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_gráficos_inferenci" sheetId="1" r:id="rId4"/>
    <sheet state="visible" name="Apresentação_Inferências" sheetId="2" r:id="rId5"/>
    <sheet state="visible" name="retencao-por-mes" sheetId="3" r:id="rId6"/>
    <sheet state="visible" name="Tabela dinâmica 1" sheetId="4" r:id="rId7"/>
    <sheet state="visible" name="retencao-por-trimestre" sheetId="5" r:id="rId8"/>
    <sheet state="visible" name="Retencao_trimestre_dinamica" sheetId="6" r:id="rId9"/>
    <sheet state="visible" name="Taxa_retencao_trimestre_" sheetId="7" r:id="rId10"/>
    <sheet state="hidden" name="Taxa_retencao_trimestre" sheetId="8" r:id="rId11"/>
    <sheet state="hidden" name="Churn_Trimestre" sheetId="9" r:id="rId12"/>
  </sheets>
  <definedNames>
    <definedName hidden="1" localSheetId="3" name="_xlnm._FilterDatabase">'Tabela dinâmica 1'!$A$1:$C$26</definedName>
  </definedNames>
  <calcPr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</workbook>
</file>

<file path=xl/sharedStrings.xml><?xml version="1.0" encoding="utf-8"?>
<sst xmlns="http://schemas.openxmlformats.org/spreadsheetml/2006/main" count="1536" uniqueCount="409">
  <si>
    <t>Mês Registro</t>
  </si>
  <si>
    <t>COUNTA de Mes Registro</t>
  </si>
  <si>
    <t>T1-2019</t>
  </si>
  <si>
    <t>T2-2019</t>
  </si>
  <si>
    <t>T3-2019</t>
  </si>
  <si>
    <t>T4-2019</t>
  </si>
  <si>
    <t>T1-2020</t>
  </si>
  <si>
    <t>T2-2020</t>
  </si>
  <si>
    <t>T3-2020</t>
  </si>
  <si>
    <t>T4-2020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</si>
  <si>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</si>
  <si>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</si>
  <si>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</si>
  <si>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</si>
  <si>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</si>
  <si>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</si>
  <si>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</si>
  <si>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</si>
  <si>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Total geral</t>
  </si>
  <si>
    <t>Retenção de Clientes (Mensal)</t>
  </si>
  <si>
    <t>Mes Registro</t>
  </si>
  <si>
    <t>Usuários Novos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</si>
  <si>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</si>
  <si>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</si>
  <si>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</si>
  <si>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</si>
  <si>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</si>
  <si>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</si>
  <si>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>7</t>
  </si>
  <si>
    <t xml:space="preserve"> 8</t>
  </si>
  <si>
    <t xml:space="preserve"> 9</t>
  </si>
  <si>
    <t xml:space="preserve"> 10</t>
  </si>
  <si>
    <t>11</t>
  </si>
  <si>
    <t xml:space="preserve"> 12</t>
  </si>
  <si>
    <t xml:space="preserve"> 13</t>
  </si>
  <si>
    <t>14</t>
  </si>
  <si>
    <t>15</t>
  </si>
  <si>
    <t>16</t>
  </si>
  <si>
    <t xml:space="preserve"> 17</t>
  </si>
  <si>
    <t xml:space="preserve"> 18</t>
  </si>
  <si>
    <t xml:space="preserve"> 19</t>
  </si>
  <si>
    <t>20</t>
  </si>
  <si>
    <t xml:space="preserve"> 21 </t>
  </si>
  <si>
    <t>22</t>
  </si>
  <si>
    <t>23</t>
  </si>
  <si>
    <t xml:space="preserve"> 24</t>
  </si>
  <si>
    <t>Porcentagem Retenção Trimestral</t>
  </si>
  <si>
    <t>Trimestre</t>
  </si>
  <si>
    <t>Registro(Tri)</t>
  </si>
  <si>
    <t>T1/2019</t>
  </si>
  <si>
    <t>T2/2019</t>
  </si>
  <si>
    <t>T3/2019</t>
  </si>
  <si>
    <t>T4/2019</t>
  </si>
  <si>
    <t>T1/2020</t>
  </si>
  <si>
    <t>T2/2020</t>
  </si>
  <si>
    <t>T3/2020</t>
  </si>
  <si>
    <t>T4/2020</t>
  </si>
  <si>
    <t>Churn Rate</t>
  </si>
  <si>
    <t>Cliente</t>
  </si>
  <si>
    <t>Estado Cliente</t>
  </si>
  <si>
    <t>Mes de Abandono (Churn)</t>
  </si>
  <si>
    <t>George Garcia</t>
  </si>
  <si>
    <t>Active</t>
  </si>
  <si>
    <t>James Johnson</t>
  </si>
  <si>
    <t>Churned</t>
  </si>
  <si>
    <t>John Williams</t>
  </si>
  <si>
    <t>Robert Jones</t>
  </si>
  <si>
    <t>Michael Brown</t>
  </si>
  <si>
    <t>Mary Davis</t>
  </si>
  <si>
    <t>William Miller</t>
  </si>
  <si>
    <t>David Wilson</t>
  </si>
  <si>
    <t>Joseph Moore</t>
  </si>
  <si>
    <t>Richard Taylor</t>
  </si>
  <si>
    <t>Charles Anderson</t>
  </si>
  <si>
    <t>Thomas Thomas</t>
  </si>
  <si>
    <t>Christopher Jackson</t>
  </si>
  <si>
    <t>Daniel White</t>
  </si>
  <si>
    <t>Elizabeth Harris</t>
  </si>
  <si>
    <t>Matthew Martin</t>
  </si>
  <si>
    <t>Patricia Thompson</t>
  </si>
  <si>
    <t>Brian Smith</t>
  </si>
  <si>
    <t>Jennifer Martinez</t>
  </si>
  <si>
    <t>Linda Robinson</t>
  </si>
  <si>
    <t>Anthony Clark</t>
  </si>
  <si>
    <t>Barbara Rodriguez</t>
  </si>
  <si>
    <t>Donald Lewis</t>
  </si>
  <si>
    <t>Paul Lee</t>
  </si>
  <si>
    <t>Mark Walker</t>
  </si>
  <si>
    <t>Andrew Hall</t>
  </si>
  <si>
    <t>Edward Allen</t>
  </si>
  <si>
    <t>Steven Young</t>
  </si>
  <si>
    <t>Kenneth Hernandez</t>
  </si>
  <si>
    <t>Margaret King</t>
  </si>
  <si>
    <t>Joshua Wright</t>
  </si>
  <si>
    <t>Kevin Lopez</t>
  </si>
  <si>
    <t>Brian Hill</t>
  </si>
  <si>
    <t>Susan Scott</t>
  </si>
  <si>
    <t>Dorothy Green</t>
  </si>
  <si>
    <t>Ronald Adams</t>
  </si>
  <si>
    <t>Sarah Baker</t>
  </si>
  <si>
    <t>Timothy Gonzalez</t>
  </si>
  <si>
    <t>Jessica Nelson</t>
  </si>
  <si>
    <t>Jason Carter</t>
  </si>
  <si>
    <t>Helen Mitchell</t>
  </si>
  <si>
    <t>Nancy Perez</t>
  </si>
  <si>
    <t>Betty Roberts</t>
  </si>
  <si>
    <t>Karen Turner</t>
  </si>
  <si>
    <t>Jeffrey Phillips</t>
  </si>
  <si>
    <t>Lisa Campbell</t>
  </si>
  <si>
    <t>Ryan Parker</t>
  </si>
  <si>
    <t>Jacob Evans</t>
  </si>
  <si>
    <t>Frank Edwards</t>
  </si>
  <si>
    <t>Gary Collins</t>
  </si>
  <si>
    <t>Nicholas Stewart</t>
  </si>
  <si>
    <t>Anna Sanchez</t>
  </si>
  <si>
    <t>Eric Morris</t>
  </si>
  <si>
    <t>Sandra Rogers</t>
  </si>
  <si>
    <t>Stephen Reed</t>
  </si>
  <si>
    <t>Emily Cook</t>
  </si>
  <si>
    <t>Ashley Morgan</t>
  </si>
  <si>
    <t>Jonathan Bell</t>
  </si>
  <si>
    <t>Kimberly Murphy</t>
  </si>
  <si>
    <t>Donna Bailey</t>
  </si>
  <si>
    <t>Ruth Rivera</t>
  </si>
  <si>
    <t>Carol Cooper</t>
  </si>
  <si>
    <t>Michelle Richardson</t>
  </si>
  <si>
    <t>Larry Cox</t>
  </si>
  <si>
    <t>Laura Howard</t>
  </si>
  <si>
    <t>Amanda Ward</t>
  </si>
  <si>
    <t>Justin Torres</t>
  </si>
  <si>
    <t>Raymond Peterson</t>
  </si>
  <si>
    <t>Scott Gray</t>
  </si>
  <si>
    <t>Samuel Ramirez</t>
  </si>
  <si>
    <t>Brandon James</t>
  </si>
  <si>
    <t>Melissa Watson</t>
  </si>
  <si>
    <t>Benjamin Brooks</t>
  </si>
  <si>
    <t>Rebecca Kelly</t>
  </si>
  <si>
    <t>Deborah Sanders</t>
  </si>
  <si>
    <t>Stephanie Price</t>
  </si>
  <si>
    <t>Sharon Bennett</t>
  </si>
  <si>
    <t>Kathleen Wood</t>
  </si>
  <si>
    <t>Cynthia Barnes</t>
  </si>
  <si>
    <t>Gregory Ross</t>
  </si>
  <si>
    <t>Jack Henderson</t>
  </si>
  <si>
    <t>Amy Coleman</t>
  </si>
  <si>
    <t>Henry Jenkins</t>
  </si>
  <si>
    <t>Shirley Perry</t>
  </si>
  <si>
    <t>Patrick Powell</t>
  </si>
  <si>
    <t>Alexander Long</t>
  </si>
  <si>
    <t>Emma Patterson</t>
  </si>
  <si>
    <t>Angela Hughes</t>
  </si>
  <si>
    <t>Catherine Flores</t>
  </si>
  <si>
    <t>Virginia Washington</t>
  </si>
  <si>
    <t>Katherine Butler</t>
  </si>
  <si>
    <t>Walter Simmons</t>
  </si>
  <si>
    <t>Dennis Foster</t>
  </si>
  <si>
    <t>Jerry Gonzales</t>
  </si>
  <si>
    <t>Brenda Bryant</t>
  </si>
  <si>
    <t>Pamela Alexander</t>
  </si>
  <si>
    <t>Frances Russell</t>
  </si>
  <si>
    <t>Tyler Griffin</t>
  </si>
  <si>
    <t>Nicole Diaz</t>
  </si>
  <si>
    <t>Christine Hayes</t>
  </si>
  <si>
    <t>Aaron Myers</t>
  </si>
  <si>
    <t>Peter Ford</t>
  </si>
  <si>
    <t>Samantha Hamilton</t>
  </si>
  <si>
    <t>Evelyn Graham</t>
  </si>
  <si>
    <t>Jose Sullivan</t>
  </si>
  <si>
    <t>Rachel Wallace</t>
  </si>
  <si>
    <t>Alice Woods</t>
  </si>
  <si>
    <t>Douglas Cole</t>
  </si>
  <si>
    <t>Janet West</t>
  </si>
  <si>
    <t>Carolyn Jordan</t>
  </si>
  <si>
    <t>Adam Owens</t>
  </si>
  <si>
    <t>Debra Reynolds</t>
  </si>
  <si>
    <t>Harold Fisher</t>
  </si>
  <si>
    <t>Nathan Ellis</t>
  </si>
  <si>
    <t>Martha Harrison</t>
  </si>
  <si>
    <t>Maria Gibson</t>
  </si>
  <si>
    <t>Marie Mcdonald</t>
  </si>
  <si>
    <t>Zachary Cruz</t>
  </si>
  <si>
    <t>Arthur Marshall</t>
  </si>
  <si>
    <t>Heather Ortiz</t>
  </si>
  <si>
    <t>Diane Gomez</t>
  </si>
  <si>
    <t>Julie Murray</t>
  </si>
  <si>
    <t>Joyce Freeman</t>
  </si>
  <si>
    <t>Carl Wells</t>
  </si>
  <si>
    <t>Grace Webb</t>
  </si>
  <si>
    <t>Victoria Simpson</t>
  </si>
  <si>
    <t>Albert Stevens</t>
  </si>
  <si>
    <t>Rose Tucker</t>
  </si>
  <si>
    <t>Joan Porter</t>
  </si>
  <si>
    <t>Kyle Hunter</t>
  </si>
  <si>
    <t>Christina Hicks</t>
  </si>
  <si>
    <t>Kelly Crawford</t>
  </si>
  <si>
    <t>Ann Henry</t>
  </si>
  <si>
    <t>Lauren Boyd</t>
  </si>
  <si>
    <t>Doris Mason</t>
  </si>
  <si>
    <t>Julia Morales</t>
  </si>
  <si>
    <t>Jean Kennedy</t>
  </si>
  <si>
    <t>Lawrence Warren</t>
  </si>
  <si>
    <t>Judith Dixon</t>
  </si>
  <si>
    <t>Olivia Ramos</t>
  </si>
  <si>
    <t>Kathryn Reyes</t>
  </si>
  <si>
    <t>Joe Burns</t>
  </si>
  <si>
    <t>Mildred Gordon</t>
  </si>
  <si>
    <t>Willie Shaw</t>
  </si>
  <si>
    <t>Gerald Holmes</t>
  </si>
  <si>
    <t>Lillian Rice</t>
  </si>
  <si>
    <t>Roger Robertson</t>
  </si>
  <si>
    <t>Cheryl Hunt</t>
  </si>
  <si>
    <t>Megan Black</t>
  </si>
  <si>
    <t>Jeremy Daniels</t>
  </si>
  <si>
    <t>Keith Palmer</t>
  </si>
  <si>
    <t>Hannah Mills</t>
  </si>
  <si>
    <t>Andrea Nichols</t>
  </si>
  <si>
    <t>Ethan Grant</t>
  </si>
  <si>
    <t>Sara Knight</t>
  </si>
  <si>
    <t>Terry Ferguson</t>
  </si>
  <si>
    <t>Jacqueline Rose</t>
  </si>
  <si>
    <t>Christian Stone</t>
  </si>
  <si>
    <t>Harry Hawkins</t>
  </si>
  <si>
    <t>Jesse Dunn</t>
  </si>
  <si>
    <t>Sean Perkins</t>
  </si>
  <si>
    <t>Teresa Hudson</t>
  </si>
  <si>
    <t>Ralph Spencer</t>
  </si>
  <si>
    <t>Austin Gardner</t>
  </si>
  <si>
    <t>Gloria Stephens</t>
  </si>
  <si>
    <t>Janice Payne</t>
  </si>
  <si>
    <t>Roy Pierce</t>
  </si>
  <si>
    <t>Theresa Berry</t>
  </si>
  <si>
    <t>Louis Matthews</t>
  </si>
  <si>
    <t>Noah Arnold</t>
  </si>
  <si>
    <t>Bruce Wagner</t>
  </si>
  <si>
    <t>Billy Willis</t>
  </si>
  <si>
    <t>Judy Ray</t>
  </si>
  <si>
    <t>Bryan Watkins</t>
  </si>
  <si>
    <t>Madison Olson</t>
  </si>
  <si>
    <t>Eugene Carroll</t>
  </si>
  <si>
    <t>Beverly Duncan</t>
  </si>
  <si>
    <t>Jordan Snyder</t>
  </si>
  <si>
    <t>Denise Hart</t>
  </si>
  <si>
    <t>Jane Cunningham</t>
  </si>
  <si>
    <t>Marilyn Bradley</t>
  </si>
  <si>
    <t>Amber Lane</t>
  </si>
  <si>
    <t>Dylan Andrews</t>
  </si>
  <si>
    <t>Danielle Ruiz</t>
  </si>
  <si>
    <t>Abigail Harper</t>
  </si>
  <si>
    <t>Charlotte Fox</t>
  </si>
  <si>
    <t>Diana Riley</t>
  </si>
  <si>
    <t>Brittany Armstrong</t>
  </si>
  <si>
    <t>Russell Carpenter</t>
  </si>
  <si>
    <t>Natalie Weaver</t>
  </si>
  <si>
    <t>Wayne Greene</t>
  </si>
  <si>
    <t>Irene Lawrence</t>
  </si>
  <si>
    <t>Ruby Elliott</t>
  </si>
  <si>
    <t>Annie Chavez</t>
  </si>
  <si>
    <t>Sophia Sims</t>
  </si>
  <si>
    <t>Alan Austin</t>
  </si>
  <si>
    <t>Juan Peters</t>
  </si>
  <si>
    <t>Gabriel Kelley</t>
  </si>
  <si>
    <t>Howard Franklin</t>
  </si>
  <si>
    <t>Fred Lawson</t>
  </si>
  <si>
    <t>Vincent Fields</t>
  </si>
  <si>
    <t>Lori Gutierrez</t>
  </si>
  <si>
    <t>Philip Ryan</t>
  </si>
  <si>
    <t>Kayla Schmidt</t>
  </si>
  <si>
    <t>Alexis Carr</t>
  </si>
  <si>
    <t>Tiffany Vasquez</t>
  </si>
  <si>
    <t>Florence Castillo</t>
  </si>
  <si>
    <t>Isabella Wheeler</t>
  </si>
  <si>
    <t>Kathy Chapman</t>
  </si>
  <si>
    <t>Louise Oliver</t>
  </si>
  <si>
    <t>Logan Montgomery</t>
  </si>
  <si>
    <t>Lois Richards</t>
  </si>
  <si>
    <t>Tammy Williamson</t>
  </si>
  <si>
    <t>Crystal Johnston</t>
  </si>
  <si>
    <t>Randy Banks</t>
  </si>
  <si>
    <t>Bonnie Meyer</t>
  </si>
  <si>
    <t>Phyllis Bishop</t>
  </si>
  <si>
    <t>Anne Mccoy</t>
  </si>
  <si>
    <t>Taylor Howell</t>
  </si>
  <si>
    <t>Victor Alvarez</t>
  </si>
  <si>
    <t>Bobby Morrison</t>
  </si>
  <si>
    <t>Erin Hansen</t>
  </si>
  <si>
    <t>Johnny Fernandez</t>
  </si>
  <si>
    <t>Phillip Garza</t>
  </si>
  <si>
    <t>Martin Harvey</t>
  </si>
  <si>
    <t>Josephine Little</t>
  </si>
  <si>
    <t>Alyssa Burton</t>
  </si>
  <si>
    <t>Bradley Stanley</t>
  </si>
  <si>
    <t>Ella Nguyen</t>
  </si>
  <si>
    <t>Shawn George</t>
  </si>
  <si>
    <t>Clarence Jacobs</t>
  </si>
  <si>
    <t>Travis Reid</t>
  </si>
  <si>
    <t>Ernest Kim</t>
  </si>
  <si>
    <t>Stanley Fuller</t>
  </si>
  <si>
    <t>Allison Lynch</t>
  </si>
  <si>
    <t>Craig Dean</t>
  </si>
  <si>
    <t>Shannon Gilbert</t>
  </si>
  <si>
    <t>Elijah Garrett</t>
  </si>
  <si>
    <t>Edna Romero</t>
  </si>
  <si>
    <t>Peggy Welch</t>
  </si>
  <si>
    <t>Tina Larson</t>
  </si>
  <si>
    <t>Leonard Frazier</t>
  </si>
  <si>
    <t>Robin Burke</t>
  </si>
  <si>
    <t>Dawn Hanson</t>
  </si>
  <si>
    <t>Carlos Day</t>
  </si>
  <si>
    <t>Earl Mendoza</t>
  </si>
  <si>
    <t>Eleanor Moreno</t>
  </si>
  <si>
    <t>Jimmy Bowman</t>
  </si>
  <si>
    <t>Francis Medina</t>
  </si>
  <si>
    <t>Cody Fowler</t>
  </si>
  <si>
    <t>Caleb Brewer</t>
  </si>
  <si>
    <t>Mason Hoffman</t>
  </si>
  <si>
    <t>Rita Carlson</t>
  </si>
  <si>
    <t>Danny Silva</t>
  </si>
  <si>
    <t>Isaac Pearson</t>
  </si>
  <si>
    <t>Audrey Holland</t>
  </si>
  <si>
    <t>Todd Douglas</t>
  </si>
  <si>
    <t>Wanda Fleming</t>
  </si>
  <si>
    <t>Clara Jensen</t>
  </si>
  <si>
    <t>Ethel Vargas</t>
  </si>
  <si>
    <t>Paula Byrd</t>
  </si>
  <si>
    <t>Cameron Davidson</t>
  </si>
  <si>
    <t>Norma Hopkins</t>
  </si>
  <si>
    <t>Dale May</t>
  </si>
  <si>
    <t>Ellen Terry</t>
  </si>
  <si>
    <t>Luis Herrera</t>
  </si>
  <si>
    <t>Alex Wade</t>
  </si>
  <si>
    <t>Marjorie Soto</t>
  </si>
  <si>
    <t>Luke Walters</t>
  </si>
  <si>
    <t>Jamie Curtis</t>
  </si>
  <si>
    <t>Nathaniel Neal</t>
  </si>
  <si>
    <t>Allen Caldwell</t>
  </si>
  <si>
    <t>Leslie Lowe</t>
  </si>
  <si>
    <t>Joel Jennings</t>
  </si>
  <si>
    <t>Evan Barnett</t>
  </si>
  <si>
    <t>Edith Graves</t>
  </si>
  <si>
    <t>Connie Jimenez</t>
  </si>
  <si>
    <t>Eva Horton</t>
  </si>
  <si>
    <t>Gladys Shelton</t>
  </si>
  <si>
    <t>Carrie Barrett</t>
  </si>
  <si>
    <t>Ava Obrien</t>
  </si>
  <si>
    <t>Frederick Castro</t>
  </si>
  <si>
    <t>Wendy Sutton</t>
  </si>
  <si>
    <t>Hazel Gregory</t>
  </si>
  <si>
    <t>Valerie Mckinney</t>
  </si>
  <si>
    <t>Curtis Lucas</t>
  </si>
  <si>
    <t>Elaine Miles</t>
  </si>
  <si>
    <t>Courtney Craig</t>
  </si>
  <si>
    <t>Esther Rodriquez</t>
  </si>
  <si>
    <t>Cindy Chambers</t>
  </si>
  <si>
    <t>Vanessa Holt</t>
  </si>
  <si>
    <t>Brianna Lambert</t>
  </si>
  <si>
    <t>Lucas Fletcher</t>
  </si>
  <si>
    <t>Norman Watts</t>
  </si>
  <si>
    <t>Marvin Bates</t>
  </si>
  <si>
    <t>Tracy Hale</t>
  </si>
  <si>
    <t>Tony Rhodes</t>
  </si>
  <si>
    <t>Monica Pena</t>
  </si>
  <si>
    <t>Antonio Beck</t>
  </si>
  <si>
    <t>Glenn Newman</t>
  </si>
  <si>
    <t>Melanie Haynes</t>
  </si>
  <si>
    <t>Jasmine Mcdaniel</t>
  </si>
  <si>
    <t>Rodney Mendez</t>
  </si>
  <si>
    <t>Theodore Bush</t>
  </si>
  <si>
    <t>Melvin Vaughn</t>
  </si>
  <si>
    <t>Alfred Parks</t>
  </si>
  <si>
    <t>Edwin Dawson</t>
  </si>
  <si>
    <t>Steve Santiago</t>
  </si>
  <si>
    <t>Chad Norris</t>
  </si>
  <si>
    <t>Sylvia Hardy</t>
  </si>
  <si>
    <t>Jackson Love</t>
  </si>
  <si>
    <t>April Steele</t>
  </si>
  <si>
    <t>Sheila Curry</t>
  </si>
  <si>
    <t>Adrian Powers</t>
  </si>
  <si>
    <t>Katie Schultz</t>
  </si>
  <si>
    <t>Hunter Barker</t>
  </si>
  <si>
    <t>Alexandra Guzman</t>
  </si>
  <si>
    <t>Angel Page</t>
  </si>
  <si>
    <t>Lee Munoz</t>
  </si>
  <si>
    <t>Marcus Ball</t>
  </si>
  <si>
    <t>Derek Keller</t>
  </si>
  <si>
    <t>Erica Chandler</t>
  </si>
  <si>
    <t>Sherry Weber</t>
  </si>
  <si>
    <t>Jeffery Leonard</t>
  </si>
  <si>
    <t>Mia Walsh</t>
  </si>
  <si>
    <t>Caroline Lyons</t>
  </si>
  <si>
    <t>Jesus Ramsey</t>
  </si>
  <si>
    <t>Herbert Wolfe</t>
  </si>
  <si>
    <t>Ian Schneider</t>
  </si>
  <si>
    <t>Leah Mullins</t>
  </si>
  <si>
    <t>2019-T1</t>
  </si>
  <si>
    <t>2019-T2</t>
  </si>
  <si>
    <t>2019-T3</t>
  </si>
  <si>
    <t>2019-T4</t>
  </si>
  <si>
    <t>2020-T1</t>
  </si>
  <si>
    <t>2020-T2</t>
  </si>
  <si>
    <t>2020-T3</t>
  </si>
  <si>
    <t>2020-T4</t>
  </si>
  <si>
    <t xml:space="preserve"> </t>
  </si>
  <si>
    <t>Novos Usuários</t>
  </si>
  <si>
    <t>T1</t>
  </si>
  <si>
    <t>T2</t>
  </si>
  <si>
    <t>T3</t>
  </si>
  <si>
    <t>T4</t>
  </si>
  <si>
    <t xml:space="preserve"> Mes Registro (Trimestre)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</si>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</sst>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yyyy"/>
    <numFmt numFmtId="165" formatCode="m/d/yyyy h:mm:ss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sz val="8.0"/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>
      <u/>
      <color theme="1"/>
      <name val="Arial"/>
      <scheme val="minor"/>
    </font>
    <font>
      <i/>
      <color theme="1"/>
      <name val="Arial"/>
      <scheme val="minor"/>
    </font>
    <font>
      <i/>
      <sz val="14.0"/>
      <color theme="1"/>
      <name val="Arial"/>
      <scheme val="minor"/>
    </font>
    <font>
      <u/>
      <sz val="14.0"/>
      <color theme="1"/>
      <name val="Arial"/>
      <scheme val="minor"/>
    </font>
    <font>
      <i/>
      <u/>
      <sz val="14.0"/>
      <color theme="1"/>
      <name val="Arial"/>
      <scheme val="minor"/>
    </font>
    <font>
      <i/>
      <u/>
      <sz val="14.0"/>
      <color theme="1"/>
      <name val="Arial"/>
      <scheme val="minor"/>
    </font>
    <font>
      <u/>
      <sz val="14.0"/>
      <color theme="1"/>
      <name val="Arial"/>
      <scheme val="minor"/>
    </font>
    <font>
      <u/>
      <color theme="1"/>
      <name val="Arial"/>
      <scheme val="minor"/>
    </font>
    <font>
      <i/>
      <u/>
      <color theme="1"/>
      <name val="Arial"/>
      <scheme val="minor"/>
    </font>
    <font>
      <i/>
      <u/>
      <color theme="1"/>
      <name val="Arial"/>
      <scheme val="minor"/>
    </font>
    <font>
      <u/>
      <color theme="1"/>
      <name val="Arial"/>
      <scheme val="minor"/>
    </font>
    <font>
      <sz val="11.0"/>
      <color theme="1"/>
      <name val="Inconsolata"/>
    </font>
    <font>
      <sz val="11.0"/>
      <color rgb="FF000000"/>
      <name val="Inconsolata"/>
    </font>
    <font>
      <sz val="11.0"/>
      <color rgb="FFF7981D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D666"/>
        <bgColor rgb="FFFFD666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5" xfId="0" applyFont="1" applyNumberFormat="1"/>
    <xf borderId="0" fillId="2" fontId="1" numFmtId="0" xfId="0" applyFill="1" applyFont="1"/>
    <xf borderId="0" fillId="3" fontId="2" numFmtId="0" xfId="0" applyAlignment="1" applyFill="1" applyFont="1">
      <alignment horizontal="center" readingOrder="0" vertical="top"/>
    </xf>
    <xf borderId="1" fillId="0" fontId="3" numFmtId="0" xfId="0" applyBorder="1" applyFont="1"/>
    <xf borderId="1" fillId="0" fontId="3" numFmtId="10" xfId="0" applyBorder="1" applyFont="1" applyNumberFormat="1"/>
    <xf borderId="0" fillId="0" fontId="1" numFmtId="164" xfId="0" applyFont="1" applyNumberFormat="1"/>
    <xf borderId="0" fillId="0" fontId="3" numFmtId="0" xfId="0" applyFont="1"/>
    <xf borderId="0" fillId="0" fontId="3" numFmtId="10" xfId="0" applyFont="1" applyNumberFormat="1"/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3" fontId="6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5" numFmtId="0" xfId="0" applyAlignment="1" applyFill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10" xfId="0" applyAlignment="1" applyFont="1" applyNumberFormat="1">
      <alignment horizontal="center"/>
    </xf>
    <xf quotePrefix="1" borderId="0" fillId="0" fontId="2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8" numFmtId="10" xfId="0" applyAlignment="1" applyFont="1" applyNumberFormat="1">
      <alignment horizontal="center"/>
    </xf>
    <xf borderId="0" fillId="0" fontId="8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10" xfId="0" applyAlignment="1" applyFont="1" applyNumberFormat="1">
      <alignment horizontal="center"/>
    </xf>
    <xf borderId="0" fillId="0" fontId="12" numFmtId="10" xfId="0" applyAlignment="1" applyFont="1" applyNumberFormat="1">
      <alignment horizontal="center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5" numFmtId="10" xfId="0" applyAlignment="1" applyFont="1" applyNumberFormat="1">
      <alignment horizontal="center"/>
    </xf>
    <xf borderId="0" fillId="0" fontId="16" numFmtId="10" xfId="0" applyAlignment="1" applyFont="1" applyNumberFormat="1">
      <alignment horizontal="center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10" xfId="0" applyBorder="1" applyFont="1" applyNumberFormat="1"/>
    <xf borderId="1" fillId="8" fontId="1" numFmtId="10" xfId="0" applyBorder="1" applyFill="1" applyFont="1" applyNumberFormat="1"/>
    <xf borderId="0" fillId="0" fontId="1" numFmtId="10" xfId="0" applyFont="1" applyNumberFormat="1"/>
    <xf borderId="0" fillId="9" fontId="17" numFmtId="10" xfId="0" applyAlignment="1" applyFill="1" applyFont="1" applyNumberFormat="1">
      <alignment horizontal="right" readingOrder="0"/>
    </xf>
    <xf borderId="0" fillId="9" fontId="18" numFmtId="10" xfId="0" applyAlignment="1" applyFont="1" applyNumberFormat="1">
      <alignment horizontal="right"/>
    </xf>
    <xf borderId="0" fillId="9" fontId="19" numFmtId="0" xfId="0" applyAlignment="1" applyFont="1">
      <alignment horizontal="left"/>
    </xf>
    <xf borderId="0" fillId="9" fontId="17" numFmtId="10" xfId="0" applyAlignment="1" applyFont="1" applyNumberFormat="1">
      <alignment horizontal="righ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de Cliente e COUNTA de Mes de Abandono (Churn)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dinâmica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1'!$A$2:$A$26</c:f>
            </c:strRef>
          </c:cat>
          <c:val>
            <c:numRef>
              <c:f>'Tabela dinâmica 1'!$B$2:$B$26</c:f>
              <c:numCache/>
            </c:numRef>
          </c:val>
        </c:ser>
        <c:ser>
          <c:idx val="1"/>
          <c:order val="1"/>
          <c:tx>
            <c:strRef>
              <c:f>'Tabela dinâmica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1'!$A$2:$A$26</c:f>
            </c:strRef>
          </c:cat>
          <c:val>
            <c:numRef>
              <c:f>'Tabela dinâmica 1'!$C$2:$C$26</c:f>
              <c:numCache/>
            </c:numRef>
          </c:val>
        </c:ser>
        <c:axId val="1031184400"/>
        <c:axId val="1331874832"/>
      </c:barChart>
      <c:catAx>
        <c:axId val="103118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 Registro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874832"/>
      </c:catAx>
      <c:valAx>
        <c:axId val="1331874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184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 Registro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dinâmica 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'Tabela dinâmica 1'!$A$2:$A$26</c:f>
              <c:numCache/>
            </c:numRef>
          </c:val>
        </c:ser>
        <c:axId val="253787581"/>
        <c:axId val="418843970"/>
      </c:barChart>
      <c:catAx>
        <c:axId val="253787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843970"/>
      </c:catAx>
      <c:valAx>
        <c:axId val="418843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 Registro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787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</xdr:colOff>
      <xdr:row>31</xdr:row>
      <xdr:rowOff>171450</xdr:rowOff>
    </xdr:from>
    <xdr:ext cx="4076700" cy="2514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333375</xdr:colOff>
      <xdr:row>31</xdr:row>
      <xdr:rowOff>38100</xdr:rowOff>
    </xdr:from>
    <xdr:ext cx="4286250" cy="2647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31" sheet="retencao-por-trimestre"/>
  </cacheSource>
  <cacheFields>
    <cacheField name="Cliente" numFmtId="0">
      <sharedItems>
        <s v="George Garcia"/>
        <s v="James Johnson"/>
        <s v="John Williams"/>
        <s v="Robert Jones"/>
        <s v="Michael Brown"/>
        <s v="Mary Davis"/>
        <s v="William Miller"/>
        <s v="David Wilson"/>
        <s v="Joseph Moore"/>
        <s v="Richard Taylor"/>
        <s v="Charles Anderson"/>
        <s v="Thomas Thomas"/>
        <s v="Christopher Jackson"/>
        <s v="Daniel White"/>
        <s v="Elizabeth Harris"/>
        <s v="Matthew Martin"/>
        <s v="Patricia Thompson"/>
        <s v="Brian Smith"/>
        <s v="Jennifer Martinez"/>
        <s v="Linda Robinson"/>
        <s v="Anthony Clark"/>
        <s v="Barbara Rodriguez"/>
        <s v="Donald Lewis"/>
        <s v="Paul Lee"/>
        <s v="Mark Walker"/>
        <s v="Andrew Hall"/>
        <s v="Edward Allen"/>
        <s v="Steven Young"/>
        <s v="Kenneth Hernandez"/>
        <s v="Margaret King"/>
        <s v="Joshua Wright"/>
        <s v="Kevin Lopez"/>
        <s v="Brian Hill"/>
        <s v="Susan Scott"/>
        <s v="Dorothy Green"/>
        <s v="Ronald Adams"/>
        <s v="Sarah Baker"/>
        <s v="Timothy Gonzalez"/>
        <s v="Jessica Nelson"/>
        <s v="Jason Carter"/>
        <s v="Helen Mitchell"/>
        <s v="Nancy Perez"/>
        <s v="Betty Roberts"/>
        <s v="Karen Turner"/>
        <s v="Jeffrey Phillips"/>
        <s v="Lisa Campbell"/>
        <s v="Ryan Parker"/>
        <s v="Jacob Evans"/>
        <s v="Frank Edwards"/>
        <s v="Gary Collins"/>
        <s v="Nicholas Stewart"/>
        <s v="Anna Sanchez"/>
        <s v="Eric Morris"/>
        <s v="Sandra Rogers"/>
        <s v="Stephen Reed"/>
        <s v="Emily Cook"/>
        <s v="Ashley Morgan"/>
        <s v="Jonathan Bell"/>
        <s v="Kimberly Murphy"/>
        <s v="Donna Bailey"/>
        <s v="Ruth Rivera"/>
        <s v="Carol Cooper"/>
        <s v="Michelle Richardson"/>
        <s v="Larry Cox"/>
        <s v="Laura Howard"/>
        <s v="Amanda Ward"/>
        <s v="Justin Torres"/>
        <s v="Raymond Peterson"/>
        <s v="Scott Gray"/>
        <s v="Samuel Ramirez"/>
        <s v="Brandon James"/>
        <s v="Melissa Watson"/>
        <s v="Benjamin Brooks"/>
        <s v="Rebecca Kelly"/>
        <s v="Deborah Sanders"/>
        <s v="Stephanie Price"/>
        <s v="Sharon Bennett"/>
        <s v="Kathleen Wood"/>
        <s v="Cynthia Barnes"/>
        <s v="Gregory Ross"/>
        <s v="Jack Henderson"/>
        <s v="Amy Coleman"/>
        <s v="Henry Jenkins"/>
        <s v="Shirley Perry"/>
        <s v="Patrick Powell"/>
        <s v="Alexander Long"/>
        <s v="Emma Patterson"/>
        <s v="Angela Hughes"/>
        <s v="Catherine Flores"/>
        <s v="Virginia Washington"/>
        <s v="Katherine Butler"/>
        <s v="Walter Simmons"/>
        <s v="Dennis Foster"/>
        <s v="Jerry Gonzales"/>
        <s v="Brenda Bryant"/>
        <s v="Pamela Alexander"/>
        <s v="Frances Russell"/>
        <s v="Tyler Griffin"/>
        <s v="Nicole Diaz"/>
        <s v="Christine Hayes"/>
        <s v="Aaron Myers"/>
        <s v="Peter Ford"/>
        <s v="Samantha Hamilton"/>
        <s v="Evelyn Graham"/>
        <s v="Jose Sullivan"/>
        <s v="Rachel Wallace"/>
        <s v="Alice Woods"/>
        <s v="Douglas Cole"/>
        <s v="Janet West"/>
        <s v="Carolyn Jordan"/>
        <s v="Adam Owens"/>
        <s v="Debra Reynolds"/>
        <s v="Harold Fisher"/>
        <s v="Nathan Ellis"/>
        <s v="Martha Harrison"/>
        <s v="Maria Gibson"/>
        <s v="Marie Mcdonald"/>
        <s v="Zachary Cruz"/>
        <s v="Arthur Marshall"/>
        <s v="Heather Ortiz"/>
        <s v="Diane Gomez"/>
        <s v="Julie Murray"/>
        <s v="Joyce Freeman"/>
        <s v="Carl Wells"/>
        <s v="Grace Webb"/>
        <s v="Victoria Simpson"/>
        <s v="Albert Stevens"/>
        <s v="Rose Tucker"/>
        <s v="Joan Porter"/>
        <s v="Kyle Hunter"/>
        <s v="Christina Hicks"/>
        <s v="Kelly Crawford"/>
        <s v="Ann Henry"/>
        <s v="Lauren Boyd"/>
        <s v="Doris Mason"/>
        <s v="Julia Morales"/>
        <s v="Jean Kennedy"/>
        <s v="Lawrence Warren"/>
        <s v="Judith Dixon"/>
        <s v="Olivia Ramos"/>
        <s v="Kathryn Reyes"/>
        <s v="Joe Burns"/>
        <s v="Mildred Gordon"/>
        <s v="Willie Shaw"/>
        <s v="Gerald Holmes"/>
        <s v="Lillian Rice"/>
        <s v="Roger Robertson"/>
        <s v="Cheryl Hunt"/>
        <s v="Megan Black"/>
        <s v="Jeremy Daniels"/>
        <s v="Keith Palmer"/>
        <s v="Hannah Mills"/>
        <s v="Andrea Nichols"/>
        <s v="Ethan Grant"/>
        <s v="Sara Knight"/>
        <s v="Terry Ferguson"/>
        <s v="Jacqueline Rose"/>
        <s v="Christian Stone"/>
        <s v="Harry Hawkins"/>
        <s v="Jesse Dunn"/>
        <s v="Sean Perkins"/>
        <s v="Teresa Hudson"/>
        <s v="Ralph Spencer"/>
        <s v="Austin Gardner"/>
        <s v="Gloria Stephens"/>
        <s v="Janice Payne"/>
        <s v="Roy Pierce"/>
        <s v="Theresa Berry"/>
        <s v="Louis Matthews"/>
        <s v="Noah Arnold"/>
        <s v="Bruce Wagner"/>
        <s v="Billy Willis"/>
        <s v="Judy Ray"/>
        <s v="Bryan Watkins"/>
        <s v="Madison Olson"/>
        <s v="Eugene Carroll"/>
        <s v="Beverly Duncan"/>
        <s v="Jordan Snyder"/>
        <s v="Denise Hart"/>
        <s v="Jane Cunningham"/>
        <s v="Marilyn Bradley"/>
        <s v="Amber Lane"/>
        <s v="Dylan Andrews"/>
        <s v="Danielle Ruiz"/>
        <s v="Abigail Harper"/>
        <s v="Charlotte Fox"/>
        <s v="Diana Riley"/>
        <s v="Brittany Armstrong"/>
        <s v="Russell Carpenter"/>
        <s v="Natalie Weaver"/>
        <s v="Wayne Greene"/>
        <s v="Irene Lawrence"/>
        <s v="Ruby Elliott"/>
        <s v="Annie Chavez"/>
        <s v="Sophia Sims"/>
        <s v="Alan Austin"/>
        <s v="Juan Peters"/>
        <s v="Gabriel Kelley"/>
        <s v="Howard Franklin"/>
        <s v="Fred Lawson"/>
        <s v="Vincent Fields"/>
        <s v="Lori Gutierrez"/>
        <s v="Philip Ryan"/>
        <s v="Kayla Schmidt"/>
        <s v="Alexis Carr"/>
        <s v="Tiffany Vasquez"/>
        <s v="Florence Castillo"/>
        <s v="Isabella Wheeler"/>
        <s v="Kathy Chapman"/>
        <s v="Louise Oliver"/>
        <s v="Logan Montgomery"/>
        <s v="Lois Richards"/>
        <s v="Tammy Williamson"/>
        <s v="Crystal Johnston"/>
        <s v="Randy Banks"/>
        <s v="Bonnie Meyer"/>
        <s v="Phyllis Bishop"/>
        <s v="Anne Mccoy"/>
        <s v="Taylor Howell"/>
        <s v="Victor Alvarez"/>
        <s v="Bobby Morrison"/>
        <s v="Erin Hansen"/>
        <s v="Johnny Fernandez"/>
        <s v="Phillip Garza"/>
        <s v="Martin Harvey"/>
        <s v="Josephine Little"/>
        <s v="Alyssa Burton"/>
        <s v="Bradley Stanley"/>
        <s v="Ella Nguyen"/>
        <s v="Shawn George"/>
        <s v="Clarence Jacobs"/>
        <s v="Travis Reid"/>
        <s v="Ernest Kim"/>
        <s v="Stanley Fuller"/>
        <s v="Allison Lynch"/>
        <s v="Craig Dean"/>
        <s v="Shannon Gilbert"/>
        <s v="Elijah Garrett"/>
        <s v="Edna Romero"/>
        <s v="Peggy Welch"/>
        <s v="Tina Larson"/>
        <s v="Leonard Frazier"/>
        <s v="Robin Burke"/>
        <s v="Dawn Hanson"/>
        <s v="Carlos Day"/>
        <s v="Earl Mendoza"/>
        <s v="Eleanor Moreno"/>
        <s v="Jimmy Bowman"/>
        <s v="Francis Medina"/>
        <s v="Cody Fowler"/>
        <s v="Caleb Brewer"/>
        <s v="Mason Hoffman"/>
        <s v="Rita Carlson"/>
        <s v="Danny Silva"/>
        <s v="Isaac Pearson"/>
        <s v="Audrey Holland"/>
        <s v="Todd Douglas"/>
        <s v="Wanda Fleming"/>
        <s v="Clara Jensen"/>
        <s v="Ethel Vargas"/>
        <s v="Paula Byrd"/>
        <s v="Cameron Davidson"/>
        <s v="Norma Hopkins"/>
        <s v="Dale May"/>
        <s v="Ellen Terry"/>
        <s v="Luis Herrera"/>
        <s v="Alex Wade"/>
        <s v="Marjorie Soto"/>
        <s v="Luke Walters"/>
        <s v="Jamie Curtis"/>
        <s v="Nathaniel Neal"/>
        <s v="Allen Caldwell"/>
        <s v="Leslie Lowe"/>
        <s v="Joel Jennings"/>
        <s v="Evan Barnett"/>
        <s v="Edith Graves"/>
        <s v="Connie Jimenez"/>
        <s v="Eva Horton"/>
        <s v="Gladys Shelton"/>
        <s v="Carrie Barrett"/>
        <s v="Ava Obrien"/>
        <s v="Frederick Castro"/>
        <s v="Wendy Sutton"/>
        <s v="Hazel Gregory"/>
        <s v="Valerie Mckinney"/>
        <s v="Curtis Lucas"/>
        <s v="Elaine Miles"/>
        <s v="Courtney Craig"/>
        <s v="Esther Rodriquez"/>
        <s v="Cindy Chambers"/>
        <s v="Vanessa Holt"/>
        <s v="Brianna Lambert"/>
        <s v="Lucas Fletcher"/>
        <s v="Norman Watts"/>
        <s v="Marvin Bates"/>
        <s v="Tracy Hale"/>
        <s v="Tony Rhodes"/>
        <s v="Monica Pena"/>
        <s v="Antonio Beck"/>
        <s v="Glenn Newman"/>
        <s v="Melanie Haynes"/>
        <s v="Jasmine Mcdaniel"/>
        <s v="Rodney Mendez"/>
        <s v="Theodore Bush"/>
        <s v="Melvin Vaughn"/>
        <s v="Alfred Parks"/>
        <s v="Edwin Dawson"/>
        <s v="Steve Santiago"/>
        <s v="Chad Norris"/>
        <s v="Sylvia Hardy"/>
        <s v="Jackson Love"/>
        <s v="April Steele"/>
        <s v="Sheila Curry"/>
        <s v="Adrian Powers"/>
        <s v="Katie Schultz"/>
        <s v="Hunter Barker"/>
        <s v="Alexandra Guzman"/>
        <s v="Angel Page"/>
        <s v="Lee Munoz"/>
        <s v="Marcus Ball"/>
        <s v="Derek Keller"/>
        <s v="Erica Chandler"/>
        <s v="Sherry Weber"/>
        <s v="Jeffery Leonard"/>
        <s v="Mia Walsh"/>
        <s v="Caroline Lyons"/>
        <s v="Jesus Ramsey"/>
        <s v="Herbert Wolfe"/>
        <s v="Ian Schneider"/>
        <s v="Leah Mullins"/>
      </sharedItems>
    </cacheField>
    <cacheField name="Estado Cliente" numFmtId="0">
      <sharedItems>
        <s v="Active"/>
        <s v="Churned"/>
      </sharedItems>
    </cacheField>
    <cacheField name="Mes Registro" numFmtId="164">
      <sharedItems containsSemiMixedTypes="0" containsDate="1" containsString="0"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</sharedItems>
    </cacheField>
    <cacheField name="Mes de Abandono (Churn)" numFmtId="0">
      <sharedItems containsDate="1" containsString="0" containsBlank="1">
        <m/>
        <d v="2019-03-01T00:00:00Z"/>
        <d v="2019-08-01T00:00:00Z"/>
        <d v="2020-09-01T00:00:00Z"/>
        <d v="2019-09-01T00:00:00Z"/>
        <d v="2019-10-01T00:00:00Z"/>
        <d v="2019-04-01T00:00:00Z"/>
        <d v="2019-06-01T00:00:00Z"/>
        <d v="2019-11-01T00:00:00Z"/>
        <d v="2019-05-01T00:00:00Z"/>
        <d v="2020-03-01T00:00:00Z"/>
        <d v="2020-10-01T00:00:00Z"/>
        <d v="2020-06-01T00:00:00Z"/>
        <d v="2020-05-01T00:00:00Z"/>
        <d v="2020-04-01T00:00:00Z"/>
        <d v="2020-01-01T00:00:00Z"/>
        <d v="2020-07-01T00:00:00Z"/>
        <d v="2020-02-01T00:00:00Z"/>
        <d v="2019-12-01T00:00:00Z"/>
        <d v="2020-12-01T00:00:00Z"/>
        <d v="2020-08-01T00:00:00Z"/>
        <d v="2020-11-01T00:00:00Z"/>
      </sharedItems>
    </cacheField>
    <cacheField name="2019-T1" numFmtId="0">
      <sharedItems containsString="0" containsBlank="1" containsNumber="1" containsInteger="1">
        <n v="1.0"/>
        <m/>
      </sharedItems>
    </cacheField>
    <cacheField name="2019-T2" numFmtId="0">
      <sharedItems containsString="0" containsBlank="1" containsNumber="1" containsInteger="1">
        <n v="1.0"/>
        <m/>
      </sharedItems>
    </cacheField>
    <cacheField name="2019-T3" numFmtId="0">
      <sharedItems containsString="0" containsBlank="1" containsNumber="1" containsInteger="1">
        <n v="1.0"/>
        <m/>
      </sharedItems>
    </cacheField>
    <cacheField name="2019-T4" numFmtId="0">
      <sharedItems containsString="0" containsBlank="1" containsNumber="1" containsInteger="1">
        <n v="1.0"/>
        <m/>
      </sharedItems>
    </cacheField>
    <cacheField name="2020-T1" numFmtId="0">
      <sharedItems containsString="0" containsBlank="1" containsNumber="1" containsInteger="1">
        <n v="1.0"/>
        <m/>
      </sharedItems>
    </cacheField>
    <cacheField name="2020-T2" numFmtId="0">
      <sharedItems containsString="0" containsBlank="1" containsNumber="1" containsInteger="1">
        <n v="1.0"/>
        <m/>
      </sharedItems>
    </cacheField>
    <cacheField name="2020-T3" numFmtId="0">
      <sharedItems containsString="0" containsBlank="1" containsNumber="1" containsInteger="1">
        <n v="1.0"/>
        <m/>
      </sharedItems>
    </cacheField>
    <cacheField name="2020-T4" numFmtId="0">
      <sharedItems containsString="0" containsBlank="1" containsNumber="1" containsInteger="1"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31" sheet="retencao-por-trimestre"/>
  </cacheSource>
  <cacheFields>
    <cacheField name="Cliente" numFmtId="0">
      <sharedItems>
        <s v="George Garcia"/>
        <s v="James Johnson"/>
        <s v="John Williams"/>
        <s v="Robert Jones"/>
        <s v="Michael Brown"/>
        <s v="Mary Davis"/>
        <s v="William Miller"/>
        <s v="David Wilson"/>
        <s v="Joseph Moore"/>
        <s v="Richard Taylor"/>
        <s v="Charles Anderson"/>
        <s v="Thomas Thomas"/>
        <s v="Christopher Jackson"/>
        <s v="Daniel White"/>
        <s v="Elizabeth Harris"/>
        <s v="Matthew Martin"/>
        <s v="Patricia Thompson"/>
        <s v="Brian Smith"/>
        <s v="Jennifer Martinez"/>
        <s v="Linda Robinson"/>
        <s v="Anthony Clark"/>
        <s v="Barbara Rodriguez"/>
        <s v="Donald Lewis"/>
        <s v="Paul Lee"/>
        <s v="Mark Walker"/>
        <s v="Andrew Hall"/>
        <s v="Edward Allen"/>
        <s v="Steven Young"/>
        <s v="Kenneth Hernandez"/>
        <s v="Margaret King"/>
        <s v="Joshua Wright"/>
        <s v="Kevin Lopez"/>
        <s v="Brian Hill"/>
        <s v="Susan Scott"/>
        <s v="Dorothy Green"/>
        <s v="Ronald Adams"/>
        <s v="Sarah Baker"/>
        <s v="Timothy Gonzalez"/>
        <s v="Jessica Nelson"/>
        <s v="Jason Carter"/>
        <s v="Helen Mitchell"/>
        <s v="Nancy Perez"/>
        <s v="Betty Roberts"/>
        <s v="Karen Turner"/>
        <s v="Jeffrey Phillips"/>
        <s v="Lisa Campbell"/>
        <s v="Ryan Parker"/>
        <s v="Jacob Evans"/>
        <s v="Frank Edwards"/>
        <s v="Gary Collins"/>
        <s v="Nicholas Stewart"/>
        <s v="Anna Sanchez"/>
        <s v="Eric Morris"/>
        <s v="Sandra Rogers"/>
        <s v="Stephen Reed"/>
        <s v="Emily Cook"/>
        <s v="Ashley Morgan"/>
        <s v="Jonathan Bell"/>
        <s v="Kimberly Murphy"/>
        <s v="Donna Bailey"/>
        <s v="Ruth Rivera"/>
        <s v="Carol Cooper"/>
        <s v="Michelle Richardson"/>
        <s v="Larry Cox"/>
        <s v="Laura Howard"/>
        <s v="Amanda Ward"/>
        <s v="Justin Torres"/>
        <s v="Raymond Peterson"/>
        <s v="Scott Gray"/>
        <s v="Samuel Ramirez"/>
        <s v="Brandon James"/>
        <s v="Melissa Watson"/>
        <s v="Benjamin Brooks"/>
        <s v="Rebecca Kelly"/>
        <s v="Deborah Sanders"/>
        <s v="Stephanie Price"/>
        <s v="Sharon Bennett"/>
        <s v="Kathleen Wood"/>
        <s v="Cynthia Barnes"/>
        <s v="Gregory Ross"/>
        <s v="Jack Henderson"/>
        <s v="Amy Coleman"/>
        <s v="Henry Jenkins"/>
        <s v="Shirley Perry"/>
        <s v="Patrick Powell"/>
        <s v="Alexander Long"/>
        <s v="Emma Patterson"/>
        <s v="Angela Hughes"/>
        <s v="Catherine Flores"/>
        <s v="Virginia Washington"/>
        <s v="Katherine Butler"/>
        <s v="Walter Simmons"/>
        <s v="Dennis Foster"/>
        <s v="Jerry Gonzales"/>
        <s v="Brenda Bryant"/>
        <s v="Pamela Alexander"/>
        <s v="Frances Russell"/>
        <s v="Tyler Griffin"/>
        <s v="Nicole Diaz"/>
        <s v="Christine Hayes"/>
        <s v="Aaron Myers"/>
        <s v="Peter Ford"/>
        <s v="Samantha Hamilton"/>
        <s v="Evelyn Graham"/>
        <s v="Jose Sullivan"/>
        <s v="Rachel Wallace"/>
        <s v="Alice Woods"/>
        <s v="Douglas Cole"/>
        <s v="Janet West"/>
        <s v="Carolyn Jordan"/>
        <s v="Adam Owens"/>
        <s v="Debra Reynolds"/>
        <s v="Harold Fisher"/>
        <s v="Nathan Ellis"/>
        <s v="Martha Harrison"/>
        <s v="Maria Gibson"/>
        <s v="Marie Mcdonald"/>
        <s v="Zachary Cruz"/>
        <s v="Arthur Marshall"/>
        <s v="Heather Ortiz"/>
        <s v="Diane Gomez"/>
        <s v="Julie Murray"/>
        <s v="Joyce Freeman"/>
        <s v="Carl Wells"/>
        <s v="Grace Webb"/>
        <s v="Victoria Simpson"/>
        <s v="Albert Stevens"/>
        <s v="Rose Tucker"/>
        <s v="Joan Porter"/>
        <s v="Kyle Hunter"/>
        <s v="Christina Hicks"/>
        <s v="Kelly Crawford"/>
        <s v="Ann Henry"/>
        <s v="Lauren Boyd"/>
        <s v="Doris Mason"/>
        <s v="Julia Morales"/>
        <s v="Jean Kennedy"/>
        <s v="Lawrence Warren"/>
        <s v="Judith Dixon"/>
        <s v="Olivia Ramos"/>
        <s v="Kathryn Reyes"/>
        <s v="Joe Burns"/>
        <s v="Mildred Gordon"/>
        <s v="Willie Shaw"/>
        <s v="Gerald Holmes"/>
        <s v="Lillian Rice"/>
        <s v="Roger Robertson"/>
        <s v="Cheryl Hunt"/>
        <s v="Megan Black"/>
        <s v="Jeremy Daniels"/>
        <s v="Keith Palmer"/>
        <s v="Hannah Mills"/>
        <s v="Andrea Nichols"/>
        <s v="Ethan Grant"/>
        <s v="Sara Knight"/>
        <s v="Terry Ferguson"/>
        <s v="Jacqueline Rose"/>
        <s v="Christian Stone"/>
        <s v="Harry Hawkins"/>
        <s v="Jesse Dunn"/>
        <s v="Sean Perkins"/>
        <s v="Teresa Hudson"/>
        <s v="Ralph Spencer"/>
        <s v="Austin Gardner"/>
        <s v="Gloria Stephens"/>
        <s v="Janice Payne"/>
        <s v="Roy Pierce"/>
        <s v="Theresa Berry"/>
        <s v="Louis Matthews"/>
        <s v="Noah Arnold"/>
        <s v="Bruce Wagner"/>
        <s v="Billy Willis"/>
        <s v="Judy Ray"/>
        <s v="Bryan Watkins"/>
        <s v="Madison Olson"/>
        <s v="Eugene Carroll"/>
        <s v="Beverly Duncan"/>
        <s v="Jordan Snyder"/>
        <s v="Denise Hart"/>
        <s v="Jane Cunningham"/>
        <s v="Marilyn Bradley"/>
        <s v="Amber Lane"/>
        <s v="Dylan Andrews"/>
        <s v="Danielle Ruiz"/>
        <s v="Abigail Harper"/>
        <s v="Charlotte Fox"/>
        <s v="Diana Riley"/>
        <s v="Brittany Armstrong"/>
        <s v="Russell Carpenter"/>
        <s v="Natalie Weaver"/>
        <s v="Wayne Greene"/>
        <s v="Irene Lawrence"/>
        <s v="Ruby Elliott"/>
        <s v="Annie Chavez"/>
        <s v="Sophia Sims"/>
        <s v="Alan Austin"/>
        <s v="Juan Peters"/>
        <s v="Gabriel Kelley"/>
        <s v="Howard Franklin"/>
        <s v="Fred Lawson"/>
        <s v="Vincent Fields"/>
        <s v="Lori Gutierrez"/>
        <s v="Philip Ryan"/>
        <s v="Kayla Schmidt"/>
        <s v="Alexis Carr"/>
        <s v="Tiffany Vasquez"/>
        <s v="Florence Castillo"/>
        <s v="Isabella Wheeler"/>
        <s v="Kathy Chapman"/>
        <s v="Louise Oliver"/>
        <s v="Logan Montgomery"/>
        <s v="Lois Richards"/>
        <s v="Tammy Williamson"/>
        <s v="Crystal Johnston"/>
        <s v="Randy Banks"/>
        <s v="Bonnie Meyer"/>
        <s v="Phyllis Bishop"/>
        <s v="Anne Mccoy"/>
        <s v="Taylor Howell"/>
        <s v="Victor Alvarez"/>
        <s v="Bobby Morrison"/>
        <s v="Erin Hansen"/>
        <s v="Johnny Fernandez"/>
        <s v="Phillip Garza"/>
        <s v="Martin Harvey"/>
        <s v="Josephine Little"/>
        <s v="Alyssa Burton"/>
        <s v="Bradley Stanley"/>
        <s v="Ella Nguyen"/>
        <s v="Shawn George"/>
        <s v="Clarence Jacobs"/>
        <s v="Travis Reid"/>
        <s v="Ernest Kim"/>
        <s v="Stanley Fuller"/>
        <s v="Allison Lynch"/>
        <s v="Craig Dean"/>
        <s v="Shannon Gilbert"/>
        <s v="Elijah Garrett"/>
        <s v="Edna Romero"/>
        <s v="Peggy Welch"/>
        <s v="Tina Larson"/>
        <s v="Leonard Frazier"/>
        <s v="Robin Burke"/>
        <s v="Dawn Hanson"/>
        <s v="Carlos Day"/>
        <s v="Earl Mendoza"/>
        <s v="Eleanor Moreno"/>
        <s v="Jimmy Bowman"/>
        <s v="Francis Medina"/>
        <s v="Cody Fowler"/>
        <s v="Caleb Brewer"/>
        <s v="Mason Hoffman"/>
        <s v="Rita Carlson"/>
        <s v="Danny Silva"/>
        <s v="Isaac Pearson"/>
        <s v="Audrey Holland"/>
        <s v="Todd Douglas"/>
        <s v="Wanda Fleming"/>
        <s v="Clara Jensen"/>
        <s v="Ethel Vargas"/>
        <s v="Paula Byrd"/>
        <s v="Cameron Davidson"/>
        <s v="Norma Hopkins"/>
        <s v="Dale May"/>
        <s v="Ellen Terry"/>
        <s v="Luis Herrera"/>
        <s v="Alex Wade"/>
        <s v="Marjorie Soto"/>
        <s v="Luke Walters"/>
        <s v="Jamie Curtis"/>
        <s v="Nathaniel Neal"/>
        <s v="Allen Caldwell"/>
        <s v="Leslie Lowe"/>
        <s v="Joel Jennings"/>
        <s v="Evan Barnett"/>
        <s v="Edith Graves"/>
        <s v="Connie Jimenez"/>
        <s v="Eva Horton"/>
        <s v="Gladys Shelton"/>
        <s v="Carrie Barrett"/>
        <s v="Ava Obrien"/>
        <s v="Frederick Castro"/>
        <s v="Wendy Sutton"/>
        <s v="Hazel Gregory"/>
        <s v="Valerie Mckinney"/>
        <s v="Curtis Lucas"/>
        <s v="Elaine Miles"/>
        <s v="Courtney Craig"/>
        <s v="Esther Rodriquez"/>
        <s v="Cindy Chambers"/>
        <s v="Vanessa Holt"/>
        <s v="Brianna Lambert"/>
        <s v="Lucas Fletcher"/>
        <s v="Norman Watts"/>
        <s v="Marvin Bates"/>
        <s v="Tracy Hale"/>
        <s v="Tony Rhodes"/>
        <s v="Monica Pena"/>
        <s v="Antonio Beck"/>
        <s v="Glenn Newman"/>
        <s v="Melanie Haynes"/>
        <s v="Jasmine Mcdaniel"/>
        <s v="Rodney Mendez"/>
        <s v="Theodore Bush"/>
        <s v="Melvin Vaughn"/>
        <s v="Alfred Parks"/>
        <s v="Edwin Dawson"/>
        <s v="Steve Santiago"/>
        <s v="Chad Norris"/>
        <s v="Sylvia Hardy"/>
        <s v="Jackson Love"/>
        <s v="April Steele"/>
        <s v="Sheila Curry"/>
        <s v="Adrian Powers"/>
        <s v="Katie Schultz"/>
        <s v="Hunter Barker"/>
        <s v="Alexandra Guzman"/>
        <s v="Angel Page"/>
        <s v="Lee Munoz"/>
        <s v="Marcus Ball"/>
        <s v="Derek Keller"/>
        <s v="Erica Chandler"/>
        <s v="Sherry Weber"/>
        <s v="Jeffery Leonard"/>
        <s v="Mia Walsh"/>
        <s v="Caroline Lyons"/>
        <s v="Jesus Ramsey"/>
        <s v="Herbert Wolfe"/>
        <s v="Ian Schneider"/>
        <s v="Leah Mullins"/>
      </sharedItems>
    </cacheField>
    <cacheField name="Estado Cliente" numFmtId="0">
      <sharedItems>
        <s v="Active"/>
        <s v="Churned"/>
      </sharedItems>
    </cacheField>
    <cacheField name="Mes Registro" numFmtId="164">
      <sharedItems containsSemiMixedTypes="0" containsDate="1" containsString="0"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</sharedItems>
    </cacheField>
    <cacheField name="Mes de Abandono (Churn)" numFmtId="0">
      <sharedItems containsDate="1" containsString="0" containsBlank="1">
        <m/>
        <d v="2019-03-01T00:00:00Z"/>
        <d v="2019-08-01T00:00:00Z"/>
        <d v="2020-09-01T00:00:00Z"/>
        <d v="2019-09-01T00:00:00Z"/>
        <d v="2019-10-01T00:00:00Z"/>
        <d v="2019-04-01T00:00:00Z"/>
        <d v="2019-06-01T00:00:00Z"/>
        <d v="2019-11-01T00:00:00Z"/>
        <d v="2019-05-01T00:00:00Z"/>
        <d v="2020-03-01T00:00:00Z"/>
        <d v="2020-10-01T00:00:00Z"/>
        <d v="2020-06-01T00:00:00Z"/>
        <d v="2020-05-01T00:00:00Z"/>
        <d v="2020-04-01T00:00:00Z"/>
        <d v="2020-01-01T00:00:00Z"/>
        <d v="2020-07-01T00:00:00Z"/>
        <d v="2020-02-01T00:00:00Z"/>
        <d v="2019-12-01T00:00:00Z"/>
        <d v="2020-12-01T00:00:00Z"/>
        <d v="2020-08-01T00:00:00Z"/>
        <d v="2020-11-01T00:00:00Z"/>
      </sharedItems>
    </cacheField>
    <cacheField name="2019-T1" numFmtId="0">
      <sharedItems containsString="0" containsBlank="1" containsNumber="1" containsInteger="1">
        <n v="1.0"/>
        <m/>
      </sharedItems>
    </cacheField>
    <cacheField name="2019-T2" numFmtId="0">
      <sharedItems containsString="0" containsBlank="1" containsNumber="1" containsInteger="1">
        <n v="1.0"/>
        <m/>
      </sharedItems>
    </cacheField>
    <cacheField name="2019-T3" numFmtId="0">
      <sharedItems containsString="0" containsBlank="1" containsNumber="1" containsInteger="1">
        <n v="1.0"/>
        <m/>
      </sharedItems>
    </cacheField>
    <cacheField name="2019-T4" numFmtId="0">
      <sharedItems containsString="0" containsBlank="1" containsNumber="1" containsInteger="1">
        <n v="1.0"/>
        <m/>
      </sharedItems>
    </cacheField>
    <cacheField name="2020-T1" numFmtId="0">
      <sharedItems containsString="0" containsBlank="1" containsNumber="1" containsInteger="1">
        <n v="1.0"/>
        <m/>
      </sharedItems>
    </cacheField>
    <cacheField name="2020-T2" numFmtId="0">
      <sharedItems containsString="0" containsBlank="1" containsNumber="1" containsInteger="1">
        <n v="1.0"/>
        <m/>
      </sharedItems>
    </cacheField>
    <cacheField name="2020-T3" numFmtId="0">
      <sharedItems containsString="0" containsBlank="1" containsNumber="1" containsInteger="1">
        <n v="1.0"/>
        <m/>
      </sharedItems>
    </cacheField>
    <cacheField name="2020-T4" numFmtId="0">
      <sharedItems containsString="0" containsBlank="1" containsNumber="1" containsInteger="1"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31" sheet="retencao-por-mes"/>
  </cacheSource>
  <cacheFields>
    <cacheField name="Cliente" numFmtId="0">
      <sharedItems>
        <s v="George Garcia"/>
        <s v="James Johnson"/>
        <s v="John Williams"/>
        <s v="Robert Jones"/>
        <s v="Michael Brown"/>
        <s v="Mary Davis"/>
        <s v="William Miller"/>
        <s v="David Wilson"/>
        <s v="Joseph Moore"/>
        <s v="Richard Taylor"/>
        <s v="Charles Anderson"/>
        <s v="Thomas Thomas"/>
        <s v="Christopher Jackson"/>
        <s v="Daniel White"/>
        <s v="Elizabeth Harris"/>
        <s v="Matthew Martin"/>
        <s v="Patricia Thompson"/>
        <s v="Brian Smith"/>
        <s v="Jennifer Martinez"/>
        <s v="Linda Robinson"/>
        <s v="Anthony Clark"/>
        <s v="Barbara Rodriguez"/>
        <s v="Donald Lewis"/>
        <s v="Paul Lee"/>
        <s v="Mark Walker"/>
        <s v="Andrew Hall"/>
        <s v="Edward Allen"/>
        <s v="Steven Young"/>
        <s v="Kenneth Hernandez"/>
        <s v="Margaret King"/>
        <s v="Joshua Wright"/>
        <s v="Kevin Lopez"/>
        <s v="Brian Hill"/>
        <s v="Susan Scott"/>
        <s v="Dorothy Green"/>
        <s v="Ronald Adams"/>
        <s v="Sarah Baker"/>
        <s v="Timothy Gonzalez"/>
        <s v="Jessica Nelson"/>
        <s v="Jason Carter"/>
        <s v="Helen Mitchell"/>
        <s v="Nancy Perez"/>
        <s v="Betty Roberts"/>
        <s v="Karen Turner"/>
        <s v="Jeffrey Phillips"/>
        <s v="Lisa Campbell"/>
        <s v="Ryan Parker"/>
        <s v="Jacob Evans"/>
        <s v="Frank Edwards"/>
        <s v="Gary Collins"/>
        <s v="Nicholas Stewart"/>
        <s v="Anna Sanchez"/>
        <s v="Eric Morris"/>
        <s v="Sandra Rogers"/>
        <s v="Stephen Reed"/>
        <s v="Emily Cook"/>
        <s v="Ashley Morgan"/>
        <s v="Jonathan Bell"/>
        <s v="Kimberly Murphy"/>
        <s v="Donna Bailey"/>
        <s v="Ruth Rivera"/>
        <s v="Carol Cooper"/>
        <s v="Michelle Richardson"/>
        <s v="Larry Cox"/>
        <s v="Laura Howard"/>
        <s v="Amanda Ward"/>
        <s v="Justin Torres"/>
        <s v="Raymond Peterson"/>
        <s v="Scott Gray"/>
        <s v="Samuel Ramirez"/>
        <s v="Brandon James"/>
        <s v="Melissa Watson"/>
        <s v="Benjamin Brooks"/>
        <s v="Rebecca Kelly"/>
        <s v="Deborah Sanders"/>
        <s v="Stephanie Price"/>
        <s v="Sharon Bennett"/>
        <s v="Kathleen Wood"/>
        <s v="Cynthia Barnes"/>
        <s v="Gregory Ross"/>
        <s v="Jack Henderson"/>
        <s v="Amy Coleman"/>
        <s v="Henry Jenkins"/>
        <s v="Shirley Perry"/>
        <s v="Patrick Powell"/>
        <s v="Alexander Long"/>
        <s v="Emma Patterson"/>
        <s v="Angela Hughes"/>
        <s v="Catherine Flores"/>
        <s v="Virginia Washington"/>
        <s v="Katherine Butler"/>
        <s v="Walter Simmons"/>
        <s v="Dennis Foster"/>
        <s v="Jerry Gonzales"/>
        <s v="Brenda Bryant"/>
        <s v="Pamela Alexander"/>
        <s v="Frances Russell"/>
        <s v="Tyler Griffin"/>
        <s v="Nicole Diaz"/>
        <s v="Christine Hayes"/>
        <s v="Aaron Myers"/>
        <s v="Peter Ford"/>
        <s v="Samantha Hamilton"/>
        <s v="Evelyn Graham"/>
        <s v="Jose Sullivan"/>
        <s v="Rachel Wallace"/>
        <s v="Alice Woods"/>
        <s v="Douglas Cole"/>
        <s v="Janet West"/>
        <s v="Carolyn Jordan"/>
        <s v="Adam Owens"/>
        <s v="Debra Reynolds"/>
        <s v="Harold Fisher"/>
        <s v="Nathan Ellis"/>
        <s v="Martha Harrison"/>
        <s v="Maria Gibson"/>
        <s v="Marie Mcdonald"/>
        <s v="Zachary Cruz"/>
        <s v="Arthur Marshall"/>
        <s v="Heather Ortiz"/>
        <s v="Diane Gomez"/>
        <s v="Julie Murray"/>
        <s v="Joyce Freeman"/>
        <s v="Carl Wells"/>
        <s v="Grace Webb"/>
        <s v="Victoria Simpson"/>
        <s v="Albert Stevens"/>
        <s v="Rose Tucker"/>
        <s v="Joan Porter"/>
        <s v="Kyle Hunter"/>
        <s v="Christina Hicks"/>
        <s v="Kelly Crawford"/>
        <s v="Ann Henry"/>
        <s v="Lauren Boyd"/>
        <s v="Doris Mason"/>
        <s v="Julia Morales"/>
        <s v="Jean Kennedy"/>
        <s v="Lawrence Warren"/>
        <s v="Judith Dixon"/>
        <s v="Olivia Ramos"/>
        <s v="Kathryn Reyes"/>
        <s v="Joe Burns"/>
        <s v="Mildred Gordon"/>
        <s v="Willie Shaw"/>
        <s v="Gerald Holmes"/>
        <s v="Lillian Rice"/>
        <s v="Roger Robertson"/>
        <s v="Cheryl Hunt"/>
        <s v="Megan Black"/>
        <s v="Jeremy Daniels"/>
        <s v="Keith Palmer"/>
        <s v="Hannah Mills"/>
        <s v="Andrea Nichols"/>
        <s v="Ethan Grant"/>
        <s v="Sara Knight"/>
        <s v="Terry Ferguson"/>
        <s v="Jacqueline Rose"/>
        <s v="Christian Stone"/>
        <s v="Harry Hawkins"/>
        <s v="Jesse Dunn"/>
        <s v="Sean Perkins"/>
        <s v="Teresa Hudson"/>
        <s v="Ralph Spencer"/>
        <s v="Austin Gardner"/>
        <s v="Gloria Stephens"/>
        <s v="Janice Payne"/>
        <s v="Roy Pierce"/>
        <s v="Theresa Berry"/>
        <s v="Louis Matthews"/>
        <s v="Noah Arnold"/>
        <s v="Bruce Wagner"/>
        <s v="Billy Willis"/>
        <s v="Judy Ray"/>
        <s v="Bryan Watkins"/>
        <s v="Madison Olson"/>
        <s v="Eugene Carroll"/>
        <s v="Beverly Duncan"/>
        <s v="Jordan Snyder"/>
        <s v="Denise Hart"/>
        <s v="Jane Cunningham"/>
        <s v="Marilyn Bradley"/>
        <s v="Amber Lane"/>
        <s v="Dylan Andrews"/>
        <s v="Danielle Ruiz"/>
        <s v="Abigail Harper"/>
        <s v="Charlotte Fox"/>
        <s v="Diana Riley"/>
        <s v="Brittany Armstrong"/>
        <s v="Russell Carpenter"/>
        <s v="Natalie Weaver"/>
        <s v="Wayne Greene"/>
        <s v="Irene Lawrence"/>
        <s v="Ruby Elliott"/>
        <s v="Annie Chavez"/>
        <s v="Sophia Sims"/>
        <s v="Alan Austin"/>
        <s v="Juan Peters"/>
        <s v="Gabriel Kelley"/>
        <s v="Howard Franklin"/>
        <s v="Fred Lawson"/>
        <s v="Vincent Fields"/>
        <s v="Lori Gutierrez"/>
        <s v="Philip Ryan"/>
        <s v="Kayla Schmidt"/>
        <s v="Alexis Carr"/>
        <s v="Tiffany Vasquez"/>
        <s v="Florence Castillo"/>
        <s v="Isabella Wheeler"/>
        <s v="Kathy Chapman"/>
        <s v="Louise Oliver"/>
        <s v="Logan Montgomery"/>
        <s v="Lois Richards"/>
        <s v="Tammy Williamson"/>
        <s v="Crystal Johnston"/>
        <s v="Randy Banks"/>
        <s v="Bonnie Meyer"/>
        <s v="Phyllis Bishop"/>
        <s v="Anne Mccoy"/>
        <s v="Taylor Howell"/>
        <s v="Victor Alvarez"/>
        <s v="Bobby Morrison"/>
        <s v="Erin Hansen"/>
        <s v="Johnny Fernandez"/>
        <s v="Phillip Garza"/>
        <s v="Martin Harvey"/>
        <s v="Josephine Little"/>
        <s v="Alyssa Burton"/>
        <s v="Bradley Stanley"/>
        <s v="Ella Nguyen"/>
        <s v="Shawn George"/>
        <s v="Clarence Jacobs"/>
        <s v="Travis Reid"/>
        <s v="Ernest Kim"/>
        <s v="Stanley Fuller"/>
        <s v="Allison Lynch"/>
        <s v="Craig Dean"/>
        <s v="Shannon Gilbert"/>
        <s v="Elijah Garrett"/>
        <s v="Edna Romero"/>
        <s v="Peggy Welch"/>
        <s v="Tina Larson"/>
        <s v="Leonard Frazier"/>
        <s v="Robin Burke"/>
        <s v="Dawn Hanson"/>
        <s v="Carlos Day"/>
        <s v="Earl Mendoza"/>
        <s v="Eleanor Moreno"/>
        <s v="Jimmy Bowman"/>
        <s v="Francis Medina"/>
        <s v="Cody Fowler"/>
        <s v="Caleb Brewer"/>
        <s v="Mason Hoffman"/>
        <s v="Rita Carlson"/>
        <s v="Danny Silva"/>
        <s v="Isaac Pearson"/>
        <s v="Audrey Holland"/>
        <s v="Todd Douglas"/>
        <s v="Wanda Fleming"/>
        <s v="Clara Jensen"/>
        <s v="Ethel Vargas"/>
        <s v="Paula Byrd"/>
        <s v="Cameron Davidson"/>
        <s v="Norma Hopkins"/>
        <s v="Dale May"/>
        <s v="Ellen Terry"/>
        <s v="Luis Herrera"/>
        <s v="Alex Wade"/>
        <s v="Marjorie Soto"/>
        <s v="Luke Walters"/>
        <s v="Jamie Curtis"/>
        <s v="Nathaniel Neal"/>
        <s v="Allen Caldwell"/>
        <s v="Leslie Lowe"/>
        <s v="Joel Jennings"/>
        <s v="Evan Barnett"/>
        <s v="Edith Graves"/>
        <s v="Connie Jimenez"/>
        <s v="Eva Horton"/>
        <s v="Gladys Shelton"/>
        <s v="Carrie Barrett"/>
        <s v="Ava Obrien"/>
        <s v="Frederick Castro"/>
        <s v="Wendy Sutton"/>
        <s v="Hazel Gregory"/>
        <s v="Valerie Mckinney"/>
        <s v="Curtis Lucas"/>
        <s v="Elaine Miles"/>
        <s v="Courtney Craig"/>
        <s v="Esther Rodriquez"/>
        <s v="Cindy Chambers"/>
        <s v="Vanessa Holt"/>
        <s v="Brianna Lambert"/>
        <s v="Lucas Fletcher"/>
        <s v="Norman Watts"/>
        <s v="Marvin Bates"/>
        <s v="Tracy Hale"/>
        <s v="Tony Rhodes"/>
        <s v="Monica Pena"/>
        <s v="Antonio Beck"/>
        <s v="Glenn Newman"/>
        <s v="Melanie Haynes"/>
        <s v="Jasmine Mcdaniel"/>
        <s v="Rodney Mendez"/>
        <s v="Theodore Bush"/>
        <s v="Melvin Vaughn"/>
        <s v="Alfred Parks"/>
        <s v="Edwin Dawson"/>
        <s v="Steve Santiago"/>
        <s v="Chad Norris"/>
        <s v="Sylvia Hardy"/>
        <s v="Jackson Love"/>
        <s v="April Steele"/>
        <s v="Sheila Curry"/>
        <s v="Adrian Powers"/>
        <s v="Katie Schultz"/>
        <s v="Hunter Barker"/>
        <s v="Alexandra Guzman"/>
        <s v="Angel Page"/>
        <s v="Lee Munoz"/>
        <s v="Marcus Ball"/>
        <s v="Derek Keller"/>
        <s v="Erica Chandler"/>
        <s v="Sherry Weber"/>
        <s v="Jeffery Leonard"/>
        <s v="Mia Walsh"/>
        <s v="Caroline Lyons"/>
        <s v="Jesus Ramsey"/>
        <s v="Herbert Wolfe"/>
        <s v="Ian Schneider"/>
        <s v="Leah Mullins"/>
      </sharedItems>
    </cacheField>
    <cacheField name="Estado Cliente" numFmtId="0">
      <sharedItems>
        <s v="Active"/>
        <s v="Churned"/>
      </sharedItems>
    </cacheField>
    <cacheField name="Mes Registro" numFmtId="164">
      <sharedItems containsSemiMixedTypes="0" containsDate="1" containsString="0"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</sharedItems>
    </cacheField>
    <cacheField name="Mes de Abandono (Churn)" numFmtId="0">
      <sharedItems containsDate="1" containsString="0" containsBlank="1">
        <m/>
        <d v="2019-03-01T00:00:00Z"/>
        <d v="2019-08-01T00:00:00Z"/>
        <d v="2020-09-01T00:00:00Z"/>
        <d v="2019-09-01T00:00:00Z"/>
        <d v="2019-10-01T00:00:00Z"/>
        <d v="2019-04-01T00:00:00Z"/>
        <d v="2019-06-01T00:00:00Z"/>
        <d v="2019-11-01T00:00:00Z"/>
        <d v="2019-05-01T00:00:00Z"/>
        <d v="2020-03-01T00:00:00Z"/>
        <d v="2020-10-01T00:00:00Z"/>
        <d v="2020-06-01T00:00:00Z"/>
        <d v="2020-05-01T00:00:00Z"/>
        <d v="2020-04-01T00:00:00Z"/>
        <d v="2020-01-01T00:00:00Z"/>
        <d v="2020-07-01T00:00:00Z"/>
        <d v="2020-02-01T00:00:00Z"/>
        <d v="2019-12-01T00:00:00Z"/>
        <d v="2020-12-01T00:00:00Z"/>
        <d v="2020-08-01T00:00:00Z"/>
        <d v="2020-11-01T00:00:00Z"/>
      </sharedItems>
    </cacheField>
    <cacheField name="1/2019" numFmtId="0">
      <sharedItems containsString="0" containsBlank="1" containsNumber="1" containsInteger="1">
        <n v="1.0"/>
        <m/>
      </sharedItems>
    </cacheField>
    <cacheField name="2/2019" numFmtId="0">
      <sharedItems containsString="0" containsBlank="1" containsNumber="1" containsInteger="1">
        <n v="1.0"/>
        <m/>
      </sharedItems>
    </cacheField>
    <cacheField name="3/2019" numFmtId="0">
      <sharedItems containsString="0" containsBlank="1" containsNumber="1" containsInteger="1">
        <n v="1.0"/>
        <m/>
      </sharedItems>
    </cacheField>
    <cacheField name="4/2019" numFmtId="0">
      <sharedItems containsString="0" containsBlank="1" containsNumber="1" containsInteger="1">
        <n v="1.0"/>
        <m/>
      </sharedItems>
    </cacheField>
    <cacheField name="5/2019" numFmtId="0">
      <sharedItems containsString="0" containsBlank="1" containsNumber="1" containsInteger="1">
        <n v="1.0"/>
        <m/>
      </sharedItems>
    </cacheField>
    <cacheField name="6/2019" numFmtId="0">
      <sharedItems containsString="0" containsBlank="1" containsNumber="1" containsInteger="1">
        <n v="1.0"/>
        <m/>
      </sharedItems>
    </cacheField>
    <cacheField name="7/2019" numFmtId="0">
      <sharedItems containsString="0" containsBlank="1" containsNumber="1" containsInteger="1">
        <n v="1.0"/>
        <m/>
      </sharedItems>
    </cacheField>
    <cacheField name="8/2019" numFmtId="0">
      <sharedItems containsString="0" containsBlank="1" containsNumber="1" containsInteger="1">
        <n v="1.0"/>
        <m/>
      </sharedItems>
    </cacheField>
    <cacheField name="9/2019" numFmtId="0">
      <sharedItems containsString="0" containsBlank="1" containsNumber="1" containsInteger="1">
        <n v="1.0"/>
        <m/>
      </sharedItems>
    </cacheField>
    <cacheField name="10/2019" numFmtId="0">
      <sharedItems containsString="0" containsBlank="1" containsNumber="1" containsInteger="1">
        <n v="1.0"/>
        <m/>
      </sharedItems>
    </cacheField>
    <cacheField name="11/2019" numFmtId="0">
      <sharedItems containsString="0" containsBlank="1" containsNumber="1" containsInteger="1">
        <n v="1.0"/>
        <m/>
      </sharedItems>
    </cacheField>
    <cacheField name="12/2019" numFmtId="0">
      <sharedItems containsString="0" containsBlank="1" containsNumber="1" containsInteger="1">
        <n v="1.0"/>
        <m/>
      </sharedItems>
    </cacheField>
    <cacheField name="1/2020" numFmtId="0">
      <sharedItems containsString="0" containsBlank="1" containsNumber="1" containsInteger="1">
        <n v="1.0"/>
        <m/>
      </sharedItems>
    </cacheField>
    <cacheField name="2/2020" numFmtId="0">
      <sharedItems containsString="0" containsBlank="1" containsNumber="1" containsInteger="1">
        <n v="1.0"/>
        <m/>
      </sharedItems>
    </cacheField>
    <cacheField name="3/2020" numFmtId="0">
      <sharedItems containsString="0" containsBlank="1" containsNumber="1" containsInteger="1">
        <n v="1.0"/>
        <m/>
      </sharedItems>
    </cacheField>
    <cacheField name="4/2020" numFmtId="0">
      <sharedItems containsString="0" containsBlank="1" containsNumber="1" containsInteger="1">
        <n v="1.0"/>
        <m/>
      </sharedItems>
    </cacheField>
    <cacheField name="5/2020" numFmtId="0">
      <sharedItems containsString="0" containsBlank="1" containsNumber="1" containsInteger="1">
        <n v="1.0"/>
        <m/>
      </sharedItems>
    </cacheField>
    <cacheField name="6/2020" numFmtId="0">
      <sharedItems containsString="0" containsBlank="1" containsNumber="1" containsInteger="1">
        <n v="1.0"/>
        <m/>
      </sharedItems>
    </cacheField>
    <cacheField name="7/2020" numFmtId="0">
      <sharedItems containsString="0" containsBlank="1" containsNumber="1" containsInteger="1">
        <n v="1.0"/>
        <m/>
      </sharedItems>
    </cacheField>
    <cacheField name="8/2020" numFmtId="0">
      <sharedItems containsString="0" containsBlank="1" containsNumber="1" containsInteger="1">
        <n v="1.0"/>
        <m/>
      </sharedItems>
    </cacheField>
    <cacheField name="9/2020" numFmtId="0">
      <sharedItems containsString="0" containsBlank="1" containsNumber="1" containsInteger="1">
        <n v="1.0"/>
        <m/>
      </sharedItems>
    </cacheField>
    <cacheField name="10/2020" numFmtId="0">
      <sharedItems containsString="0" containsBlank="1" containsNumber="1" containsInteger="1">
        <n v="1.0"/>
        <m/>
      </sharedItems>
    </cacheField>
    <cacheField name="11/2020" numFmtId="0">
      <sharedItems containsString="0" containsBlank="1" containsNumber="1" containsInteger="1">
        <n v="1.0"/>
        <m/>
      </sharedItems>
    </cacheField>
    <cacheField name="12/2020" numFmtId="0">
      <sharedItems containsString="0" containsBlank="1" containsNumber="1" containsInteger="1">
        <n v="1.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331" sheet="retencao-por-trimestre"/>
  </cacheSource>
  <cacheFields>
    <cacheField name="Cliente" numFmtId="0">
      <sharedItems>
        <s v="George Garcia"/>
        <s v="James Johnson"/>
        <s v="John Williams"/>
        <s v="Robert Jones"/>
        <s v="Michael Brown"/>
        <s v="Mary Davis"/>
        <s v="William Miller"/>
        <s v="David Wilson"/>
        <s v="Joseph Moore"/>
        <s v="Richard Taylor"/>
        <s v="Charles Anderson"/>
        <s v="Thomas Thomas"/>
        <s v="Christopher Jackson"/>
        <s v="Daniel White"/>
        <s v="Elizabeth Harris"/>
        <s v="Matthew Martin"/>
        <s v="Patricia Thompson"/>
        <s v="Brian Smith"/>
        <s v="Jennifer Martinez"/>
        <s v="Linda Robinson"/>
        <s v="Anthony Clark"/>
        <s v="Barbara Rodriguez"/>
        <s v="Donald Lewis"/>
        <s v="Paul Lee"/>
        <s v="Mark Walker"/>
        <s v="Andrew Hall"/>
        <s v="Edward Allen"/>
        <s v="Steven Young"/>
        <s v="Kenneth Hernandez"/>
        <s v="Margaret King"/>
        <s v="Joshua Wright"/>
        <s v="Kevin Lopez"/>
        <s v="Brian Hill"/>
        <s v="Susan Scott"/>
        <s v="Dorothy Green"/>
        <s v="Ronald Adams"/>
        <s v="Sarah Baker"/>
        <s v="Timothy Gonzalez"/>
        <s v="Jessica Nelson"/>
        <s v="Jason Carter"/>
        <s v="Helen Mitchell"/>
        <s v="Nancy Perez"/>
        <s v="Betty Roberts"/>
        <s v="Karen Turner"/>
        <s v="Jeffrey Phillips"/>
        <s v="Lisa Campbell"/>
        <s v="Ryan Parker"/>
        <s v="Jacob Evans"/>
        <s v="Frank Edwards"/>
        <s v="Gary Collins"/>
        <s v="Nicholas Stewart"/>
        <s v="Anna Sanchez"/>
        <s v="Eric Morris"/>
        <s v="Sandra Rogers"/>
        <s v="Stephen Reed"/>
        <s v="Emily Cook"/>
        <s v="Ashley Morgan"/>
        <s v="Jonathan Bell"/>
        <s v="Kimberly Murphy"/>
        <s v="Donna Bailey"/>
        <s v="Ruth Rivera"/>
        <s v="Carol Cooper"/>
        <s v="Michelle Richardson"/>
        <s v="Larry Cox"/>
        <s v="Laura Howard"/>
        <s v="Amanda Ward"/>
        <s v="Justin Torres"/>
        <s v="Raymond Peterson"/>
        <s v="Scott Gray"/>
        <s v="Samuel Ramirez"/>
        <s v="Brandon James"/>
        <s v="Melissa Watson"/>
        <s v="Benjamin Brooks"/>
        <s v="Rebecca Kelly"/>
        <s v="Deborah Sanders"/>
        <s v="Stephanie Price"/>
        <s v="Sharon Bennett"/>
        <s v="Kathleen Wood"/>
        <s v="Cynthia Barnes"/>
        <s v="Gregory Ross"/>
        <s v="Jack Henderson"/>
        <s v="Amy Coleman"/>
        <s v="Henry Jenkins"/>
        <s v="Shirley Perry"/>
        <s v="Patrick Powell"/>
        <s v="Alexander Long"/>
        <s v="Emma Patterson"/>
        <s v="Angela Hughes"/>
        <s v="Catherine Flores"/>
        <s v="Virginia Washington"/>
        <s v="Katherine Butler"/>
        <s v="Walter Simmons"/>
        <s v="Dennis Foster"/>
        <s v="Jerry Gonzales"/>
        <s v="Brenda Bryant"/>
        <s v="Pamela Alexander"/>
        <s v="Frances Russell"/>
        <s v="Tyler Griffin"/>
        <s v="Nicole Diaz"/>
        <s v="Christine Hayes"/>
        <s v="Aaron Myers"/>
        <s v="Peter Ford"/>
        <s v="Samantha Hamilton"/>
        <s v="Evelyn Graham"/>
        <s v="Jose Sullivan"/>
        <s v="Rachel Wallace"/>
        <s v="Alice Woods"/>
        <s v="Douglas Cole"/>
        <s v="Janet West"/>
        <s v="Carolyn Jordan"/>
        <s v="Adam Owens"/>
        <s v="Debra Reynolds"/>
        <s v="Harold Fisher"/>
        <s v="Nathan Ellis"/>
        <s v="Martha Harrison"/>
        <s v="Maria Gibson"/>
        <s v="Marie Mcdonald"/>
        <s v="Zachary Cruz"/>
        <s v="Arthur Marshall"/>
        <s v="Heather Ortiz"/>
        <s v="Diane Gomez"/>
        <s v="Julie Murray"/>
        <s v="Joyce Freeman"/>
        <s v="Carl Wells"/>
        <s v="Grace Webb"/>
        <s v="Victoria Simpson"/>
        <s v="Albert Stevens"/>
        <s v="Rose Tucker"/>
        <s v="Joan Porter"/>
        <s v="Kyle Hunter"/>
        <s v="Christina Hicks"/>
        <s v="Kelly Crawford"/>
        <s v="Ann Henry"/>
        <s v="Lauren Boyd"/>
        <s v="Doris Mason"/>
        <s v="Julia Morales"/>
        <s v="Jean Kennedy"/>
        <s v="Lawrence Warren"/>
        <s v="Judith Dixon"/>
        <s v="Olivia Ramos"/>
        <s v="Kathryn Reyes"/>
        <s v="Joe Burns"/>
        <s v="Mildred Gordon"/>
        <s v="Willie Shaw"/>
        <s v="Gerald Holmes"/>
        <s v="Lillian Rice"/>
        <s v="Roger Robertson"/>
        <s v="Cheryl Hunt"/>
        <s v="Megan Black"/>
        <s v="Jeremy Daniels"/>
        <s v="Keith Palmer"/>
        <s v="Hannah Mills"/>
        <s v="Andrea Nichols"/>
        <s v="Ethan Grant"/>
        <s v="Sara Knight"/>
        <s v="Terry Ferguson"/>
        <s v="Jacqueline Rose"/>
        <s v="Christian Stone"/>
        <s v="Harry Hawkins"/>
        <s v="Jesse Dunn"/>
        <s v="Sean Perkins"/>
        <s v="Teresa Hudson"/>
        <s v="Ralph Spencer"/>
        <s v="Austin Gardner"/>
        <s v="Gloria Stephens"/>
        <s v="Janice Payne"/>
        <s v="Roy Pierce"/>
        <s v="Theresa Berry"/>
        <s v="Louis Matthews"/>
        <s v="Noah Arnold"/>
        <s v="Bruce Wagner"/>
        <s v="Billy Willis"/>
        <s v="Judy Ray"/>
        <s v="Bryan Watkins"/>
        <s v="Madison Olson"/>
        <s v="Eugene Carroll"/>
        <s v="Beverly Duncan"/>
        <s v="Jordan Snyder"/>
        <s v="Denise Hart"/>
        <s v="Jane Cunningham"/>
        <s v="Marilyn Bradley"/>
        <s v="Amber Lane"/>
        <s v="Dylan Andrews"/>
        <s v="Danielle Ruiz"/>
        <s v="Abigail Harper"/>
        <s v="Charlotte Fox"/>
        <s v="Diana Riley"/>
        <s v="Brittany Armstrong"/>
        <s v="Russell Carpenter"/>
        <s v="Natalie Weaver"/>
        <s v="Wayne Greene"/>
        <s v="Irene Lawrence"/>
        <s v="Ruby Elliott"/>
        <s v="Annie Chavez"/>
        <s v="Sophia Sims"/>
        <s v="Alan Austin"/>
        <s v="Juan Peters"/>
        <s v="Gabriel Kelley"/>
        <s v="Howard Franklin"/>
        <s v="Fred Lawson"/>
        <s v="Vincent Fields"/>
        <s v="Lori Gutierrez"/>
        <s v="Philip Ryan"/>
        <s v="Kayla Schmidt"/>
        <s v="Alexis Carr"/>
        <s v="Tiffany Vasquez"/>
        <s v="Florence Castillo"/>
        <s v="Isabella Wheeler"/>
        <s v="Kathy Chapman"/>
        <s v="Louise Oliver"/>
        <s v="Logan Montgomery"/>
        <s v="Lois Richards"/>
        <s v="Tammy Williamson"/>
        <s v="Crystal Johnston"/>
        <s v="Randy Banks"/>
        <s v="Bonnie Meyer"/>
        <s v="Phyllis Bishop"/>
        <s v="Anne Mccoy"/>
        <s v="Taylor Howell"/>
        <s v="Victor Alvarez"/>
        <s v="Bobby Morrison"/>
        <s v="Erin Hansen"/>
        <s v="Johnny Fernandez"/>
        <s v="Phillip Garza"/>
        <s v="Martin Harvey"/>
        <s v="Josephine Little"/>
        <s v="Alyssa Burton"/>
        <s v="Bradley Stanley"/>
        <s v="Ella Nguyen"/>
        <s v="Shawn George"/>
        <s v="Clarence Jacobs"/>
        <s v="Travis Reid"/>
        <s v="Ernest Kim"/>
        <s v="Stanley Fuller"/>
        <s v="Allison Lynch"/>
        <s v="Craig Dean"/>
        <s v="Shannon Gilbert"/>
        <s v="Elijah Garrett"/>
        <s v="Edna Romero"/>
        <s v="Peggy Welch"/>
        <s v="Tina Larson"/>
        <s v="Leonard Frazier"/>
        <s v="Robin Burke"/>
        <s v="Dawn Hanson"/>
        <s v="Carlos Day"/>
        <s v="Earl Mendoza"/>
        <s v="Eleanor Moreno"/>
        <s v="Jimmy Bowman"/>
        <s v="Francis Medina"/>
        <s v="Cody Fowler"/>
        <s v="Caleb Brewer"/>
        <s v="Mason Hoffman"/>
        <s v="Rita Carlson"/>
        <s v="Danny Silva"/>
        <s v="Isaac Pearson"/>
        <s v="Audrey Holland"/>
        <s v="Todd Douglas"/>
        <s v="Wanda Fleming"/>
        <s v="Clara Jensen"/>
        <s v="Ethel Vargas"/>
        <s v="Paula Byrd"/>
        <s v="Cameron Davidson"/>
        <s v="Norma Hopkins"/>
        <s v="Dale May"/>
        <s v="Ellen Terry"/>
        <s v="Luis Herrera"/>
        <s v="Alex Wade"/>
        <s v="Marjorie Soto"/>
        <s v="Luke Walters"/>
        <s v="Jamie Curtis"/>
        <s v="Nathaniel Neal"/>
        <s v="Allen Caldwell"/>
        <s v="Leslie Lowe"/>
        <s v="Joel Jennings"/>
        <s v="Evan Barnett"/>
        <s v="Edith Graves"/>
        <s v="Connie Jimenez"/>
        <s v="Eva Horton"/>
        <s v="Gladys Shelton"/>
        <s v="Carrie Barrett"/>
        <s v="Ava Obrien"/>
        <s v="Frederick Castro"/>
        <s v="Wendy Sutton"/>
        <s v="Hazel Gregory"/>
        <s v="Valerie Mckinney"/>
        <s v="Curtis Lucas"/>
        <s v="Elaine Miles"/>
        <s v="Courtney Craig"/>
        <s v="Esther Rodriquez"/>
        <s v="Cindy Chambers"/>
        <s v="Vanessa Holt"/>
        <s v="Brianna Lambert"/>
        <s v="Lucas Fletcher"/>
        <s v="Norman Watts"/>
        <s v="Marvin Bates"/>
        <s v="Tracy Hale"/>
        <s v="Tony Rhodes"/>
        <s v="Monica Pena"/>
        <s v="Antonio Beck"/>
        <s v="Glenn Newman"/>
        <s v="Melanie Haynes"/>
        <s v="Jasmine Mcdaniel"/>
        <s v="Rodney Mendez"/>
        <s v="Theodore Bush"/>
        <s v="Melvin Vaughn"/>
        <s v="Alfred Parks"/>
        <s v="Edwin Dawson"/>
        <s v="Steve Santiago"/>
        <s v="Chad Norris"/>
        <s v="Sylvia Hardy"/>
        <s v="Jackson Love"/>
        <s v="April Steele"/>
        <s v="Sheila Curry"/>
        <s v="Adrian Powers"/>
        <s v="Katie Schultz"/>
        <s v="Hunter Barker"/>
        <s v="Alexandra Guzman"/>
        <s v="Angel Page"/>
        <s v="Lee Munoz"/>
        <s v="Marcus Ball"/>
        <s v="Derek Keller"/>
        <s v="Erica Chandler"/>
        <s v="Sherry Weber"/>
        <s v="Jeffery Leonard"/>
        <s v="Mia Walsh"/>
        <s v="Caroline Lyons"/>
        <s v="Jesus Ramsey"/>
        <s v="Herbert Wolfe"/>
        <s v="Ian Schneider"/>
        <s v="Leah Mullins"/>
      </sharedItems>
    </cacheField>
    <cacheField name="Estado Cliente" numFmtId="0">
      <sharedItems>
        <s v="Active"/>
        <s v="Churned"/>
      </sharedItems>
    </cacheField>
    <cacheField name="Mes Registro" numFmtId="164">
      <sharedItems containsSemiMixedTypes="0" containsDate="1" containsString="0"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</sharedItems>
    </cacheField>
    <cacheField name="Mes de Abandono (Churn)" numFmtId="0">
      <sharedItems containsDate="1" containsString="0" containsBlank="1">
        <m/>
        <d v="2019-03-01T00:00:00Z"/>
        <d v="2019-08-01T00:00:00Z"/>
        <d v="2020-09-01T00:00:00Z"/>
        <d v="2019-09-01T00:00:00Z"/>
        <d v="2019-10-01T00:00:00Z"/>
        <d v="2019-04-01T00:00:00Z"/>
        <d v="2019-06-01T00:00:00Z"/>
        <d v="2019-11-01T00:00:00Z"/>
        <d v="2019-05-01T00:00:00Z"/>
        <d v="2020-03-01T00:00:00Z"/>
        <d v="2020-10-01T00:00:00Z"/>
        <d v="2020-06-01T00:00:00Z"/>
        <d v="2020-05-01T00:00:00Z"/>
        <d v="2020-04-01T00:00:00Z"/>
        <d v="2020-01-01T00:00:00Z"/>
        <d v="2020-07-01T00:00:00Z"/>
        <d v="2020-02-01T00:00:00Z"/>
        <d v="2019-12-01T00:00:00Z"/>
        <d v="2020-12-01T00:00:00Z"/>
        <d v="2020-08-01T00:00:00Z"/>
        <d v="2020-11-01T00:00:00Z"/>
      </sharedItems>
    </cacheField>
    <cacheField name="2019-T1" numFmtId="0">
      <sharedItems containsString="0" containsBlank="1" containsNumber="1" containsInteger="1">
        <n v="1.0"/>
        <m/>
      </sharedItems>
    </cacheField>
    <cacheField name="2019-T2" numFmtId="0">
      <sharedItems containsString="0" containsBlank="1" containsNumber="1" containsInteger="1">
        <n v="1.0"/>
        <m/>
      </sharedItems>
    </cacheField>
    <cacheField name="2019-T3" numFmtId="0">
      <sharedItems containsString="0" containsBlank="1" containsNumber="1" containsInteger="1">
        <n v="1.0"/>
        <m/>
      </sharedItems>
    </cacheField>
    <cacheField name="2019-T4" numFmtId="0">
      <sharedItems containsString="0" containsBlank="1" containsNumber="1" containsInteger="1">
        <n v="1.0"/>
        <m/>
      </sharedItems>
    </cacheField>
    <cacheField name="2020-T1" numFmtId="0">
      <sharedItems containsString="0" containsBlank="1" containsNumber="1" containsInteger="1">
        <n v="1.0"/>
        <m/>
      </sharedItems>
    </cacheField>
    <cacheField name="2020-T2" numFmtId="0">
      <sharedItems containsString="0" containsBlank="1" containsNumber="1" containsInteger="1">
        <n v="1.0"/>
        <m/>
      </sharedItems>
    </cacheField>
    <cacheField name="2020-T3" numFmtId="0">
      <sharedItems containsString="0" containsBlank="1" containsNumber="1" containsInteger="1">
        <n v="1.0"/>
        <m/>
      </sharedItems>
    </cacheField>
    <cacheField name="2020-T4" numFmtId="0">
      <sharedItems containsString="0" containsBlank="1" containsNumber="1" containsInteger="1">
        <n v="1.0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31" sheet="retencao-por-trimestre"/>
  </cacheSource>
  <cacheFields>
    <cacheField name="Cliente" numFmtId="0">
      <sharedItems>
        <s v="George Garcia"/>
        <s v="James Johnson"/>
        <s v="John Williams"/>
        <s v="Robert Jones"/>
        <s v="Michael Brown"/>
        <s v="Mary Davis"/>
        <s v="William Miller"/>
        <s v="David Wilson"/>
        <s v="Joseph Moore"/>
        <s v="Richard Taylor"/>
        <s v="Charles Anderson"/>
        <s v="Thomas Thomas"/>
        <s v="Christopher Jackson"/>
        <s v="Daniel White"/>
        <s v="Elizabeth Harris"/>
        <s v="Matthew Martin"/>
        <s v="Patricia Thompson"/>
        <s v="Brian Smith"/>
        <s v="Jennifer Martinez"/>
        <s v="Linda Robinson"/>
        <s v="Anthony Clark"/>
        <s v="Barbara Rodriguez"/>
        <s v="Donald Lewis"/>
        <s v="Paul Lee"/>
        <s v="Mark Walker"/>
        <s v="Andrew Hall"/>
        <s v="Edward Allen"/>
        <s v="Steven Young"/>
        <s v="Kenneth Hernandez"/>
        <s v="Margaret King"/>
        <s v="Joshua Wright"/>
        <s v="Kevin Lopez"/>
        <s v="Brian Hill"/>
        <s v="Susan Scott"/>
        <s v="Dorothy Green"/>
        <s v="Ronald Adams"/>
        <s v="Sarah Baker"/>
        <s v="Timothy Gonzalez"/>
        <s v="Jessica Nelson"/>
        <s v="Jason Carter"/>
        <s v="Helen Mitchell"/>
        <s v="Nancy Perez"/>
        <s v="Betty Roberts"/>
        <s v="Karen Turner"/>
        <s v="Jeffrey Phillips"/>
        <s v="Lisa Campbell"/>
        <s v="Ryan Parker"/>
        <s v="Jacob Evans"/>
        <s v="Frank Edwards"/>
        <s v="Gary Collins"/>
        <s v="Nicholas Stewart"/>
        <s v="Anna Sanchez"/>
        <s v="Eric Morris"/>
        <s v="Sandra Rogers"/>
        <s v="Stephen Reed"/>
        <s v="Emily Cook"/>
        <s v="Ashley Morgan"/>
        <s v="Jonathan Bell"/>
        <s v="Kimberly Murphy"/>
        <s v="Donna Bailey"/>
        <s v="Ruth Rivera"/>
        <s v="Carol Cooper"/>
        <s v="Michelle Richardson"/>
        <s v="Larry Cox"/>
        <s v="Laura Howard"/>
        <s v="Amanda Ward"/>
        <s v="Justin Torres"/>
        <s v="Raymond Peterson"/>
        <s v="Scott Gray"/>
        <s v="Samuel Ramirez"/>
        <s v="Brandon James"/>
        <s v="Melissa Watson"/>
        <s v="Benjamin Brooks"/>
        <s v="Rebecca Kelly"/>
        <s v="Deborah Sanders"/>
        <s v="Stephanie Price"/>
        <s v="Sharon Bennett"/>
        <s v="Kathleen Wood"/>
        <s v="Cynthia Barnes"/>
        <s v="Gregory Ross"/>
        <s v="Jack Henderson"/>
        <s v="Amy Coleman"/>
        <s v="Henry Jenkins"/>
        <s v="Shirley Perry"/>
        <s v="Patrick Powell"/>
        <s v="Alexander Long"/>
        <s v="Emma Patterson"/>
        <s v="Angela Hughes"/>
        <s v="Catherine Flores"/>
        <s v="Virginia Washington"/>
        <s v="Katherine Butler"/>
        <s v="Walter Simmons"/>
        <s v="Dennis Foster"/>
        <s v="Jerry Gonzales"/>
        <s v="Brenda Bryant"/>
        <s v="Pamela Alexander"/>
        <s v="Frances Russell"/>
        <s v="Tyler Griffin"/>
        <s v="Nicole Diaz"/>
        <s v="Christine Hayes"/>
        <s v="Aaron Myers"/>
        <s v="Peter Ford"/>
        <s v="Samantha Hamilton"/>
        <s v="Evelyn Graham"/>
        <s v="Jose Sullivan"/>
        <s v="Rachel Wallace"/>
        <s v="Alice Woods"/>
        <s v="Douglas Cole"/>
        <s v="Janet West"/>
        <s v="Carolyn Jordan"/>
        <s v="Adam Owens"/>
        <s v="Debra Reynolds"/>
        <s v="Harold Fisher"/>
        <s v="Nathan Ellis"/>
        <s v="Martha Harrison"/>
        <s v="Maria Gibson"/>
        <s v="Marie Mcdonald"/>
        <s v="Zachary Cruz"/>
        <s v="Arthur Marshall"/>
        <s v="Heather Ortiz"/>
        <s v="Diane Gomez"/>
        <s v="Julie Murray"/>
        <s v="Joyce Freeman"/>
        <s v="Carl Wells"/>
        <s v="Grace Webb"/>
        <s v="Victoria Simpson"/>
        <s v="Albert Stevens"/>
        <s v="Rose Tucker"/>
        <s v="Joan Porter"/>
        <s v="Kyle Hunter"/>
        <s v="Christina Hicks"/>
        <s v="Kelly Crawford"/>
        <s v="Ann Henry"/>
        <s v="Lauren Boyd"/>
        <s v="Doris Mason"/>
        <s v="Julia Morales"/>
        <s v="Jean Kennedy"/>
        <s v="Lawrence Warren"/>
        <s v="Judith Dixon"/>
        <s v="Olivia Ramos"/>
        <s v="Kathryn Reyes"/>
        <s v="Joe Burns"/>
        <s v="Mildred Gordon"/>
        <s v="Willie Shaw"/>
        <s v="Gerald Holmes"/>
        <s v="Lillian Rice"/>
        <s v="Roger Robertson"/>
        <s v="Cheryl Hunt"/>
        <s v="Megan Black"/>
        <s v="Jeremy Daniels"/>
        <s v="Keith Palmer"/>
        <s v="Hannah Mills"/>
        <s v="Andrea Nichols"/>
        <s v="Ethan Grant"/>
        <s v="Sara Knight"/>
        <s v="Terry Ferguson"/>
        <s v="Jacqueline Rose"/>
        <s v="Christian Stone"/>
        <s v="Harry Hawkins"/>
        <s v="Jesse Dunn"/>
        <s v="Sean Perkins"/>
        <s v="Teresa Hudson"/>
        <s v="Ralph Spencer"/>
        <s v="Austin Gardner"/>
        <s v="Gloria Stephens"/>
        <s v="Janice Payne"/>
        <s v="Roy Pierce"/>
        <s v="Theresa Berry"/>
        <s v="Louis Matthews"/>
        <s v="Noah Arnold"/>
        <s v="Bruce Wagner"/>
        <s v="Billy Willis"/>
        <s v="Judy Ray"/>
        <s v="Bryan Watkins"/>
        <s v="Madison Olson"/>
        <s v="Eugene Carroll"/>
        <s v="Beverly Duncan"/>
        <s v="Jordan Snyder"/>
        <s v="Denise Hart"/>
        <s v="Jane Cunningham"/>
        <s v="Marilyn Bradley"/>
        <s v="Amber Lane"/>
        <s v="Dylan Andrews"/>
        <s v="Danielle Ruiz"/>
        <s v="Abigail Harper"/>
        <s v="Charlotte Fox"/>
        <s v="Diana Riley"/>
        <s v="Brittany Armstrong"/>
        <s v="Russell Carpenter"/>
        <s v="Natalie Weaver"/>
        <s v="Wayne Greene"/>
        <s v="Irene Lawrence"/>
        <s v="Ruby Elliott"/>
        <s v="Annie Chavez"/>
        <s v="Sophia Sims"/>
        <s v="Alan Austin"/>
        <s v="Juan Peters"/>
        <s v="Gabriel Kelley"/>
        <s v="Howard Franklin"/>
        <s v="Fred Lawson"/>
        <s v="Vincent Fields"/>
        <s v="Lori Gutierrez"/>
        <s v="Philip Ryan"/>
        <s v="Kayla Schmidt"/>
        <s v="Alexis Carr"/>
        <s v="Tiffany Vasquez"/>
        <s v="Florence Castillo"/>
        <s v="Isabella Wheeler"/>
        <s v="Kathy Chapman"/>
        <s v="Louise Oliver"/>
        <s v="Logan Montgomery"/>
        <s v="Lois Richards"/>
        <s v="Tammy Williamson"/>
        <s v="Crystal Johnston"/>
        <s v="Randy Banks"/>
        <s v="Bonnie Meyer"/>
        <s v="Phyllis Bishop"/>
        <s v="Anne Mccoy"/>
        <s v="Taylor Howell"/>
        <s v="Victor Alvarez"/>
        <s v="Bobby Morrison"/>
        <s v="Erin Hansen"/>
        <s v="Johnny Fernandez"/>
        <s v="Phillip Garza"/>
        <s v="Martin Harvey"/>
        <s v="Josephine Little"/>
        <s v="Alyssa Burton"/>
        <s v="Bradley Stanley"/>
        <s v="Ella Nguyen"/>
        <s v="Shawn George"/>
        <s v="Clarence Jacobs"/>
        <s v="Travis Reid"/>
        <s v="Ernest Kim"/>
        <s v="Stanley Fuller"/>
        <s v="Allison Lynch"/>
        <s v="Craig Dean"/>
        <s v="Shannon Gilbert"/>
        <s v="Elijah Garrett"/>
        <s v="Edna Romero"/>
        <s v="Peggy Welch"/>
        <s v="Tina Larson"/>
        <s v="Leonard Frazier"/>
        <s v="Robin Burke"/>
        <s v="Dawn Hanson"/>
        <s v="Carlos Day"/>
        <s v="Earl Mendoza"/>
        <s v="Eleanor Moreno"/>
        <s v="Jimmy Bowman"/>
        <s v="Francis Medina"/>
        <s v="Cody Fowler"/>
        <s v="Caleb Brewer"/>
        <s v="Mason Hoffman"/>
        <s v="Rita Carlson"/>
        <s v="Danny Silva"/>
        <s v="Isaac Pearson"/>
        <s v="Audrey Holland"/>
        <s v="Todd Douglas"/>
        <s v="Wanda Fleming"/>
        <s v="Clara Jensen"/>
        <s v="Ethel Vargas"/>
        <s v="Paula Byrd"/>
        <s v="Cameron Davidson"/>
        <s v="Norma Hopkins"/>
        <s v="Dale May"/>
        <s v="Ellen Terry"/>
        <s v="Luis Herrera"/>
        <s v="Alex Wade"/>
        <s v="Marjorie Soto"/>
        <s v="Luke Walters"/>
        <s v="Jamie Curtis"/>
        <s v="Nathaniel Neal"/>
        <s v="Allen Caldwell"/>
        <s v="Leslie Lowe"/>
        <s v="Joel Jennings"/>
        <s v="Evan Barnett"/>
        <s v="Edith Graves"/>
        <s v="Connie Jimenez"/>
        <s v="Eva Horton"/>
        <s v="Gladys Shelton"/>
        <s v="Carrie Barrett"/>
        <s v="Ava Obrien"/>
        <s v="Frederick Castro"/>
        <s v="Wendy Sutton"/>
        <s v="Hazel Gregory"/>
        <s v="Valerie Mckinney"/>
        <s v="Curtis Lucas"/>
        <s v="Elaine Miles"/>
        <s v="Courtney Craig"/>
        <s v="Esther Rodriquez"/>
        <s v="Cindy Chambers"/>
        <s v="Vanessa Holt"/>
        <s v="Brianna Lambert"/>
        <s v="Lucas Fletcher"/>
        <s v="Norman Watts"/>
        <s v="Marvin Bates"/>
        <s v="Tracy Hale"/>
        <s v="Tony Rhodes"/>
        <s v="Monica Pena"/>
        <s v="Antonio Beck"/>
        <s v="Glenn Newman"/>
        <s v="Melanie Haynes"/>
        <s v="Jasmine Mcdaniel"/>
        <s v="Rodney Mendez"/>
        <s v="Theodore Bush"/>
        <s v="Melvin Vaughn"/>
        <s v="Alfred Parks"/>
        <s v="Edwin Dawson"/>
        <s v="Steve Santiago"/>
        <s v="Chad Norris"/>
        <s v="Sylvia Hardy"/>
        <s v="Jackson Love"/>
        <s v="April Steele"/>
        <s v="Sheila Curry"/>
        <s v="Adrian Powers"/>
        <s v="Katie Schultz"/>
        <s v="Hunter Barker"/>
        <s v="Alexandra Guzman"/>
        <s v="Angel Page"/>
        <s v="Lee Munoz"/>
        <s v="Marcus Ball"/>
        <s v="Derek Keller"/>
        <s v="Erica Chandler"/>
        <s v="Sherry Weber"/>
        <s v="Jeffery Leonard"/>
        <s v="Mia Walsh"/>
        <s v="Caroline Lyons"/>
        <s v="Jesus Ramsey"/>
        <s v="Herbert Wolfe"/>
        <s v="Ian Schneider"/>
        <s v="Leah Mullins"/>
      </sharedItems>
    </cacheField>
    <cacheField name="Estado Cliente" numFmtId="0">
      <sharedItems>
        <s v="Active"/>
        <s v="Churned"/>
      </sharedItems>
    </cacheField>
    <cacheField name="Mes Registro" numFmtId="164">
      <sharedItems containsSemiMixedTypes="0" containsDate="1" containsString="0"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</sharedItems>
    </cacheField>
    <cacheField name="Mes de Abandono (Churn)" numFmtId="0">
      <sharedItems containsDate="1" containsString="0" containsBlank="1">
        <m/>
        <d v="2019-03-01T00:00:00Z"/>
        <d v="2019-08-01T00:00:00Z"/>
        <d v="2020-09-01T00:00:00Z"/>
        <d v="2019-09-01T00:00:00Z"/>
        <d v="2019-10-01T00:00:00Z"/>
        <d v="2019-04-01T00:00:00Z"/>
        <d v="2019-06-01T00:00:00Z"/>
        <d v="2019-11-01T00:00:00Z"/>
        <d v="2019-05-01T00:00:00Z"/>
        <d v="2020-03-01T00:00:00Z"/>
        <d v="2020-10-01T00:00:00Z"/>
        <d v="2020-06-01T00:00:00Z"/>
        <d v="2020-05-01T00:00:00Z"/>
        <d v="2020-04-01T00:00:00Z"/>
        <d v="2020-01-01T00:00:00Z"/>
        <d v="2020-07-01T00:00:00Z"/>
        <d v="2020-02-01T00:00:00Z"/>
        <d v="2019-12-01T00:00:00Z"/>
        <d v="2020-12-01T00:00:00Z"/>
        <d v="2020-08-01T00:00:00Z"/>
        <d v="2020-11-01T00:00:00Z"/>
      </sharedItems>
    </cacheField>
    <cacheField name="2019-T1" numFmtId="0">
      <sharedItems containsString="0" containsBlank="1" containsNumber="1" containsInteger="1">
        <n v="1.0"/>
        <m/>
      </sharedItems>
    </cacheField>
    <cacheField name="2019-T2" numFmtId="0">
      <sharedItems containsString="0" containsBlank="1" containsNumber="1" containsInteger="1">
        <n v="1.0"/>
        <m/>
      </sharedItems>
    </cacheField>
    <cacheField name="2019-T3" numFmtId="0">
      <sharedItems containsString="0" containsBlank="1" containsNumber="1" containsInteger="1">
        <n v="1.0"/>
        <m/>
      </sharedItems>
    </cacheField>
    <cacheField name="2019-T4" numFmtId="0">
      <sharedItems containsString="0" containsBlank="1" containsNumber="1" containsInteger="1">
        <n v="1.0"/>
        <m/>
      </sharedItems>
    </cacheField>
    <cacheField name="2020-T1" numFmtId="0">
      <sharedItems containsString="0" containsBlank="1" containsNumber="1" containsInteger="1">
        <n v="1.0"/>
        <m/>
      </sharedItems>
    </cacheField>
    <cacheField name="2020-T2" numFmtId="0">
      <sharedItems containsString="0" containsBlank="1" containsNumber="1" containsInteger="1">
        <n v="1.0"/>
        <m/>
      </sharedItems>
    </cacheField>
    <cacheField name="2020-T3" numFmtId="0">
      <sharedItems containsString="0" containsBlank="1" containsNumber="1" containsInteger="1">
        <n v="1.0"/>
        <m/>
      </sharedItems>
    </cacheField>
    <cacheField name="2020-T4" numFmtId="0">
      <sharedItems containsString="0" containsBlank="1" containsNumber="1" containsInteger="1"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31" sheet="retencao-por-trimestre"/>
  </cacheSource>
  <cacheFields>
    <cacheField name="Cliente" numFmtId="0">
      <sharedItems>
        <s v="George Garcia"/>
        <s v="James Johnson"/>
        <s v="John Williams"/>
        <s v="Robert Jones"/>
        <s v="Michael Brown"/>
        <s v="Mary Davis"/>
        <s v="William Miller"/>
        <s v="David Wilson"/>
        <s v="Joseph Moore"/>
        <s v="Richard Taylor"/>
        <s v="Charles Anderson"/>
        <s v="Thomas Thomas"/>
        <s v="Christopher Jackson"/>
        <s v="Daniel White"/>
        <s v="Elizabeth Harris"/>
        <s v="Matthew Martin"/>
        <s v="Patricia Thompson"/>
        <s v="Brian Smith"/>
        <s v="Jennifer Martinez"/>
        <s v="Linda Robinson"/>
        <s v="Anthony Clark"/>
        <s v="Barbara Rodriguez"/>
        <s v="Donald Lewis"/>
        <s v="Paul Lee"/>
        <s v="Mark Walker"/>
        <s v="Andrew Hall"/>
        <s v="Edward Allen"/>
        <s v="Steven Young"/>
        <s v="Kenneth Hernandez"/>
        <s v="Margaret King"/>
        <s v="Joshua Wright"/>
        <s v="Kevin Lopez"/>
        <s v="Brian Hill"/>
        <s v="Susan Scott"/>
        <s v="Dorothy Green"/>
        <s v="Ronald Adams"/>
        <s v="Sarah Baker"/>
        <s v="Timothy Gonzalez"/>
        <s v="Jessica Nelson"/>
        <s v="Jason Carter"/>
        <s v="Helen Mitchell"/>
        <s v="Nancy Perez"/>
        <s v="Betty Roberts"/>
        <s v="Karen Turner"/>
        <s v="Jeffrey Phillips"/>
        <s v="Lisa Campbell"/>
        <s v="Ryan Parker"/>
        <s v="Jacob Evans"/>
        <s v="Frank Edwards"/>
        <s v="Gary Collins"/>
        <s v="Nicholas Stewart"/>
        <s v="Anna Sanchez"/>
        <s v="Eric Morris"/>
        <s v="Sandra Rogers"/>
        <s v="Stephen Reed"/>
        <s v="Emily Cook"/>
        <s v="Ashley Morgan"/>
        <s v="Jonathan Bell"/>
        <s v="Kimberly Murphy"/>
        <s v="Donna Bailey"/>
        <s v="Ruth Rivera"/>
        <s v="Carol Cooper"/>
        <s v="Michelle Richardson"/>
        <s v="Larry Cox"/>
        <s v="Laura Howard"/>
        <s v="Amanda Ward"/>
        <s v="Justin Torres"/>
        <s v="Raymond Peterson"/>
        <s v="Scott Gray"/>
        <s v="Samuel Ramirez"/>
        <s v="Brandon James"/>
        <s v="Melissa Watson"/>
        <s v="Benjamin Brooks"/>
        <s v="Rebecca Kelly"/>
        <s v="Deborah Sanders"/>
        <s v="Stephanie Price"/>
        <s v="Sharon Bennett"/>
        <s v="Kathleen Wood"/>
        <s v="Cynthia Barnes"/>
        <s v="Gregory Ross"/>
        <s v="Jack Henderson"/>
        <s v="Amy Coleman"/>
        <s v="Henry Jenkins"/>
        <s v="Shirley Perry"/>
        <s v="Patrick Powell"/>
        <s v="Alexander Long"/>
        <s v="Emma Patterson"/>
        <s v="Angela Hughes"/>
        <s v="Catherine Flores"/>
        <s v="Virginia Washington"/>
        <s v="Katherine Butler"/>
        <s v="Walter Simmons"/>
        <s v="Dennis Foster"/>
        <s v="Jerry Gonzales"/>
        <s v="Brenda Bryant"/>
        <s v="Pamela Alexander"/>
        <s v="Frances Russell"/>
        <s v="Tyler Griffin"/>
        <s v="Nicole Diaz"/>
        <s v="Christine Hayes"/>
        <s v="Aaron Myers"/>
        <s v="Peter Ford"/>
        <s v="Samantha Hamilton"/>
        <s v="Evelyn Graham"/>
        <s v="Jose Sullivan"/>
        <s v="Rachel Wallace"/>
        <s v="Alice Woods"/>
        <s v="Douglas Cole"/>
        <s v="Janet West"/>
        <s v="Carolyn Jordan"/>
        <s v="Adam Owens"/>
        <s v="Debra Reynolds"/>
        <s v="Harold Fisher"/>
        <s v="Nathan Ellis"/>
        <s v="Martha Harrison"/>
        <s v="Maria Gibson"/>
        <s v="Marie Mcdonald"/>
        <s v="Zachary Cruz"/>
        <s v="Arthur Marshall"/>
        <s v="Heather Ortiz"/>
        <s v="Diane Gomez"/>
        <s v="Julie Murray"/>
        <s v="Joyce Freeman"/>
        <s v="Carl Wells"/>
        <s v="Grace Webb"/>
        <s v="Victoria Simpson"/>
        <s v="Albert Stevens"/>
        <s v="Rose Tucker"/>
        <s v="Joan Porter"/>
        <s v="Kyle Hunter"/>
        <s v="Christina Hicks"/>
        <s v="Kelly Crawford"/>
        <s v="Ann Henry"/>
        <s v="Lauren Boyd"/>
        <s v="Doris Mason"/>
        <s v="Julia Morales"/>
        <s v="Jean Kennedy"/>
        <s v="Lawrence Warren"/>
        <s v="Judith Dixon"/>
        <s v="Olivia Ramos"/>
        <s v="Kathryn Reyes"/>
        <s v="Joe Burns"/>
        <s v="Mildred Gordon"/>
        <s v="Willie Shaw"/>
        <s v="Gerald Holmes"/>
        <s v="Lillian Rice"/>
        <s v="Roger Robertson"/>
        <s v="Cheryl Hunt"/>
        <s v="Megan Black"/>
        <s v="Jeremy Daniels"/>
        <s v="Keith Palmer"/>
        <s v="Hannah Mills"/>
        <s v="Andrea Nichols"/>
        <s v="Ethan Grant"/>
        <s v="Sara Knight"/>
        <s v="Terry Ferguson"/>
        <s v="Jacqueline Rose"/>
        <s v="Christian Stone"/>
        <s v="Harry Hawkins"/>
        <s v="Jesse Dunn"/>
        <s v="Sean Perkins"/>
        <s v="Teresa Hudson"/>
        <s v="Ralph Spencer"/>
        <s v="Austin Gardner"/>
        <s v="Gloria Stephens"/>
        <s v="Janice Payne"/>
        <s v="Roy Pierce"/>
        <s v="Theresa Berry"/>
        <s v="Louis Matthews"/>
        <s v="Noah Arnold"/>
        <s v="Bruce Wagner"/>
        <s v="Billy Willis"/>
        <s v="Judy Ray"/>
        <s v="Bryan Watkins"/>
        <s v="Madison Olson"/>
        <s v="Eugene Carroll"/>
        <s v="Beverly Duncan"/>
        <s v="Jordan Snyder"/>
        <s v="Denise Hart"/>
        <s v="Jane Cunningham"/>
        <s v="Marilyn Bradley"/>
        <s v="Amber Lane"/>
        <s v="Dylan Andrews"/>
        <s v="Danielle Ruiz"/>
        <s v="Abigail Harper"/>
        <s v="Charlotte Fox"/>
        <s v="Diana Riley"/>
        <s v="Brittany Armstrong"/>
        <s v="Russell Carpenter"/>
        <s v="Natalie Weaver"/>
        <s v="Wayne Greene"/>
        <s v="Irene Lawrence"/>
        <s v="Ruby Elliott"/>
        <s v="Annie Chavez"/>
        <s v="Sophia Sims"/>
        <s v="Alan Austin"/>
        <s v="Juan Peters"/>
        <s v="Gabriel Kelley"/>
        <s v="Howard Franklin"/>
        <s v="Fred Lawson"/>
        <s v="Vincent Fields"/>
        <s v="Lori Gutierrez"/>
        <s v="Philip Ryan"/>
        <s v="Kayla Schmidt"/>
        <s v="Alexis Carr"/>
        <s v="Tiffany Vasquez"/>
        <s v="Florence Castillo"/>
        <s v="Isabella Wheeler"/>
        <s v="Kathy Chapman"/>
        <s v="Louise Oliver"/>
        <s v="Logan Montgomery"/>
        <s v="Lois Richards"/>
        <s v="Tammy Williamson"/>
        <s v="Crystal Johnston"/>
        <s v="Randy Banks"/>
        <s v="Bonnie Meyer"/>
        <s v="Phyllis Bishop"/>
        <s v="Anne Mccoy"/>
        <s v="Taylor Howell"/>
        <s v="Victor Alvarez"/>
        <s v="Bobby Morrison"/>
        <s v="Erin Hansen"/>
        <s v="Johnny Fernandez"/>
        <s v="Phillip Garza"/>
        <s v="Martin Harvey"/>
        <s v="Josephine Little"/>
        <s v="Alyssa Burton"/>
        <s v="Bradley Stanley"/>
        <s v="Ella Nguyen"/>
        <s v="Shawn George"/>
        <s v="Clarence Jacobs"/>
        <s v="Travis Reid"/>
        <s v="Ernest Kim"/>
        <s v="Stanley Fuller"/>
        <s v="Allison Lynch"/>
        <s v="Craig Dean"/>
        <s v="Shannon Gilbert"/>
        <s v="Elijah Garrett"/>
        <s v="Edna Romero"/>
        <s v="Peggy Welch"/>
        <s v="Tina Larson"/>
        <s v="Leonard Frazier"/>
        <s v="Robin Burke"/>
        <s v="Dawn Hanson"/>
        <s v="Carlos Day"/>
        <s v="Earl Mendoza"/>
        <s v="Eleanor Moreno"/>
        <s v="Jimmy Bowman"/>
        <s v="Francis Medina"/>
        <s v="Cody Fowler"/>
        <s v="Caleb Brewer"/>
        <s v="Mason Hoffman"/>
        <s v="Rita Carlson"/>
        <s v="Danny Silva"/>
        <s v="Isaac Pearson"/>
        <s v="Audrey Holland"/>
        <s v="Todd Douglas"/>
        <s v="Wanda Fleming"/>
        <s v="Clara Jensen"/>
        <s v="Ethel Vargas"/>
        <s v="Paula Byrd"/>
        <s v="Cameron Davidson"/>
        <s v="Norma Hopkins"/>
        <s v="Dale May"/>
        <s v="Ellen Terry"/>
        <s v="Luis Herrera"/>
        <s v="Alex Wade"/>
        <s v="Marjorie Soto"/>
        <s v="Luke Walters"/>
        <s v="Jamie Curtis"/>
        <s v="Nathaniel Neal"/>
        <s v="Allen Caldwell"/>
        <s v="Leslie Lowe"/>
        <s v="Joel Jennings"/>
        <s v="Evan Barnett"/>
        <s v="Edith Graves"/>
        <s v="Connie Jimenez"/>
        <s v="Eva Horton"/>
        <s v="Gladys Shelton"/>
        <s v="Carrie Barrett"/>
        <s v="Ava Obrien"/>
        <s v="Frederick Castro"/>
        <s v="Wendy Sutton"/>
        <s v="Hazel Gregory"/>
        <s v="Valerie Mckinney"/>
        <s v="Curtis Lucas"/>
        <s v="Elaine Miles"/>
        <s v="Courtney Craig"/>
        <s v="Esther Rodriquez"/>
        <s v="Cindy Chambers"/>
        <s v="Vanessa Holt"/>
        <s v="Brianna Lambert"/>
        <s v="Lucas Fletcher"/>
        <s v="Norman Watts"/>
        <s v="Marvin Bates"/>
        <s v="Tracy Hale"/>
        <s v="Tony Rhodes"/>
        <s v="Monica Pena"/>
        <s v="Antonio Beck"/>
        <s v="Glenn Newman"/>
        <s v="Melanie Haynes"/>
        <s v="Jasmine Mcdaniel"/>
        <s v="Rodney Mendez"/>
        <s v="Theodore Bush"/>
        <s v="Melvin Vaughn"/>
        <s v="Alfred Parks"/>
        <s v="Edwin Dawson"/>
        <s v="Steve Santiago"/>
        <s v="Chad Norris"/>
        <s v="Sylvia Hardy"/>
        <s v="Jackson Love"/>
        <s v="April Steele"/>
        <s v="Sheila Curry"/>
        <s v="Adrian Powers"/>
        <s v="Katie Schultz"/>
        <s v="Hunter Barker"/>
        <s v="Alexandra Guzman"/>
        <s v="Angel Page"/>
        <s v="Lee Munoz"/>
        <s v="Marcus Ball"/>
        <s v="Derek Keller"/>
        <s v="Erica Chandler"/>
        <s v="Sherry Weber"/>
        <s v="Jeffery Leonard"/>
        <s v="Mia Walsh"/>
        <s v="Caroline Lyons"/>
        <s v="Jesus Ramsey"/>
        <s v="Herbert Wolfe"/>
        <s v="Ian Schneider"/>
        <s v="Leah Mullins"/>
      </sharedItems>
    </cacheField>
    <cacheField name="Estado Cliente" numFmtId="0">
      <sharedItems>
        <s v="Active"/>
        <s v="Churned"/>
      </sharedItems>
    </cacheField>
    <cacheField name="Mes Registro" numFmtId="164">
      <sharedItems containsSemiMixedTypes="0" containsDate="1" containsString="0"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</sharedItems>
    </cacheField>
    <cacheField name="Mes de Abandono (Churn)" numFmtId="0">
      <sharedItems containsDate="1" containsString="0" containsBlank="1">
        <m/>
        <d v="2019-03-01T00:00:00Z"/>
        <d v="2019-08-01T00:00:00Z"/>
        <d v="2020-09-01T00:00:00Z"/>
        <d v="2019-09-01T00:00:00Z"/>
        <d v="2019-10-01T00:00:00Z"/>
        <d v="2019-04-01T00:00:00Z"/>
        <d v="2019-06-01T00:00:00Z"/>
        <d v="2019-11-01T00:00:00Z"/>
        <d v="2019-05-01T00:00:00Z"/>
        <d v="2020-03-01T00:00:00Z"/>
        <d v="2020-10-01T00:00:00Z"/>
        <d v="2020-06-01T00:00:00Z"/>
        <d v="2020-05-01T00:00:00Z"/>
        <d v="2020-04-01T00:00:00Z"/>
        <d v="2020-01-01T00:00:00Z"/>
        <d v="2020-07-01T00:00:00Z"/>
        <d v="2020-02-01T00:00:00Z"/>
        <d v="2019-12-01T00:00:00Z"/>
        <d v="2020-12-01T00:00:00Z"/>
        <d v="2020-08-01T00:00:00Z"/>
        <d v="2020-11-01T00:00:00Z"/>
      </sharedItems>
    </cacheField>
    <cacheField name="2019-T1" numFmtId="0">
      <sharedItems containsString="0" containsBlank="1" containsNumber="1" containsInteger="1">
        <n v="1.0"/>
        <m/>
      </sharedItems>
    </cacheField>
    <cacheField name="2019-T2" numFmtId="0">
      <sharedItems containsString="0" containsBlank="1" containsNumber="1" containsInteger="1">
        <n v="1.0"/>
        <m/>
      </sharedItems>
    </cacheField>
    <cacheField name="2019-T3" numFmtId="0">
      <sharedItems containsString="0" containsBlank="1" containsNumber="1" containsInteger="1">
        <n v="1.0"/>
        <m/>
      </sharedItems>
    </cacheField>
    <cacheField name="2019-T4" numFmtId="0">
      <sharedItems containsString="0" containsBlank="1" containsNumber="1" containsInteger="1">
        <n v="1.0"/>
        <m/>
      </sharedItems>
    </cacheField>
    <cacheField name="2020-T1" numFmtId="0">
      <sharedItems containsString="0" containsBlank="1" containsNumber="1" containsInteger="1">
        <n v="1.0"/>
        <m/>
      </sharedItems>
    </cacheField>
    <cacheField name="2020-T2" numFmtId="0">
      <sharedItems containsString="0" containsBlank="1" containsNumber="1" containsInteger="1">
        <n v="1.0"/>
        <m/>
      </sharedItems>
    </cacheField>
    <cacheField name="2020-T3" numFmtId="0">
      <sharedItems containsString="0" containsBlank="1" containsNumber="1" containsInteger="1">
        <n v="1.0"/>
        <m/>
      </sharedItems>
    </cacheField>
    <cacheField name="2020-T4" numFmtId="0">
      <sharedItems containsString="0" containsBlank="1" containsNumber="1" containsInteger="1"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Apresentação_gráficos_inferenci" cacheId="0" dataCaption="" compact="0" compactData="0">
  <location ref="A1:J10" firstHeaderRow="0" firstDataRow="2" firstDataCol="0"/>
  <pivotFields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Mês Registro" axis="axisRow" dataField="1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2019-T1" dataField="1" compact="0" outline="0" multipleItemSelectionAllowed="1" showAll="0">
      <items>
        <item x="0"/>
        <item x="1"/>
        <item t="default"/>
      </items>
    </pivotField>
    <pivotField name="2019-T2" dataField="1" compact="0" outline="0" multipleItemSelectionAllowed="1" showAll="0">
      <items>
        <item x="0"/>
        <item x="1"/>
        <item t="default"/>
      </items>
    </pivotField>
    <pivotField name="2019-T3" dataField="1" compact="0" outline="0" multipleItemSelectionAllowed="1" showAll="0">
      <items>
        <item x="0"/>
        <item x="1"/>
        <item t="default"/>
      </items>
    </pivotField>
    <pivotField name="2019-T4" dataField="1" compact="0" outline="0" multipleItemSelectionAllowed="1" showAll="0">
      <items>
        <item x="0"/>
        <item x="1"/>
        <item t="default"/>
      </items>
    </pivotField>
    <pivotField name="2020-T1" dataField="1" compact="0" outline="0" multipleItemSelectionAllowed="1" showAll="0">
      <items>
        <item x="0"/>
        <item x="1"/>
        <item t="default"/>
      </items>
    </pivotField>
    <pivotField name="2020-T2" dataField="1" compact="0" outline="0" multipleItemSelectionAllowed="1" showAll="0">
      <items>
        <item x="0"/>
        <item x="1"/>
        <item t="default"/>
      </items>
    </pivotField>
    <pivotField name="2020-T3" dataField="1" compact="0" outline="0" multipleItemSelectionAllowed="1" showAll="0">
      <items>
        <item x="0"/>
        <item x="1"/>
        <item t="default"/>
      </items>
    </pivotField>
    <pivotField name="2020-T4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2"/>
  </rowFields>
  <colFields>
    <field x="-2"/>
  </colFields>
  <dataFields>
    <dataField name="COUNTA of Mes Registro" fld="2" subtotal="count" baseField="0"/>
    <dataField name="T1-2019" fld="4" baseField="0"/>
    <dataField name="T2-2019" fld="5" baseField="0"/>
    <dataField name="T3-2019" fld="6" baseField="0"/>
    <dataField name="T4-2019" fld="7" baseField="0"/>
    <dataField name="T1-2020" fld="8" baseField="0"/>
    <dataField name="T2-2020" fld="9" baseField="0"/>
    <dataField name="T3-2020" fld="10" baseField="0"/>
    <dataField name="T4-2020" fld="11" baseField="0"/>
  </dataFields>
</pivotTableDefinition>
</file>

<file path=xl/pivotTables/pivotTable2.xml><?xml version="1.0" encoding="utf-8"?>
<pivotTableDefinition xmlns="http://schemas.openxmlformats.org/spreadsheetml/2006/main" name="Apresentação_gráficos_inferenci 2" cacheId="1" dataCaption="" compact="0" compactData="0">
  <location ref="A14:B23" firstHeaderRow="0" firstDataRow="1" firstDataCol="0"/>
  <pivotFields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Mês Registro" axis="axisRow" dataField="1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2019-T1" compact="0" outline="0" multipleItemSelectionAllowed="1" showAll="0">
      <items>
        <item x="0"/>
        <item x="1"/>
        <item t="default"/>
      </items>
    </pivotField>
    <pivotField name="2019-T2" compact="0" outline="0" multipleItemSelectionAllowed="1" showAll="0">
      <items>
        <item x="0"/>
        <item x="1"/>
        <item t="default"/>
      </items>
    </pivotField>
    <pivotField name="2019-T3" compact="0" outline="0" multipleItemSelectionAllowed="1" showAll="0">
      <items>
        <item x="0"/>
        <item x="1"/>
        <item t="default"/>
      </items>
    </pivotField>
    <pivotField name="2019-T4" compact="0" outline="0" multipleItemSelectionAllowed="1" showAll="0">
      <items>
        <item x="0"/>
        <item x="1"/>
        <item t="default"/>
      </items>
    </pivotField>
    <pivotField name="2020-T1" compact="0" outline="0" multipleItemSelectionAllowed="1" showAll="0">
      <items>
        <item x="0"/>
        <item x="1"/>
        <item t="default"/>
      </items>
    </pivotField>
    <pivotField name="2020-T2" compact="0" outline="0" multipleItemSelectionAllowed="1" showAll="0">
      <items>
        <item x="0"/>
        <item x="1"/>
        <item t="default"/>
      </items>
    </pivotField>
    <pivotField name="2020-T3" compact="0" outline="0" multipleItemSelectionAllowed="1" showAll="0">
      <items>
        <item x="0"/>
        <item x="1"/>
        <item t="default"/>
      </items>
    </pivotField>
    <pivotField name="2020-T4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2"/>
  </rowFields>
  <dataFields>
    <dataField name="COUNTA of Mes Registro" fld="2" subtotal="count" baseField="0"/>
  </dataFields>
</pivotTableDefinition>
</file>

<file path=xl/pivotTables/pivotTable3.xml><?xml version="1.0" encoding="utf-8"?>
<pivotTableDefinition xmlns="http://schemas.openxmlformats.org/spreadsheetml/2006/main" name="Tabela dinâmica 1" cacheId="2" dataCaption="" compact="0" compactData="0">
  <location ref="A1:Z26" firstHeaderRow="0" firstDataRow="2" firstDataCol="0"/>
  <pivotFields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Mes Registro" axis="axisRow" dataField="1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1/2019" dataField="1" compact="0" outline="0" multipleItemSelectionAllowed="1" showAll="0">
      <items>
        <item x="0"/>
        <item x="1"/>
        <item t="default"/>
      </items>
    </pivotField>
    <pivotField name="2/2019" dataField="1" compact="0" outline="0" multipleItemSelectionAllowed="1" showAll="0">
      <items>
        <item x="0"/>
        <item x="1"/>
        <item t="default"/>
      </items>
    </pivotField>
    <pivotField name="3/2019" dataField="1" compact="0" outline="0" multipleItemSelectionAllowed="1" showAll="0">
      <items>
        <item x="0"/>
        <item x="1"/>
        <item t="default"/>
      </items>
    </pivotField>
    <pivotField name="4/2019" dataField="1" compact="0" outline="0" multipleItemSelectionAllowed="1" showAll="0">
      <items>
        <item x="0"/>
        <item x="1"/>
        <item t="default"/>
      </items>
    </pivotField>
    <pivotField name="5/2019" dataField="1" compact="0" outline="0" multipleItemSelectionAllowed="1" showAll="0">
      <items>
        <item x="0"/>
        <item x="1"/>
        <item t="default"/>
      </items>
    </pivotField>
    <pivotField name="6/2019" dataField="1" compact="0" outline="0" multipleItemSelectionAllowed="1" showAll="0">
      <items>
        <item x="0"/>
        <item x="1"/>
        <item t="default"/>
      </items>
    </pivotField>
    <pivotField name="7/2019" dataField="1" compact="0" outline="0" multipleItemSelectionAllowed="1" showAll="0">
      <items>
        <item x="0"/>
        <item x="1"/>
        <item t="default"/>
      </items>
    </pivotField>
    <pivotField name="8/2019" dataField="1" compact="0" outline="0" multipleItemSelectionAllowed="1" showAll="0">
      <items>
        <item x="0"/>
        <item x="1"/>
        <item t="default"/>
      </items>
    </pivotField>
    <pivotField name="9/2019" dataField="1" compact="0" outline="0" multipleItemSelectionAllowed="1" showAll="0">
      <items>
        <item x="0"/>
        <item x="1"/>
        <item t="default"/>
      </items>
    </pivotField>
    <pivotField name="10/2019" dataField="1" compact="0" outline="0" multipleItemSelectionAllowed="1" showAll="0">
      <items>
        <item x="0"/>
        <item x="1"/>
        <item t="default"/>
      </items>
    </pivotField>
    <pivotField name="11/2019" dataField="1" compact="0" outline="0" multipleItemSelectionAllowed="1" showAll="0">
      <items>
        <item x="0"/>
        <item x="1"/>
        <item t="default"/>
      </items>
    </pivotField>
    <pivotField name="12/2019" dataField="1" compact="0" outline="0" multipleItemSelectionAllowed="1" showAll="0">
      <items>
        <item x="0"/>
        <item x="1"/>
        <item t="default"/>
      </items>
    </pivotField>
    <pivotField name="1/2020" dataField="1" compact="0" outline="0" multipleItemSelectionAllowed="1" showAll="0">
      <items>
        <item x="0"/>
        <item x="1"/>
        <item t="default"/>
      </items>
    </pivotField>
    <pivotField name="2/2020" dataField="1" compact="0" outline="0" multipleItemSelectionAllowed="1" showAll="0">
      <items>
        <item x="0"/>
        <item x="1"/>
        <item t="default"/>
      </items>
    </pivotField>
    <pivotField name="3/2020" dataField="1" compact="0" outline="0" multipleItemSelectionAllowed="1" showAll="0">
      <items>
        <item x="0"/>
        <item x="1"/>
        <item t="default"/>
      </items>
    </pivotField>
    <pivotField name="4/2020" dataField="1" compact="0" outline="0" multipleItemSelectionAllowed="1" showAll="0">
      <items>
        <item x="0"/>
        <item x="1"/>
        <item t="default"/>
      </items>
    </pivotField>
    <pivotField name="5/2020" dataField="1" compact="0" outline="0" multipleItemSelectionAllowed="1" showAll="0">
      <items>
        <item x="0"/>
        <item x="1"/>
        <item t="default"/>
      </items>
    </pivotField>
    <pivotField name="6/2020" dataField="1" compact="0" outline="0" multipleItemSelectionAllowed="1" showAll="0">
      <items>
        <item x="0"/>
        <item x="1"/>
        <item t="default"/>
      </items>
    </pivotField>
    <pivotField name="7/2020" dataField="1" compact="0" outline="0" multipleItemSelectionAllowed="1" showAll="0">
      <items>
        <item x="0"/>
        <item x="1"/>
        <item t="default"/>
      </items>
    </pivotField>
    <pivotField name="8/2020" dataField="1" compact="0" outline="0" multipleItemSelectionAllowed="1" showAll="0">
      <items>
        <item x="0"/>
        <item x="1"/>
        <item t="default"/>
      </items>
    </pivotField>
    <pivotField name="9/2020" dataField="1" compact="0" outline="0" multipleItemSelectionAllowed="1" showAll="0">
      <items>
        <item x="0"/>
        <item x="1"/>
        <item t="default"/>
      </items>
    </pivotField>
    <pivotField name="10/2020" dataField="1" compact="0" outline="0" multipleItemSelectionAllowed="1" showAll="0">
      <items>
        <item x="0"/>
        <item x="1"/>
        <item t="default"/>
      </items>
    </pivotField>
    <pivotField name="11/2020" dataField="1" compact="0" outline="0" multipleItemSelectionAllowed="1" showAll="0">
      <items>
        <item x="0"/>
        <item x="1"/>
        <item t="default"/>
      </items>
    </pivotField>
    <pivotField name="12/2020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-2"/>
  </colFields>
  <dataFields>
    <dataField name="Usuários Novos" fld="2" subtotal="count" baseField="0"/>
    <dataField name=" 1" fld="4" baseField="0"/>
    <dataField name=" 2" fld="5" baseField="0"/>
    <dataField name=" 3" fld="6" baseField="0"/>
    <dataField name=" 4" fld="7" baseField="0"/>
    <dataField name=" 5" fld="8" baseField="0"/>
    <dataField name=" 6" fld="9" baseField="0"/>
    <dataField name="7" fld="10" baseField="0"/>
    <dataField name=" 8" fld="11" baseField="0"/>
    <dataField name=" 9" fld="12" baseField="0"/>
    <dataField name=" 10" fld="13" baseField="0"/>
    <dataField name="11" fld="14" baseField="0"/>
    <dataField name=" 12" fld="15" baseField="0"/>
    <dataField name=" 13" fld="16" baseField="0"/>
    <dataField name="14" fld="17" baseField="0"/>
    <dataField name="15" fld="18" baseField="0"/>
    <dataField name="16" fld="19" baseField="0"/>
    <dataField name=" 17" fld="20" baseField="0"/>
    <dataField name=" 18" fld="21" baseField="0"/>
    <dataField name=" 19" fld="22" baseField="0"/>
    <dataField name="20" fld="23" baseField="0"/>
    <dataField name=" 21 " fld="24" baseField="0"/>
    <dataField name="22" fld="25" baseField="0"/>
    <dataField name="23" fld="26" baseField="0"/>
    <dataField name=" 24" fld="27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Retencao_trimestre_dinamica" cacheId="3" dataCaption="" compact="0" compactData="0">
  <location ref="A10:J35" firstHeaderRow="0" firstDataRow="2" firstDataCol="0" rowPageCount="8" colPageCount="1"/>
  <pivotFields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Mes Registro" axis="axisRow" dataField="1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2019-T1" axis="axisPage" dataField="1" compact="0" outline="0" multipleItemSelectionAllowed="1" showAll="0">
      <items>
        <item x="0"/>
        <item x="1"/>
        <item t="default"/>
      </items>
    </pivotField>
    <pivotField name="2019-T2" axis="axisPage" dataField="1" compact="0" outline="0" multipleItemSelectionAllowed="1" showAll="0">
      <items>
        <item x="0"/>
        <item x="1"/>
        <item t="default"/>
      </items>
    </pivotField>
    <pivotField name="2019-T3" axis="axisPage" dataField="1" compact="0" outline="0" multipleItemSelectionAllowed="1" showAll="0">
      <items>
        <item x="0"/>
        <item x="1"/>
        <item t="default"/>
      </items>
    </pivotField>
    <pivotField name="2019-T4" axis="axisPage" dataField="1" compact="0" outline="0" multipleItemSelectionAllowed="1" showAll="0">
      <items>
        <item x="0"/>
        <item x="1"/>
        <item t="default"/>
      </items>
    </pivotField>
    <pivotField name="2020-T1" axis="axisPage" dataField="1" compact="0" outline="0" multipleItemSelectionAllowed="1" showAll="0">
      <items>
        <item x="0"/>
        <item x="1"/>
        <item t="default"/>
      </items>
    </pivotField>
    <pivotField name="2020-T2" axis="axisPage" dataField="1" compact="0" outline="0" multipleItemSelectionAllowed="1" showAll="0">
      <items>
        <item x="0"/>
        <item x="1"/>
        <item t="default"/>
      </items>
    </pivotField>
    <pivotField name="2020-T3" axis="axisPage" dataField="1" compact="0" outline="0" multipleItemSelectionAllowed="1" showAll="0">
      <items>
        <item x="0"/>
        <item x="1"/>
        <item t="default"/>
      </items>
    </pivotField>
    <pivotField name="2020-T4" axis="axisPage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-2"/>
  </colFields>
  <pageFields>
    <pageField fld="4"/>
    <pageField fld="5"/>
    <pageField fld="6"/>
    <pageField fld="7"/>
    <pageField fld="8"/>
    <pageField fld="9"/>
    <pageField fld="10"/>
    <pageField fld="11"/>
  </pageFields>
  <dataFields>
    <dataField name="Novos Usuários" fld="2" subtotal="count" baseField="0"/>
    <dataField name="T1" fld="4" baseField="0"/>
    <dataField name="T2" fld="5" baseField="0"/>
    <dataField name="T3" fld="6" baseField="0"/>
    <dataField name="T4" fld="7" baseField="0"/>
    <dataField name="T1" fld="8" baseField="0"/>
    <dataField name="T2" fld="9" baseField="0"/>
    <dataField name="T3" fld="10" baseField="0"/>
    <dataField name="T4" fld="11" baseField="0"/>
  </dataFields>
</pivotTableDefinition>
</file>

<file path=xl/pivotTables/pivotTable5.xml><?xml version="1.0" encoding="utf-8"?>
<pivotTableDefinition xmlns="http://schemas.openxmlformats.org/spreadsheetml/2006/main" name="Taxa_retencao_trimestre_" cacheId="4" dataCaption="" compact="0" compactData="0">
  <location ref="A3:B12" firstHeaderRow="0" firstDataRow="1" firstDataCol="0"/>
  <pivotFields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Trimestre" axis="axisRow" dataField="1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2019-T1" compact="0" outline="0" multipleItemSelectionAllowed="1" showAll="0">
      <items>
        <item x="0"/>
        <item x="1"/>
        <item t="default"/>
      </items>
    </pivotField>
    <pivotField name="2019-T2" compact="0" outline="0" multipleItemSelectionAllowed="1" showAll="0">
      <items>
        <item x="0"/>
        <item x="1"/>
        <item t="default"/>
      </items>
    </pivotField>
    <pivotField name="2019-T3" compact="0" outline="0" multipleItemSelectionAllowed="1" showAll="0">
      <items>
        <item x="0"/>
        <item x="1"/>
        <item t="default"/>
      </items>
    </pivotField>
    <pivotField name="2019-T4" compact="0" outline="0" multipleItemSelectionAllowed="1" showAll="0">
      <items>
        <item x="0"/>
        <item x="1"/>
        <item t="default"/>
      </items>
    </pivotField>
    <pivotField name="2020-T1" compact="0" outline="0" multipleItemSelectionAllowed="1" showAll="0">
      <items>
        <item x="0"/>
        <item x="1"/>
        <item t="default"/>
      </items>
    </pivotField>
    <pivotField name="2020-T2" compact="0" outline="0" multipleItemSelectionAllowed="1" showAll="0">
      <items>
        <item x="0"/>
        <item x="1"/>
        <item t="default"/>
      </items>
    </pivotField>
    <pivotField name="2020-T3" compact="0" outline="0" multipleItemSelectionAllowed="1" showAll="0">
      <items>
        <item x="0"/>
        <item x="1"/>
        <item t="default"/>
      </items>
    </pivotField>
    <pivotField name="2020-T4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2"/>
  </rowFields>
  <dataFields>
    <dataField name=" Mes Registro (Trimestre)" fld="2" subtotal="count" baseField="0"/>
  </dataFields>
</pivotTableDefinition>
</file>

<file path=xl/pivotTables/pivotTable6.xml><?xml version="1.0" encoding="utf-8"?>
<pivotTableDefinition xmlns="http://schemas.openxmlformats.org/spreadsheetml/2006/main" name="Taxa_retencao_trimestre_ 2" cacheId="5" dataCaption="" compact="0" compactData="0">
  <location ref="A20:B29" firstHeaderRow="0" firstDataRow="1" firstDataCol="0"/>
  <pivotFields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Trimestre" axis="axisRow" dataField="1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2019-T1" compact="0" outline="0" multipleItemSelectionAllowed="1" showAll="0">
      <items>
        <item x="0"/>
        <item x="1"/>
        <item t="default"/>
      </items>
    </pivotField>
    <pivotField name="2019-T2" compact="0" outline="0" multipleItemSelectionAllowed="1" showAll="0">
      <items>
        <item x="0"/>
        <item x="1"/>
        <item t="default"/>
      </items>
    </pivotField>
    <pivotField name="2019-T3" compact="0" outline="0" multipleItemSelectionAllowed="1" showAll="0">
      <items>
        <item x="0"/>
        <item x="1"/>
        <item t="default"/>
      </items>
    </pivotField>
    <pivotField name="2019-T4" compact="0" outline="0" multipleItemSelectionAllowed="1" showAll="0">
      <items>
        <item x="0"/>
        <item x="1"/>
        <item t="default"/>
      </items>
    </pivotField>
    <pivotField name="2020-T1" compact="0" outline="0" multipleItemSelectionAllowed="1" showAll="0">
      <items>
        <item x="0"/>
        <item x="1"/>
        <item t="default"/>
      </items>
    </pivotField>
    <pivotField name="2020-T2" compact="0" outline="0" multipleItemSelectionAllowed="1" showAll="0">
      <items>
        <item x="0"/>
        <item x="1"/>
        <item t="default"/>
      </items>
    </pivotField>
    <pivotField name="2020-T3" compact="0" outline="0" multipleItemSelectionAllowed="1" showAll="0">
      <items>
        <item x="0"/>
        <item x="1"/>
        <item t="default"/>
      </items>
    </pivotField>
    <pivotField name="2020-T4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2"/>
  </rowFields>
  <dataFields>
    <dataField name=" Mes Registro (Trimestre)" fld="2" subtotal="count" baseField="0"/>
  </dataFields>
</pivotTableDefinition>
</file>

<file path=xl/pivotTables/pivotTable7.xml><?xml version="1.0" encoding="utf-8"?>
<pivotTableDefinition xmlns="http://schemas.openxmlformats.org/spreadsheetml/2006/main" name="Taxa_retencao_trimestre" cacheId="3" dataCaption="" compact="0" compactData="0">
  <location ref="A1:B26" firstHeaderRow="0" firstDataRow="1" firstDataCol="0"/>
  <pivotFields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Mes Registro" axis="axisRow" dataField="1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2019-T1" compact="0" outline="0" multipleItemSelectionAllowed="1" showAll="0">
      <items>
        <item x="0"/>
        <item x="1"/>
        <item t="default"/>
      </items>
    </pivotField>
    <pivotField name="2019-T2" compact="0" outline="0" multipleItemSelectionAllowed="1" showAll="0">
      <items>
        <item x="0"/>
        <item x="1"/>
        <item t="default"/>
      </items>
    </pivotField>
    <pivotField name="2019-T3" compact="0" outline="0" multipleItemSelectionAllowed="1" showAll="0">
      <items>
        <item x="0"/>
        <item x="1"/>
        <item t="default"/>
      </items>
    </pivotField>
    <pivotField name="2019-T4" compact="0" outline="0" multipleItemSelectionAllowed="1" showAll="0">
      <items>
        <item x="0"/>
        <item x="1"/>
        <item t="default"/>
      </items>
    </pivotField>
    <pivotField name="2020-T1" compact="0" outline="0" multipleItemSelectionAllowed="1" showAll="0">
      <items>
        <item x="0"/>
        <item x="1"/>
        <item t="default"/>
      </items>
    </pivotField>
    <pivotField name="2020-T2" compact="0" outline="0" multipleItemSelectionAllowed="1" showAll="0">
      <items>
        <item x="0"/>
        <item x="1"/>
        <item t="default"/>
      </items>
    </pivotField>
    <pivotField name="2020-T3" compact="0" outline="0" multipleItemSelectionAllowed="1" showAll="0">
      <items>
        <item x="0"/>
        <item x="1"/>
        <item t="default"/>
      </items>
    </pivotField>
    <pivotField name="2020-T4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Novos Usuários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5"/>
    <col customWidth="1" min="2" max="2" width="21.5"/>
    <col customWidth="1" min="3" max="3" width="21.13"/>
    <col customWidth="1" min="9" max="9" width="17.88"/>
    <col customWidth="1" min="10" max="10" width="15.63"/>
  </cols>
  <sheetData>
    <row r="1"/>
    <row r="2"/>
    <row r="3"/>
    <row r="4"/>
    <row r="5"/>
    <row r="6"/>
    <row r="7"/>
    <row r="8"/>
    <row r="9"/>
    <row r="10"/>
    <row r="14"/>
    <row r="15"/>
    <row r="16"/>
    <row r="17"/>
    <row r="18"/>
    <row r="19"/>
    <row r="20"/>
    <row r="21"/>
    <row r="22"/>
    <row r="23"/>
  </sheetData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88"/>
    <col customWidth="1" min="2" max="2" width="10.38"/>
    <col customWidth="1" min="3" max="15" width="6.25"/>
    <col customWidth="1" min="16" max="26" width="5.5"/>
  </cols>
  <sheetData>
    <row r="1">
      <c r="A1" s="4" t="s">
        <v>19</v>
      </c>
    </row>
    <row r="5">
      <c r="A5" s="5" t="s">
        <v>20</v>
      </c>
      <c r="B5" s="5" t="s">
        <v>21</v>
      </c>
      <c r="C5" s="6" t="s">
        <v>22</v>
      </c>
      <c r="D5" s="6" t="s">
        <v>23</v>
      </c>
      <c r="E5" s="6" t="s">
        <v>24</v>
      </c>
      <c r="F5" s="6" t="s">
        <v>25</v>
      </c>
      <c r="G5" s="6" t="s">
        <v>26</v>
      </c>
      <c r="H5" s="6" t="s">
        <v>27</v>
      </c>
      <c r="I5" s="6" t="s">
        <v>28</v>
      </c>
      <c r="J5" s="6" t="s">
        <v>29</v>
      </c>
      <c r="K5" s="6" t="s">
        <v>30</v>
      </c>
      <c r="L5" s="6" t="s">
        <v>31</v>
      </c>
      <c r="M5" s="6" t="s">
        <v>32</v>
      </c>
      <c r="N5" s="6" t="s">
        <v>33</v>
      </c>
      <c r="O5" s="6" t="s">
        <v>34</v>
      </c>
      <c r="P5" s="6" t="s">
        <v>35</v>
      </c>
      <c r="Q5" s="6" t="s">
        <v>36</v>
      </c>
      <c r="R5" s="6" t="s">
        <v>37</v>
      </c>
      <c r="S5" s="6" t="s">
        <v>38</v>
      </c>
      <c r="T5" s="6" t="s">
        <v>39</v>
      </c>
      <c r="U5" s="6" t="s">
        <v>40</v>
      </c>
      <c r="V5" s="6" t="s">
        <v>41</v>
      </c>
      <c r="W5" s="6" t="s">
        <v>42</v>
      </c>
      <c r="X5" s="6" t="s">
        <v>43</v>
      </c>
      <c r="Y5" s="6" t="s">
        <v>44</v>
      </c>
      <c r="Z5" s="6" t="s">
        <v>45</v>
      </c>
    </row>
    <row r="6">
      <c r="A6" s="7">
        <v>43466.0</v>
      </c>
      <c r="B6" s="5">
        <v>11.0</v>
      </c>
      <c r="C6" s="6">
        <v>1.0</v>
      </c>
      <c r="D6" s="6">
        <v>1.0</v>
      </c>
      <c r="E6" s="6">
        <v>0.9090909090909091</v>
      </c>
      <c r="F6" s="6">
        <v>0.9090909090909091</v>
      </c>
      <c r="G6" s="6">
        <v>0.9090909090909091</v>
      </c>
      <c r="H6" s="6">
        <v>0.9090909090909091</v>
      </c>
      <c r="I6" s="6">
        <v>0.9090909090909091</v>
      </c>
      <c r="J6" s="6">
        <v>0.8181818181818182</v>
      </c>
      <c r="K6" s="6">
        <v>0.7272727272727273</v>
      </c>
      <c r="L6" s="6">
        <v>0.7272727272727273</v>
      </c>
      <c r="M6" s="6">
        <v>0.7272727272727273</v>
      </c>
      <c r="N6" s="6">
        <v>0.7272727272727273</v>
      </c>
      <c r="O6" s="6">
        <v>0.7272727272727273</v>
      </c>
      <c r="P6" s="6">
        <v>0.7272727272727273</v>
      </c>
      <c r="Q6" s="6">
        <v>0.7272727272727273</v>
      </c>
      <c r="R6" s="6">
        <v>0.7272727272727273</v>
      </c>
      <c r="S6" s="6">
        <v>0.7272727272727273</v>
      </c>
      <c r="T6" s="6">
        <v>0.7272727272727273</v>
      </c>
      <c r="U6" s="6">
        <v>0.7272727272727273</v>
      </c>
      <c r="V6" s="6">
        <v>0.7272727272727273</v>
      </c>
      <c r="W6" s="6">
        <v>0.6363636363636364</v>
      </c>
      <c r="X6" s="6">
        <v>0.6363636363636364</v>
      </c>
      <c r="Y6" s="6">
        <v>0.6363636363636364</v>
      </c>
      <c r="Z6" s="6">
        <v>0.6363636363636364</v>
      </c>
    </row>
    <row r="7">
      <c r="A7" s="7">
        <v>43497.0</v>
      </c>
      <c r="B7" s="5">
        <v>13.0</v>
      </c>
      <c r="C7" s="6">
        <v>1.0</v>
      </c>
      <c r="D7" s="6">
        <v>1.0</v>
      </c>
      <c r="E7" s="6">
        <v>0.9230769230769231</v>
      </c>
      <c r="F7" s="6">
        <v>0.8461538461538461</v>
      </c>
      <c r="G7" s="6">
        <v>0.7692307692307693</v>
      </c>
      <c r="H7" s="6">
        <v>0.7692307692307693</v>
      </c>
      <c r="I7" s="6">
        <v>0.7692307692307693</v>
      </c>
      <c r="J7" s="6">
        <v>0.7692307692307693</v>
      </c>
      <c r="K7" s="6">
        <v>0.6923076923076923</v>
      </c>
      <c r="L7" s="6">
        <v>0.6153846153846154</v>
      </c>
      <c r="M7" s="6">
        <v>0.6153846153846154</v>
      </c>
      <c r="N7" s="6">
        <v>0.6153846153846154</v>
      </c>
      <c r="O7" s="6">
        <v>0.6153846153846154</v>
      </c>
      <c r="P7" s="6">
        <v>0.6153846153846154</v>
      </c>
      <c r="Q7" s="6">
        <v>0.6153846153846154</v>
      </c>
      <c r="R7" s="6">
        <v>0.6153846153846154</v>
      </c>
      <c r="S7" s="6">
        <v>0.6153846153846154</v>
      </c>
      <c r="T7" s="6">
        <v>0.6153846153846154</v>
      </c>
      <c r="U7" s="6">
        <v>0.6153846153846154</v>
      </c>
      <c r="V7" s="6">
        <v>0.6153846153846154</v>
      </c>
      <c r="W7" s="6">
        <v>0.6153846153846154</v>
      </c>
      <c r="X7" s="6">
        <v>0.6153846153846154</v>
      </c>
      <c r="Y7" s="6">
        <v>0.6153846153846154</v>
      </c>
      <c r="Z7" s="6"/>
    </row>
    <row r="8">
      <c r="A8" s="7">
        <v>43525.0</v>
      </c>
      <c r="B8" s="5">
        <v>13.0</v>
      </c>
      <c r="C8" s="6">
        <v>1.0</v>
      </c>
      <c r="D8" s="6">
        <v>1.0</v>
      </c>
      <c r="E8" s="6">
        <v>1.0</v>
      </c>
      <c r="F8" s="6">
        <v>1.0</v>
      </c>
      <c r="G8" s="6">
        <v>1.0</v>
      </c>
      <c r="H8" s="6">
        <v>1.0</v>
      </c>
      <c r="I8" s="6">
        <v>0.9230769230769231</v>
      </c>
      <c r="J8" s="6">
        <v>0.8461538461538461</v>
      </c>
      <c r="K8" s="6">
        <v>0.8461538461538461</v>
      </c>
      <c r="L8" s="6">
        <v>0.8461538461538461</v>
      </c>
      <c r="M8" s="6">
        <v>0.8461538461538461</v>
      </c>
      <c r="N8" s="6">
        <v>0.8461538461538461</v>
      </c>
      <c r="O8" s="6">
        <v>0.7692307692307693</v>
      </c>
      <c r="P8" s="6">
        <v>0.7692307692307693</v>
      </c>
      <c r="Q8" s="6">
        <v>0.5384615384615384</v>
      </c>
      <c r="R8" s="6">
        <v>0.46153846153846156</v>
      </c>
      <c r="S8" s="6">
        <v>0.46153846153846156</v>
      </c>
      <c r="T8" s="6">
        <v>0.46153846153846156</v>
      </c>
      <c r="U8" s="6">
        <v>0.38461538461538464</v>
      </c>
      <c r="V8" s="6">
        <v>0.3076923076923077</v>
      </c>
      <c r="W8" s="6">
        <v>0.3076923076923077</v>
      </c>
      <c r="X8" s="6">
        <v>0.3076923076923077</v>
      </c>
      <c r="Y8" s="6"/>
      <c r="Z8" s="6"/>
    </row>
    <row r="9">
      <c r="A9" s="7">
        <v>43556.0</v>
      </c>
      <c r="B9" s="5">
        <v>15.0</v>
      </c>
      <c r="C9" s="6">
        <v>1.0</v>
      </c>
      <c r="D9" s="6">
        <v>1.0</v>
      </c>
      <c r="E9" s="6">
        <v>0.9333333333333333</v>
      </c>
      <c r="F9" s="6">
        <v>0.9333333333333333</v>
      </c>
      <c r="G9" s="6">
        <v>0.8666666666666667</v>
      </c>
      <c r="H9" s="6">
        <v>0.8</v>
      </c>
      <c r="I9" s="6">
        <v>0.8</v>
      </c>
      <c r="J9" s="6">
        <v>0.7333333333333333</v>
      </c>
      <c r="K9" s="6">
        <v>0.7333333333333333</v>
      </c>
      <c r="L9" s="6">
        <v>0.6</v>
      </c>
      <c r="M9" s="6">
        <v>0.6</v>
      </c>
      <c r="N9" s="6">
        <v>0.6</v>
      </c>
      <c r="O9" s="6">
        <v>0.4666666666666667</v>
      </c>
      <c r="P9" s="6">
        <v>0.4666666666666667</v>
      </c>
      <c r="Q9" s="6">
        <v>0.4666666666666667</v>
      </c>
      <c r="R9" s="6">
        <v>0.4666666666666667</v>
      </c>
      <c r="S9" s="6">
        <v>0.4666666666666667</v>
      </c>
      <c r="T9" s="6">
        <v>0.4666666666666667</v>
      </c>
      <c r="U9" s="6">
        <v>0.4666666666666667</v>
      </c>
      <c r="V9" s="6">
        <v>0.4666666666666667</v>
      </c>
      <c r="W9" s="6">
        <v>0.4666666666666667</v>
      </c>
      <c r="X9" s="6"/>
      <c r="Y9" s="6"/>
      <c r="Z9" s="6"/>
    </row>
    <row r="10">
      <c r="A10" s="7">
        <v>43586.0</v>
      </c>
      <c r="B10" s="5">
        <v>13.0</v>
      </c>
      <c r="C10" s="6">
        <v>1.0</v>
      </c>
      <c r="D10" s="6">
        <v>1.0</v>
      </c>
      <c r="E10" s="6">
        <v>1.0</v>
      </c>
      <c r="F10" s="6">
        <v>0.9230769230769231</v>
      </c>
      <c r="G10" s="6">
        <v>0.8461538461538461</v>
      </c>
      <c r="H10" s="6">
        <v>0.7692307692307693</v>
      </c>
      <c r="I10" s="6">
        <v>0.7692307692307693</v>
      </c>
      <c r="J10" s="6">
        <v>0.7692307692307693</v>
      </c>
      <c r="K10" s="6">
        <v>0.7692307692307693</v>
      </c>
      <c r="L10" s="6">
        <v>0.6923076923076923</v>
      </c>
      <c r="M10" s="6">
        <v>0.6923076923076923</v>
      </c>
      <c r="N10" s="6">
        <v>0.6923076923076923</v>
      </c>
      <c r="O10" s="6">
        <v>0.6153846153846154</v>
      </c>
      <c r="P10" s="6">
        <v>0.6153846153846154</v>
      </c>
      <c r="Q10" s="6">
        <v>0.46153846153846156</v>
      </c>
      <c r="R10" s="6">
        <v>0.46153846153846156</v>
      </c>
      <c r="S10" s="6">
        <v>0.46153846153846156</v>
      </c>
      <c r="T10" s="6">
        <v>0.46153846153846156</v>
      </c>
      <c r="U10" s="6">
        <v>0.46153846153846156</v>
      </c>
      <c r="V10" s="6">
        <v>0.46153846153846156</v>
      </c>
      <c r="W10" s="6"/>
      <c r="X10" s="6"/>
      <c r="Y10" s="6"/>
      <c r="Z10" s="6"/>
    </row>
    <row r="11">
      <c r="A11" s="7">
        <v>43617.0</v>
      </c>
      <c r="B11" s="5">
        <v>11.0</v>
      </c>
      <c r="C11" s="6">
        <v>1.0</v>
      </c>
      <c r="D11" s="6">
        <v>1.0</v>
      </c>
      <c r="E11" s="6">
        <v>1.0</v>
      </c>
      <c r="F11" s="6">
        <v>0.9090909090909091</v>
      </c>
      <c r="G11" s="6">
        <v>0.9090909090909091</v>
      </c>
      <c r="H11" s="6">
        <v>0.9090909090909091</v>
      </c>
      <c r="I11" s="6">
        <v>0.8181818181818182</v>
      </c>
      <c r="J11" s="6">
        <v>0.8181818181818182</v>
      </c>
      <c r="K11" s="6">
        <v>0.7272727272727273</v>
      </c>
      <c r="L11" s="6">
        <v>0.7272727272727273</v>
      </c>
      <c r="M11" s="6">
        <v>0.7272727272727273</v>
      </c>
      <c r="N11" s="6">
        <v>0.7272727272727273</v>
      </c>
      <c r="O11" s="6">
        <v>0.7272727272727273</v>
      </c>
      <c r="P11" s="6">
        <v>0.7272727272727273</v>
      </c>
      <c r="Q11" s="6">
        <v>0.7272727272727273</v>
      </c>
      <c r="R11" s="6">
        <v>0.6363636363636364</v>
      </c>
      <c r="S11" s="6">
        <v>0.6363636363636364</v>
      </c>
      <c r="T11" s="6">
        <v>0.6363636363636364</v>
      </c>
      <c r="U11" s="6">
        <v>0.5454545454545454</v>
      </c>
      <c r="V11" s="6"/>
      <c r="W11" s="6"/>
      <c r="X11" s="6"/>
      <c r="Y11" s="6"/>
      <c r="Z11" s="6"/>
    </row>
    <row r="12">
      <c r="A12" s="7">
        <v>43647.0</v>
      </c>
      <c r="B12" s="5">
        <v>11.0</v>
      </c>
      <c r="C12" s="6">
        <v>1.0</v>
      </c>
      <c r="D12" s="6">
        <v>1.0</v>
      </c>
      <c r="E12" s="6">
        <v>1.0</v>
      </c>
      <c r="F12" s="6">
        <v>1.0</v>
      </c>
      <c r="G12" s="6">
        <v>1.0</v>
      </c>
      <c r="H12" s="6">
        <v>1.0</v>
      </c>
      <c r="I12" s="6">
        <v>0.9090909090909091</v>
      </c>
      <c r="J12" s="6">
        <v>0.7272727272727273</v>
      </c>
      <c r="K12" s="6">
        <v>0.7272727272727273</v>
      </c>
      <c r="L12" s="6">
        <v>0.7272727272727273</v>
      </c>
      <c r="M12" s="6">
        <v>0.6363636363636364</v>
      </c>
      <c r="N12" s="6">
        <v>0.6363636363636364</v>
      </c>
      <c r="O12" s="6">
        <v>0.6363636363636364</v>
      </c>
      <c r="P12" s="6">
        <v>0.5454545454545454</v>
      </c>
      <c r="Q12" s="6">
        <v>0.5454545454545454</v>
      </c>
      <c r="R12" s="6">
        <v>0.5454545454545454</v>
      </c>
      <c r="S12" s="6">
        <v>0.45454545454545453</v>
      </c>
      <c r="T12" s="6">
        <v>0.45454545454545453</v>
      </c>
      <c r="U12" s="6"/>
      <c r="V12" s="6"/>
      <c r="W12" s="6"/>
      <c r="X12" s="6"/>
      <c r="Y12" s="6"/>
      <c r="Z12" s="6"/>
    </row>
    <row r="13">
      <c r="A13" s="7">
        <v>43678.0</v>
      </c>
      <c r="B13" s="5">
        <v>4.0</v>
      </c>
      <c r="C13" s="6">
        <v>1.0</v>
      </c>
      <c r="D13" s="6">
        <v>0.75</v>
      </c>
      <c r="E13" s="6">
        <v>0.75</v>
      </c>
      <c r="F13" s="6">
        <v>0.75</v>
      </c>
      <c r="G13" s="6">
        <v>0.75</v>
      </c>
      <c r="H13" s="6">
        <v>0.75</v>
      </c>
      <c r="I13" s="6">
        <v>0.75</v>
      </c>
      <c r="J13" s="6">
        <v>0.75</v>
      </c>
      <c r="K13" s="6">
        <v>0.75</v>
      </c>
      <c r="L13" s="6">
        <v>0.75</v>
      </c>
      <c r="M13" s="6">
        <v>0.75</v>
      </c>
      <c r="N13" s="6">
        <v>0.75</v>
      </c>
      <c r="O13" s="6">
        <v>0.75</v>
      </c>
      <c r="P13" s="6">
        <v>0.75</v>
      </c>
      <c r="Q13" s="6">
        <v>0.75</v>
      </c>
      <c r="R13" s="6">
        <v>0.75</v>
      </c>
      <c r="S13" s="6">
        <v>0.75</v>
      </c>
      <c r="T13" s="6"/>
      <c r="U13" s="6"/>
      <c r="V13" s="6"/>
      <c r="W13" s="6"/>
      <c r="X13" s="6"/>
      <c r="Y13" s="6"/>
      <c r="Z13" s="6"/>
    </row>
    <row r="14">
      <c r="A14" s="7">
        <v>43709.0</v>
      </c>
      <c r="B14" s="5">
        <v>8.0</v>
      </c>
      <c r="C14" s="6">
        <v>1.0</v>
      </c>
      <c r="D14" s="6">
        <v>1.0</v>
      </c>
      <c r="E14" s="6">
        <v>0.875</v>
      </c>
      <c r="F14" s="6">
        <v>0.875</v>
      </c>
      <c r="G14" s="6">
        <v>0.75</v>
      </c>
      <c r="H14" s="6">
        <v>0.75</v>
      </c>
      <c r="I14" s="6">
        <v>0.75</v>
      </c>
      <c r="J14" s="6">
        <v>0.75</v>
      </c>
      <c r="K14" s="6">
        <v>0.75</v>
      </c>
      <c r="L14" s="6">
        <v>0.75</v>
      </c>
      <c r="M14" s="6">
        <v>0.75</v>
      </c>
      <c r="N14" s="6">
        <v>0.75</v>
      </c>
      <c r="O14" s="6">
        <v>0.5</v>
      </c>
      <c r="P14" s="6">
        <v>0.5</v>
      </c>
      <c r="Q14" s="6">
        <v>0.5</v>
      </c>
      <c r="R14" s="6">
        <v>0.5</v>
      </c>
      <c r="S14" s="6"/>
      <c r="T14" s="6"/>
      <c r="U14" s="6"/>
      <c r="V14" s="6"/>
      <c r="W14" s="6"/>
      <c r="X14" s="6"/>
      <c r="Y14" s="6"/>
      <c r="Z14" s="6"/>
    </row>
    <row r="15">
      <c r="A15" s="7">
        <v>43739.0</v>
      </c>
      <c r="B15" s="5">
        <v>15.0</v>
      </c>
      <c r="C15" s="6">
        <v>1.0</v>
      </c>
      <c r="D15" s="6">
        <v>1.0</v>
      </c>
      <c r="E15" s="6">
        <v>1.0</v>
      </c>
      <c r="F15" s="6">
        <v>1.0</v>
      </c>
      <c r="G15" s="6">
        <v>1.0</v>
      </c>
      <c r="H15" s="6">
        <v>0.9333333333333333</v>
      </c>
      <c r="I15" s="6">
        <v>0.9333333333333333</v>
      </c>
      <c r="J15" s="6">
        <v>0.9333333333333333</v>
      </c>
      <c r="K15" s="6">
        <v>0.9333333333333333</v>
      </c>
      <c r="L15" s="6">
        <v>0.8666666666666667</v>
      </c>
      <c r="M15" s="6">
        <v>0.8666666666666667</v>
      </c>
      <c r="N15" s="6">
        <v>0.8666666666666667</v>
      </c>
      <c r="O15" s="6">
        <v>0.8</v>
      </c>
      <c r="P15" s="6">
        <v>0.7333333333333333</v>
      </c>
      <c r="Q15" s="6">
        <v>0.7333333333333333</v>
      </c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43770.0</v>
      </c>
      <c r="B16" s="5">
        <v>13.0</v>
      </c>
      <c r="C16" s="6">
        <v>1.0</v>
      </c>
      <c r="D16" s="6">
        <v>1.0</v>
      </c>
      <c r="E16" s="6">
        <v>1.0</v>
      </c>
      <c r="F16" s="6">
        <v>1.0</v>
      </c>
      <c r="G16" s="6">
        <v>1.0</v>
      </c>
      <c r="H16" s="6">
        <v>0.9230769230769231</v>
      </c>
      <c r="I16" s="6">
        <v>0.7692307692307693</v>
      </c>
      <c r="J16" s="6">
        <v>0.7692307692307693</v>
      </c>
      <c r="K16" s="6">
        <v>0.7692307692307693</v>
      </c>
      <c r="L16" s="6">
        <v>0.7692307692307693</v>
      </c>
      <c r="M16" s="6">
        <v>0.7692307692307693</v>
      </c>
      <c r="N16" s="6">
        <v>0.7692307692307693</v>
      </c>
      <c r="O16" s="6">
        <v>0.7692307692307693</v>
      </c>
      <c r="P16" s="6">
        <v>0.6923076923076923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43800.0</v>
      </c>
      <c r="B17" s="5">
        <v>6.0</v>
      </c>
      <c r="C17" s="6">
        <v>1.0</v>
      </c>
      <c r="D17" s="6">
        <v>1.0</v>
      </c>
      <c r="E17" s="6">
        <v>1.0</v>
      </c>
      <c r="F17" s="6">
        <v>1.0</v>
      </c>
      <c r="G17" s="6">
        <v>1.0</v>
      </c>
      <c r="H17" s="6">
        <v>1.0</v>
      </c>
      <c r="I17" s="6">
        <v>1.0</v>
      </c>
      <c r="J17" s="6">
        <v>1.0</v>
      </c>
      <c r="K17" s="6">
        <v>1.0</v>
      </c>
      <c r="L17" s="6">
        <v>1.0</v>
      </c>
      <c r="M17" s="6">
        <v>1.0</v>
      </c>
      <c r="N17" s="6">
        <v>1.0</v>
      </c>
      <c r="O17" s="6">
        <v>1.0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43831.0</v>
      </c>
      <c r="B18" s="5">
        <v>21.0</v>
      </c>
      <c r="C18" s="6">
        <v>1.0</v>
      </c>
      <c r="D18" s="6">
        <v>1.0</v>
      </c>
      <c r="E18" s="6">
        <v>1.0</v>
      </c>
      <c r="F18" s="6">
        <v>1.0</v>
      </c>
      <c r="G18" s="6">
        <v>1.0</v>
      </c>
      <c r="H18" s="6">
        <v>0.9047619047619048</v>
      </c>
      <c r="I18" s="6">
        <v>0.9047619047619048</v>
      </c>
      <c r="J18" s="6">
        <v>0.9047619047619048</v>
      </c>
      <c r="K18" s="6">
        <v>0.8571428571428571</v>
      </c>
      <c r="L18" s="6">
        <v>0.8095238095238095</v>
      </c>
      <c r="M18" s="6">
        <v>0.7619047619047619</v>
      </c>
      <c r="N18" s="6">
        <v>0.6666666666666666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>
        <v>43862.0</v>
      </c>
      <c r="B19" s="5">
        <v>11.0</v>
      </c>
      <c r="C19" s="6">
        <v>1.0</v>
      </c>
      <c r="D19" s="6">
        <v>0.9090909090909091</v>
      </c>
      <c r="E19" s="6">
        <v>0.9090909090909091</v>
      </c>
      <c r="F19" s="6">
        <v>0.9090909090909091</v>
      </c>
      <c r="G19" s="6">
        <v>0.9090909090909091</v>
      </c>
      <c r="H19" s="6">
        <v>0.9090909090909091</v>
      </c>
      <c r="I19" s="6">
        <v>0.9090909090909091</v>
      </c>
      <c r="J19" s="6">
        <v>0.9090909090909091</v>
      </c>
      <c r="K19" s="6">
        <v>0.9090909090909091</v>
      </c>
      <c r="L19" s="6">
        <v>0.9090909090909091</v>
      </c>
      <c r="M19" s="6">
        <v>0.8181818181818182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43891.0</v>
      </c>
      <c r="B20" s="5">
        <v>11.0</v>
      </c>
      <c r="C20" s="6">
        <v>1.0</v>
      </c>
      <c r="D20" s="6">
        <v>1.0</v>
      </c>
      <c r="E20" s="6">
        <v>1.0</v>
      </c>
      <c r="F20" s="6">
        <v>0.7272727272727273</v>
      </c>
      <c r="G20" s="6">
        <v>0.7272727272727273</v>
      </c>
      <c r="H20" s="6">
        <v>0.5454545454545454</v>
      </c>
      <c r="I20" s="6">
        <v>0.45454545454545453</v>
      </c>
      <c r="J20" s="6">
        <v>0.45454545454545453</v>
      </c>
      <c r="K20" s="6">
        <v>0.45454545454545453</v>
      </c>
      <c r="L20" s="6">
        <v>0.45454545454545453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>
        <v>43922.0</v>
      </c>
      <c r="B21" s="5">
        <v>16.0</v>
      </c>
      <c r="C21" s="6">
        <v>1.0</v>
      </c>
      <c r="D21" s="6">
        <v>1.0</v>
      </c>
      <c r="E21" s="6">
        <v>0.9375</v>
      </c>
      <c r="F21" s="6">
        <v>0.9375</v>
      </c>
      <c r="G21" s="6">
        <v>0.9375</v>
      </c>
      <c r="H21" s="6">
        <v>0.875</v>
      </c>
      <c r="I21" s="6">
        <v>0.875</v>
      </c>
      <c r="J21" s="6">
        <v>0.875</v>
      </c>
      <c r="K21" s="6">
        <v>0.875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>
        <v>43952.0</v>
      </c>
      <c r="B22" s="5">
        <v>25.0</v>
      </c>
      <c r="C22" s="6">
        <v>1.0</v>
      </c>
      <c r="D22" s="6">
        <v>0.96</v>
      </c>
      <c r="E22" s="6">
        <v>0.96</v>
      </c>
      <c r="F22" s="6">
        <v>0.92</v>
      </c>
      <c r="G22" s="6">
        <v>0.76</v>
      </c>
      <c r="H22" s="6">
        <v>0.68</v>
      </c>
      <c r="I22" s="6">
        <v>0.64</v>
      </c>
      <c r="J22" s="6">
        <v>0.64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>
        <v>43983.0</v>
      </c>
      <c r="B23" s="5">
        <v>22.0</v>
      </c>
      <c r="C23" s="6">
        <v>1.0</v>
      </c>
      <c r="D23" s="6">
        <v>1.0</v>
      </c>
      <c r="E23" s="6">
        <v>1.0</v>
      </c>
      <c r="F23" s="6">
        <v>0.9090909090909091</v>
      </c>
      <c r="G23" s="6">
        <v>0.9090909090909091</v>
      </c>
      <c r="H23" s="6">
        <v>0.8636363636363636</v>
      </c>
      <c r="I23" s="6">
        <v>0.7272727272727273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>
        <v>44013.0</v>
      </c>
      <c r="B24" s="5">
        <v>21.0</v>
      </c>
      <c r="C24" s="6">
        <v>1.0</v>
      </c>
      <c r="D24" s="6">
        <v>1.0</v>
      </c>
      <c r="E24" s="6">
        <v>0.9523809523809523</v>
      </c>
      <c r="F24" s="6">
        <v>0.9523809523809523</v>
      </c>
      <c r="G24" s="6">
        <v>0.8571428571428571</v>
      </c>
      <c r="H24" s="6">
        <v>0.8571428571428571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>
        <v>44044.0</v>
      </c>
      <c r="B25" s="5">
        <v>27.0</v>
      </c>
      <c r="C25" s="6">
        <v>1.0</v>
      </c>
      <c r="D25" s="6">
        <v>1.0</v>
      </c>
      <c r="E25" s="6">
        <v>1.0</v>
      </c>
      <c r="F25" s="6">
        <v>0.9259259259259259</v>
      </c>
      <c r="G25" s="6">
        <v>0.8148148148148148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>
        <v>44075.0</v>
      </c>
      <c r="B26" s="5">
        <v>5.0</v>
      </c>
      <c r="C26" s="6">
        <v>1.0</v>
      </c>
      <c r="D26" s="6">
        <v>1.0</v>
      </c>
      <c r="E26" s="6">
        <v>1.0</v>
      </c>
      <c r="F26" s="6">
        <v>1.0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>
        <v>44105.0</v>
      </c>
      <c r="B27" s="5">
        <v>12.0</v>
      </c>
      <c r="C27" s="6">
        <v>1.0</v>
      </c>
      <c r="D27" s="6">
        <v>1.0</v>
      </c>
      <c r="E27" s="6">
        <v>1.0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>
        <v>44136.0</v>
      </c>
      <c r="B28" s="5">
        <v>10.0</v>
      </c>
      <c r="C28" s="6">
        <v>1.0</v>
      </c>
      <c r="D28" s="6">
        <v>1.0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>
        <v>44166.0</v>
      </c>
      <c r="B29" s="5">
        <v>16.0</v>
      </c>
      <c r="C29" s="6">
        <v>1.0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5" t="s">
        <v>18</v>
      </c>
      <c r="B30" s="5">
        <v>330.0</v>
      </c>
      <c r="C30" s="6">
        <v>1.0</v>
      </c>
      <c r="D30" s="6">
        <v>0.9834387351778655</v>
      </c>
      <c r="E30" s="6">
        <v>0.9613396830442285</v>
      </c>
      <c r="F30" s="6">
        <v>0.9250955878336831</v>
      </c>
      <c r="G30" s="6">
        <v>0.8857572658822658</v>
      </c>
      <c r="H30" s="6">
        <v>0.8499021154284311</v>
      </c>
      <c r="I30" s="6">
        <v>0.8117298442298443</v>
      </c>
      <c r="J30" s="6">
        <v>0.792208673679262</v>
      </c>
      <c r="K30" s="6">
        <v>0.7825741966366967</v>
      </c>
      <c r="L30" s="6">
        <v>0.7496481296481298</v>
      </c>
      <c r="M30" s="6">
        <v>0.7543385186242331</v>
      </c>
      <c r="N30" s="6">
        <v>0.7421014882553345</v>
      </c>
      <c r="O30" s="6">
        <v>0.6980672105672107</v>
      </c>
      <c r="P30" s="6">
        <v>0.6493006993006993</v>
      </c>
      <c r="Q30" s="6">
        <v>0.6065384615384615</v>
      </c>
      <c r="R30" s="6">
        <v>0.5738021238021238</v>
      </c>
      <c r="S30" s="6">
        <v>0.5716637529137529</v>
      </c>
      <c r="T30" s="6">
        <v>0.5461871461871463</v>
      </c>
      <c r="U30" s="6">
        <v>0.5334887334887335</v>
      </c>
      <c r="V30" s="6">
        <v>0.5157109557109558</v>
      </c>
      <c r="W30" s="6">
        <v>0.5065268065268065</v>
      </c>
      <c r="X30" s="6">
        <v>0.5198135198135198</v>
      </c>
      <c r="Y30" s="6">
        <v>0.6258741258741258</v>
      </c>
      <c r="Z30" s="6">
        <v>0.6363636363636364</v>
      </c>
    </row>
    <row r="31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46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2" t="s">
        <v>47</v>
      </c>
      <c r="B36" s="13" t="s">
        <v>48</v>
      </c>
      <c r="C36" s="14" t="s">
        <v>49</v>
      </c>
      <c r="D36" s="14" t="s">
        <v>50</v>
      </c>
      <c r="E36" s="14" t="s">
        <v>51</v>
      </c>
      <c r="F36" s="14" t="s">
        <v>52</v>
      </c>
      <c r="G36" s="14" t="s">
        <v>53</v>
      </c>
      <c r="H36" s="14" t="s">
        <v>54</v>
      </c>
      <c r="I36" s="14" t="s">
        <v>55</v>
      </c>
      <c r="J36" s="14" t="s">
        <v>56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5" t="s">
        <v>10</v>
      </c>
      <c r="B37" s="12">
        <v>37.0</v>
      </c>
      <c r="C37" s="16">
        <v>0.972972972972973</v>
      </c>
      <c r="D37" s="16">
        <v>0.8918918918918919</v>
      </c>
      <c r="E37" s="16">
        <v>0.8108108108108109</v>
      </c>
      <c r="F37" s="16">
        <v>0.7297297297297297</v>
      </c>
      <c r="G37" s="16">
        <v>0.7027027027027027</v>
      </c>
      <c r="H37" s="16">
        <v>0.5945945945945946</v>
      </c>
      <c r="I37" s="16">
        <v>0.5405405405405406</v>
      </c>
      <c r="J37" s="16">
        <v>0.5135135135135135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5" t="s">
        <v>11</v>
      </c>
      <c r="B38" s="12">
        <v>39.0</v>
      </c>
      <c r="C38" s="16">
        <v>0.9743589743589743</v>
      </c>
      <c r="D38" s="16">
        <v>0.8461538461538461</v>
      </c>
      <c r="E38" s="16">
        <v>0.7692307692307693</v>
      </c>
      <c r="F38" s="16">
        <v>0.6666666666666666</v>
      </c>
      <c r="G38" s="16">
        <v>0.5897435897435898</v>
      </c>
      <c r="H38" s="16">
        <v>0.5128205128205128</v>
      </c>
      <c r="I38" s="16">
        <v>0.48717948717948717</v>
      </c>
      <c r="J38" s="16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5" t="s">
        <v>12</v>
      </c>
      <c r="B39" s="12">
        <v>23.0</v>
      </c>
      <c r="C39" s="16">
        <v>0.9565217391304348</v>
      </c>
      <c r="D39" s="16">
        <v>0.9130434782608695</v>
      </c>
      <c r="E39" s="16">
        <v>0.7391304347826086</v>
      </c>
      <c r="F39" s="16">
        <v>0.6956521739130435</v>
      </c>
      <c r="G39" s="16">
        <v>0.5652173913043478</v>
      </c>
      <c r="H39" s="16">
        <v>0.5217391304347826</v>
      </c>
      <c r="I39" s="16"/>
      <c r="J39" s="16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5" t="s">
        <v>13</v>
      </c>
      <c r="B40" s="12">
        <v>34.0</v>
      </c>
      <c r="C40" s="16">
        <v>1.0</v>
      </c>
      <c r="D40" s="16">
        <v>0.9705882352941176</v>
      </c>
      <c r="E40" s="16">
        <v>0.8823529411764706</v>
      </c>
      <c r="F40" s="16">
        <v>0.8529411764705882</v>
      </c>
      <c r="G40" s="16">
        <v>0.7647058823529411</v>
      </c>
      <c r="H40" s="16"/>
      <c r="I40" s="16"/>
      <c r="J40" s="16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5" t="s">
        <v>14</v>
      </c>
      <c r="B41" s="12">
        <v>43.0</v>
      </c>
      <c r="C41" s="16">
        <v>0.9767441860465116</v>
      </c>
      <c r="D41" s="16">
        <v>0.8604651162790697</v>
      </c>
      <c r="E41" s="16">
        <v>0.7674418604651163</v>
      </c>
      <c r="F41" s="16">
        <v>0.6511627906976745</v>
      </c>
      <c r="G41" s="16"/>
      <c r="H41" s="16"/>
      <c r="I41" s="16"/>
      <c r="J41" s="16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5" t="s">
        <v>15</v>
      </c>
      <c r="B42" s="12">
        <v>63.0</v>
      </c>
      <c r="C42" s="16">
        <v>0.9682539682539683</v>
      </c>
      <c r="D42" s="16">
        <v>0.8412698412698413</v>
      </c>
      <c r="E42" s="16">
        <v>0.7301587301587301</v>
      </c>
      <c r="F42" s="16"/>
      <c r="G42" s="16"/>
      <c r="H42" s="16"/>
      <c r="I42" s="16"/>
      <c r="J42" s="16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5" t="s">
        <v>16</v>
      </c>
      <c r="B43" s="12">
        <v>53.0</v>
      </c>
      <c r="C43" s="16">
        <v>0.9811320754716981</v>
      </c>
      <c r="D43" s="16">
        <v>0.8490566037735849</v>
      </c>
      <c r="E43" s="16"/>
      <c r="F43" s="16"/>
      <c r="G43" s="16"/>
      <c r="H43" s="16"/>
      <c r="I43" s="16"/>
      <c r="J43" s="16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5" t="s">
        <v>17</v>
      </c>
      <c r="B44" s="12">
        <v>38.0</v>
      </c>
      <c r="C44" s="16">
        <v>1.0</v>
      </c>
      <c r="D44" s="16"/>
      <c r="E44" s="16"/>
      <c r="F44" s="16"/>
      <c r="G44" s="16"/>
      <c r="H44" s="16"/>
      <c r="I44" s="16"/>
      <c r="J44" s="16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2" t="s">
        <v>18</v>
      </c>
      <c r="B45" s="12">
        <v>330.0</v>
      </c>
      <c r="C45" s="16">
        <v>0.97874798952932</v>
      </c>
      <c r="D45" s="16">
        <v>0.8817812875604601</v>
      </c>
      <c r="E45" s="16">
        <v>0.7831875911040843</v>
      </c>
      <c r="F45" s="16">
        <v>0.7192305074955405</v>
      </c>
      <c r="G45" s="16">
        <v>0.6555923915258953</v>
      </c>
      <c r="H45" s="16">
        <v>0.54305141261663</v>
      </c>
      <c r="I45" s="16">
        <v>0.5138600138600139</v>
      </c>
      <c r="J45" s="16">
        <v>0.5135135135135135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2"/>
      <c r="B46" s="12"/>
      <c r="C46" s="16"/>
      <c r="D46" s="16"/>
      <c r="E46" s="16"/>
      <c r="F46" s="16"/>
      <c r="G46" s="16"/>
      <c r="H46" s="16"/>
      <c r="I46" s="16"/>
      <c r="J46" s="1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7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1" t="s">
        <v>57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2" t="s">
        <v>47</v>
      </c>
      <c r="B51" s="13" t="s">
        <v>48</v>
      </c>
      <c r="C51" s="14" t="s">
        <v>49</v>
      </c>
      <c r="D51" s="14" t="s">
        <v>54</v>
      </c>
      <c r="E51" s="14" t="s">
        <v>51</v>
      </c>
      <c r="F51" s="14" t="s">
        <v>52</v>
      </c>
      <c r="G51" s="14" t="s">
        <v>53</v>
      </c>
      <c r="H51" s="14" t="s">
        <v>54</v>
      </c>
      <c r="I51" s="14" t="s">
        <v>55</v>
      </c>
      <c r="J51" s="14" t="s">
        <v>56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5" t="s">
        <v>10</v>
      </c>
      <c r="B52" s="12">
        <v>37.0</v>
      </c>
      <c r="C52" s="16">
        <v>0.02629656683710738</v>
      </c>
      <c r="D52" s="16">
        <v>0.02410518626734843</v>
      </c>
      <c r="E52" s="16">
        <v>0.021913805697589484</v>
      </c>
      <c r="F52" s="16">
        <v>0.019722425127830533</v>
      </c>
      <c r="G52" s="16">
        <v>0.018991964937910884</v>
      </c>
      <c r="H52" s="16">
        <v>0.016070124178232288</v>
      </c>
      <c r="I52" s="16">
        <v>0.014609203798392988</v>
      </c>
      <c r="J52" s="16">
        <v>0.013878743608473337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5" t="s">
        <v>11</v>
      </c>
      <c r="B53" s="12">
        <v>39.0</v>
      </c>
      <c r="C53" s="16">
        <v>0.026334026334026334</v>
      </c>
      <c r="D53" s="16">
        <v>0.02286902286902287</v>
      </c>
      <c r="E53" s="16">
        <v>0.02079002079002079</v>
      </c>
      <c r="F53" s="16">
        <v>0.018018018018018018</v>
      </c>
      <c r="G53" s="16">
        <v>0.01593901593901594</v>
      </c>
      <c r="H53" s="16">
        <v>0.01386001386001386</v>
      </c>
      <c r="I53" s="16">
        <v>0.013167013167013167</v>
      </c>
      <c r="J53" s="16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5" t="s">
        <v>12</v>
      </c>
      <c r="B54" s="12">
        <v>23.0</v>
      </c>
      <c r="C54" s="16">
        <v>0.02585193889541716</v>
      </c>
      <c r="D54" s="16">
        <v>0.024676850763807285</v>
      </c>
      <c r="E54" s="16">
        <v>0.0199764982373678</v>
      </c>
      <c r="F54" s="16">
        <v>0.01880141010575793</v>
      </c>
      <c r="G54" s="16">
        <v>0.015276145710928318</v>
      </c>
      <c r="H54" s="16">
        <v>0.01410105757931845</v>
      </c>
      <c r="I54" s="16"/>
      <c r="J54" s="16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5" t="s">
        <v>13</v>
      </c>
      <c r="B55" s="12">
        <v>34.0</v>
      </c>
      <c r="C55" s="16">
        <v>0.02702702702702703</v>
      </c>
      <c r="D55" s="16">
        <v>0.026232114467408585</v>
      </c>
      <c r="E55" s="16">
        <v>0.023847376788553257</v>
      </c>
      <c r="F55" s="16">
        <v>0.023052464228934817</v>
      </c>
      <c r="G55" s="16">
        <v>0.02066772655007949</v>
      </c>
      <c r="H55" s="16"/>
      <c r="I55" s="16"/>
      <c r="J55" s="16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5" t="s">
        <v>14</v>
      </c>
      <c r="B56" s="12">
        <v>43.0</v>
      </c>
      <c r="C56" s="16">
        <v>0.026398491514770583</v>
      </c>
      <c r="D56" s="16">
        <v>0.023255813953488372</v>
      </c>
      <c r="E56" s="16">
        <v>0.020741671904462602</v>
      </c>
      <c r="F56" s="16">
        <v>0.01759899434318039</v>
      </c>
      <c r="G56" s="16"/>
      <c r="H56" s="16"/>
      <c r="I56" s="16"/>
      <c r="J56" s="16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5" t="s">
        <v>15</v>
      </c>
      <c r="B57" s="12">
        <v>63.0</v>
      </c>
      <c r="C57" s="16">
        <v>0.02616902616902617</v>
      </c>
      <c r="D57" s="16">
        <v>0.022737022737022737</v>
      </c>
      <c r="E57" s="16">
        <v>0.019734019734019732</v>
      </c>
      <c r="F57" s="16"/>
      <c r="G57" s="16"/>
      <c r="H57" s="16"/>
      <c r="I57" s="16"/>
      <c r="J57" s="16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5" t="s">
        <v>16</v>
      </c>
      <c r="B58" s="12">
        <v>53.0</v>
      </c>
      <c r="C58" s="16">
        <v>0.026517083120856707</v>
      </c>
      <c r="D58" s="16">
        <v>0.02294747577766446</v>
      </c>
      <c r="E58" s="16"/>
      <c r="F58" s="16"/>
      <c r="G58" s="16"/>
      <c r="H58" s="16"/>
      <c r="I58" s="16"/>
      <c r="J58" s="16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5" t="s">
        <v>17</v>
      </c>
      <c r="B59" s="12">
        <v>38.0</v>
      </c>
      <c r="C59" s="16">
        <v>0.02702702702702703</v>
      </c>
      <c r="D59" s="16"/>
      <c r="E59" s="16"/>
      <c r="F59" s="16"/>
      <c r="G59" s="16"/>
      <c r="H59" s="16"/>
      <c r="I59" s="16"/>
      <c r="J59" s="16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2" t="s">
        <v>18</v>
      </c>
      <c r="B60" s="12">
        <v>330.0</v>
      </c>
      <c r="C60" s="16">
        <v>0.0264526483656573</v>
      </c>
      <c r="D60" s="16">
        <v>0.023831926690823246</v>
      </c>
      <c r="E60" s="16">
        <v>0.02116723219200228</v>
      </c>
      <c r="F60" s="16">
        <v>0.019438662364744338</v>
      </c>
      <c r="G60" s="16">
        <v>0.01771871328448366</v>
      </c>
      <c r="H60" s="16">
        <v>0.014677065205854866</v>
      </c>
      <c r="I60" s="16">
        <v>0.013888108482703079</v>
      </c>
      <c r="J60" s="16">
        <v>0.013878743608473337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2"/>
      <c r="B61" s="12"/>
      <c r="C61" s="16"/>
      <c r="D61" s="16"/>
      <c r="E61" s="16"/>
      <c r="F61" s="16"/>
      <c r="G61" s="16"/>
      <c r="H61" s="16"/>
      <c r="I61" s="16"/>
      <c r="J61" s="16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8"/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8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8"/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8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8"/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8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8"/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8"/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8"/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8"/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8"/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8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8"/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8"/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8"/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8"/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8"/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8"/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8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8"/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8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8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8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8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8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8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8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8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8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8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8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8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8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8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8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8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8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8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8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8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8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8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8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8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8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8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8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8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8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8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8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8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8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8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8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8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8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8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8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8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8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8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8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8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8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8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8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8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8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8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8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8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8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8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8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8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8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8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8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8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8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8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8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8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8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8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8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8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8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8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8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8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8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8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8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8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8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8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8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8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8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8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8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8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8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8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8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8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8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8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8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8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8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8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8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8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8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8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8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8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8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8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8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8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8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8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8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8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8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8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8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8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8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8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8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8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8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8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8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8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8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8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8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8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8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8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8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8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8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8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8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8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8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8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8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8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8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8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8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8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8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8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8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8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8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8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8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8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8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8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8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8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8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8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8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8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8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8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8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8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8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8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8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8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8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8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8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8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8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8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8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8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8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8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8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8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8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8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8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8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8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8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8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8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8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8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8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8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8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8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8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8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8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8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8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8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8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8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8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8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8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8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8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8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8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8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8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8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8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8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8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8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8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8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8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8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8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8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8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8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8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8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8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8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8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8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8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8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8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8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8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8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8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8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8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8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8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8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8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8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8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8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8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8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8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8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8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8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8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8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8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8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8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8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8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8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8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8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8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8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8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8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8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8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8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8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8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8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8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8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8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8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8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8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8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8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8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8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8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8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8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8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8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8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8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8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8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8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8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8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8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8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8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8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8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8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8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8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8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8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8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8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8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8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8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8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8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8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8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8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8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8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8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8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8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8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8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8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8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8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8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8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8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8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8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8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8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8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8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8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8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8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8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8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8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8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8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8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8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8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8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8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8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8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8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8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8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8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8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8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8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8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8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8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8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8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8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8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8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8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8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8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8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8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8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8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8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8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8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8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8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8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8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8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8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8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8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8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8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8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8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8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8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8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8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8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8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8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8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8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8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8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8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8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8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8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8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8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8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8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8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8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8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8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8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8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8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8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8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8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8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8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8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8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8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8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8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8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8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8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8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8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8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8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8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8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8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8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8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8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8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8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8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8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8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8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8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8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8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8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8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8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8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8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8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8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8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8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8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8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8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8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8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8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8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8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8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8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8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8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8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8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8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8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8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8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8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8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8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8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8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8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8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8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8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8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8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8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8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8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8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8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8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8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8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8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8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8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8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8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8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8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8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8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8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8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8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8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8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8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8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8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8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8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8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8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8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8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8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8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8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8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8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8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8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8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8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8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8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8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8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8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8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8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8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8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8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8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8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8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8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8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8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8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8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8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8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8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8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8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8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8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8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8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8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8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8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8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8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8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8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8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8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8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8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8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8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8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8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8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8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8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8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8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8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8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8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8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8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8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8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8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8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8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8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8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8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8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8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8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8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8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8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8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8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8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8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8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8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8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8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8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8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8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8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8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8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8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8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8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8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8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8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8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8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8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8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8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8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8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8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8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8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8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8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8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8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8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8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8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8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8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8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8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8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8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8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8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8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8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8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8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8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8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8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8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8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8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8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8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8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8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8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8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8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8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8"/>
      <c r="B920" s="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8"/>
      <c r="B921" s="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8"/>
      <c r="B922" s="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8"/>
      <c r="B923" s="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8"/>
      <c r="B924" s="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8"/>
      <c r="B925" s="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8"/>
      <c r="B926" s="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8"/>
      <c r="B927" s="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8"/>
      <c r="B928" s="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8"/>
      <c r="B929" s="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8"/>
      <c r="B930" s="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8"/>
      <c r="B931" s="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8"/>
      <c r="B932" s="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8"/>
      <c r="B933" s="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8"/>
      <c r="B934" s="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8"/>
      <c r="B935" s="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8"/>
      <c r="B936" s="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8"/>
      <c r="B937" s="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8"/>
      <c r="B938" s="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8"/>
      <c r="B939" s="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8"/>
      <c r="B940" s="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8"/>
      <c r="B941" s="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8"/>
      <c r="B942" s="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8"/>
      <c r="B943" s="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8"/>
      <c r="B944" s="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8"/>
      <c r="B945" s="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8"/>
      <c r="B946" s="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8"/>
      <c r="B947" s="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8"/>
      <c r="B948" s="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8"/>
      <c r="B949" s="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8"/>
      <c r="B950" s="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8"/>
      <c r="B951" s="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8"/>
      <c r="B952" s="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8"/>
      <c r="B953" s="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8"/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8"/>
      <c r="B955" s="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8"/>
      <c r="B956" s="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8"/>
      <c r="B957" s="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8"/>
      <c r="B958" s="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8"/>
      <c r="B959" s="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8"/>
      <c r="B960" s="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8"/>
      <c r="B961" s="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8"/>
      <c r="B962" s="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8"/>
      <c r="B963" s="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8"/>
      <c r="B964" s="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8"/>
      <c r="B965" s="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8"/>
      <c r="B966" s="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8"/>
      <c r="B967" s="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8"/>
      <c r="B968" s="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8"/>
      <c r="B969" s="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8"/>
      <c r="B970" s="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8"/>
      <c r="B971" s="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8"/>
      <c r="B972" s="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8"/>
      <c r="B973" s="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8"/>
      <c r="B974" s="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8"/>
      <c r="B975" s="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8"/>
      <c r="B976" s="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8"/>
      <c r="B977" s="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8"/>
      <c r="B978" s="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8"/>
      <c r="B979" s="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8"/>
      <c r="B980" s="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8"/>
      <c r="B981" s="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8"/>
      <c r="B982" s="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8"/>
      <c r="B983" s="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8"/>
      <c r="B984" s="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8"/>
      <c r="B985" s="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8"/>
      <c r="B986" s="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8"/>
      <c r="B987" s="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8"/>
      <c r="B988" s="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8"/>
      <c r="B989" s="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8"/>
      <c r="B990" s="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8"/>
      <c r="B991" s="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8"/>
      <c r="B992" s="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8"/>
      <c r="B993" s="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8"/>
      <c r="B994" s="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8"/>
      <c r="B995" s="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8"/>
      <c r="B996" s="8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8"/>
      <c r="B997" s="8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8"/>
      <c r="B998" s="8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8"/>
      <c r="B999" s="8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8"/>
      <c r="B1000" s="8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8"/>
      <c r="B1001" s="8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8"/>
      <c r="B1002" s="8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8"/>
      <c r="B1003" s="8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8"/>
      <c r="B1004" s="8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</sheetData>
  <mergeCells count="5">
    <mergeCell ref="A1:Z4"/>
    <mergeCell ref="A34:J34"/>
    <mergeCell ref="A35:J35"/>
    <mergeCell ref="A49:J49"/>
    <mergeCell ref="A50:J50"/>
  </mergeCells>
  <conditionalFormatting sqref="C52:J60">
    <cfRule type="colorScale" priority="1">
      <colorScale>
        <cfvo type="percent" val="0"/>
        <cfvo type="percentile" val="50"/>
        <cfvo type="percent" val="100"/>
        <color rgb="FFEA4335"/>
        <color rgb="FFFFD666"/>
        <color rgb="FF6AA84F"/>
      </colorScale>
    </cfRule>
  </conditionalFormatting>
  <conditionalFormatting sqref="C37:J45">
    <cfRule type="colorScale" priority="2">
      <colorScale>
        <cfvo type="percent" val="0"/>
        <cfvo type="percentile" val="50"/>
        <cfvo type="percent" val="100"/>
        <color rgb="FFEA4335"/>
        <color rgb="FFFFD666"/>
        <color rgb="FF6AA84F"/>
      </colorScale>
    </cfRule>
  </conditionalFormatting>
  <conditionalFormatting sqref="C6:Z31">
    <cfRule type="colorScale" priority="3">
      <colorScale>
        <cfvo type="percent" val="0"/>
        <cfvo type="percent" val="50"/>
        <cfvo type="percent" val="100"/>
        <color rgb="FFEA4335"/>
        <color rgb="FFFFD666"/>
        <color rgb="FF93C47D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4" max="5" width="24.5"/>
  </cols>
  <sheetData>
    <row r="1">
      <c r="A1" s="18" t="s">
        <v>58</v>
      </c>
      <c r="B1" s="18" t="s">
        <v>59</v>
      </c>
      <c r="C1" s="18" t="s">
        <v>20</v>
      </c>
      <c r="D1" s="18" t="s">
        <v>60</v>
      </c>
      <c r="E1" s="19">
        <v>43466.0</v>
      </c>
      <c r="F1" s="19">
        <v>43497.0</v>
      </c>
      <c r="G1" s="19">
        <v>43525.0</v>
      </c>
      <c r="H1" s="19">
        <v>43556.0</v>
      </c>
      <c r="I1" s="19">
        <v>43586.0</v>
      </c>
      <c r="J1" s="19">
        <v>43617.0</v>
      </c>
      <c r="K1" s="19">
        <v>43647.0</v>
      </c>
      <c r="L1" s="19">
        <v>43678.0</v>
      </c>
      <c r="M1" s="19">
        <v>43709.0</v>
      </c>
      <c r="N1" s="19">
        <v>43739.0</v>
      </c>
      <c r="O1" s="19">
        <v>43770.0</v>
      </c>
      <c r="P1" s="19">
        <v>43800.0</v>
      </c>
      <c r="Q1" s="19">
        <v>43831.0</v>
      </c>
      <c r="R1" s="19">
        <v>43862.0</v>
      </c>
      <c r="S1" s="19">
        <v>43891.0</v>
      </c>
      <c r="T1" s="19">
        <v>43922.0</v>
      </c>
      <c r="U1" s="19">
        <v>43952.0</v>
      </c>
      <c r="V1" s="19">
        <v>43983.0</v>
      </c>
      <c r="W1" s="19">
        <v>44013.0</v>
      </c>
      <c r="X1" s="19">
        <v>44044.0</v>
      </c>
      <c r="Y1" s="19">
        <v>44075.0</v>
      </c>
      <c r="Z1" s="19">
        <v>44105.0</v>
      </c>
      <c r="AA1" s="19">
        <v>44136.0</v>
      </c>
      <c r="AB1" s="19">
        <v>44166.0</v>
      </c>
    </row>
    <row r="2">
      <c r="A2" s="18" t="s">
        <v>61</v>
      </c>
      <c r="B2" s="18" t="s">
        <v>62</v>
      </c>
      <c r="C2" s="19">
        <v>43466.0</v>
      </c>
      <c r="E2" s="18">
        <v>1.0</v>
      </c>
      <c r="F2" s="18">
        <v>1.0</v>
      </c>
      <c r="G2" s="18">
        <v>1.0</v>
      </c>
      <c r="H2" s="18">
        <v>1.0</v>
      </c>
      <c r="I2" s="18">
        <v>1.0</v>
      </c>
      <c r="J2" s="18">
        <v>1.0</v>
      </c>
      <c r="K2" s="18">
        <v>1.0</v>
      </c>
      <c r="L2" s="18">
        <v>1.0</v>
      </c>
      <c r="M2" s="18">
        <v>1.0</v>
      </c>
      <c r="N2" s="18">
        <v>1.0</v>
      </c>
      <c r="O2" s="18">
        <v>1.0</v>
      </c>
      <c r="P2" s="18">
        <v>1.0</v>
      </c>
      <c r="Q2" s="18">
        <v>1.0</v>
      </c>
      <c r="R2" s="18">
        <v>1.0</v>
      </c>
      <c r="S2" s="18">
        <v>1.0</v>
      </c>
      <c r="T2" s="18">
        <v>1.0</v>
      </c>
      <c r="U2" s="18">
        <v>1.0</v>
      </c>
      <c r="V2" s="18">
        <v>1.0</v>
      </c>
      <c r="W2" s="18">
        <v>1.0</v>
      </c>
      <c r="X2" s="18">
        <v>1.0</v>
      </c>
      <c r="Y2" s="18">
        <v>1.0</v>
      </c>
      <c r="Z2" s="18">
        <v>1.0</v>
      </c>
      <c r="AA2" s="18">
        <v>1.0</v>
      </c>
      <c r="AB2" s="18">
        <v>1.0</v>
      </c>
    </row>
    <row r="3">
      <c r="A3" s="18" t="s">
        <v>63</v>
      </c>
      <c r="B3" s="18" t="s">
        <v>64</v>
      </c>
      <c r="C3" s="19">
        <v>43466.0</v>
      </c>
      <c r="D3" s="19">
        <v>43525.0</v>
      </c>
      <c r="E3" s="18">
        <v>1.0</v>
      </c>
      <c r="F3" s="18">
        <v>1.0</v>
      </c>
    </row>
    <row r="4">
      <c r="A4" s="18" t="s">
        <v>65</v>
      </c>
      <c r="B4" s="18" t="s">
        <v>64</v>
      </c>
      <c r="C4" s="19">
        <v>43466.0</v>
      </c>
      <c r="D4" s="19">
        <v>43678.0</v>
      </c>
      <c r="E4" s="18">
        <v>1.0</v>
      </c>
      <c r="F4" s="18">
        <v>1.0</v>
      </c>
      <c r="G4" s="18">
        <v>1.0</v>
      </c>
      <c r="H4" s="18">
        <v>1.0</v>
      </c>
      <c r="I4" s="18">
        <v>1.0</v>
      </c>
      <c r="J4" s="18">
        <v>1.0</v>
      </c>
      <c r="K4" s="18">
        <v>1.0</v>
      </c>
    </row>
    <row r="5">
      <c r="A5" s="18" t="s">
        <v>66</v>
      </c>
      <c r="B5" s="18" t="s">
        <v>62</v>
      </c>
      <c r="C5" s="19">
        <v>43466.0</v>
      </c>
      <c r="E5" s="18">
        <v>1.0</v>
      </c>
      <c r="F5" s="18">
        <v>1.0</v>
      </c>
      <c r="G5" s="18">
        <v>1.0</v>
      </c>
      <c r="H5" s="18">
        <v>1.0</v>
      </c>
      <c r="I5" s="18">
        <v>1.0</v>
      </c>
      <c r="J5" s="18">
        <v>1.0</v>
      </c>
      <c r="K5" s="18">
        <v>1.0</v>
      </c>
      <c r="L5" s="18">
        <v>1.0</v>
      </c>
      <c r="M5" s="18">
        <v>1.0</v>
      </c>
      <c r="N5" s="18">
        <v>1.0</v>
      </c>
      <c r="O5" s="18">
        <v>1.0</v>
      </c>
      <c r="P5" s="18">
        <v>1.0</v>
      </c>
      <c r="Q5" s="18">
        <v>1.0</v>
      </c>
      <c r="R5" s="18">
        <v>1.0</v>
      </c>
      <c r="S5" s="18">
        <v>1.0</v>
      </c>
      <c r="T5" s="18">
        <v>1.0</v>
      </c>
      <c r="U5" s="18">
        <v>1.0</v>
      </c>
      <c r="V5" s="18">
        <v>1.0</v>
      </c>
      <c r="W5" s="18">
        <v>1.0</v>
      </c>
      <c r="X5" s="18">
        <v>1.0</v>
      </c>
      <c r="Y5" s="18">
        <v>1.0</v>
      </c>
      <c r="Z5" s="18">
        <v>1.0</v>
      </c>
      <c r="AA5" s="18">
        <v>1.0</v>
      </c>
      <c r="AB5" s="18">
        <v>1.0</v>
      </c>
    </row>
    <row r="6">
      <c r="A6" s="18" t="s">
        <v>67</v>
      </c>
      <c r="B6" s="18" t="s">
        <v>62</v>
      </c>
      <c r="C6" s="19">
        <v>43466.0</v>
      </c>
      <c r="E6" s="18">
        <v>1.0</v>
      </c>
      <c r="F6" s="18">
        <v>1.0</v>
      </c>
      <c r="G6" s="18">
        <v>1.0</v>
      </c>
      <c r="H6" s="18">
        <v>1.0</v>
      </c>
      <c r="I6" s="18">
        <v>1.0</v>
      </c>
      <c r="J6" s="18">
        <v>1.0</v>
      </c>
      <c r="K6" s="18">
        <v>1.0</v>
      </c>
      <c r="L6" s="18">
        <v>1.0</v>
      </c>
      <c r="M6" s="18">
        <v>1.0</v>
      </c>
      <c r="N6" s="18">
        <v>1.0</v>
      </c>
      <c r="O6" s="18">
        <v>1.0</v>
      </c>
      <c r="P6" s="18">
        <v>1.0</v>
      </c>
      <c r="Q6" s="18">
        <v>1.0</v>
      </c>
      <c r="R6" s="18">
        <v>1.0</v>
      </c>
      <c r="S6" s="18">
        <v>1.0</v>
      </c>
      <c r="T6" s="18">
        <v>1.0</v>
      </c>
      <c r="U6" s="18">
        <v>1.0</v>
      </c>
      <c r="V6" s="18">
        <v>1.0</v>
      </c>
      <c r="W6" s="18">
        <v>1.0</v>
      </c>
      <c r="X6" s="18">
        <v>1.0</v>
      </c>
      <c r="Y6" s="18">
        <v>1.0</v>
      </c>
      <c r="Z6" s="18">
        <v>1.0</v>
      </c>
      <c r="AA6" s="18">
        <v>1.0</v>
      </c>
      <c r="AB6" s="18">
        <v>1.0</v>
      </c>
    </row>
    <row r="7">
      <c r="A7" s="18" t="s">
        <v>68</v>
      </c>
      <c r="B7" s="18" t="s">
        <v>64</v>
      </c>
      <c r="C7" s="19">
        <v>43466.0</v>
      </c>
      <c r="D7" s="19">
        <v>44075.0</v>
      </c>
      <c r="E7" s="18">
        <v>1.0</v>
      </c>
      <c r="F7" s="18">
        <v>1.0</v>
      </c>
      <c r="G7" s="18">
        <v>1.0</v>
      </c>
      <c r="H7" s="18">
        <v>1.0</v>
      </c>
      <c r="I7" s="18">
        <v>1.0</v>
      </c>
      <c r="J7" s="18">
        <v>1.0</v>
      </c>
      <c r="K7" s="18">
        <v>1.0</v>
      </c>
      <c r="L7" s="18">
        <v>1.0</v>
      </c>
      <c r="M7" s="18">
        <v>1.0</v>
      </c>
      <c r="N7" s="18">
        <v>1.0</v>
      </c>
      <c r="O7" s="18">
        <v>1.0</v>
      </c>
      <c r="P7" s="18">
        <v>1.0</v>
      </c>
      <c r="Q7" s="18">
        <v>1.0</v>
      </c>
      <c r="R7" s="18">
        <v>1.0</v>
      </c>
      <c r="S7" s="18">
        <v>1.0</v>
      </c>
      <c r="T7" s="18">
        <v>1.0</v>
      </c>
      <c r="U7" s="18">
        <v>1.0</v>
      </c>
      <c r="V7" s="18">
        <v>1.0</v>
      </c>
      <c r="W7" s="18">
        <v>1.0</v>
      </c>
      <c r="X7" s="18">
        <v>1.0</v>
      </c>
    </row>
    <row r="8">
      <c r="A8" s="18" t="s">
        <v>69</v>
      </c>
      <c r="B8" s="18" t="s">
        <v>62</v>
      </c>
      <c r="C8" s="19">
        <v>43466.0</v>
      </c>
      <c r="E8" s="18">
        <v>1.0</v>
      </c>
      <c r="F8" s="18">
        <v>1.0</v>
      </c>
      <c r="G8" s="18">
        <v>1.0</v>
      </c>
      <c r="H8" s="18">
        <v>1.0</v>
      </c>
      <c r="I8" s="18">
        <v>1.0</v>
      </c>
      <c r="J8" s="18">
        <v>1.0</v>
      </c>
      <c r="K8" s="18">
        <v>1.0</v>
      </c>
      <c r="L8" s="18">
        <v>1.0</v>
      </c>
      <c r="M8" s="18">
        <v>1.0</v>
      </c>
      <c r="N8" s="18">
        <v>1.0</v>
      </c>
      <c r="O8" s="18">
        <v>1.0</v>
      </c>
      <c r="P8" s="18">
        <v>1.0</v>
      </c>
      <c r="Q8" s="18">
        <v>1.0</v>
      </c>
      <c r="R8" s="18">
        <v>1.0</v>
      </c>
      <c r="S8" s="18">
        <v>1.0</v>
      </c>
      <c r="T8" s="18">
        <v>1.0</v>
      </c>
      <c r="U8" s="18">
        <v>1.0</v>
      </c>
      <c r="V8" s="18">
        <v>1.0</v>
      </c>
      <c r="W8" s="18">
        <v>1.0</v>
      </c>
      <c r="X8" s="18">
        <v>1.0</v>
      </c>
      <c r="Y8" s="18">
        <v>1.0</v>
      </c>
      <c r="Z8" s="18">
        <v>1.0</v>
      </c>
      <c r="AA8" s="18">
        <v>1.0</v>
      </c>
      <c r="AB8" s="18">
        <v>1.0</v>
      </c>
    </row>
    <row r="9">
      <c r="A9" s="18" t="s">
        <v>70</v>
      </c>
      <c r="B9" s="18" t="s">
        <v>62</v>
      </c>
      <c r="C9" s="19">
        <v>43466.0</v>
      </c>
      <c r="E9" s="18">
        <v>1.0</v>
      </c>
      <c r="F9" s="18">
        <v>1.0</v>
      </c>
      <c r="G9" s="18">
        <v>1.0</v>
      </c>
      <c r="H9" s="18">
        <v>1.0</v>
      </c>
      <c r="I9" s="18">
        <v>1.0</v>
      </c>
      <c r="J9" s="18">
        <v>1.0</v>
      </c>
      <c r="K9" s="18">
        <v>1.0</v>
      </c>
      <c r="L9" s="18">
        <v>1.0</v>
      </c>
      <c r="M9" s="18">
        <v>1.0</v>
      </c>
      <c r="N9" s="18">
        <v>1.0</v>
      </c>
      <c r="O9" s="18">
        <v>1.0</v>
      </c>
      <c r="P9" s="18">
        <v>1.0</v>
      </c>
      <c r="Q9" s="18">
        <v>1.0</v>
      </c>
      <c r="R9" s="18">
        <v>1.0</v>
      </c>
      <c r="S9" s="18">
        <v>1.0</v>
      </c>
      <c r="T9" s="18">
        <v>1.0</v>
      </c>
      <c r="U9" s="18">
        <v>1.0</v>
      </c>
      <c r="V9" s="18">
        <v>1.0</v>
      </c>
      <c r="W9" s="18">
        <v>1.0</v>
      </c>
      <c r="X9" s="18">
        <v>1.0</v>
      </c>
      <c r="Y9" s="18">
        <v>1.0</v>
      </c>
      <c r="Z9" s="18">
        <v>1.0</v>
      </c>
      <c r="AA9" s="18">
        <v>1.0</v>
      </c>
      <c r="AB9" s="18">
        <v>1.0</v>
      </c>
    </row>
    <row r="10">
      <c r="A10" s="18" t="s">
        <v>71</v>
      </c>
      <c r="B10" s="18" t="s">
        <v>64</v>
      </c>
      <c r="C10" s="19">
        <v>43466.0</v>
      </c>
      <c r="D10" s="19">
        <v>43709.0</v>
      </c>
      <c r="E10" s="18">
        <v>1.0</v>
      </c>
      <c r="F10" s="18">
        <v>1.0</v>
      </c>
      <c r="G10" s="18">
        <v>1.0</v>
      </c>
      <c r="H10" s="18">
        <v>1.0</v>
      </c>
      <c r="I10" s="18">
        <v>1.0</v>
      </c>
      <c r="J10" s="18">
        <v>1.0</v>
      </c>
      <c r="K10" s="18">
        <v>1.0</v>
      </c>
      <c r="L10" s="18">
        <v>1.0</v>
      </c>
    </row>
    <row r="11">
      <c r="A11" s="18" t="s">
        <v>72</v>
      </c>
      <c r="B11" s="18" t="s">
        <v>62</v>
      </c>
      <c r="C11" s="19">
        <v>43466.0</v>
      </c>
      <c r="E11" s="18">
        <v>1.0</v>
      </c>
      <c r="F11" s="18">
        <v>1.0</v>
      </c>
      <c r="G11" s="18">
        <v>1.0</v>
      </c>
      <c r="H11" s="18">
        <v>1.0</v>
      </c>
      <c r="I11" s="18">
        <v>1.0</v>
      </c>
      <c r="J11" s="18">
        <v>1.0</v>
      </c>
      <c r="K11" s="18">
        <v>1.0</v>
      </c>
      <c r="L11" s="18">
        <v>1.0</v>
      </c>
      <c r="M11" s="18">
        <v>1.0</v>
      </c>
      <c r="N11" s="18">
        <v>1.0</v>
      </c>
      <c r="O11" s="18">
        <v>1.0</v>
      </c>
      <c r="P11" s="18">
        <v>1.0</v>
      </c>
      <c r="Q11" s="18">
        <v>1.0</v>
      </c>
      <c r="R11" s="18">
        <v>1.0</v>
      </c>
      <c r="S11" s="18">
        <v>1.0</v>
      </c>
      <c r="T11" s="18">
        <v>1.0</v>
      </c>
      <c r="U11" s="18">
        <v>1.0</v>
      </c>
      <c r="V11" s="18">
        <v>1.0</v>
      </c>
      <c r="W11" s="18">
        <v>1.0</v>
      </c>
      <c r="X11" s="18">
        <v>1.0</v>
      </c>
      <c r="Y11" s="18">
        <v>1.0</v>
      </c>
      <c r="Z11" s="18">
        <v>1.0</v>
      </c>
      <c r="AA11" s="18">
        <v>1.0</v>
      </c>
      <c r="AB11" s="18">
        <v>1.0</v>
      </c>
    </row>
    <row r="12">
      <c r="A12" s="18" t="s">
        <v>73</v>
      </c>
      <c r="B12" s="18" t="s">
        <v>62</v>
      </c>
      <c r="C12" s="19">
        <v>43466.0</v>
      </c>
      <c r="E12" s="18">
        <v>1.0</v>
      </c>
      <c r="F12" s="18">
        <v>1.0</v>
      </c>
      <c r="G12" s="18">
        <v>1.0</v>
      </c>
      <c r="H12" s="18">
        <v>1.0</v>
      </c>
      <c r="I12" s="18">
        <v>1.0</v>
      </c>
      <c r="J12" s="18">
        <v>1.0</v>
      </c>
      <c r="K12" s="18">
        <v>1.0</v>
      </c>
      <c r="L12" s="18">
        <v>1.0</v>
      </c>
      <c r="M12" s="18">
        <v>1.0</v>
      </c>
      <c r="N12" s="18">
        <v>1.0</v>
      </c>
      <c r="O12" s="18">
        <v>1.0</v>
      </c>
      <c r="P12" s="18">
        <v>1.0</v>
      </c>
      <c r="Q12" s="18">
        <v>1.0</v>
      </c>
      <c r="R12" s="18">
        <v>1.0</v>
      </c>
      <c r="S12" s="18">
        <v>1.0</v>
      </c>
      <c r="T12" s="18">
        <v>1.0</v>
      </c>
      <c r="U12" s="18">
        <v>1.0</v>
      </c>
      <c r="V12" s="18">
        <v>1.0</v>
      </c>
      <c r="W12" s="18">
        <v>1.0</v>
      </c>
      <c r="X12" s="18">
        <v>1.0</v>
      </c>
      <c r="Y12" s="18">
        <v>1.0</v>
      </c>
      <c r="Z12" s="18">
        <v>1.0</v>
      </c>
      <c r="AA12" s="18">
        <v>1.0</v>
      </c>
      <c r="AB12" s="18">
        <v>1.0</v>
      </c>
    </row>
    <row r="13">
      <c r="A13" s="18" t="s">
        <v>74</v>
      </c>
      <c r="B13" s="18" t="s">
        <v>64</v>
      </c>
      <c r="C13" s="19">
        <v>43497.0</v>
      </c>
      <c r="D13" s="19">
        <v>43739.0</v>
      </c>
      <c r="F13" s="18">
        <v>1.0</v>
      </c>
      <c r="G13" s="18">
        <v>1.0</v>
      </c>
      <c r="H13" s="18">
        <v>1.0</v>
      </c>
      <c r="I13" s="18">
        <v>1.0</v>
      </c>
      <c r="J13" s="18">
        <v>1.0</v>
      </c>
      <c r="K13" s="18">
        <v>1.0</v>
      </c>
      <c r="L13" s="18">
        <v>1.0</v>
      </c>
      <c r="M13" s="18">
        <v>1.0</v>
      </c>
    </row>
    <row r="14">
      <c r="A14" s="18" t="s">
        <v>75</v>
      </c>
      <c r="B14" s="18" t="s">
        <v>64</v>
      </c>
      <c r="C14" s="19">
        <v>43497.0</v>
      </c>
      <c r="D14" s="19">
        <v>43556.0</v>
      </c>
      <c r="F14" s="18">
        <v>1.0</v>
      </c>
      <c r="G14" s="18">
        <v>1.0</v>
      </c>
    </row>
    <row r="15">
      <c r="A15" s="18" t="s">
        <v>76</v>
      </c>
      <c r="B15" s="18" t="s">
        <v>64</v>
      </c>
      <c r="C15" s="19">
        <v>43497.0</v>
      </c>
      <c r="D15" s="19">
        <v>43617.0</v>
      </c>
      <c r="F15" s="18">
        <v>1.0</v>
      </c>
      <c r="G15" s="18">
        <v>1.0</v>
      </c>
      <c r="H15" s="18">
        <v>1.0</v>
      </c>
      <c r="I15" s="18">
        <v>1.0</v>
      </c>
    </row>
    <row r="16">
      <c r="A16" s="18" t="s">
        <v>77</v>
      </c>
      <c r="B16" s="18" t="s">
        <v>62</v>
      </c>
      <c r="C16" s="19">
        <v>43497.0</v>
      </c>
      <c r="F16" s="18">
        <v>1.0</v>
      </c>
      <c r="G16" s="18">
        <v>1.0</v>
      </c>
      <c r="H16" s="18">
        <v>1.0</v>
      </c>
      <c r="I16" s="18">
        <v>1.0</v>
      </c>
      <c r="J16" s="18">
        <v>1.0</v>
      </c>
      <c r="K16" s="18">
        <v>1.0</v>
      </c>
      <c r="L16" s="18">
        <v>1.0</v>
      </c>
      <c r="M16" s="18">
        <v>1.0</v>
      </c>
      <c r="N16" s="18">
        <v>1.0</v>
      </c>
      <c r="O16" s="18">
        <v>1.0</v>
      </c>
      <c r="P16" s="18">
        <v>1.0</v>
      </c>
      <c r="Q16" s="18">
        <v>1.0</v>
      </c>
      <c r="R16" s="18">
        <v>1.0</v>
      </c>
      <c r="S16" s="18">
        <v>1.0</v>
      </c>
      <c r="T16" s="18">
        <v>1.0</v>
      </c>
      <c r="U16" s="18">
        <v>1.0</v>
      </c>
      <c r="V16" s="18">
        <v>1.0</v>
      </c>
      <c r="W16" s="18">
        <v>1.0</v>
      </c>
      <c r="X16" s="18">
        <v>1.0</v>
      </c>
      <c r="Y16" s="18">
        <v>1.0</v>
      </c>
      <c r="Z16" s="18">
        <v>1.0</v>
      </c>
      <c r="AA16" s="18">
        <v>1.0</v>
      </c>
      <c r="AB16" s="18">
        <v>1.0</v>
      </c>
    </row>
    <row r="17">
      <c r="A17" s="18" t="s">
        <v>78</v>
      </c>
      <c r="B17" s="18" t="s">
        <v>62</v>
      </c>
      <c r="C17" s="19">
        <v>43497.0</v>
      </c>
      <c r="F17" s="18">
        <v>1.0</v>
      </c>
      <c r="G17" s="18">
        <v>1.0</v>
      </c>
      <c r="H17" s="18">
        <v>1.0</v>
      </c>
      <c r="I17" s="18">
        <v>1.0</v>
      </c>
      <c r="J17" s="18">
        <v>1.0</v>
      </c>
      <c r="K17" s="18">
        <v>1.0</v>
      </c>
      <c r="L17" s="18">
        <v>1.0</v>
      </c>
      <c r="M17" s="18">
        <v>1.0</v>
      </c>
      <c r="N17" s="18">
        <v>1.0</v>
      </c>
      <c r="O17" s="18">
        <v>1.0</v>
      </c>
      <c r="P17" s="18">
        <v>1.0</v>
      </c>
      <c r="Q17" s="18">
        <v>1.0</v>
      </c>
      <c r="R17" s="18">
        <v>1.0</v>
      </c>
      <c r="S17" s="18">
        <v>1.0</v>
      </c>
      <c r="T17" s="18">
        <v>1.0</v>
      </c>
      <c r="U17" s="18">
        <v>1.0</v>
      </c>
      <c r="V17" s="18">
        <v>1.0</v>
      </c>
      <c r="W17" s="18">
        <v>1.0</v>
      </c>
      <c r="X17" s="18">
        <v>1.0</v>
      </c>
      <c r="Y17" s="18">
        <v>1.0</v>
      </c>
      <c r="Z17" s="18">
        <v>1.0</v>
      </c>
      <c r="AA17" s="18">
        <v>1.0</v>
      </c>
      <c r="AB17" s="18">
        <v>1.0</v>
      </c>
    </row>
    <row r="18">
      <c r="A18" s="18" t="s">
        <v>79</v>
      </c>
      <c r="B18" s="18" t="s">
        <v>62</v>
      </c>
      <c r="C18" s="19">
        <v>43497.0</v>
      </c>
      <c r="F18" s="18">
        <v>1.0</v>
      </c>
      <c r="G18" s="18">
        <v>1.0</v>
      </c>
      <c r="H18" s="18">
        <v>1.0</v>
      </c>
      <c r="I18" s="18">
        <v>1.0</v>
      </c>
      <c r="J18" s="18">
        <v>1.0</v>
      </c>
      <c r="K18" s="18">
        <v>1.0</v>
      </c>
      <c r="L18" s="18">
        <v>1.0</v>
      </c>
      <c r="M18" s="18">
        <v>1.0</v>
      </c>
      <c r="N18" s="18">
        <v>1.0</v>
      </c>
      <c r="O18" s="18">
        <v>1.0</v>
      </c>
      <c r="P18" s="18">
        <v>1.0</v>
      </c>
      <c r="Q18" s="18">
        <v>1.0</v>
      </c>
      <c r="R18" s="18">
        <v>1.0</v>
      </c>
      <c r="S18" s="18">
        <v>1.0</v>
      </c>
      <c r="T18" s="18">
        <v>1.0</v>
      </c>
      <c r="U18" s="18">
        <v>1.0</v>
      </c>
      <c r="V18" s="18">
        <v>1.0</v>
      </c>
      <c r="W18" s="18">
        <v>1.0</v>
      </c>
      <c r="X18" s="18">
        <v>1.0</v>
      </c>
      <c r="Y18" s="18">
        <v>1.0</v>
      </c>
      <c r="Z18" s="18">
        <v>1.0</v>
      </c>
      <c r="AA18" s="18">
        <v>1.0</v>
      </c>
      <c r="AB18" s="18">
        <v>1.0</v>
      </c>
    </row>
    <row r="19">
      <c r="A19" s="18" t="s">
        <v>80</v>
      </c>
      <c r="B19" s="18" t="s">
        <v>64</v>
      </c>
      <c r="C19" s="19">
        <v>43497.0</v>
      </c>
      <c r="D19" s="19">
        <v>43770.0</v>
      </c>
      <c r="F19" s="18">
        <v>1.0</v>
      </c>
      <c r="G19" s="18">
        <v>1.0</v>
      </c>
      <c r="H19" s="18">
        <v>1.0</v>
      </c>
      <c r="I19" s="18">
        <v>1.0</v>
      </c>
      <c r="J19" s="18">
        <v>1.0</v>
      </c>
      <c r="K19" s="18">
        <v>1.0</v>
      </c>
      <c r="L19" s="18">
        <v>1.0</v>
      </c>
      <c r="M19" s="18">
        <v>1.0</v>
      </c>
      <c r="N19" s="18">
        <v>1.0</v>
      </c>
    </row>
    <row r="20">
      <c r="A20" s="18" t="s">
        <v>81</v>
      </c>
      <c r="B20" s="18" t="s">
        <v>62</v>
      </c>
      <c r="C20" s="19">
        <v>43497.0</v>
      </c>
      <c r="F20" s="18">
        <v>1.0</v>
      </c>
      <c r="G20" s="18">
        <v>1.0</v>
      </c>
      <c r="H20" s="18">
        <v>1.0</v>
      </c>
      <c r="I20" s="18">
        <v>1.0</v>
      </c>
      <c r="J20" s="18">
        <v>1.0</v>
      </c>
      <c r="K20" s="18">
        <v>1.0</v>
      </c>
      <c r="L20" s="18">
        <v>1.0</v>
      </c>
      <c r="M20" s="18">
        <v>1.0</v>
      </c>
      <c r="N20" s="18">
        <v>1.0</v>
      </c>
      <c r="O20" s="18">
        <v>1.0</v>
      </c>
      <c r="P20" s="18">
        <v>1.0</v>
      </c>
      <c r="Q20" s="18">
        <v>1.0</v>
      </c>
      <c r="R20" s="18">
        <v>1.0</v>
      </c>
      <c r="S20" s="18">
        <v>1.0</v>
      </c>
      <c r="T20" s="18">
        <v>1.0</v>
      </c>
      <c r="U20" s="18">
        <v>1.0</v>
      </c>
      <c r="V20" s="18">
        <v>1.0</v>
      </c>
      <c r="W20" s="18">
        <v>1.0</v>
      </c>
      <c r="X20" s="18">
        <v>1.0</v>
      </c>
      <c r="Y20" s="18">
        <v>1.0</v>
      </c>
      <c r="Z20" s="18">
        <v>1.0</v>
      </c>
      <c r="AA20" s="18">
        <v>1.0</v>
      </c>
      <c r="AB20" s="18">
        <v>1.0</v>
      </c>
    </row>
    <row r="21">
      <c r="A21" s="18" t="s">
        <v>82</v>
      </c>
      <c r="B21" s="18" t="s">
        <v>64</v>
      </c>
      <c r="C21" s="19">
        <v>43497.0</v>
      </c>
      <c r="D21" s="19">
        <v>43586.0</v>
      </c>
      <c r="F21" s="18">
        <v>1.0</v>
      </c>
      <c r="G21" s="18">
        <v>1.0</v>
      </c>
      <c r="H21" s="18">
        <v>1.0</v>
      </c>
    </row>
    <row r="22">
      <c r="A22" s="18" t="s">
        <v>83</v>
      </c>
      <c r="B22" s="18" t="s">
        <v>62</v>
      </c>
      <c r="C22" s="19">
        <v>43497.0</v>
      </c>
      <c r="F22" s="18">
        <v>1.0</v>
      </c>
      <c r="G22" s="18">
        <v>1.0</v>
      </c>
      <c r="H22" s="18">
        <v>1.0</v>
      </c>
      <c r="I22" s="18">
        <v>1.0</v>
      </c>
      <c r="J22" s="18">
        <v>1.0</v>
      </c>
      <c r="K22" s="18">
        <v>1.0</v>
      </c>
      <c r="L22" s="18">
        <v>1.0</v>
      </c>
      <c r="M22" s="18">
        <v>1.0</v>
      </c>
      <c r="N22" s="18">
        <v>1.0</v>
      </c>
      <c r="O22" s="18">
        <v>1.0</v>
      </c>
      <c r="P22" s="18">
        <v>1.0</v>
      </c>
      <c r="Q22" s="18">
        <v>1.0</v>
      </c>
      <c r="R22" s="18">
        <v>1.0</v>
      </c>
      <c r="S22" s="18">
        <v>1.0</v>
      </c>
      <c r="T22" s="18">
        <v>1.0</v>
      </c>
      <c r="U22" s="18">
        <v>1.0</v>
      </c>
      <c r="V22" s="18">
        <v>1.0</v>
      </c>
      <c r="W22" s="18">
        <v>1.0</v>
      </c>
      <c r="X22" s="18">
        <v>1.0</v>
      </c>
      <c r="Y22" s="18">
        <v>1.0</v>
      </c>
      <c r="Z22" s="18">
        <v>1.0</v>
      </c>
      <c r="AA22" s="18">
        <v>1.0</v>
      </c>
      <c r="AB22" s="18">
        <v>1.0</v>
      </c>
    </row>
    <row r="23">
      <c r="A23" s="18" t="s">
        <v>84</v>
      </c>
      <c r="B23" s="18" t="s">
        <v>62</v>
      </c>
      <c r="C23" s="19">
        <v>43497.0</v>
      </c>
      <c r="F23" s="18">
        <v>1.0</v>
      </c>
      <c r="G23" s="18">
        <v>1.0</v>
      </c>
      <c r="H23" s="18">
        <v>1.0</v>
      </c>
      <c r="I23" s="18">
        <v>1.0</v>
      </c>
      <c r="J23" s="18">
        <v>1.0</v>
      </c>
      <c r="K23" s="18">
        <v>1.0</v>
      </c>
      <c r="L23" s="18">
        <v>1.0</v>
      </c>
      <c r="M23" s="18">
        <v>1.0</v>
      </c>
      <c r="N23" s="18">
        <v>1.0</v>
      </c>
      <c r="O23" s="18">
        <v>1.0</v>
      </c>
      <c r="P23" s="18">
        <v>1.0</v>
      </c>
      <c r="Q23" s="18">
        <v>1.0</v>
      </c>
      <c r="R23" s="18">
        <v>1.0</v>
      </c>
      <c r="S23" s="18">
        <v>1.0</v>
      </c>
      <c r="T23" s="18">
        <v>1.0</v>
      </c>
      <c r="U23" s="18">
        <v>1.0</v>
      </c>
      <c r="V23" s="18">
        <v>1.0</v>
      </c>
      <c r="W23" s="18">
        <v>1.0</v>
      </c>
      <c r="X23" s="18">
        <v>1.0</v>
      </c>
      <c r="Y23" s="18">
        <v>1.0</v>
      </c>
      <c r="Z23" s="18">
        <v>1.0</v>
      </c>
      <c r="AA23" s="18">
        <v>1.0</v>
      </c>
      <c r="AB23" s="18">
        <v>1.0</v>
      </c>
    </row>
    <row r="24">
      <c r="A24" s="18" t="s">
        <v>85</v>
      </c>
      <c r="B24" s="18" t="s">
        <v>62</v>
      </c>
      <c r="C24" s="19">
        <v>43497.0</v>
      </c>
      <c r="F24" s="18">
        <v>1.0</v>
      </c>
      <c r="G24" s="18">
        <v>1.0</v>
      </c>
      <c r="H24" s="18">
        <v>1.0</v>
      </c>
      <c r="I24" s="18">
        <v>1.0</v>
      </c>
      <c r="J24" s="18">
        <v>1.0</v>
      </c>
      <c r="K24" s="18">
        <v>1.0</v>
      </c>
      <c r="L24" s="18">
        <v>1.0</v>
      </c>
      <c r="M24" s="18">
        <v>1.0</v>
      </c>
      <c r="N24" s="18">
        <v>1.0</v>
      </c>
      <c r="O24" s="18">
        <v>1.0</v>
      </c>
      <c r="P24" s="18">
        <v>1.0</v>
      </c>
      <c r="Q24" s="18">
        <v>1.0</v>
      </c>
      <c r="R24" s="18">
        <v>1.0</v>
      </c>
      <c r="S24" s="18">
        <v>1.0</v>
      </c>
      <c r="T24" s="18">
        <v>1.0</v>
      </c>
      <c r="U24" s="18">
        <v>1.0</v>
      </c>
      <c r="V24" s="18">
        <v>1.0</v>
      </c>
      <c r="W24" s="18">
        <v>1.0</v>
      </c>
      <c r="X24" s="18">
        <v>1.0</v>
      </c>
      <c r="Y24" s="18">
        <v>1.0</v>
      </c>
      <c r="Z24" s="18">
        <v>1.0</v>
      </c>
      <c r="AA24" s="18">
        <v>1.0</v>
      </c>
      <c r="AB24" s="18">
        <v>1.0</v>
      </c>
    </row>
    <row r="25">
      <c r="A25" s="18" t="s">
        <v>86</v>
      </c>
      <c r="B25" s="18" t="s">
        <v>62</v>
      </c>
      <c r="C25" s="19">
        <v>43497.0</v>
      </c>
      <c r="F25" s="18">
        <v>1.0</v>
      </c>
      <c r="G25" s="18">
        <v>1.0</v>
      </c>
      <c r="H25" s="18">
        <v>1.0</v>
      </c>
      <c r="I25" s="18">
        <v>1.0</v>
      </c>
      <c r="J25" s="18">
        <v>1.0</v>
      </c>
      <c r="K25" s="18">
        <v>1.0</v>
      </c>
      <c r="L25" s="18">
        <v>1.0</v>
      </c>
      <c r="M25" s="18">
        <v>1.0</v>
      </c>
      <c r="N25" s="18">
        <v>1.0</v>
      </c>
      <c r="O25" s="18">
        <v>1.0</v>
      </c>
      <c r="P25" s="18">
        <v>1.0</v>
      </c>
      <c r="Q25" s="18">
        <v>1.0</v>
      </c>
      <c r="R25" s="18">
        <v>1.0</v>
      </c>
      <c r="S25" s="18">
        <v>1.0</v>
      </c>
      <c r="T25" s="18">
        <v>1.0</v>
      </c>
      <c r="U25" s="18">
        <v>1.0</v>
      </c>
      <c r="V25" s="18">
        <v>1.0</v>
      </c>
      <c r="W25" s="18">
        <v>1.0</v>
      </c>
      <c r="X25" s="18">
        <v>1.0</v>
      </c>
      <c r="Y25" s="18">
        <v>1.0</v>
      </c>
      <c r="Z25" s="18">
        <v>1.0</v>
      </c>
      <c r="AA25" s="18">
        <v>1.0</v>
      </c>
      <c r="AB25" s="18">
        <v>1.0</v>
      </c>
    </row>
    <row r="26">
      <c r="A26" s="18" t="s">
        <v>87</v>
      </c>
      <c r="B26" s="18" t="s">
        <v>64</v>
      </c>
      <c r="C26" s="19">
        <v>43525.0</v>
      </c>
      <c r="D26" s="19">
        <v>43891.0</v>
      </c>
      <c r="G26" s="18">
        <v>1.0</v>
      </c>
      <c r="H26" s="18">
        <v>1.0</v>
      </c>
      <c r="I26" s="18">
        <v>1.0</v>
      </c>
      <c r="J26" s="18">
        <v>1.0</v>
      </c>
      <c r="K26" s="18">
        <v>1.0</v>
      </c>
      <c r="L26" s="18">
        <v>1.0</v>
      </c>
      <c r="M26" s="18">
        <v>1.0</v>
      </c>
      <c r="N26" s="18">
        <v>1.0</v>
      </c>
      <c r="O26" s="18">
        <v>1.0</v>
      </c>
      <c r="P26" s="18">
        <v>1.0</v>
      </c>
      <c r="Q26" s="18">
        <v>1.0</v>
      </c>
      <c r="R26" s="18">
        <v>1.0</v>
      </c>
    </row>
    <row r="27">
      <c r="A27" s="18" t="s">
        <v>88</v>
      </c>
      <c r="B27" s="18" t="s">
        <v>62</v>
      </c>
      <c r="C27" s="19">
        <v>43525.0</v>
      </c>
      <c r="G27" s="18">
        <v>1.0</v>
      </c>
      <c r="H27" s="18">
        <v>1.0</v>
      </c>
      <c r="I27" s="18">
        <v>1.0</v>
      </c>
      <c r="J27" s="18">
        <v>1.0</v>
      </c>
      <c r="K27" s="18">
        <v>1.0</v>
      </c>
      <c r="L27" s="18">
        <v>1.0</v>
      </c>
      <c r="M27" s="18">
        <v>1.0</v>
      </c>
      <c r="N27" s="18">
        <v>1.0</v>
      </c>
      <c r="O27" s="18">
        <v>1.0</v>
      </c>
      <c r="P27" s="18">
        <v>1.0</v>
      </c>
      <c r="Q27" s="18">
        <v>1.0</v>
      </c>
      <c r="R27" s="18">
        <v>1.0</v>
      </c>
      <c r="S27" s="18">
        <v>1.0</v>
      </c>
      <c r="T27" s="18">
        <v>1.0</v>
      </c>
      <c r="U27" s="18">
        <v>1.0</v>
      </c>
      <c r="V27" s="18">
        <v>1.0</v>
      </c>
      <c r="W27" s="18">
        <v>1.0</v>
      </c>
      <c r="X27" s="18">
        <v>1.0</v>
      </c>
      <c r="Y27" s="18">
        <v>1.0</v>
      </c>
      <c r="Z27" s="18">
        <v>1.0</v>
      </c>
      <c r="AA27" s="18">
        <v>1.0</v>
      </c>
      <c r="AB27" s="18">
        <v>1.0</v>
      </c>
    </row>
    <row r="28">
      <c r="A28" s="18" t="s">
        <v>89</v>
      </c>
      <c r="B28" s="18" t="s">
        <v>64</v>
      </c>
      <c r="C28" s="19">
        <v>43525.0</v>
      </c>
      <c r="D28" s="19">
        <v>43739.0</v>
      </c>
      <c r="G28" s="18">
        <v>1.0</v>
      </c>
      <c r="H28" s="18">
        <v>1.0</v>
      </c>
      <c r="I28" s="18">
        <v>1.0</v>
      </c>
      <c r="J28" s="18">
        <v>1.0</v>
      </c>
      <c r="K28" s="18">
        <v>1.0</v>
      </c>
      <c r="L28" s="18">
        <v>1.0</v>
      </c>
      <c r="M28" s="18">
        <v>1.0</v>
      </c>
    </row>
    <row r="29">
      <c r="A29" s="18" t="s">
        <v>90</v>
      </c>
      <c r="B29" s="18" t="s">
        <v>64</v>
      </c>
      <c r="C29" s="19">
        <v>43525.0</v>
      </c>
      <c r="D29" s="19">
        <v>44105.0</v>
      </c>
      <c r="G29" s="18">
        <v>1.0</v>
      </c>
      <c r="H29" s="18">
        <v>1.0</v>
      </c>
      <c r="I29" s="18">
        <v>1.0</v>
      </c>
      <c r="J29" s="18">
        <v>1.0</v>
      </c>
      <c r="K29" s="18">
        <v>1.0</v>
      </c>
      <c r="L29" s="18">
        <v>1.0</v>
      </c>
      <c r="M29" s="18">
        <v>1.0</v>
      </c>
      <c r="N29" s="18">
        <v>1.0</v>
      </c>
      <c r="O29" s="18">
        <v>1.0</v>
      </c>
      <c r="P29" s="18">
        <v>1.0</v>
      </c>
      <c r="Q29" s="18">
        <v>1.0</v>
      </c>
      <c r="R29" s="18">
        <v>1.0</v>
      </c>
      <c r="S29" s="18">
        <v>1.0</v>
      </c>
      <c r="T29" s="18">
        <v>1.0</v>
      </c>
      <c r="U29" s="18">
        <v>1.0</v>
      </c>
      <c r="V29" s="18">
        <v>1.0</v>
      </c>
      <c r="W29" s="18">
        <v>1.0</v>
      </c>
      <c r="X29" s="18">
        <v>1.0</v>
      </c>
      <c r="Y29" s="18">
        <v>1.0</v>
      </c>
    </row>
    <row r="30">
      <c r="A30" s="18" t="s">
        <v>91</v>
      </c>
      <c r="B30" s="18" t="s">
        <v>64</v>
      </c>
      <c r="C30" s="19">
        <v>43525.0</v>
      </c>
      <c r="D30" s="19">
        <v>44075.0</v>
      </c>
      <c r="G30" s="18">
        <v>1.0</v>
      </c>
      <c r="H30" s="18">
        <v>1.0</v>
      </c>
      <c r="I30" s="18">
        <v>1.0</v>
      </c>
      <c r="J30" s="18">
        <v>1.0</v>
      </c>
      <c r="K30" s="18">
        <v>1.0</v>
      </c>
      <c r="L30" s="18">
        <v>1.0</v>
      </c>
      <c r="M30" s="18">
        <v>1.0</v>
      </c>
      <c r="N30" s="18">
        <v>1.0</v>
      </c>
      <c r="O30" s="18">
        <v>1.0</v>
      </c>
      <c r="P30" s="18">
        <v>1.0</v>
      </c>
      <c r="Q30" s="18">
        <v>1.0</v>
      </c>
      <c r="R30" s="18">
        <v>1.0</v>
      </c>
      <c r="S30" s="18">
        <v>1.0</v>
      </c>
      <c r="T30" s="18">
        <v>1.0</v>
      </c>
      <c r="U30" s="18">
        <v>1.0</v>
      </c>
      <c r="V30" s="18">
        <v>1.0</v>
      </c>
      <c r="W30" s="18">
        <v>1.0</v>
      </c>
      <c r="X30" s="18">
        <v>1.0</v>
      </c>
    </row>
    <row r="31">
      <c r="A31" s="18" t="s">
        <v>92</v>
      </c>
      <c r="B31" s="18" t="s">
        <v>64</v>
      </c>
      <c r="C31" s="19">
        <v>43525.0</v>
      </c>
      <c r="D31" s="19">
        <v>43983.0</v>
      </c>
      <c r="G31" s="18">
        <v>1.0</v>
      </c>
      <c r="H31" s="18">
        <v>1.0</v>
      </c>
      <c r="I31" s="18">
        <v>1.0</v>
      </c>
      <c r="J31" s="18">
        <v>1.0</v>
      </c>
      <c r="K31" s="18">
        <v>1.0</v>
      </c>
      <c r="L31" s="18">
        <v>1.0</v>
      </c>
      <c r="M31" s="18">
        <v>1.0</v>
      </c>
      <c r="N31" s="18">
        <v>1.0</v>
      </c>
      <c r="O31" s="18">
        <v>1.0</v>
      </c>
      <c r="P31" s="18">
        <v>1.0</v>
      </c>
      <c r="Q31" s="18">
        <v>1.0</v>
      </c>
      <c r="R31" s="18">
        <v>1.0</v>
      </c>
      <c r="S31" s="18">
        <v>1.0</v>
      </c>
      <c r="T31" s="18">
        <v>1.0</v>
      </c>
      <c r="U31" s="18">
        <v>1.0</v>
      </c>
    </row>
    <row r="32">
      <c r="A32" s="18" t="s">
        <v>93</v>
      </c>
      <c r="B32" s="18" t="s">
        <v>64</v>
      </c>
      <c r="C32" s="19">
        <v>43525.0</v>
      </c>
      <c r="D32" s="19">
        <v>43709.0</v>
      </c>
      <c r="G32" s="18">
        <v>1.0</v>
      </c>
      <c r="H32" s="18">
        <v>1.0</v>
      </c>
      <c r="I32" s="18">
        <v>1.0</v>
      </c>
      <c r="J32" s="18">
        <v>1.0</v>
      </c>
      <c r="K32" s="18">
        <v>1.0</v>
      </c>
      <c r="L32" s="18">
        <v>1.0</v>
      </c>
    </row>
    <row r="33">
      <c r="A33" s="18" t="s">
        <v>94</v>
      </c>
      <c r="B33" s="18" t="s">
        <v>64</v>
      </c>
      <c r="C33" s="19">
        <v>43525.0</v>
      </c>
      <c r="D33" s="19">
        <v>43952.0</v>
      </c>
      <c r="G33" s="18">
        <v>1.0</v>
      </c>
      <c r="H33" s="18">
        <v>1.0</v>
      </c>
      <c r="I33" s="18">
        <v>1.0</v>
      </c>
      <c r="J33" s="18">
        <v>1.0</v>
      </c>
      <c r="K33" s="18">
        <v>1.0</v>
      </c>
      <c r="L33" s="18">
        <v>1.0</v>
      </c>
      <c r="M33" s="18">
        <v>1.0</v>
      </c>
      <c r="N33" s="18">
        <v>1.0</v>
      </c>
      <c r="O33" s="18">
        <v>1.0</v>
      </c>
      <c r="P33" s="18">
        <v>1.0</v>
      </c>
      <c r="Q33" s="18">
        <v>1.0</v>
      </c>
      <c r="R33" s="18">
        <v>1.0</v>
      </c>
      <c r="S33" s="18">
        <v>1.0</v>
      </c>
      <c r="T33" s="18">
        <v>1.0</v>
      </c>
    </row>
    <row r="34">
      <c r="A34" s="18" t="s">
        <v>95</v>
      </c>
      <c r="B34" s="18" t="s">
        <v>62</v>
      </c>
      <c r="C34" s="19">
        <v>43525.0</v>
      </c>
      <c r="G34" s="18">
        <v>1.0</v>
      </c>
      <c r="H34" s="18">
        <v>1.0</v>
      </c>
      <c r="I34" s="18">
        <v>1.0</v>
      </c>
      <c r="J34" s="18">
        <v>1.0</v>
      </c>
      <c r="K34" s="18">
        <v>1.0</v>
      </c>
      <c r="L34" s="18">
        <v>1.0</v>
      </c>
      <c r="M34" s="18">
        <v>1.0</v>
      </c>
      <c r="N34" s="18">
        <v>1.0</v>
      </c>
      <c r="O34" s="18">
        <v>1.0</v>
      </c>
      <c r="P34" s="18">
        <v>1.0</v>
      </c>
      <c r="Q34" s="18">
        <v>1.0</v>
      </c>
      <c r="R34" s="18">
        <v>1.0</v>
      </c>
      <c r="S34" s="18">
        <v>1.0</v>
      </c>
      <c r="T34" s="18">
        <v>1.0</v>
      </c>
      <c r="U34" s="18">
        <v>1.0</v>
      </c>
      <c r="V34" s="18">
        <v>1.0</v>
      </c>
      <c r="W34" s="18">
        <v>1.0</v>
      </c>
      <c r="X34" s="18">
        <v>1.0</v>
      </c>
      <c r="Y34" s="18">
        <v>1.0</v>
      </c>
      <c r="Z34" s="18">
        <v>1.0</v>
      </c>
      <c r="AA34" s="18">
        <v>1.0</v>
      </c>
      <c r="AB34" s="18">
        <v>1.0</v>
      </c>
    </row>
    <row r="35">
      <c r="A35" s="18" t="s">
        <v>96</v>
      </c>
      <c r="B35" s="18" t="s">
        <v>62</v>
      </c>
      <c r="C35" s="19">
        <v>43525.0</v>
      </c>
      <c r="G35" s="18">
        <v>1.0</v>
      </c>
      <c r="H35" s="18">
        <v>1.0</v>
      </c>
      <c r="I35" s="18">
        <v>1.0</v>
      </c>
      <c r="J35" s="18">
        <v>1.0</v>
      </c>
      <c r="K35" s="18">
        <v>1.0</v>
      </c>
      <c r="L35" s="18">
        <v>1.0</v>
      </c>
      <c r="M35" s="18">
        <v>1.0</v>
      </c>
      <c r="N35" s="18">
        <v>1.0</v>
      </c>
      <c r="O35" s="18">
        <v>1.0</v>
      </c>
      <c r="P35" s="18">
        <v>1.0</v>
      </c>
      <c r="Q35" s="18">
        <v>1.0</v>
      </c>
      <c r="R35" s="18">
        <v>1.0</v>
      </c>
      <c r="S35" s="18">
        <v>1.0</v>
      </c>
      <c r="T35" s="18">
        <v>1.0</v>
      </c>
      <c r="U35" s="18">
        <v>1.0</v>
      </c>
      <c r="V35" s="18">
        <v>1.0</v>
      </c>
      <c r="W35" s="18">
        <v>1.0</v>
      </c>
      <c r="X35" s="18">
        <v>1.0</v>
      </c>
      <c r="Y35" s="18">
        <v>1.0</v>
      </c>
      <c r="Z35" s="18">
        <v>1.0</v>
      </c>
      <c r="AA35" s="18">
        <v>1.0</v>
      </c>
      <c r="AB35" s="18">
        <v>1.0</v>
      </c>
    </row>
    <row r="36">
      <c r="A36" s="18" t="s">
        <v>97</v>
      </c>
      <c r="B36" s="18" t="s">
        <v>64</v>
      </c>
      <c r="C36" s="19">
        <v>43525.0</v>
      </c>
      <c r="D36" s="19">
        <v>43952.0</v>
      </c>
      <c r="G36" s="18">
        <v>1.0</v>
      </c>
      <c r="H36" s="18">
        <v>1.0</v>
      </c>
      <c r="I36" s="18">
        <v>1.0</v>
      </c>
      <c r="J36" s="18">
        <v>1.0</v>
      </c>
      <c r="K36" s="18">
        <v>1.0</v>
      </c>
      <c r="L36" s="18">
        <v>1.0</v>
      </c>
      <c r="M36" s="18">
        <v>1.0</v>
      </c>
      <c r="N36" s="18">
        <v>1.0</v>
      </c>
      <c r="O36" s="18">
        <v>1.0</v>
      </c>
      <c r="P36" s="18">
        <v>1.0</v>
      </c>
      <c r="Q36" s="18">
        <v>1.0</v>
      </c>
      <c r="R36" s="18">
        <v>1.0</v>
      </c>
      <c r="S36" s="18">
        <v>1.0</v>
      </c>
      <c r="T36" s="18">
        <v>1.0</v>
      </c>
    </row>
    <row r="37">
      <c r="A37" s="18" t="s">
        <v>98</v>
      </c>
      <c r="B37" s="18" t="s">
        <v>64</v>
      </c>
      <c r="C37" s="19">
        <v>43525.0</v>
      </c>
      <c r="D37" s="19">
        <v>43952.0</v>
      </c>
      <c r="G37" s="18">
        <v>1.0</v>
      </c>
      <c r="H37" s="18">
        <v>1.0</v>
      </c>
      <c r="I37" s="18">
        <v>1.0</v>
      </c>
      <c r="J37" s="18">
        <v>1.0</v>
      </c>
      <c r="K37" s="18">
        <v>1.0</v>
      </c>
      <c r="L37" s="18">
        <v>1.0</v>
      </c>
      <c r="M37" s="18">
        <v>1.0</v>
      </c>
      <c r="N37" s="18">
        <v>1.0</v>
      </c>
      <c r="O37" s="18">
        <v>1.0</v>
      </c>
      <c r="P37" s="18">
        <v>1.0</v>
      </c>
      <c r="Q37" s="18">
        <v>1.0</v>
      </c>
      <c r="R37" s="18">
        <v>1.0</v>
      </c>
      <c r="S37" s="18">
        <v>1.0</v>
      </c>
      <c r="T37" s="18">
        <v>1.0</v>
      </c>
    </row>
    <row r="38">
      <c r="A38" s="18" t="s">
        <v>99</v>
      </c>
      <c r="B38" s="18" t="s">
        <v>62</v>
      </c>
      <c r="C38" s="19">
        <v>43525.0</v>
      </c>
      <c r="G38" s="18">
        <v>1.0</v>
      </c>
      <c r="H38" s="18">
        <v>1.0</v>
      </c>
      <c r="I38" s="18">
        <v>1.0</v>
      </c>
      <c r="J38" s="18">
        <v>1.0</v>
      </c>
      <c r="K38" s="18">
        <v>1.0</v>
      </c>
      <c r="L38" s="18">
        <v>1.0</v>
      </c>
      <c r="M38" s="18">
        <v>1.0</v>
      </c>
      <c r="N38" s="18">
        <v>1.0</v>
      </c>
      <c r="O38" s="18">
        <v>1.0</v>
      </c>
      <c r="P38" s="18">
        <v>1.0</v>
      </c>
      <c r="Q38" s="18">
        <v>1.0</v>
      </c>
      <c r="R38" s="18">
        <v>1.0</v>
      </c>
      <c r="S38" s="18">
        <v>1.0</v>
      </c>
      <c r="T38" s="18">
        <v>1.0</v>
      </c>
      <c r="U38" s="18">
        <v>1.0</v>
      </c>
      <c r="V38" s="18">
        <v>1.0</v>
      </c>
      <c r="W38" s="18">
        <v>1.0</v>
      </c>
      <c r="X38" s="18">
        <v>1.0</v>
      </c>
      <c r="Y38" s="18">
        <v>1.0</v>
      </c>
      <c r="Z38" s="18">
        <v>1.0</v>
      </c>
      <c r="AA38" s="18">
        <v>1.0</v>
      </c>
      <c r="AB38" s="18">
        <v>1.0</v>
      </c>
    </row>
    <row r="39">
      <c r="A39" s="18" t="s">
        <v>100</v>
      </c>
      <c r="B39" s="18" t="s">
        <v>64</v>
      </c>
      <c r="C39" s="19">
        <v>43556.0</v>
      </c>
      <c r="D39" s="19">
        <v>43770.0</v>
      </c>
      <c r="H39" s="18">
        <v>1.0</v>
      </c>
      <c r="I39" s="18">
        <v>1.0</v>
      </c>
      <c r="J39" s="18">
        <v>1.0</v>
      </c>
      <c r="K39" s="18">
        <v>1.0</v>
      </c>
      <c r="L39" s="18">
        <v>1.0</v>
      </c>
      <c r="M39" s="18">
        <v>1.0</v>
      </c>
      <c r="N39" s="18">
        <v>1.0</v>
      </c>
    </row>
    <row r="40">
      <c r="A40" s="18" t="s">
        <v>101</v>
      </c>
      <c r="B40" s="18" t="s">
        <v>62</v>
      </c>
      <c r="C40" s="19">
        <v>43556.0</v>
      </c>
      <c r="H40" s="18">
        <v>1.0</v>
      </c>
      <c r="I40" s="18">
        <v>1.0</v>
      </c>
      <c r="J40" s="18">
        <v>1.0</v>
      </c>
      <c r="K40" s="18">
        <v>1.0</v>
      </c>
      <c r="L40" s="18">
        <v>1.0</v>
      </c>
      <c r="M40" s="18">
        <v>1.0</v>
      </c>
      <c r="N40" s="18">
        <v>1.0</v>
      </c>
      <c r="O40" s="18">
        <v>1.0</v>
      </c>
      <c r="P40" s="18">
        <v>1.0</v>
      </c>
      <c r="Q40" s="18">
        <v>1.0</v>
      </c>
      <c r="R40" s="18">
        <v>1.0</v>
      </c>
      <c r="S40" s="18">
        <v>1.0</v>
      </c>
      <c r="T40" s="18">
        <v>1.0</v>
      </c>
      <c r="U40" s="18">
        <v>1.0</v>
      </c>
      <c r="V40" s="18">
        <v>1.0</v>
      </c>
      <c r="W40" s="18">
        <v>1.0</v>
      </c>
      <c r="X40" s="18">
        <v>1.0</v>
      </c>
      <c r="Y40" s="18">
        <v>1.0</v>
      </c>
      <c r="Z40" s="18">
        <v>1.0</v>
      </c>
      <c r="AA40" s="18">
        <v>1.0</v>
      </c>
      <c r="AB40" s="18">
        <v>1.0</v>
      </c>
    </row>
    <row r="41">
      <c r="A41" s="18" t="s">
        <v>102</v>
      </c>
      <c r="B41" s="18" t="s">
        <v>62</v>
      </c>
      <c r="C41" s="19">
        <v>43556.0</v>
      </c>
      <c r="H41" s="18">
        <v>1.0</v>
      </c>
      <c r="I41" s="18">
        <v>1.0</v>
      </c>
      <c r="J41" s="18">
        <v>1.0</v>
      </c>
      <c r="K41" s="18">
        <v>1.0</v>
      </c>
      <c r="L41" s="18">
        <v>1.0</v>
      </c>
      <c r="M41" s="18">
        <v>1.0</v>
      </c>
      <c r="N41" s="18">
        <v>1.0</v>
      </c>
      <c r="O41" s="18">
        <v>1.0</v>
      </c>
      <c r="P41" s="18">
        <v>1.0</v>
      </c>
      <c r="Q41" s="18">
        <v>1.0</v>
      </c>
      <c r="R41" s="18">
        <v>1.0</v>
      </c>
      <c r="S41" s="18">
        <v>1.0</v>
      </c>
      <c r="T41" s="18">
        <v>1.0</v>
      </c>
      <c r="U41" s="18">
        <v>1.0</v>
      </c>
      <c r="V41" s="18">
        <v>1.0</v>
      </c>
      <c r="W41" s="18">
        <v>1.0</v>
      </c>
      <c r="X41" s="18">
        <v>1.0</v>
      </c>
      <c r="Y41" s="18">
        <v>1.0</v>
      </c>
      <c r="Z41" s="18">
        <v>1.0</v>
      </c>
      <c r="AA41" s="18">
        <v>1.0</v>
      </c>
      <c r="AB41" s="18">
        <v>1.0</v>
      </c>
    </row>
    <row r="42">
      <c r="A42" s="18" t="s">
        <v>103</v>
      </c>
      <c r="B42" s="18" t="s">
        <v>62</v>
      </c>
      <c r="C42" s="19">
        <v>43556.0</v>
      </c>
      <c r="H42" s="18">
        <v>1.0</v>
      </c>
      <c r="I42" s="18">
        <v>1.0</v>
      </c>
      <c r="J42" s="18">
        <v>1.0</v>
      </c>
      <c r="K42" s="18">
        <v>1.0</v>
      </c>
      <c r="L42" s="18">
        <v>1.0</v>
      </c>
      <c r="M42" s="18">
        <v>1.0</v>
      </c>
      <c r="N42" s="18">
        <v>1.0</v>
      </c>
      <c r="O42" s="18">
        <v>1.0</v>
      </c>
      <c r="P42" s="18">
        <v>1.0</v>
      </c>
      <c r="Q42" s="18">
        <v>1.0</v>
      </c>
      <c r="R42" s="18">
        <v>1.0</v>
      </c>
      <c r="S42" s="18">
        <v>1.0</v>
      </c>
      <c r="T42" s="18">
        <v>1.0</v>
      </c>
      <c r="U42" s="18">
        <v>1.0</v>
      </c>
      <c r="V42" s="18">
        <v>1.0</v>
      </c>
      <c r="W42" s="18">
        <v>1.0</v>
      </c>
      <c r="X42" s="18">
        <v>1.0</v>
      </c>
      <c r="Y42" s="18">
        <v>1.0</v>
      </c>
      <c r="Z42" s="18">
        <v>1.0</v>
      </c>
      <c r="AA42" s="18">
        <v>1.0</v>
      </c>
      <c r="AB42" s="18">
        <v>1.0</v>
      </c>
    </row>
    <row r="43">
      <c r="A43" s="18" t="s">
        <v>104</v>
      </c>
      <c r="B43" s="18" t="s">
        <v>64</v>
      </c>
      <c r="C43" s="19">
        <v>43556.0</v>
      </c>
      <c r="D43" s="19">
        <v>43709.0</v>
      </c>
      <c r="H43" s="18">
        <v>1.0</v>
      </c>
      <c r="I43" s="18">
        <v>1.0</v>
      </c>
      <c r="J43" s="18">
        <v>1.0</v>
      </c>
      <c r="K43" s="18">
        <v>1.0</v>
      </c>
      <c r="L43" s="18">
        <v>1.0</v>
      </c>
    </row>
    <row r="44">
      <c r="A44" s="18" t="s">
        <v>105</v>
      </c>
      <c r="B44" s="18" t="s">
        <v>64</v>
      </c>
      <c r="C44" s="19">
        <v>43556.0</v>
      </c>
      <c r="D44" s="19">
        <v>43922.0</v>
      </c>
      <c r="H44" s="18">
        <v>1.0</v>
      </c>
      <c r="I44" s="18">
        <v>1.0</v>
      </c>
      <c r="J44" s="18">
        <v>1.0</v>
      </c>
      <c r="K44" s="18">
        <v>1.0</v>
      </c>
      <c r="L44" s="18">
        <v>1.0</v>
      </c>
      <c r="M44" s="18">
        <v>1.0</v>
      </c>
      <c r="N44" s="18">
        <v>1.0</v>
      </c>
      <c r="O44" s="18">
        <v>1.0</v>
      </c>
      <c r="P44" s="18">
        <v>1.0</v>
      </c>
      <c r="Q44" s="18">
        <v>1.0</v>
      </c>
      <c r="R44" s="18">
        <v>1.0</v>
      </c>
      <c r="S44" s="18">
        <v>1.0</v>
      </c>
    </row>
    <row r="45">
      <c r="A45" s="18" t="s">
        <v>106</v>
      </c>
      <c r="B45" s="18" t="s">
        <v>64</v>
      </c>
      <c r="C45" s="19">
        <v>43556.0</v>
      </c>
      <c r="D45" s="19">
        <v>43617.0</v>
      </c>
      <c r="H45" s="18">
        <v>1.0</v>
      </c>
      <c r="I45" s="18">
        <v>1.0</v>
      </c>
    </row>
    <row r="46">
      <c r="A46" s="18" t="s">
        <v>107</v>
      </c>
      <c r="B46" s="18" t="s">
        <v>64</v>
      </c>
      <c r="C46" s="19">
        <v>43556.0</v>
      </c>
      <c r="D46" s="19">
        <v>43922.0</v>
      </c>
      <c r="H46" s="18">
        <v>1.0</v>
      </c>
      <c r="I46" s="18">
        <v>1.0</v>
      </c>
      <c r="J46" s="18">
        <v>1.0</v>
      </c>
      <c r="K46" s="18">
        <v>1.0</v>
      </c>
      <c r="L46" s="18">
        <v>1.0</v>
      </c>
      <c r="M46" s="18">
        <v>1.0</v>
      </c>
      <c r="N46" s="18">
        <v>1.0</v>
      </c>
      <c r="O46" s="18">
        <v>1.0</v>
      </c>
      <c r="P46" s="18">
        <v>1.0</v>
      </c>
      <c r="Q46" s="18">
        <v>1.0</v>
      </c>
      <c r="R46" s="18">
        <v>1.0</v>
      </c>
      <c r="S46" s="18">
        <v>1.0</v>
      </c>
    </row>
    <row r="47">
      <c r="A47" s="18" t="s">
        <v>108</v>
      </c>
      <c r="B47" s="18" t="s">
        <v>62</v>
      </c>
      <c r="C47" s="19">
        <v>43556.0</v>
      </c>
      <c r="H47" s="18">
        <v>1.0</v>
      </c>
      <c r="I47" s="18">
        <v>1.0</v>
      </c>
      <c r="J47" s="18">
        <v>1.0</v>
      </c>
      <c r="K47" s="18">
        <v>1.0</v>
      </c>
      <c r="L47" s="18">
        <v>1.0</v>
      </c>
      <c r="M47" s="18">
        <v>1.0</v>
      </c>
      <c r="N47" s="18">
        <v>1.0</v>
      </c>
      <c r="O47" s="18">
        <v>1.0</v>
      </c>
      <c r="P47" s="18">
        <v>1.0</v>
      </c>
      <c r="Q47" s="18">
        <v>1.0</v>
      </c>
      <c r="R47" s="18">
        <v>1.0</v>
      </c>
      <c r="S47" s="18">
        <v>1.0</v>
      </c>
      <c r="T47" s="18">
        <v>1.0</v>
      </c>
      <c r="U47" s="18">
        <v>1.0</v>
      </c>
      <c r="V47" s="18">
        <v>1.0</v>
      </c>
      <c r="W47" s="18">
        <v>1.0</v>
      </c>
      <c r="X47" s="18">
        <v>1.0</v>
      </c>
      <c r="Y47" s="18">
        <v>1.0</v>
      </c>
      <c r="Z47" s="18">
        <v>1.0</v>
      </c>
      <c r="AA47" s="18">
        <v>1.0</v>
      </c>
      <c r="AB47" s="18">
        <v>1.0</v>
      </c>
    </row>
    <row r="48">
      <c r="A48" s="18" t="s">
        <v>109</v>
      </c>
      <c r="B48" s="18" t="s">
        <v>64</v>
      </c>
      <c r="C48" s="19">
        <v>43556.0</v>
      </c>
      <c r="D48" s="19">
        <v>43831.0</v>
      </c>
      <c r="H48" s="18">
        <v>1.0</v>
      </c>
      <c r="I48" s="18">
        <v>1.0</v>
      </c>
      <c r="J48" s="18">
        <v>1.0</v>
      </c>
      <c r="K48" s="18">
        <v>1.0</v>
      </c>
      <c r="L48" s="18">
        <v>1.0</v>
      </c>
      <c r="M48" s="18">
        <v>1.0</v>
      </c>
      <c r="N48" s="18">
        <v>1.0</v>
      </c>
      <c r="O48" s="18">
        <v>1.0</v>
      </c>
      <c r="P48" s="18">
        <v>1.0</v>
      </c>
    </row>
    <row r="49">
      <c r="A49" s="18" t="s">
        <v>110</v>
      </c>
      <c r="B49" s="18" t="s">
        <v>64</v>
      </c>
      <c r="C49" s="19">
        <v>43556.0</v>
      </c>
      <c r="D49" s="19">
        <v>43831.0</v>
      </c>
      <c r="H49" s="18">
        <v>1.0</v>
      </c>
      <c r="I49" s="18">
        <v>1.0</v>
      </c>
      <c r="J49" s="18">
        <v>1.0</v>
      </c>
      <c r="K49" s="18">
        <v>1.0</v>
      </c>
      <c r="L49" s="18">
        <v>1.0</v>
      </c>
      <c r="M49" s="18">
        <v>1.0</v>
      </c>
      <c r="N49" s="18">
        <v>1.0</v>
      </c>
      <c r="O49" s="18">
        <v>1.0</v>
      </c>
      <c r="P49" s="18">
        <v>1.0</v>
      </c>
    </row>
    <row r="50">
      <c r="A50" s="18" t="s">
        <v>111</v>
      </c>
      <c r="B50" s="18" t="s">
        <v>62</v>
      </c>
      <c r="C50" s="19">
        <v>43556.0</v>
      </c>
      <c r="H50" s="18">
        <v>1.0</v>
      </c>
      <c r="I50" s="18">
        <v>1.0</v>
      </c>
      <c r="J50" s="18">
        <v>1.0</v>
      </c>
      <c r="K50" s="18">
        <v>1.0</v>
      </c>
      <c r="L50" s="18">
        <v>1.0</v>
      </c>
      <c r="M50" s="18">
        <v>1.0</v>
      </c>
      <c r="N50" s="18">
        <v>1.0</v>
      </c>
      <c r="O50" s="18">
        <v>1.0</v>
      </c>
      <c r="P50" s="18">
        <v>1.0</v>
      </c>
      <c r="Q50" s="18">
        <v>1.0</v>
      </c>
      <c r="R50" s="18">
        <v>1.0</v>
      </c>
      <c r="S50" s="18">
        <v>1.0</v>
      </c>
      <c r="T50" s="18">
        <v>1.0</v>
      </c>
      <c r="U50" s="18">
        <v>1.0</v>
      </c>
      <c r="V50" s="18">
        <v>1.0</v>
      </c>
      <c r="W50" s="18">
        <v>1.0</v>
      </c>
      <c r="X50" s="18">
        <v>1.0</v>
      </c>
      <c r="Y50" s="18">
        <v>1.0</v>
      </c>
      <c r="Z50" s="18">
        <v>1.0</v>
      </c>
      <c r="AA50" s="18">
        <v>1.0</v>
      </c>
      <c r="AB50" s="18">
        <v>1.0</v>
      </c>
    </row>
    <row r="51">
      <c r="A51" s="18" t="s">
        <v>112</v>
      </c>
      <c r="B51" s="18" t="s">
        <v>64</v>
      </c>
      <c r="C51" s="19">
        <v>43556.0</v>
      </c>
      <c r="D51" s="19">
        <v>43678.0</v>
      </c>
      <c r="H51" s="18">
        <v>1.0</v>
      </c>
      <c r="I51" s="18">
        <v>1.0</v>
      </c>
      <c r="J51" s="18">
        <v>1.0</v>
      </c>
      <c r="K51" s="18">
        <v>1.0</v>
      </c>
    </row>
    <row r="52">
      <c r="A52" s="18" t="s">
        <v>113</v>
      </c>
      <c r="B52" s="18" t="s">
        <v>62</v>
      </c>
      <c r="C52" s="19">
        <v>43556.0</v>
      </c>
      <c r="H52" s="18">
        <v>1.0</v>
      </c>
      <c r="I52" s="18">
        <v>1.0</v>
      </c>
      <c r="J52" s="18">
        <v>1.0</v>
      </c>
      <c r="K52" s="18">
        <v>1.0</v>
      </c>
      <c r="L52" s="18">
        <v>1.0</v>
      </c>
      <c r="M52" s="18">
        <v>1.0</v>
      </c>
      <c r="N52" s="18">
        <v>1.0</v>
      </c>
      <c r="O52" s="18">
        <v>1.0</v>
      </c>
      <c r="P52" s="18">
        <v>1.0</v>
      </c>
      <c r="Q52" s="18">
        <v>1.0</v>
      </c>
      <c r="R52" s="18">
        <v>1.0</v>
      </c>
      <c r="S52" s="18">
        <v>1.0</v>
      </c>
      <c r="T52" s="18">
        <v>1.0</v>
      </c>
      <c r="U52" s="18">
        <v>1.0</v>
      </c>
      <c r="V52" s="18">
        <v>1.0</v>
      </c>
      <c r="W52" s="18">
        <v>1.0</v>
      </c>
      <c r="X52" s="18">
        <v>1.0</v>
      </c>
      <c r="Y52" s="18">
        <v>1.0</v>
      </c>
      <c r="Z52" s="18">
        <v>1.0</v>
      </c>
      <c r="AA52" s="18">
        <v>1.0</v>
      </c>
      <c r="AB52" s="18">
        <v>1.0</v>
      </c>
    </row>
    <row r="53">
      <c r="A53" s="18" t="s">
        <v>114</v>
      </c>
      <c r="B53" s="18" t="s">
        <v>62</v>
      </c>
      <c r="C53" s="19">
        <v>43556.0</v>
      </c>
      <c r="H53" s="18">
        <v>1.0</v>
      </c>
      <c r="I53" s="18">
        <v>1.0</v>
      </c>
      <c r="J53" s="18">
        <v>1.0</v>
      </c>
      <c r="K53" s="18">
        <v>1.0</v>
      </c>
      <c r="L53" s="18">
        <v>1.0</v>
      </c>
      <c r="M53" s="18">
        <v>1.0</v>
      </c>
      <c r="N53" s="18">
        <v>1.0</v>
      </c>
      <c r="O53" s="18">
        <v>1.0</v>
      </c>
      <c r="P53" s="18">
        <v>1.0</v>
      </c>
      <c r="Q53" s="18">
        <v>1.0</v>
      </c>
      <c r="R53" s="18">
        <v>1.0</v>
      </c>
      <c r="S53" s="18">
        <v>1.0</v>
      </c>
      <c r="T53" s="18">
        <v>1.0</v>
      </c>
      <c r="U53" s="18">
        <v>1.0</v>
      </c>
      <c r="V53" s="18">
        <v>1.0</v>
      </c>
      <c r="W53" s="18">
        <v>1.0</v>
      </c>
      <c r="X53" s="18">
        <v>1.0</v>
      </c>
      <c r="Y53" s="18">
        <v>1.0</v>
      </c>
      <c r="Z53" s="18">
        <v>1.0</v>
      </c>
      <c r="AA53" s="18">
        <v>1.0</v>
      </c>
      <c r="AB53" s="18">
        <v>1.0</v>
      </c>
    </row>
    <row r="54">
      <c r="A54" s="18" t="s">
        <v>115</v>
      </c>
      <c r="B54" s="18" t="s">
        <v>64</v>
      </c>
      <c r="C54" s="19">
        <v>43586.0</v>
      </c>
      <c r="D54" s="19">
        <v>43739.0</v>
      </c>
      <c r="I54" s="18">
        <v>1.0</v>
      </c>
      <c r="J54" s="18">
        <v>1.0</v>
      </c>
      <c r="K54" s="18">
        <v>1.0</v>
      </c>
      <c r="L54" s="18">
        <v>1.0</v>
      </c>
      <c r="M54" s="18">
        <v>1.0</v>
      </c>
    </row>
    <row r="55">
      <c r="A55" s="18" t="s">
        <v>116</v>
      </c>
      <c r="B55" s="18" t="s">
        <v>64</v>
      </c>
      <c r="C55" s="19">
        <v>43586.0</v>
      </c>
      <c r="D55" s="19">
        <v>43678.0</v>
      </c>
      <c r="I55" s="18">
        <v>1.0</v>
      </c>
      <c r="J55" s="18">
        <v>1.0</v>
      </c>
      <c r="K55" s="18">
        <v>1.0</v>
      </c>
    </row>
    <row r="56">
      <c r="A56" s="18" t="s">
        <v>117</v>
      </c>
      <c r="B56" s="18" t="s">
        <v>64</v>
      </c>
      <c r="C56" s="19">
        <v>43586.0</v>
      </c>
      <c r="D56" s="19">
        <v>44013.0</v>
      </c>
      <c r="I56" s="18">
        <v>1.0</v>
      </c>
      <c r="J56" s="18">
        <v>1.0</v>
      </c>
      <c r="K56" s="18">
        <v>1.0</v>
      </c>
      <c r="L56" s="18">
        <v>1.0</v>
      </c>
      <c r="M56" s="18">
        <v>1.0</v>
      </c>
      <c r="N56" s="18">
        <v>1.0</v>
      </c>
      <c r="O56" s="18">
        <v>1.0</v>
      </c>
      <c r="P56" s="18">
        <v>1.0</v>
      </c>
      <c r="Q56" s="18">
        <v>1.0</v>
      </c>
      <c r="R56" s="18">
        <v>1.0</v>
      </c>
      <c r="S56" s="18">
        <v>1.0</v>
      </c>
      <c r="T56" s="18">
        <v>1.0</v>
      </c>
      <c r="U56" s="18">
        <v>1.0</v>
      </c>
      <c r="V56" s="18">
        <v>1.0</v>
      </c>
    </row>
    <row r="57">
      <c r="A57" s="18" t="s">
        <v>118</v>
      </c>
      <c r="B57" s="18" t="s">
        <v>62</v>
      </c>
      <c r="C57" s="19">
        <v>43586.0</v>
      </c>
      <c r="I57" s="18">
        <v>1.0</v>
      </c>
      <c r="J57" s="18">
        <v>1.0</v>
      </c>
      <c r="K57" s="18">
        <v>1.0</v>
      </c>
      <c r="L57" s="18">
        <v>1.0</v>
      </c>
      <c r="M57" s="18">
        <v>1.0</v>
      </c>
      <c r="N57" s="18">
        <v>1.0</v>
      </c>
      <c r="O57" s="18">
        <v>1.0</v>
      </c>
      <c r="P57" s="18">
        <v>1.0</v>
      </c>
      <c r="Q57" s="18">
        <v>1.0</v>
      </c>
      <c r="R57" s="18">
        <v>1.0</v>
      </c>
      <c r="S57" s="18">
        <v>1.0</v>
      </c>
      <c r="T57" s="18">
        <v>1.0</v>
      </c>
      <c r="U57" s="18">
        <v>1.0</v>
      </c>
      <c r="V57" s="18">
        <v>1.0</v>
      </c>
      <c r="W57" s="18">
        <v>1.0</v>
      </c>
      <c r="X57" s="18">
        <v>1.0</v>
      </c>
      <c r="Y57" s="18">
        <v>1.0</v>
      </c>
      <c r="Z57" s="18">
        <v>1.0</v>
      </c>
      <c r="AA57" s="18">
        <v>1.0</v>
      </c>
      <c r="AB57" s="18">
        <v>1.0</v>
      </c>
    </row>
    <row r="58">
      <c r="A58" s="18" t="s">
        <v>119</v>
      </c>
      <c r="B58" s="18" t="s">
        <v>62</v>
      </c>
      <c r="C58" s="19">
        <v>43586.0</v>
      </c>
      <c r="I58" s="18">
        <v>1.0</v>
      </c>
      <c r="J58" s="18">
        <v>1.0</v>
      </c>
      <c r="K58" s="18">
        <v>1.0</v>
      </c>
      <c r="L58" s="18">
        <v>1.0</v>
      </c>
      <c r="M58" s="18">
        <v>1.0</v>
      </c>
      <c r="N58" s="18">
        <v>1.0</v>
      </c>
      <c r="O58" s="18">
        <v>1.0</v>
      </c>
      <c r="P58" s="18">
        <v>1.0</v>
      </c>
      <c r="Q58" s="18">
        <v>1.0</v>
      </c>
      <c r="R58" s="18">
        <v>1.0</v>
      </c>
      <c r="S58" s="18">
        <v>1.0</v>
      </c>
      <c r="T58" s="18">
        <v>1.0</v>
      </c>
      <c r="U58" s="18">
        <v>1.0</v>
      </c>
      <c r="V58" s="18">
        <v>1.0</v>
      </c>
      <c r="W58" s="18">
        <v>1.0</v>
      </c>
      <c r="X58" s="18">
        <v>1.0</v>
      </c>
      <c r="Y58" s="18">
        <v>1.0</v>
      </c>
      <c r="Z58" s="18">
        <v>1.0</v>
      </c>
      <c r="AA58" s="18">
        <v>1.0</v>
      </c>
      <c r="AB58" s="18">
        <v>1.0</v>
      </c>
    </row>
    <row r="59">
      <c r="A59" s="18" t="s">
        <v>120</v>
      </c>
      <c r="B59" s="18" t="s">
        <v>64</v>
      </c>
      <c r="C59" s="19">
        <v>43586.0</v>
      </c>
      <c r="D59" s="19">
        <v>43709.0</v>
      </c>
      <c r="I59" s="18">
        <v>1.0</v>
      </c>
      <c r="J59" s="18">
        <v>1.0</v>
      </c>
      <c r="K59" s="18">
        <v>1.0</v>
      </c>
      <c r="L59" s="18">
        <v>1.0</v>
      </c>
    </row>
    <row r="60">
      <c r="A60" s="18" t="s">
        <v>121</v>
      </c>
      <c r="B60" s="18" t="s">
        <v>64</v>
      </c>
      <c r="C60" s="19">
        <v>43586.0</v>
      </c>
      <c r="D60" s="19">
        <v>43952.0</v>
      </c>
      <c r="I60" s="18">
        <v>1.0</v>
      </c>
      <c r="J60" s="18">
        <v>1.0</v>
      </c>
      <c r="K60" s="18">
        <v>1.0</v>
      </c>
      <c r="L60" s="18">
        <v>1.0</v>
      </c>
      <c r="M60" s="18">
        <v>1.0</v>
      </c>
      <c r="N60" s="18">
        <v>1.0</v>
      </c>
      <c r="O60" s="18">
        <v>1.0</v>
      </c>
      <c r="P60" s="18">
        <v>1.0</v>
      </c>
      <c r="Q60" s="18">
        <v>1.0</v>
      </c>
      <c r="R60" s="18">
        <v>1.0</v>
      </c>
      <c r="S60" s="18">
        <v>1.0</v>
      </c>
      <c r="T60" s="18">
        <v>1.0</v>
      </c>
    </row>
    <row r="61">
      <c r="A61" s="18" t="s">
        <v>122</v>
      </c>
      <c r="B61" s="18" t="s">
        <v>64</v>
      </c>
      <c r="C61" s="19">
        <v>43586.0</v>
      </c>
      <c r="D61" s="19">
        <v>44013.0</v>
      </c>
      <c r="I61" s="18">
        <v>1.0</v>
      </c>
      <c r="J61" s="18">
        <v>1.0</v>
      </c>
      <c r="K61" s="18">
        <v>1.0</v>
      </c>
      <c r="L61" s="18">
        <v>1.0</v>
      </c>
      <c r="M61" s="18">
        <v>1.0</v>
      </c>
      <c r="N61" s="18">
        <v>1.0</v>
      </c>
      <c r="O61" s="18">
        <v>1.0</v>
      </c>
      <c r="P61" s="18">
        <v>1.0</v>
      </c>
      <c r="Q61" s="18">
        <v>1.0</v>
      </c>
      <c r="R61" s="18">
        <v>1.0</v>
      </c>
      <c r="S61" s="18">
        <v>1.0</v>
      </c>
      <c r="T61" s="18">
        <v>1.0</v>
      </c>
      <c r="U61" s="18">
        <v>1.0</v>
      </c>
      <c r="V61" s="18">
        <v>1.0</v>
      </c>
    </row>
    <row r="62">
      <c r="A62" s="18" t="s">
        <v>123</v>
      </c>
      <c r="B62" s="18" t="s">
        <v>62</v>
      </c>
      <c r="C62" s="19">
        <v>43586.0</v>
      </c>
      <c r="I62" s="18">
        <v>1.0</v>
      </c>
      <c r="J62" s="18">
        <v>1.0</v>
      </c>
      <c r="K62" s="18">
        <v>1.0</v>
      </c>
      <c r="L62" s="18">
        <v>1.0</v>
      </c>
      <c r="M62" s="18">
        <v>1.0</v>
      </c>
      <c r="N62" s="18">
        <v>1.0</v>
      </c>
      <c r="O62" s="18">
        <v>1.0</v>
      </c>
      <c r="P62" s="18">
        <v>1.0</v>
      </c>
      <c r="Q62" s="18">
        <v>1.0</v>
      </c>
      <c r="R62" s="18">
        <v>1.0</v>
      </c>
      <c r="S62" s="18">
        <v>1.0</v>
      </c>
      <c r="T62" s="18">
        <v>1.0</v>
      </c>
      <c r="U62" s="18">
        <v>1.0</v>
      </c>
      <c r="V62" s="18">
        <v>1.0</v>
      </c>
      <c r="W62" s="18">
        <v>1.0</v>
      </c>
      <c r="X62" s="18">
        <v>1.0</v>
      </c>
      <c r="Y62" s="18">
        <v>1.0</v>
      </c>
      <c r="Z62" s="18">
        <v>1.0</v>
      </c>
      <c r="AA62" s="18">
        <v>1.0</v>
      </c>
      <c r="AB62" s="18">
        <v>1.0</v>
      </c>
    </row>
    <row r="63">
      <c r="A63" s="18" t="s">
        <v>124</v>
      </c>
      <c r="B63" s="18" t="s">
        <v>62</v>
      </c>
      <c r="C63" s="19">
        <v>43586.0</v>
      </c>
      <c r="I63" s="18">
        <v>1.0</v>
      </c>
      <c r="J63" s="18">
        <v>1.0</v>
      </c>
      <c r="K63" s="18">
        <v>1.0</v>
      </c>
      <c r="L63" s="18">
        <v>1.0</v>
      </c>
      <c r="M63" s="18">
        <v>1.0</v>
      </c>
      <c r="N63" s="18">
        <v>1.0</v>
      </c>
      <c r="O63" s="18">
        <v>1.0</v>
      </c>
      <c r="P63" s="18">
        <v>1.0</v>
      </c>
      <c r="Q63" s="18">
        <v>1.0</v>
      </c>
      <c r="R63" s="18">
        <v>1.0</v>
      </c>
      <c r="S63" s="18">
        <v>1.0</v>
      </c>
      <c r="T63" s="18">
        <v>1.0</v>
      </c>
      <c r="U63" s="18">
        <v>1.0</v>
      </c>
      <c r="V63" s="18">
        <v>1.0</v>
      </c>
      <c r="W63" s="18">
        <v>1.0</v>
      </c>
      <c r="X63" s="18">
        <v>1.0</v>
      </c>
      <c r="Y63" s="18">
        <v>1.0</v>
      </c>
      <c r="Z63" s="18">
        <v>1.0</v>
      </c>
      <c r="AA63" s="18">
        <v>1.0</v>
      </c>
      <c r="AB63" s="18">
        <v>1.0</v>
      </c>
    </row>
    <row r="64">
      <c r="A64" s="18" t="s">
        <v>125</v>
      </c>
      <c r="B64" s="18" t="s">
        <v>64</v>
      </c>
      <c r="C64" s="19">
        <v>43586.0</v>
      </c>
      <c r="D64" s="19">
        <v>43862.0</v>
      </c>
      <c r="I64" s="18">
        <v>1.0</v>
      </c>
      <c r="J64" s="18">
        <v>1.0</v>
      </c>
      <c r="K64" s="18">
        <v>1.0</v>
      </c>
      <c r="L64" s="18">
        <v>1.0</v>
      </c>
      <c r="M64" s="18">
        <v>1.0</v>
      </c>
      <c r="N64" s="18">
        <v>1.0</v>
      </c>
      <c r="O64" s="18">
        <v>1.0</v>
      </c>
      <c r="P64" s="18">
        <v>1.0</v>
      </c>
      <c r="Q64" s="18">
        <v>1.0</v>
      </c>
    </row>
    <row r="65">
      <c r="A65" s="18" t="s">
        <v>126</v>
      </c>
      <c r="B65" s="18" t="s">
        <v>62</v>
      </c>
      <c r="C65" s="19">
        <v>43586.0</v>
      </c>
      <c r="I65" s="18">
        <v>1.0</v>
      </c>
      <c r="J65" s="18">
        <v>1.0</v>
      </c>
      <c r="K65" s="18">
        <v>1.0</v>
      </c>
      <c r="L65" s="18">
        <v>1.0</v>
      </c>
      <c r="M65" s="18">
        <v>1.0</v>
      </c>
      <c r="N65" s="18">
        <v>1.0</v>
      </c>
      <c r="O65" s="18">
        <v>1.0</v>
      </c>
      <c r="P65" s="18">
        <v>1.0</v>
      </c>
      <c r="Q65" s="18">
        <v>1.0</v>
      </c>
      <c r="R65" s="18">
        <v>1.0</v>
      </c>
      <c r="S65" s="18">
        <v>1.0</v>
      </c>
      <c r="T65" s="18">
        <v>1.0</v>
      </c>
      <c r="U65" s="18">
        <v>1.0</v>
      </c>
      <c r="V65" s="18">
        <v>1.0</v>
      </c>
      <c r="W65" s="18">
        <v>1.0</v>
      </c>
      <c r="X65" s="18">
        <v>1.0</v>
      </c>
      <c r="Y65" s="18">
        <v>1.0</v>
      </c>
      <c r="Z65" s="18">
        <v>1.0</v>
      </c>
      <c r="AA65" s="18">
        <v>1.0</v>
      </c>
      <c r="AB65" s="18">
        <v>1.0</v>
      </c>
    </row>
    <row r="66">
      <c r="A66" s="18" t="s">
        <v>127</v>
      </c>
      <c r="B66" s="18" t="s">
        <v>62</v>
      </c>
      <c r="C66" s="19">
        <v>43586.0</v>
      </c>
      <c r="I66" s="18">
        <v>1.0</v>
      </c>
      <c r="J66" s="18">
        <v>1.0</v>
      </c>
      <c r="K66" s="18">
        <v>1.0</v>
      </c>
      <c r="L66" s="18">
        <v>1.0</v>
      </c>
      <c r="M66" s="18">
        <v>1.0</v>
      </c>
      <c r="N66" s="18">
        <v>1.0</v>
      </c>
      <c r="O66" s="18">
        <v>1.0</v>
      </c>
      <c r="P66" s="18">
        <v>1.0</v>
      </c>
      <c r="Q66" s="18">
        <v>1.0</v>
      </c>
      <c r="R66" s="18">
        <v>1.0</v>
      </c>
      <c r="S66" s="18">
        <v>1.0</v>
      </c>
      <c r="T66" s="18">
        <v>1.0</v>
      </c>
      <c r="U66" s="18">
        <v>1.0</v>
      </c>
      <c r="V66" s="18">
        <v>1.0</v>
      </c>
      <c r="W66" s="18">
        <v>1.0</v>
      </c>
      <c r="X66" s="18">
        <v>1.0</v>
      </c>
      <c r="Y66" s="18">
        <v>1.0</v>
      </c>
      <c r="Z66" s="18">
        <v>1.0</v>
      </c>
      <c r="AA66" s="18">
        <v>1.0</v>
      </c>
      <c r="AB66" s="18">
        <v>1.0</v>
      </c>
    </row>
    <row r="67">
      <c r="A67" s="18" t="s">
        <v>128</v>
      </c>
      <c r="B67" s="18" t="s">
        <v>64</v>
      </c>
      <c r="C67" s="19">
        <v>43617.0</v>
      </c>
      <c r="D67" s="19">
        <v>43800.0</v>
      </c>
      <c r="J67" s="18">
        <v>1.0</v>
      </c>
      <c r="K67" s="18">
        <v>1.0</v>
      </c>
      <c r="L67" s="18">
        <v>1.0</v>
      </c>
      <c r="M67" s="18">
        <v>1.0</v>
      </c>
      <c r="N67" s="18">
        <v>1.0</v>
      </c>
      <c r="O67" s="18">
        <v>1.0</v>
      </c>
    </row>
    <row r="68">
      <c r="A68" s="18" t="s">
        <v>129</v>
      </c>
      <c r="B68" s="18" t="s">
        <v>64</v>
      </c>
      <c r="C68" s="19">
        <v>43617.0</v>
      </c>
      <c r="D68" s="19">
        <v>43709.0</v>
      </c>
      <c r="J68" s="18">
        <v>1.0</v>
      </c>
      <c r="K68" s="18">
        <v>1.0</v>
      </c>
      <c r="L68" s="18">
        <v>1.0</v>
      </c>
    </row>
    <row r="69">
      <c r="A69" s="18" t="s">
        <v>130</v>
      </c>
      <c r="B69" s="18" t="s">
        <v>64</v>
      </c>
      <c r="C69" s="19">
        <v>43617.0</v>
      </c>
      <c r="D69" s="19">
        <v>43862.0</v>
      </c>
      <c r="J69" s="18">
        <v>1.0</v>
      </c>
      <c r="K69" s="18">
        <v>1.0</v>
      </c>
      <c r="L69" s="18">
        <v>1.0</v>
      </c>
      <c r="M69" s="18">
        <v>1.0</v>
      </c>
      <c r="N69" s="18">
        <v>1.0</v>
      </c>
      <c r="O69" s="18">
        <v>1.0</v>
      </c>
      <c r="P69" s="18">
        <v>1.0</v>
      </c>
      <c r="Q69" s="18">
        <v>1.0</v>
      </c>
    </row>
    <row r="70">
      <c r="A70" s="18" t="s">
        <v>131</v>
      </c>
      <c r="B70" s="18" t="s">
        <v>64</v>
      </c>
      <c r="C70" s="19">
        <v>43617.0</v>
      </c>
      <c r="D70" s="19">
        <v>44075.0</v>
      </c>
      <c r="J70" s="18">
        <v>1.0</v>
      </c>
      <c r="K70" s="18">
        <v>1.0</v>
      </c>
      <c r="L70" s="18">
        <v>1.0</v>
      </c>
      <c r="M70" s="18">
        <v>1.0</v>
      </c>
      <c r="N70" s="18">
        <v>1.0</v>
      </c>
      <c r="O70" s="18">
        <v>1.0</v>
      </c>
      <c r="P70" s="18">
        <v>1.0</v>
      </c>
      <c r="Q70" s="18">
        <v>1.0</v>
      </c>
      <c r="R70" s="18">
        <v>1.0</v>
      </c>
      <c r="S70" s="18">
        <v>1.0</v>
      </c>
      <c r="T70" s="18">
        <v>1.0</v>
      </c>
      <c r="U70" s="18">
        <v>1.0</v>
      </c>
      <c r="V70" s="18">
        <v>1.0</v>
      </c>
      <c r="W70" s="18">
        <v>1.0</v>
      </c>
      <c r="X70" s="18">
        <v>1.0</v>
      </c>
    </row>
    <row r="71">
      <c r="A71" s="18" t="s">
        <v>132</v>
      </c>
      <c r="B71" s="18" t="s">
        <v>62</v>
      </c>
      <c r="C71" s="19">
        <v>43617.0</v>
      </c>
      <c r="J71" s="18">
        <v>1.0</v>
      </c>
      <c r="K71" s="18">
        <v>1.0</v>
      </c>
      <c r="L71" s="18">
        <v>1.0</v>
      </c>
      <c r="M71" s="18">
        <v>1.0</v>
      </c>
      <c r="N71" s="18">
        <v>1.0</v>
      </c>
      <c r="O71" s="18">
        <v>1.0</v>
      </c>
      <c r="P71" s="18">
        <v>1.0</v>
      </c>
      <c r="Q71" s="18">
        <v>1.0</v>
      </c>
      <c r="R71" s="18">
        <v>1.0</v>
      </c>
      <c r="S71" s="18">
        <v>1.0</v>
      </c>
      <c r="T71" s="18">
        <v>1.0</v>
      </c>
      <c r="U71" s="18">
        <v>1.0</v>
      </c>
      <c r="V71" s="18">
        <v>1.0</v>
      </c>
      <c r="W71" s="18">
        <v>1.0</v>
      </c>
      <c r="X71" s="18">
        <v>1.0</v>
      </c>
      <c r="Y71" s="18">
        <v>1.0</v>
      </c>
      <c r="Z71" s="18">
        <v>1.0</v>
      </c>
      <c r="AA71" s="18">
        <v>1.0</v>
      </c>
      <c r="AB71" s="18">
        <v>1.0</v>
      </c>
    </row>
    <row r="72">
      <c r="A72" s="18" t="s">
        <v>133</v>
      </c>
      <c r="B72" s="18" t="s">
        <v>62</v>
      </c>
      <c r="C72" s="19">
        <v>43617.0</v>
      </c>
      <c r="J72" s="18">
        <v>1.0</v>
      </c>
      <c r="K72" s="18">
        <v>1.0</v>
      </c>
      <c r="L72" s="18">
        <v>1.0</v>
      </c>
      <c r="M72" s="18">
        <v>1.0</v>
      </c>
      <c r="N72" s="18">
        <v>1.0</v>
      </c>
      <c r="O72" s="18">
        <v>1.0</v>
      </c>
      <c r="P72" s="18">
        <v>1.0</v>
      </c>
      <c r="Q72" s="18">
        <v>1.0</v>
      </c>
      <c r="R72" s="18">
        <v>1.0</v>
      </c>
      <c r="S72" s="18">
        <v>1.0</v>
      </c>
      <c r="T72" s="18">
        <v>1.0</v>
      </c>
      <c r="U72" s="18">
        <v>1.0</v>
      </c>
      <c r="V72" s="18">
        <v>1.0</v>
      </c>
      <c r="W72" s="18">
        <v>1.0</v>
      </c>
      <c r="X72" s="18">
        <v>1.0</v>
      </c>
      <c r="Y72" s="18">
        <v>1.0</v>
      </c>
      <c r="Z72" s="18">
        <v>1.0</v>
      </c>
      <c r="AA72" s="18">
        <v>1.0</v>
      </c>
      <c r="AB72" s="18">
        <v>1.0</v>
      </c>
    </row>
    <row r="73">
      <c r="A73" s="18" t="s">
        <v>134</v>
      </c>
      <c r="B73" s="18" t="s">
        <v>62</v>
      </c>
      <c r="C73" s="19">
        <v>43617.0</v>
      </c>
      <c r="J73" s="18">
        <v>1.0</v>
      </c>
      <c r="K73" s="18">
        <v>1.0</v>
      </c>
      <c r="L73" s="18">
        <v>1.0</v>
      </c>
      <c r="M73" s="18">
        <v>1.0</v>
      </c>
      <c r="N73" s="18">
        <v>1.0</v>
      </c>
      <c r="O73" s="18">
        <v>1.0</v>
      </c>
      <c r="P73" s="18">
        <v>1.0</v>
      </c>
      <c r="Q73" s="18">
        <v>1.0</v>
      </c>
      <c r="R73" s="18">
        <v>1.0</v>
      </c>
      <c r="S73" s="18">
        <v>1.0</v>
      </c>
      <c r="T73" s="18">
        <v>1.0</v>
      </c>
      <c r="U73" s="18">
        <v>1.0</v>
      </c>
      <c r="V73" s="18">
        <v>1.0</v>
      </c>
      <c r="W73" s="18">
        <v>1.0</v>
      </c>
      <c r="X73" s="18">
        <v>1.0</v>
      </c>
      <c r="Y73" s="18">
        <v>1.0</v>
      </c>
      <c r="Z73" s="18">
        <v>1.0</v>
      </c>
      <c r="AA73" s="18">
        <v>1.0</v>
      </c>
      <c r="AB73" s="18">
        <v>1.0</v>
      </c>
    </row>
    <row r="74">
      <c r="A74" s="18" t="s">
        <v>135</v>
      </c>
      <c r="B74" s="18" t="s">
        <v>62</v>
      </c>
      <c r="C74" s="19">
        <v>43617.0</v>
      </c>
      <c r="J74" s="18">
        <v>1.0</v>
      </c>
      <c r="K74" s="18">
        <v>1.0</v>
      </c>
      <c r="L74" s="18">
        <v>1.0</v>
      </c>
      <c r="M74" s="18">
        <v>1.0</v>
      </c>
      <c r="N74" s="18">
        <v>1.0</v>
      </c>
      <c r="O74" s="18">
        <v>1.0</v>
      </c>
      <c r="P74" s="18">
        <v>1.0</v>
      </c>
      <c r="Q74" s="18">
        <v>1.0</v>
      </c>
      <c r="R74" s="18">
        <v>1.0</v>
      </c>
      <c r="S74" s="18">
        <v>1.0</v>
      </c>
      <c r="T74" s="18">
        <v>1.0</v>
      </c>
      <c r="U74" s="18">
        <v>1.0</v>
      </c>
      <c r="V74" s="18">
        <v>1.0</v>
      </c>
      <c r="W74" s="18">
        <v>1.0</v>
      </c>
      <c r="X74" s="18">
        <v>1.0</v>
      </c>
      <c r="Y74" s="18">
        <v>1.0</v>
      </c>
      <c r="Z74" s="18">
        <v>1.0</v>
      </c>
      <c r="AA74" s="18">
        <v>1.0</v>
      </c>
      <c r="AB74" s="18">
        <v>1.0</v>
      </c>
    </row>
    <row r="75">
      <c r="A75" s="18" t="s">
        <v>136</v>
      </c>
      <c r="B75" s="18" t="s">
        <v>64</v>
      </c>
      <c r="C75" s="19">
        <v>43617.0</v>
      </c>
      <c r="D75" s="19">
        <v>44166.0</v>
      </c>
      <c r="J75" s="18">
        <v>1.0</v>
      </c>
      <c r="K75" s="18">
        <v>1.0</v>
      </c>
      <c r="L75" s="18">
        <v>1.0</v>
      </c>
      <c r="M75" s="18">
        <v>1.0</v>
      </c>
      <c r="N75" s="18">
        <v>1.0</v>
      </c>
      <c r="O75" s="18">
        <v>1.0</v>
      </c>
      <c r="P75" s="18">
        <v>1.0</v>
      </c>
      <c r="Q75" s="18">
        <v>1.0</v>
      </c>
      <c r="R75" s="18">
        <v>1.0</v>
      </c>
      <c r="S75" s="18">
        <v>1.0</v>
      </c>
      <c r="T75" s="18">
        <v>1.0</v>
      </c>
      <c r="U75" s="18">
        <v>1.0</v>
      </c>
      <c r="V75" s="18">
        <v>1.0</v>
      </c>
      <c r="W75" s="18">
        <v>1.0</v>
      </c>
      <c r="X75" s="18">
        <v>1.0</v>
      </c>
      <c r="Y75" s="18">
        <v>1.0</v>
      </c>
      <c r="Z75" s="18">
        <v>1.0</v>
      </c>
      <c r="AA75" s="18">
        <v>1.0</v>
      </c>
    </row>
    <row r="76">
      <c r="A76" s="18" t="s">
        <v>137</v>
      </c>
      <c r="B76" s="18" t="s">
        <v>62</v>
      </c>
      <c r="C76" s="19">
        <v>43617.0</v>
      </c>
      <c r="J76" s="18">
        <v>1.0</v>
      </c>
      <c r="K76" s="18">
        <v>1.0</v>
      </c>
      <c r="L76" s="18">
        <v>1.0</v>
      </c>
      <c r="M76" s="18">
        <v>1.0</v>
      </c>
      <c r="N76" s="18">
        <v>1.0</v>
      </c>
      <c r="O76" s="18">
        <v>1.0</v>
      </c>
      <c r="P76" s="18">
        <v>1.0</v>
      </c>
      <c r="Q76" s="18">
        <v>1.0</v>
      </c>
      <c r="R76" s="18">
        <v>1.0</v>
      </c>
      <c r="S76" s="18">
        <v>1.0</v>
      </c>
      <c r="T76" s="18">
        <v>1.0</v>
      </c>
      <c r="U76" s="18">
        <v>1.0</v>
      </c>
      <c r="V76" s="18">
        <v>1.0</v>
      </c>
      <c r="W76" s="18">
        <v>1.0</v>
      </c>
      <c r="X76" s="18">
        <v>1.0</v>
      </c>
      <c r="Y76" s="18">
        <v>1.0</v>
      </c>
      <c r="Z76" s="18">
        <v>1.0</v>
      </c>
      <c r="AA76" s="18">
        <v>1.0</v>
      </c>
      <c r="AB76" s="18">
        <v>1.0</v>
      </c>
    </row>
    <row r="77">
      <c r="A77" s="18" t="s">
        <v>138</v>
      </c>
      <c r="B77" s="18" t="s">
        <v>62</v>
      </c>
      <c r="C77" s="19">
        <v>43617.0</v>
      </c>
      <c r="J77" s="18">
        <v>1.0</v>
      </c>
      <c r="K77" s="18">
        <v>1.0</v>
      </c>
      <c r="L77" s="18">
        <v>1.0</v>
      </c>
      <c r="M77" s="18">
        <v>1.0</v>
      </c>
      <c r="N77" s="18">
        <v>1.0</v>
      </c>
      <c r="O77" s="18">
        <v>1.0</v>
      </c>
      <c r="P77" s="18">
        <v>1.0</v>
      </c>
      <c r="Q77" s="18">
        <v>1.0</v>
      </c>
      <c r="R77" s="18">
        <v>1.0</v>
      </c>
      <c r="S77" s="18">
        <v>1.0</v>
      </c>
      <c r="T77" s="18">
        <v>1.0</v>
      </c>
      <c r="U77" s="18">
        <v>1.0</v>
      </c>
      <c r="V77" s="18">
        <v>1.0</v>
      </c>
      <c r="W77" s="18">
        <v>1.0</v>
      </c>
      <c r="X77" s="18">
        <v>1.0</v>
      </c>
      <c r="Y77" s="18">
        <v>1.0</v>
      </c>
      <c r="Z77" s="18">
        <v>1.0</v>
      </c>
      <c r="AA77" s="18">
        <v>1.0</v>
      </c>
      <c r="AB77" s="18">
        <v>1.0</v>
      </c>
    </row>
    <row r="78">
      <c r="A78" s="18" t="s">
        <v>139</v>
      </c>
      <c r="B78" s="18" t="s">
        <v>64</v>
      </c>
      <c r="C78" s="19">
        <v>43647.0</v>
      </c>
      <c r="D78" s="19">
        <v>43952.0</v>
      </c>
      <c r="K78" s="18">
        <v>1.0</v>
      </c>
      <c r="L78" s="18">
        <v>1.0</v>
      </c>
      <c r="M78" s="18">
        <v>1.0</v>
      </c>
      <c r="N78" s="18">
        <v>1.0</v>
      </c>
      <c r="O78" s="18">
        <v>1.0</v>
      </c>
      <c r="P78" s="18">
        <v>1.0</v>
      </c>
      <c r="Q78" s="18">
        <v>1.0</v>
      </c>
      <c r="R78" s="18">
        <v>1.0</v>
      </c>
      <c r="S78" s="18">
        <v>1.0</v>
      </c>
      <c r="T78" s="18">
        <v>1.0</v>
      </c>
    </row>
    <row r="79">
      <c r="A79" s="18" t="s">
        <v>140</v>
      </c>
      <c r="B79" s="18" t="s">
        <v>64</v>
      </c>
      <c r="C79" s="19">
        <v>43647.0</v>
      </c>
      <c r="D79" s="19">
        <v>43831.0</v>
      </c>
      <c r="K79" s="18">
        <v>1.0</v>
      </c>
      <c r="L79" s="18">
        <v>1.0</v>
      </c>
      <c r="M79" s="18">
        <v>1.0</v>
      </c>
      <c r="N79" s="18">
        <v>1.0</v>
      </c>
      <c r="O79" s="18">
        <v>1.0</v>
      </c>
      <c r="P79" s="18">
        <v>1.0</v>
      </c>
    </row>
    <row r="80">
      <c r="A80" s="18" t="s">
        <v>141</v>
      </c>
      <c r="B80" s="18" t="s">
        <v>64</v>
      </c>
      <c r="C80" s="19">
        <v>43647.0</v>
      </c>
      <c r="D80" s="19">
        <v>44044.0</v>
      </c>
      <c r="K80" s="18">
        <v>1.0</v>
      </c>
      <c r="L80" s="18">
        <v>1.0</v>
      </c>
      <c r="M80" s="18">
        <v>1.0</v>
      </c>
      <c r="N80" s="18">
        <v>1.0</v>
      </c>
      <c r="O80" s="18">
        <v>1.0</v>
      </c>
      <c r="P80" s="18">
        <v>1.0</v>
      </c>
      <c r="Q80" s="18">
        <v>1.0</v>
      </c>
      <c r="R80" s="18">
        <v>1.0</v>
      </c>
      <c r="S80" s="18">
        <v>1.0</v>
      </c>
      <c r="T80" s="18">
        <v>1.0</v>
      </c>
      <c r="U80" s="18">
        <v>1.0</v>
      </c>
      <c r="V80" s="18">
        <v>1.0</v>
      </c>
      <c r="W80" s="18">
        <v>1.0</v>
      </c>
    </row>
    <row r="81">
      <c r="A81" s="18" t="s">
        <v>142</v>
      </c>
      <c r="B81" s="18" t="s">
        <v>62</v>
      </c>
      <c r="C81" s="19">
        <v>43647.0</v>
      </c>
      <c r="K81" s="18">
        <v>1.0</v>
      </c>
      <c r="L81" s="18">
        <v>1.0</v>
      </c>
      <c r="M81" s="18">
        <v>1.0</v>
      </c>
      <c r="N81" s="18">
        <v>1.0</v>
      </c>
      <c r="O81" s="18">
        <v>1.0</v>
      </c>
      <c r="P81" s="18">
        <v>1.0</v>
      </c>
      <c r="Q81" s="18">
        <v>1.0</v>
      </c>
      <c r="R81" s="18">
        <v>1.0</v>
      </c>
      <c r="S81" s="18">
        <v>1.0</v>
      </c>
      <c r="T81" s="18">
        <v>1.0</v>
      </c>
      <c r="U81" s="18">
        <v>1.0</v>
      </c>
      <c r="V81" s="18">
        <v>1.0</v>
      </c>
      <c r="W81" s="18">
        <v>1.0</v>
      </c>
      <c r="X81" s="18">
        <v>1.0</v>
      </c>
      <c r="Y81" s="18">
        <v>1.0</v>
      </c>
      <c r="Z81" s="18">
        <v>1.0</v>
      </c>
      <c r="AA81" s="18">
        <v>1.0</v>
      </c>
      <c r="AB81" s="18">
        <v>1.0</v>
      </c>
    </row>
    <row r="82">
      <c r="A82" s="18" t="s">
        <v>143</v>
      </c>
      <c r="B82" s="18" t="s">
        <v>62</v>
      </c>
      <c r="C82" s="19">
        <v>43647.0</v>
      </c>
      <c r="K82" s="18">
        <v>1.0</v>
      </c>
      <c r="L82" s="18">
        <v>1.0</v>
      </c>
      <c r="M82" s="18">
        <v>1.0</v>
      </c>
      <c r="N82" s="18">
        <v>1.0</v>
      </c>
      <c r="O82" s="18">
        <v>1.0</v>
      </c>
      <c r="P82" s="18">
        <v>1.0</v>
      </c>
      <c r="Q82" s="18">
        <v>1.0</v>
      </c>
      <c r="R82" s="18">
        <v>1.0</v>
      </c>
      <c r="S82" s="18">
        <v>1.0</v>
      </c>
      <c r="T82" s="18">
        <v>1.0</v>
      </c>
      <c r="U82" s="18">
        <v>1.0</v>
      </c>
      <c r="V82" s="18">
        <v>1.0</v>
      </c>
      <c r="W82" s="18">
        <v>1.0</v>
      </c>
      <c r="X82" s="18">
        <v>1.0</v>
      </c>
      <c r="Y82" s="18">
        <v>1.0</v>
      </c>
      <c r="Z82" s="18">
        <v>1.0</v>
      </c>
      <c r="AA82" s="18">
        <v>1.0</v>
      </c>
      <c r="AB82" s="18">
        <v>1.0</v>
      </c>
    </row>
    <row r="83">
      <c r="A83" s="18" t="s">
        <v>144</v>
      </c>
      <c r="B83" s="18" t="s">
        <v>64</v>
      </c>
      <c r="C83" s="19">
        <v>43647.0</v>
      </c>
      <c r="D83" s="19">
        <v>43862.0</v>
      </c>
      <c r="K83" s="18">
        <v>1.0</v>
      </c>
      <c r="L83" s="18">
        <v>1.0</v>
      </c>
      <c r="M83" s="18">
        <v>1.0</v>
      </c>
      <c r="N83" s="18">
        <v>1.0</v>
      </c>
      <c r="O83" s="18">
        <v>1.0</v>
      </c>
      <c r="P83" s="18">
        <v>1.0</v>
      </c>
      <c r="Q83" s="18">
        <v>1.0</v>
      </c>
    </row>
    <row r="84">
      <c r="A84" s="18" t="s">
        <v>145</v>
      </c>
      <c r="B84" s="18" t="s">
        <v>64</v>
      </c>
      <c r="C84" s="19">
        <v>43647.0</v>
      </c>
      <c r="D84" s="19">
        <v>43862.0</v>
      </c>
      <c r="K84" s="18">
        <v>1.0</v>
      </c>
      <c r="L84" s="18">
        <v>1.0</v>
      </c>
      <c r="M84" s="18">
        <v>1.0</v>
      </c>
      <c r="N84" s="18">
        <v>1.0</v>
      </c>
      <c r="O84" s="18">
        <v>1.0</v>
      </c>
      <c r="P84" s="18">
        <v>1.0</v>
      </c>
      <c r="Q84" s="18">
        <v>1.0</v>
      </c>
    </row>
    <row r="85">
      <c r="A85" s="18" t="s">
        <v>146</v>
      </c>
      <c r="B85" s="18" t="s">
        <v>62</v>
      </c>
      <c r="C85" s="19">
        <v>43647.0</v>
      </c>
      <c r="K85" s="18">
        <v>1.0</v>
      </c>
      <c r="L85" s="18">
        <v>1.0</v>
      </c>
      <c r="M85" s="18">
        <v>1.0</v>
      </c>
      <c r="N85" s="18">
        <v>1.0</v>
      </c>
      <c r="O85" s="18">
        <v>1.0</v>
      </c>
      <c r="P85" s="18">
        <v>1.0</v>
      </c>
      <c r="Q85" s="18">
        <v>1.0</v>
      </c>
      <c r="R85" s="18">
        <v>1.0</v>
      </c>
      <c r="S85" s="18">
        <v>1.0</v>
      </c>
      <c r="T85" s="18">
        <v>1.0</v>
      </c>
      <c r="U85" s="18">
        <v>1.0</v>
      </c>
      <c r="V85" s="18">
        <v>1.0</v>
      </c>
      <c r="W85" s="18">
        <v>1.0</v>
      </c>
      <c r="X85" s="18">
        <v>1.0</v>
      </c>
      <c r="Y85" s="18">
        <v>1.0</v>
      </c>
      <c r="Z85" s="18">
        <v>1.0</v>
      </c>
      <c r="AA85" s="18">
        <v>1.0</v>
      </c>
      <c r="AB85" s="18">
        <v>1.0</v>
      </c>
    </row>
    <row r="86">
      <c r="A86" s="18" t="s">
        <v>147</v>
      </c>
      <c r="B86" s="18" t="s">
        <v>62</v>
      </c>
      <c r="C86" s="19">
        <v>43647.0</v>
      </c>
      <c r="K86" s="18">
        <v>1.0</v>
      </c>
      <c r="L86" s="18">
        <v>1.0</v>
      </c>
      <c r="M86" s="18">
        <v>1.0</v>
      </c>
      <c r="N86" s="18">
        <v>1.0</v>
      </c>
      <c r="O86" s="18">
        <v>1.0</v>
      </c>
      <c r="P86" s="18">
        <v>1.0</v>
      </c>
      <c r="Q86" s="18">
        <v>1.0</v>
      </c>
      <c r="R86" s="18">
        <v>1.0</v>
      </c>
      <c r="S86" s="18">
        <v>1.0</v>
      </c>
      <c r="T86" s="18">
        <v>1.0</v>
      </c>
      <c r="U86" s="18">
        <v>1.0</v>
      </c>
      <c r="V86" s="18">
        <v>1.0</v>
      </c>
      <c r="W86" s="18">
        <v>1.0</v>
      </c>
      <c r="X86" s="18">
        <v>1.0</v>
      </c>
      <c r="Y86" s="18">
        <v>1.0</v>
      </c>
      <c r="Z86" s="18">
        <v>1.0</v>
      </c>
      <c r="AA86" s="18">
        <v>1.0</v>
      </c>
      <c r="AB86" s="18">
        <v>1.0</v>
      </c>
    </row>
    <row r="87">
      <c r="A87" s="18" t="s">
        <v>148</v>
      </c>
      <c r="B87" s="18" t="s">
        <v>64</v>
      </c>
      <c r="C87" s="19">
        <v>43647.0</v>
      </c>
      <c r="D87" s="19">
        <v>44136.0</v>
      </c>
      <c r="K87" s="18">
        <v>1.0</v>
      </c>
      <c r="L87" s="18">
        <v>1.0</v>
      </c>
      <c r="M87" s="18">
        <v>1.0</v>
      </c>
      <c r="N87" s="18">
        <v>1.0</v>
      </c>
      <c r="O87" s="18">
        <v>1.0</v>
      </c>
      <c r="P87" s="18">
        <v>1.0</v>
      </c>
      <c r="Q87" s="18">
        <v>1.0</v>
      </c>
      <c r="R87" s="18">
        <v>1.0</v>
      </c>
      <c r="S87" s="18">
        <v>1.0</v>
      </c>
      <c r="T87" s="18">
        <v>1.0</v>
      </c>
      <c r="U87" s="18">
        <v>1.0</v>
      </c>
      <c r="V87" s="18">
        <v>1.0</v>
      </c>
      <c r="W87" s="18">
        <v>1.0</v>
      </c>
      <c r="X87" s="18">
        <v>1.0</v>
      </c>
      <c r="Y87" s="18">
        <v>1.0</v>
      </c>
      <c r="Z87" s="18">
        <v>1.0</v>
      </c>
    </row>
    <row r="88">
      <c r="A88" s="18" t="s">
        <v>149</v>
      </c>
      <c r="B88" s="18" t="s">
        <v>62</v>
      </c>
      <c r="C88" s="19">
        <v>43647.0</v>
      </c>
      <c r="K88" s="18">
        <v>1.0</v>
      </c>
      <c r="L88" s="18">
        <v>1.0</v>
      </c>
      <c r="M88" s="18">
        <v>1.0</v>
      </c>
      <c r="N88" s="18">
        <v>1.0</v>
      </c>
      <c r="O88" s="18">
        <v>1.0</v>
      </c>
      <c r="P88" s="18">
        <v>1.0</v>
      </c>
      <c r="Q88" s="18">
        <v>1.0</v>
      </c>
      <c r="R88" s="18">
        <v>1.0</v>
      </c>
      <c r="S88" s="18">
        <v>1.0</v>
      </c>
      <c r="T88" s="18">
        <v>1.0</v>
      </c>
      <c r="U88" s="18">
        <v>1.0</v>
      </c>
      <c r="V88" s="18">
        <v>1.0</v>
      </c>
      <c r="W88" s="18">
        <v>1.0</v>
      </c>
      <c r="X88" s="18">
        <v>1.0</v>
      </c>
      <c r="Y88" s="18">
        <v>1.0</v>
      </c>
      <c r="Z88" s="18">
        <v>1.0</v>
      </c>
      <c r="AA88" s="18">
        <v>1.0</v>
      </c>
      <c r="AB88" s="18">
        <v>1.0</v>
      </c>
    </row>
    <row r="89">
      <c r="A89" s="18" t="s">
        <v>150</v>
      </c>
      <c r="B89" s="18" t="s">
        <v>62</v>
      </c>
      <c r="C89" s="19">
        <v>43678.0</v>
      </c>
      <c r="L89" s="18">
        <v>1.0</v>
      </c>
      <c r="M89" s="18">
        <v>1.0</v>
      </c>
      <c r="N89" s="18">
        <v>1.0</v>
      </c>
      <c r="O89" s="18">
        <v>1.0</v>
      </c>
      <c r="P89" s="18">
        <v>1.0</v>
      </c>
      <c r="Q89" s="18">
        <v>1.0</v>
      </c>
      <c r="R89" s="18">
        <v>1.0</v>
      </c>
      <c r="S89" s="18">
        <v>1.0</v>
      </c>
      <c r="T89" s="18">
        <v>1.0</v>
      </c>
      <c r="U89" s="18">
        <v>1.0</v>
      </c>
      <c r="V89" s="18">
        <v>1.0</v>
      </c>
      <c r="W89" s="18">
        <v>1.0</v>
      </c>
      <c r="X89" s="18">
        <v>1.0</v>
      </c>
      <c r="Y89" s="18">
        <v>1.0</v>
      </c>
      <c r="Z89" s="18">
        <v>1.0</v>
      </c>
      <c r="AA89" s="18">
        <v>1.0</v>
      </c>
      <c r="AB89" s="18">
        <v>1.0</v>
      </c>
    </row>
    <row r="90">
      <c r="A90" s="18" t="s">
        <v>151</v>
      </c>
      <c r="B90" s="18" t="s">
        <v>64</v>
      </c>
      <c r="C90" s="19">
        <v>43678.0</v>
      </c>
      <c r="D90" s="19">
        <v>43709.0</v>
      </c>
      <c r="L90" s="18">
        <v>1.0</v>
      </c>
    </row>
    <row r="91">
      <c r="A91" s="18" t="s">
        <v>152</v>
      </c>
      <c r="B91" s="18" t="s">
        <v>62</v>
      </c>
      <c r="C91" s="19">
        <v>43678.0</v>
      </c>
      <c r="L91" s="18">
        <v>1.0</v>
      </c>
      <c r="M91" s="18">
        <v>1.0</v>
      </c>
      <c r="N91" s="18">
        <v>1.0</v>
      </c>
      <c r="O91" s="18">
        <v>1.0</v>
      </c>
      <c r="P91" s="18">
        <v>1.0</v>
      </c>
      <c r="Q91" s="18">
        <v>1.0</v>
      </c>
      <c r="R91" s="18">
        <v>1.0</v>
      </c>
      <c r="S91" s="18">
        <v>1.0</v>
      </c>
      <c r="T91" s="18">
        <v>1.0</v>
      </c>
      <c r="U91" s="18">
        <v>1.0</v>
      </c>
      <c r="V91" s="18">
        <v>1.0</v>
      </c>
      <c r="W91" s="18">
        <v>1.0</v>
      </c>
      <c r="X91" s="18">
        <v>1.0</v>
      </c>
      <c r="Y91" s="18">
        <v>1.0</v>
      </c>
      <c r="Z91" s="18">
        <v>1.0</v>
      </c>
      <c r="AA91" s="18">
        <v>1.0</v>
      </c>
      <c r="AB91" s="18">
        <v>1.0</v>
      </c>
    </row>
    <row r="92">
      <c r="A92" s="18" t="s">
        <v>153</v>
      </c>
      <c r="B92" s="18" t="s">
        <v>62</v>
      </c>
      <c r="C92" s="19">
        <v>43678.0</v>
      </c>
      <c r="L92" s="18">
        <v>1.0</v>
      </c>
      <c r="M92" s="18">
        <v>1.0</v>
      </c>
      <c r="N92" s="18">
        <v>1.0</v>
      </c>
      <c r="O92" s="18">
        <v>1.0</v>
      </c>
      <c r="P92" s="18">
        <v>1.0</v>
      </c>
      <c r="Q92" s="18">
        <v>1.0</v>
      </c>
      <c r="R92" s="18">
        <v>1.0</v>
      </c>
      <c r="S92" s="18">
        <v>1.0</v>
      </c>
      <c r="T92" s="18">
        <v>1.0</v>
      </c>
      <c r="U92" s="18">
        <v>1.0</v>
      </c>
      <c r="V92" s="18">
        <v>1.0</v>
      </c>
      <c r="W92" s="18">
        <v>1.0</v>
      </c>
      <c r="X92" s="18">
        <v>1.0</v>
      </c>
      <c r="Y92" s="18">
        <v>1.0</v>
      </c>
      <c r="Z92" s="18">
        <v>1.0</v>
      </c>
      <c r="AA92" s="18">
        <v>1.0</v>
      </c>
      <c r="AB92" s="18">
        <v>1.0</v>
      </c>
    </row>
    <row r="93">
      <c r="A93" s="18" t="s">
        <v>154</v>
      </c>
      <c r="B93" s="18" t="s">
        <v>64</v>
      </c>
      <c r="C93" s="19">
        <v>43709.0</v>
      </c>
      <c r="D93" s="19">
        <v>44075.0</v>
      </c>
      <c r="M93" s="18">
        <v>1.0</v>
      </c>
      <c r="N93" s="18">
        <v>1.0</v>
      </c>
      <c r="O93" s="18">
        <v>1.0</v>
      </c>
      <c r="P93" s="18">
        <v>1.0</v>
      </c>
      <c r="Q93" s="18">
        <v>1.0</v>
      </c>
      <c r="R93" s="18">
        <v>1.0</v>
      </c>
      <c r="S93" s="18">
        <v>1.0</v>
      </c>
      <c r="T93" s="18">
        <v>1.0</v>
      </c>
      <c r="U93" s="18">
        <v>1.0</v>
      </c>
      <c r="V93" s="18">
        <v>1.0</v>
      </c>
      <c r="W93" s="18">
        <v>1.0</v>
      </c>
      <c r="X93" s="18">
        <v>1.0</v>
      </c>
    </row>
    <row r="94">
      <c r="A94" s="18" t="s">
        <v>155</v>
      </c>
      <c r="B94" s="18" t="s">
        <v>62</v>
      </c>
      <c r="C94" s="19">
        <v>43709.0</v>
      </c>
      <c r="M94" s="18">
        <v>1.0</v>
      </c>
      <c r="N94" s="18">
        <v>1.0</v>
      </c>
      <c r="O94" s="18">
        <v>1.0</v>
      </c>
      <c r="P94" s="18">
        <v>1.0</v>
      </c>
      <c r="Q94" s="18">
        <v>1.0</v>
      </c>
      <c r="R94" s="18">
        <v>1.0</v>
      </c>
      <c r="S94" s="18">
        <v>1.0</v>
      </c>
      <c r="T94" s="18">
        <v>1.0</v>
      </c>
      <c r="U94" s="18">
        <v>1.0</v>
      </c>
      <c r="V94" s="18">
        <v>1.0</v>
      </c>
      <c r="W94" s="18">
        <v>1.0</v>
      </c>
      <c r="X94" s="18">
        <v>1.0</v>
      </c>
      <c r="Y94" s="18">
        <v>1.0</v>
      </c>
      <c r="Z94" s="18">
        <v>1.0</v>
      </c>
      <c r="AA94" s="18">
        <v>1.0</v>
      </c>
      <c r="AB94" s="18">
        <v>1.0</v>
      </c>
    </row>
    <row r="95">
      <c r="A95" s="18" t="s">
        <v>156</v>
      </c>
      <c r="B95" s="18" t="s">
        <v>64</v>
      </c>
      <c r="C95" s="19">
        <v>43709.0</v>
      </c>
      <c r="D95" s="19">
        <v>43831.0</v>
      </c>
      <c r="M95" s="18">
        <v>1.0</v>
      </c>
      <c r="N95" s="18">
        <v>1.0</v>
      </c>
      <c r="O95" s="18">
        <v>1.0</v>
      </c>
      <c r="P95" s="18">
        <v>1.0</v>
      </c>
    </row>
    <row r="96">
      <c r="A96" s="18" t="s">
        <v>157</v>
      </c>
      <c r="B96" s="18" t="s">
        <v>62</v>
      </c>
      <c r="C96" s="19">
        <v>43709.0</v>
      </c>
      <c r="M96" s="18">
        <v>1.0</v>
      </c>
      <c r="N96" s="18">
        <v>1.0</v>
      </c>
      <c r="O96" s="18">
        <v>1.0</v>
      </c>
      <c r="P96" s="18">
        <v>1.0</v>
      </c>
      <c r="Q96" s="18">
        <v>1.0</v>
      </c>
      <c r="R96" s="18">
        <v>1.0</v>
      </c>
      <c r="S96" s="18">
        <v>1.0</v>
      </c>
      <c r="T96" s="18">
        <v>1.0</v>
      </c>
      <c r="U96" s="18">
        <v>1.0</v>
      </c>
      <c r="V96" s="18">
        <v>1.0</v>
      </c>
      <c r="W96" s="18">
        <v>1.0</v>
      </c>
      <c r="X96" s="18">
        <v>1.0</v>
      </c>
      <c r="Y96" s="18">
        <v>1.0</v>
      </c>
      <c r="Z96" s="18">
        <v>1.0</v>
      </c>
      <c r="AA96" s="18">
        <v>1.0</v>
      </c>
      <c r="AB96" s="18">
        <v>1.0</v>
      </c>
    </row>
    <row r="97">
      <c r="A97" s="18" t="s">
        <v>158</v>
      </c>
      <c r="B97" s="18" t="s">
        <v>64</v>
      </c>
      <c r="C97" s="19">
        <v>43709.0</v>
      </c>
      <c r="D97" s="19">
        <v>43770.0</v>
      </c>
      <c r="M97" s="18">
        <v>1.0</v>
      </c>
      <c r="N97" s="18">
        <v>1.0</v>
      </c>
    </row>
    <row r="98">
      <c r="A98" s="18" t="s">
        <v>159</v>
      </c>
      <c r="B98" s="18" t="s">
        <v>64</v>
      </c>
      <c r="C98" s="19">
        <v>43709.0</v>
      </c>
      <c r="D98" s="19">
        <v>44075.0</v>
      </c>
      <c r="M98" s="18">
        <v>1.0</v>
      </c>
      <c r="N98" s="18">
        <v>1.0</v>
      </c>
      <c r="O98" s="18">
        <v>1.0</v>
      </c>
      <c r="P98" s="18">
        <v>1.0</v>
      </c>
      <c r="Q98" s="18">
        <v>1.0</v>
      </c>
      <c r="R98" s="18">
        <v>1.0</v>
      </c>
      <c r="S98" s="18">
        <v>1.0</v>
      </c>
      <c r="T98" s="18">
        <v>1.0</v>
      </c>
      <c r="U98" s="18">
        <v>1.0</v>
      </c>
      <c r="V98" s="18">
        <v>1.0</v>
      </c>
      <c r="W98" s="18">
        <v>1.0</v>
      </c>
      <c r="X98" s="18">
        <v>1.0</v>
      </c>
    </row>
    <row r="99">
      <c r="A99" s="18" t="s">
        <v>160</v>
      </c>
      <c r="B99" s="18" t="s">
        <v>62</v>
      </c>
      <c r="C99" s="19">
        <v>43709.0</v>
      </c>
      <c r="M99" s="18">
        <v>1.0</v>
      </c>
      <c r="N99" s="18">
        <v>1.0</v>
      </c>
      <c r="O99" s="18">
        <v>1.0</v>
      </c>
      <c r="P99" s="18">
        <v>1.0</v>
      </c>
      <c r="Q99" s="18">
        <v>1.0</v>
      </c>
      <c r="R99" s="18">
        <v>1.0</v>
      </c>
      <c r="S99" s="18">
        <v>1.0</v>
      </c>
      <c r="T99" s="18">
        <v>1.0</v>
      </c>
      <c r="U99" s="18">
        <v>1.0</v>
      </c>
      <c r="V99" s="18">
        <v>1.0</v>
      </c>
      <c r="W99" s="18">
        <v>1.0</v>
      </c>
      <c r="X99" s="18">
        <v>1.0</v>
      </c>
      <c r="Y99" s="18">
        <v>1.0</v>
      </c>
      <c r="Z99" s="18">
        <v>1.0</v>
      </c>
      <c r="AA99" s="18">
        <v>1.0</v>
      </c>
      <c r="AB99" s="18">
        <v>1.0</v>
      </c>
    </row>
    <row r="100">
      <c r="A100" s="18" t="s">
        <v>161</v>
      </c>
      <c r="B100" s="18" t="s">
        <v>62</v>
      </c>
      <c r="C100" s="19">
        <v>43709.0</v>
      </c>
      <c r="M100" s="18">
        <v>1.0</v>
      </c>
      <c r="N100" s="18">
        <v>1.0</v>
      </c>
      <c r="O100" s="18">
        <v>1.0</v>
      </c>
      <c r="P100" s="18">
        <v>1.0</v>
      </c>
      <c r="Q100" s="18">
        <v>1.0</v>
      </c>
      <c r="R100" s="18">
        <v>1.0</v>
      </c>
      <c r="S100" s="18">
        <v>1.0</v>
      </c>
      <c r="T100" s="18">
        <v>1.0</v>
      </c>
      <c r="U100" s="18">
        <v>1.0</v>
      </c>
      <c r="V100" s="18">
        <v>1.0</v>
      </c>
      <c r="W100" s="18">
        <v>1.0</v>
      </c>
      <c r="X100" s="18">
        <v>1.0</v>
      </c>
      <c r="Y100" s="18">
        <v>1.0</v>
      </c>
      <c r="Z100" s="18">
        <v>1.0</v>
      </c>
      <c r="AA100" s="18">
        <v>1.0</v>
      </c>
      <c r="AB100" s="18">
        <v>1.0</v>
      </c>
    </row>
    <row r="101">
      <c r="A101" s="18" t="s">
        <v>162</v>
      </c>
      <c r="B101" s="18" t="s">
        <v>64</v>
      </c>
      <c r="C101" s="19">
        <v>43739.0</v>
      </c>
      <c r="D101" s="19">
        <v>44136.0</v>
      </c>
      <c r="N101" s="18">
        <v>1.0</v>
      </c>
      <c r="O101" s="18">
        <v>1.0</v>
      </c>
      <c r="P101" s="18">
        <v>1.0</v>
      </c>
      <c r="Q101" s="18">
        <v>1.0</v>
      </c>
      <c r="R101" s="18">
        <v>1.0</v>
      </c>
      <c r="S101" s="18">
        <v>1.0</v>
      </c>
      <c r="T101" s="18">
        <v>1.0</v>
      </c>
      <c r="U101" s="18">
        <v>1.0</v>
      </c>
      <c r="V101" s="18">
        <v>1.0</v>
      </c>
      <c r="W101" s="18">
        <v>1.0</v>
      </c>
      <c r="X101" s="18">
        <v>1.0</v>
      </c>
      <c r="Y101" s="18">
        <v>1.0</v>
      </c>
      <c r="Z101" s="18">
        <v>1.0</v>
      </c>
    </row>
    <row r="102">
      <c r="A102" s="18" t="s">
        <v>163</v>
      </c>
      <c r="B102" s="18" t="s">
        <v>62</v>
      </c>
      <c r="C102" s="19">
        <v>43739.0</v>
      </c>
      <c r="N102" s="18">
        <v>1.0</v>
      </c>
      <c r="O102" s="18">
        <v>1.0</v>
      </c>
      <c r="P102" s="18">
        <v>1.0</v>
      </c>
      <c r="Q102" s="18">
        <v>1.0</v>
      </c>
      <c r="R102" s="18">
        <v>1.0</v>
      </c>
      <c r="S102" s="18">
        <v>1.0</v>
      </c>
      <c r="T102" s="18">
        <v>1.0</v>
      </c>
      <c r="U102" s="18">
        <v>1.0</v>
      </c>
      <c r="V102" s="18">
        <v>1.0</v>
      </c>
      <c r="W102" s="18">
        <v>1.0</v>
      </c>
      <c r="X102" s="18">
        <v>1.0</v>
      </c>
      <c r="Y102" s="18">
        <v>1.0</v>
      </c>
      <c r="Z102" s="18">
        <v>1.0</v>
      </c>
      <c r="AA102" s="18">
        <v>1.0</v>
      </c>
      <c r="AB102" s="18">
        <v>1.0</v>
      </c>
    </row>
    <row r="103">
      <c r="A103" s="18" t="s">
        <v>164</v>
      </c>
      <c r="B103" s="18" t="s">
        <v>64</v>
      </c>
      <c r="C103" s="19">
        <v>43739.0</v>
      </c>
      <c r="D103" s="19">
        <v>43891.0</v>
      </c>
      <c r="N103" s="18">
        <v>1.0</v>
      </c>
      <c r="O103" s="18">
        <v>1.0</v>
      </c>
      <c r="P103" s="18">
        <v>1.0</v>
      </c>
      <c r="Q103" s="18">
        <v>1.0</v>
      </c>
      <c r="R103" s="18">
        <v>1.0</v>
      </c>
    </row>
    <row r="104">
      <c r="A104" s="18" t="s">
        <v>165</v>
      </c>
      <c r="B104" s="18" t="s">
        <v>62</v>
      </c>
      <c r="C104" s="19">
        <v>43739.0</v>
      </c>
      <c r="N104" s="18">
        <v>1.0</v>
      </c>
      <c r="O104" s="18">
        <v>1.0</v>
      </c>
      <c r="P104" s="18">
        <v>1.0</v>
      </c>
      <c r="Q104" s="18">
        <v>1.0</v>
      </c>
      <c r="R104" s="18">
        <v>1.0</v>
      </c>
      <c r="S104" s="18">
        <v>1.0</v>
      </c>
      <c r="T104" s="18">
        <v>1.0</v>
      </c>
      <c r="U104" s="18">
        <v>1.0</v>
      </c>
      <c r="V104" s="18">
        <v>1.0</v>
      </c>
      <c r="W104" s="18">
        <v>1.0</v>
      </c>
      <c r="X104" s="18">
        <v>1.0</v>
      </c>
      <c r="Y104" s="18">
        <v>1.0</v>
      </c>
      <c r="Z104" s="18">
        <v>1.0</v>
      </c>
      <c r="AA104" s="18">
        <v>1.0</v>
      </c>
      <c r="AB104" s="18">
        <v>1.0</v>
      </c>
    </row>
    <row r="105">
      <c r="A105" s="18" t="s">
        <v>166</v>
      </c>
      <c r="B105" s="18" t="s">
        <v>62</v>
      </c>
      <c r="C105" s="19">
        <v>43739.0</v>
      </c>
      <c r="N105" s="18">
        <v>1.0</v>
      </c>
      <c r="O105" s="18">
        <v>1.0</v>
      </c>
      <c r="P105" s="18">
        <v>1.0</v>
      </c>
      <c r="Q105" s="18">
        <v>1.0</v>
      </c>
      <c r="R105" s="18">
        <v>1.0</v>
      </c>
      <c r="S105" s="18">
        <v>1.0</v>
      </c>
      <c r="T105" s="18">
        <v>1.0</v>
      </c>
      <c r="U105" s="18">
        <v>1.0</v>
      </c>
      <c r="V105" s="18">
        <v>1.0</v>
      </c>
      <c r="W105" s="18">
        <v>1.0</v>
      </c>
      <c r="X105" s="18">
        <v>1.0</v>
      </c>
      <c r="Y105" s="18">
        <v>1.0</v>
      </c>
      <c r="Z105" s="18">
        <v>1.0</v>
      </c>
      <c r="AA105" s="18">
        <v>1.0</v>
      </c>
      <c r="AB105" s="18">
        <v>1.0</v>
      </c>
    </row>
    <row r="106">
      <c r="A106" s="18" t="s">
        <v>167</v>
      </c>
      <c r="B106" s="18" t="s">
        <v>62</v>
      </c>
      <c r="C106" s="19">
        <v>43739.0</v>
      </c>
      <c r="N106" s="18">
        <v>1.0</v>
      </c>
      <c r="O106" s="18">
        <v>1.0</v>
      </c>
      <c r="P106" s="18">
        <v>1.0</v>
      </c>
      <c r="Q106" s="18">
        <v>1.0</v>
      </c>
      <c r="R106" s="18">
        <v>1.0</v>
      </c>
      <c r="S106" s="18">
        <v>1.0</v>
      </c>
      <c r="T106" s="18">
        <v>1.0</v>
      </c>
      <c r="U106" s="18">
        <v>1.0</v>
      </c>
      <c r="V106" s="18">
        <v>1.0</v>
      </c>
      <c r="W106" s="18">
        <v>1.0</v>
      </c>
      <c r="X106" s="18">
        <v>1.0</v>
      </c>
      <c r="Y106" s="18">
        <v>1.0</v>
      </c>
      <c r="Z106" s="18">
        <v>1.0</v>
      </c>
      <c r="AA106" s="18">
        <v>1.0</v>
      </c>
      <c r="AB106" s="18">
        <v>1.0</v>
      </c>
    </row>
    <row r="107">
      <c r="A107" s="18" t="s">
        <v>168</v>
      </c>
      <c r="B107" s="18" t="s">
        <v>62</v>
      </c>
      <c r="C107" s="19">
        <v>43739.0</v>
      </c>
      <c r="N107" s="18">
        <v>1.0</v>
      </c>
      <c r="O107" s="18">
        <v>1.0</v>
      </c>
      <c r="P107" s="18">
        <v>1.0</v>
      </c>
      <c r="Q107" s="18">
        <v>1.0</v>
      </c>
      <c r="R107" s="18">
        <v>1.0</v>
      </c>
      <c r="S107" s="18">
        <v>1.0</v>
      </c>
      <c r="T107" s="18">
        <v>1.0</v>
      </c>
      <c r="U107" s="18">
        <v>1.0</v>
      </c>
      <c r="V107" s="18">
        <v>1.0</v>
      </c>
      <c r="W107" s="18">
        <v>1.0</v>
      </c>
      <c r="X107" s="18">
        <v>1.0</v>
      </c>
      <c r="Y107" s="18">
        <v>1.0</v>
      </c>
      <c r="Z107" s="18">
        <v>1.0</v>
      </c>
      <c r="AA107" s="18">
        <v>1.0</v>
      </c>
      <c r="AB107" s="18">
        <v>1.0</v>
      </c>
    </row>
    <row r="108">
      <c r="A108" s="18" t="s">
        <v>169</v>
      </c>
      <c r="B108" s="18" t="s">
        <v>62</v>
      </c>
      <c r="C108" s="19">
        <v>43739.0</v>
      </c>
      <c r="N108" s="18">
        <v>1.0</v>
      </c>
      <c r="O108" s="18">
        <v>1.0</v>
      </c>
      <c r="P108" s="18">
        <v>1.0</v>
      </c>
      <c r="Q108" s="18">
        <v>1.0</v>
      </c>
      <c r="R108" s="18">
        <v>1.0</v>
      </c>
      <c r="S108" s="18">
        <v>1.0</v>
      </c>
      <c r="T108" s="18">
        <v>1.0</v>
      </c>
      <c r="U108" s="18">
        <v>1.0</v>
      </c>
      <c r="V108" s="18">
        <v>1.0</v>
      </c>
      <c r="W108" s="18">
        <v>1.0</v>
      </c>
      <c r="X108" s="18">
        <v>1.0</v>
      </c>
      <c r="Y108" s="18">
        <v>1.0</v>
      </c>
      <c r="Z108" s="18">
        <v>1.0</v>
      </c>
      <c r="AA108" s="18">
        <v>1.0</v>
      </c>
      <c r="AB108" s="18">
        <v>1.0</v>
      </c>
    </row>
    <row r="109">
      <c r="A109" s="18" t="s">
        <v>170</v>
      </c>
      <c r="B109" s="18" t="s">
        <v>64</v>
      </c>
      <c r="C109" s="19">
        <v>43739.0</v>
      </c>
      <c r="D109" s="19">
        <v>44013.0</v>
      </c>
      <c r="N109" s="18">
        <v>1.0</v>
      </c>
      <c r="O109" s="18">
        <v>1.0</v>
      </c>
      <c r="P109" s="18">
        <v>1.0</v>
      </c>
      <c r="Q109" s="18">
        <v>1.0</v>
      </c>
      <c r="R109" s="18">
        <v>1.0</v>
      </c>
      <c r="S109" s="18">
        <v>1.0</v>
      </c>
      <c r="T109" s="18">
        <v>1.0</v>
      </c>
      <c r="U109" s="18">
        <v>1.0</v>
      </c>
      <c r="V109" s="18">
        <v>1.0</v>
      </c>
    </row>
    <row r="110">
      <c r="A110" s="18" t="s">
        <v>171</v>
      </c>
      <c r="B110" s="18" t="s">
        <v>62</v>
      </c>
      <c r="C110" s="19">
        <v>43739.0</v>
      </c>
      <c r="N110" s="18">
        <v>1.0</v>
      </c>
      <c r="O110" s="18">
        <v>1.0</v>
      </c>
      <c r="P110" s="18">
        <v>1.0</v>
      </c>
      <c r="Q110" s="18">
        <v>1.0</v>
      </c>
      <c r="R110" s="18">
        <v>1.0</v>
      </c>
      <c r="S110" s="18">
        <v>1.0</v>
      </c>
      <c r="T110" s="18">
        <v>1.0</v>
      </c>
      <c r="U110" s="18">
        <v>1.0</v>
      </c>
      <c r="V110" s="18">
        <v>1.0</v>
      </c>
      <c r="W110" s="18">
        <v>1.0</v>
      </c>
      <c r="X110" s="18">
        <v>1.0</v>
      </c>
      <c r="Y110" s="18">
        <v>1.0</v>
      </c>
      <c r="Z110" s="18">
        <v>1.0</v>
      </c>
      <c r="AA110" s="18">
        <v>1.0</v>
      </c>
      <c r="AB110" s="18">
        <v>1.0</v>
      </c>
    </row>
    <row r="111">
      <c r="A111" s="18" t="s">
        <v>172</v>
      </c>
      <c r="B111" s="18" t="s">
        <v>62</v>
      </c>
      <c r="C111" s="19">
        <v>43739.0</v>
      </c>
      <c r="N111" s="18">
        <v>1.0</v>
      </c>
      <c r="O111" s="18">
        <v>1.0</v>
      </c>
      <c r="P111" s="18">
        <v>1.0</v>
      </c>
      <c r="Q111" s="18">
        <v>1.0</v>
      </c>
      <c r="R111" s="18">
        <v>1.0</v>
      </c>
      <c r="S111" s="18">
        <v>1.0</v>
      </c>
      <c r="T111" s="18">
        <v>1.0</v>
      </c>
      <c r="U111" s="18">
        <v>1.0</v>
      </c>
      <c r="V111" s="18">
        <v>1.0</v>
      </c>
      <c r="W111" s="18">
        <v>1.0</v>
      </c>
      <c r="X111" s="18">
        <v>1.0</v>
      </c>
      <c r="Y111" s="18">
        <v>1.0</v>
      </c>
      <c r="Z111" s="18">
        <v>1.0</v>
      </c>
      <c r="AA111" s="18">
        <v>1.0</v>
      </c>
      <c r="AB111" s="18">
        <v>1.0</v>
      </c>
    </row>
    <row r="112">
      <c r="A112" s="18" t="s">
        <v>173</v>
      </c>
      <c r="B112" s="18" t="s">
        <v>62</v>
      </c>
      <c r="C112" s="19">
        <v>43739.0</v>
      </c>
      <c r="N112" s="18">
        <v>1.0</v>
      </c>
      <c r="O112" s="18">
        <v>1.0</v>
      </c>
      <c r="P112" s="18">
        <v>1.0</v>
      </c>
      <c r="Q112" s="18">
        <v>1.0</v>
      </c>
      <c r="R112" s="18">
        <v>1.0</v>
      </c>
      <c r="S112" s="18">
        <v>1.0</v>
      </c>
      <c r="T112" s="18">
        <v>1.0</v>
      </c>
      <c r="U112" s="18">
        <v>1.0</v>
      </c>
      <c r="V112" s="18">
        <v>1.0</v>
      </c>
      <c r="W112" s="18">
        <v>1.0</v>
      </c>
      <c r="X112" s="18">
        <v>1.0</v>
      </c>
      <c r="Y112" s="18">
        <v>1.0</v>
      </c>
      <c r="Z112" s="18">
        <v>1.0</v>
      </c>
      <c r="AA112" s="18">
        <v>1.0</v>
      </c>
      <c r="AB112" s="18">
        <v>1.0</v>
      </c>
    </row>
    <row r="113">
      <c r="A113" s="18" t="s">
        <v>174</v>
      </c>
      <c r="B113" s="18" t="s">
        <v>64</v>
      </c>
      <c r="C113" s="19">
        <v>43739.0</v>
      </c>
      <c r="D113" s="19">
        <v>44105.0</v>
      </c>
      <c r="N113" s="18">
        <v>1.0</v>
      </c>
      <c r="O113" s="18">
        <v>1.0</v>
      </c>
      <c r="P113" s="18">
        <v>1.0</v>
      </c>
      <c r="Q113" s="18">
        <v>1.0</v>
      </c>
      <c r="R113" s="18">
        <v>1.0</v>
      </c>
      <c r="S113" s="18">
        <v>1.0</v>
      </c>
      <c r="T113" s="18">
        <v>1.0</v>
      </c>
      <c r="U113" s="18">
        <v>1.0</v>
      </c>
      <c r="V113" s="18">
        <v>1.0</v>
      </c>
      <c r="W113" s="18">
        <v>1.0</v>
      </c>
      <c r="X113" s="18">
        <v>1.0</v>
      </c>
      <c r="Y113" s="18">
        <v>1.0</v>
      </c>
    </row>
    <row r="114">
      <c r="A114" s="18" t="s">
        <v>175</v>
      </c>
      <c r="B114" s="18" t="s">
        <v>62</v>
      </c>
      <c r="C114" s="19">
        <v>43739.0</v>
      </c>
      <c r="N114" s="18">
        <v>1.0</v>
      </c>
      <c r="O114" s="18">
        <v>1.0</v>
      </c>
      <c r="P114" s="18">
        <v>1.0</v>
      </c>
      <c r="Q114" s="18">
        <v>1.0</v>
      </c>
      <c r="R114" s="18">
        <v>1.0</v>
      </c>
      <c r="S114" s="18">
        <v>1.0</v>
      </c>
      <c r="T114" s="18">
        <v>1.0</v>
      </c>
      <c r="U114" s="18">
        <v>1.0</v>
      </c>
      <c r="V114" s="18">
        <v>1.0</v>
      </c>
      <c r="W114" s="18">
        <v>1.0</v>
      </c>
      <c r="X114" s="18">
        <v>1.0</v>
      </c>
      <c r="Y114" s="18">
        <v>1.0</v>
      </c>
      <c r="Z114" s="18">
        <v>1.0</v>
      </c>
      <c r="AA114" s="18">
        <v>1.0</v>
      </c>
      <c r="AB114" s="18">
        <v>1.0</v>
      </c>
    </row>
    <row r="115">
      <c r="A115" s="18" t="s">
        <v>176</v>
      </c>
      <c r="B115" s="18" t="s">
        <v>62</v>
      </c>
      <c r="C115" s="19">
        <v>43739.0</v>
      </c>
      <c r="N115" s="18">
        <v>1.0</v>
      </c>
      <c r="O115" s="18">
        <v>1.0</v>
      </c>
      <c r="P115" s="18">
        <v>1.0</v>
      </c>
      <c r="Q115" s="18">
        <v>1.0</v>
      </c>
      <c r="R115" s="18">
        <v>1.0</v>
      </c>
      <c r="S115" s="18">
        <v>1.0</v>
      </c>
      <c r="T115" s="18">
        <v>1.0</v>
      </c>
      <c r="U115" s="18">
        <v>1.0</v>
      </c>
      <c r="V115" s="18">
        <v>1.0</v>
      </c>
      <c r="W115" s="18">
        <v>1.0</v>
      </c>
      <c r="X115" s="18">
        <v>1.0</v>
      </c>
      <c r="Y115" s="18">
        <v>1.0</v>
      </c>
      <c r="Z115" s="18">
        <v>1.0</v>
      </c>
      <c r="AA115" s="18">
        <v>1.0</v>
      </c>
      <c r="AB115" s="18">
        <v>1.0</v>
      </c>
    </row>
    <row r="116">
      <c r="A116" s="18" t="s">
        <v>177</v>
      </c>
      <c r="B116" s="18" t="s">
        <v>62</v>
      </c>
      <c r="C116" s="19">
        <v>43770.0</v>
      </c>
      <c r="O116" s="18">
        <v>1.0</v>
      </c>
      <c r="P116" s="18">
        <v>1.0</v>
      </c>
      <c r="Q116" s="18">
        <v>1.0</v>
      </c>
      <c r="R116" s="18">
        <v>1.0</v>
      </c>
      <c r="S116" s="18">
        <v>1.0</v>
      </c>
      <c r="T116" s="18">
        <v>1.0</v>
      </c>
      <c r="U116" s="18">
        <v>1.0</v>
      </c>
      <c r="V116" s="18">
        <v>1.0</v>
      </c>
      <c r="W116" s="18">
        <v>1.0</v>
      </c>
      <c r="X116" s="18">
        <v>1.0</v>
      </c>
      <c r="Y116" s="18">
        <v>1.0</v>
      </c>
      <c r="Z116" s="18">
        <v>1.0</v>
      </c>
      <c r="AA116" s="18">
        <v>1.0</v>
      </c>
      <c r="AB116" s="18">
        <v>1.0</v>
      </c>
    </row>
    <row r="117">
      <c r="A117" s="18" t="s">
        <v>178</v>
      </c>
      <c r="B117" s="18" t="s">
        <v>62</v>
      </c>
      <c r="C117" s="19">
        <v>43770.0</v>
      </c>
      <c r="O117" s="18">
        <v>1.0</v>
      </c>
      <c r="P117" s="18">
        <v>1.0</v>
      </c>
      <c r="Q117" s="18">
        <v>1.0</v>
      </c>
      <c r="R117" s="18">
        <v>1.0</v>
      </c>
      <c r="S117" s="18">
        <v>1.0</v>
      </c>
      <c r="T117" s="18">
        <v>1.0</v>
      </c>
      <c r="U117" s="18">
        <v>1.0</v>
      </c>
      <c r="V117" s="18">
        <v>1.0</v>
      </c>
      <c r="W117" s="18">
        <v>1.0</v>
      </c>
      <c r="X117" s="18">
        <v>1.0</v>
      </c>
      <c r="Y117" s="18">
        <v>1.0</v>
      </c>
      <c r="Z117" s="18">
        <v>1.0</v>
      </c>
      <c r="AA117" s="18">
        <v>1.0</v>
      </c>
      <c r="AB117" s="18">
        <v>1.0</v>
      </c>
    </row>
    <row r="118">
      <c r="A118" s="18" t="s">
        <v>179</v>
      </c>
      <c r="B118" s="18" t="s">
        <v>62</v>
      </c>
      <c r="C118" s="19">
        <v>43770.0</v>
      </c>
      <c r="O118" s="18">
        <v>1.0</v>
      </c>
      <c r="P118" s="18">
        <v>1.0</v>
      </c>
      <c r="Q118" s="18">
        <v>1.0</v>
      </c>
      <c r="R118" s="18">
        <v>1.0</v>
      </c>
      <c r="S118" s="18">
        <v>1.0</v>
      </c>
      <c r="T118" s="18">
        <v>1.0</v>
      </c>
      <c r="U118" s="18">
        <v>1.0</v>
      </c>
      <c r="V118" s="18">
        <v>1.0</v>
      </c>
      <c r="W118" s="18">
        <v>1.0</v>
      </c>
      <c r="X118" s="18">
        <v>1.0</v>
      </c>
      <c r="Y118" s="18">
        <v>1.0</v>
      </c>
      <c r="Z118" s="18">
        <v>1.0</v>
      </c>
      <c r="AA118" s="18">
        <v>1.0</v>
      </c>
      <c r="AB118" s="18">
        <v>1.0</v>
      </c>
    </row>
    <row r="119">
      <c r="A119" s="18" t="s">
        <v>180</v>
      </c>
      <c r="B119" s="18" t="s">
        <v>64</v>
      </c>
      <c r="C119" s="19">
        <v>43770.0</v>
      </c>
      <c r="D119" s="19">
        <v>43922.0</v>
      </c>
      <c r="O119" s="18">
        <v>1.0</v>
      </c>
      <c r="P119" s="18">
        <v>1.0</v>
      </c>
      <c r="Q119" s="18">
        <v>1.0</v>
      </c>
      <c r="R119" s="18">
        <v>1.0</v>
      </c>
      <c r="S119" s="18">
        <v>1.0</v>
      </c>
    </row>
    <row r="120">
      <c r="A120" s="18" t="s">
        <v>181</v>
      </c>
      <c r="B120" s="18" t="s">
        <v>62</v>
      </c>
      <c r="C120" s="19">
        <v>43770.0</v>
      </c>
      <c r="O120" s="18">
        <v>1.0</v>
      </c>
      <c r="P120" s="18">
        <v>1.0</v>
      </c>
      <c r="Q120" s="18">
        <v>1.0</v>
      </c>
      <c r="R120" s="18">
        <v>1.0</v>
      </c>
      <c r="S120" s="18">
        <v>1.0</v>
      </c>
      <c r="T120" s="18">
        <v>1.0</v>
      </c>
      <c r="U120" s="18">
        <v>1.0</v>
      </c>
      <c r="V120" s="18">
        <v>1.0</v>
      </c>
      <c r="W120" s="18">
        <v>1.0</v>
      </c>
      <c r="X120" s="18">
        <v>1.0</v>
      </c>
      <c r="Y120" s="18">
        <v>1.0</v>
      </c>
      <c r="Z120" s="18">
        <v>1.0</v>
      </c>
      <c r="AA120" s="18">
        <v>1.0</v>
      </c>
      <c r="AB120" s="18">
        <v>1.0</v>
      </c>
    </row>
    <row r="121">
      <c r="A121" s="18" t="s">
        <v>182</v>
      </c>
      <c r="B121" s="18" t="s">
        <v>62</v>
      </c>
      <c r="C121" s="19">
        <v>43770.0</v>
      </c>
      <c r="O121" s="18">
        <v>1.0</v>
      </c>
      <c r="P121" s="18">
        <v>1.0</v>
      </c>
      <c r="Q121" s="18">
        <v>1.0</v>
      </c>
      <c r="R121" s="18">
        <v>1.0</v>
      </c>
      <c r="S121" s="18">
        <v>1.0</v>
      </c>
      <c r="T121" s="18">
        <v>1.0</v>
      </c>
      <c r="U121" s="18">
        <v>1.0</v>
      </c>
      <c r="V121" s="18">
        <v>1.0</v>
      </c>
      <c r="W121" s="18">
        <v>1.0</v>
      </c>
      <c r="X121" s="18">
        <v>1.0</v>
      </c>
      <c r="Y121" s="18">
        <v>1.0</v>
      </c>
      <c r="Z121" s="18">
        <v>1.0</v>
      </c>
      <c r="AA121" s="18">
        <v>1.0</v>
      </c>
      <c r="AB121" s="18">
        <v>1.0</v>
      </c>
    </row>
    <row r="122">
      <c r="A122" s="18" t="s">
        <v>183</v>
      </c>
      <c r="B122" s="18" t="s">
        <v>62</v>
      </c>
      <c r="C122" s="19">
        <v>43770.0</v>
      </c>
      <c r="O122" s="18">
        <v>1.0</v>
      </c>
      <c r="P122" s="18">
        <v>1.0</v>
      </c>
      <c r="Q122" s="18">
        <v>1.0</v>
      </c>
      <c r="R122" s="18">
        <v>1.0</v>
      </c>
      <c r="S122" s="18">
        <v>1.0</v>
      </c>
      <c r="T122" s="18">
        <v>1.0</v>
      </c>
      <c r="U122" s="18">
        <v>1.0</v>
      </c>
      <c r="V122" s="18">
        <v>1.0</v>
      </c>
      <c r="W122" s="18">
        <v>1.0</v>
      </c>
      <c r="X122" s="18">
        <v>1.0</v>
      </c>
      <c r="Y122" s="18">
        <v>1.0</v>
      </c>
      <c r="Z122" s="18">
        <v>1.0</v>
      </c>
      <c r="AA122" s="18">
        <v>1.0</v>
      </c>
      <c r="AB122" s="18">
        <v>1.0</v>
      </c>
    </row>
    <row r="123">
      <c r="A123" s="18" t="s">
        <v>184</v>
      </c>
      <c r="B123" s="18" t="s">
        <v>62</v>
      </c>
      <c r="C123" s="19">
        <v>43770.0</v>
      </c>
      <c r="O123" s="18">
        <v>1.0</v>
      </c>
      <c r="P123" s="18">
        <v>1.0</v>
      </c>
      <c r="Q123" s="18">
        <v>1.0</v>
      </c>
      <c r="R123" s="18">
        <v>1.0</v>
      </c>
      <c r="S123" s="18">
        <v>1.0</v>
      </c>
      <c r="T123" s="18">
        <v>1.0</v>
      </c>
      <c r="U123" s="18">
        <v>1.0</v>
      </c>
      <c r="V123" s="18">
        <v>1.0</v>
      </c>
      <c r="W123" s="18">
        <v>1.0</v>
      </c>
      <c r="X123" s="18">
        <v>1.0</v>
      </c>
      <c r="Y123" s="18">
        <v>1.0</v>
      </c>
      <c r="Z123" s="18">
        <v>1.0</v>
      </c>
      <c r="AA123" s="18">
        <v>1.0</v>
      </c>
      <c r="AB123" s="18">
        <v>1.0</v>
      </c>
    </row>
    <row r="124">
      <c r="A124" s="18" t="s">
        <v>185</v>
      </c>
      <c r="B124" s="18" t="s">
        <v>64</v>
      </c>
      <c r="C124" s="19">
        <v>43770.0</v>
      </c>
      <c r="D124" s="19">
        <v>43952.0</v>
      </c>
      <c r="O124" s="18">
        <v>1.0</v>
      </c>
      <c r="P124" s="18">
        <v>1.0</v>
      </c>
      <c r="Q124" s="18">
        <v>1.0</v>
      </c>
      <c r="R124" s="18">
        <v>1.0</v>
      </c>
      <c r="S124" s="18">
        <v>1.0</v>
      </c>
      <c r="T124" s="18">
        <v>1.0</v>
      </c>
    </row>
    <row r="125">
      <c r="A125" s="18" t="s">
        <v>186</v>
      </c>
      <c r="B125" s="18" t="s">
        <v>64</v>
      </c>
      <c r="C125" s="19">
        <v>43770.0</v>
      </c>
      <c r="D125" s="19">
        <v>44166.0</v>
      </c>
      <c r="O125" s="18">
        <v>1.0</v>
      </c>
      <c r="P125" s="18">
        <v>1.0</v>
      </c>
      <c r="Q125" s="18">
        <v>1.0</v>
      </c>
      <c r="R125" s="18">
        <v>1.0</v>
      </c>
      <c r="S125" s="18">
        <v>1.0</v>
      </c>
      <c r="T125" s="18">
        <v>1.0</v>
      </c>
      <c r="U125" s="18">
        <v>1.0</v>
      </c>
      <c r="V125" s="18">
        <v>1.0</v>
      </c>
      <c r="W125" s="18">
        <v>1.0</v>
      </c>
      <c r="X125" s="18">
        <v>1.0</v>
      </c>
      <c r="Y125" s="18">
        <v>1.0</v>
      </c>
      <c r="Z125" s="18">
        <v>1.0</v>
      </c>
      <c r="AA125" s="18">
        <v>1.0</v>
      </c>
    </row>
    <row r="126">
      <c r="A126" s="18" t="s">
        <v>187</v>
      </c>
      <c r="B126" s="18" t="s">
        <v>62</v>
      </c>
      <c r="C126" s="19">
        <v>43770.0</v>
      </c>
      <c r="O126" s="18">
        <v>1.0</v>
      </c>
      <c r="P126" s="18">
        <v>1.0</v>
      </c>
      <c r="Q126" s="18">
        <v>1.0</v>
      </c>
      <c r="R126" s="18">
        <v>1.0</v>
      </c>
      <c r="S126" s="18">
        <v>1.0</v>
      </c>
      <c r="T126" s="18">
        <v>1.0</v>
      </c>
      <c r="U126" s="18">
        <v>1.0</v>
      </c>
      <c r="V126" s="18">
        <v>1.0</v>
      </c>
      <c r="W126" s="18">
        <v>1.0</v>
      </c>
      <c r="X126" s="18">
        <v>1.0</v>
      </c>
      <c r="Y126" s="18">
        <v>1.0</v>
      </c>
      <c r="Z126" s="18">
        <v>1.0</v>
      </c>
      <c r="AA126" s="18">
        <v>1.0</v>
      </c>
      <c r="AB126" s="18">
        <v>1.0</v>
      </c>
    </row>
    <row r="127">
      <c r="A127" s="18" t="s">
        <v>188</v>
      </c>
      <c r="B127" s="18" t="s">
        <v>62</v>
      </c>
      <c r="C127" s="19">
        <v>43770.0</v>
      </c>
      <c r="O127" s="18">
        <v>1.0</v>
      </c>
      <c r="P127" s="18">
        <v>1.0</v>
      </c>
      <c r="Q127" s="18">
        <v>1.0</v>
      </c>
      <c r="R127" s="18">
        <v>1.0</v>
      </c>
      <c r="S127" s="18">
        <v>1.0</v>
      </c>
      <c r="T127" s="18">
        <v>1.0</v>
      </c>
      <c r="U127" s="18">
        <v>1.0</v>
      </c>
      <c r="V127" s="18">
        <v>1.0</v>
      </c>
      <c r="W127" s="18">
        <v>1.0</v>
      </c>
      <c r="X127" s="18">
        <v>1.0</v>
      </c>
      <c r="Y127" s="18">
        <v>1.0</v>
      </c>
      <c r="Z127" s="18">
        <v>1.0</v>
      </c>
      <c r="AA127" s="18">
        <v>1.0</v>
      </c>
      <c r="AB127" s="18">
        <v>1.0</v>
      </c>
    </row>
    <row r="128">
      <c r="A128" s="18" t="s">
        <v>189</v>
      </c>
      <c r="B128" s="18" t="s">
        <v>64</v>
      </c>
      <c r="C128" s="19">
        <v>43770.0</v>
      </c>
      <c r="D128" s="19">
        <v>43952.0</v>
      </c>
      <c r="O128" s="18">
        <v>1.0</v>
      </c>
      <c r="P128" s="18">
        <v>1.0</v>
      </c>
      <c r="Q128" s="18">
        <v>1.0</v>
      </c>
      <c r="R128" s="18">
        <v>1.0</v>
      </c>
      <c r="S128" s="18">
        <v>1.0</v>
      </c>
      <c r="T128" s="18">
        <v>1.0</v>
      </c>
    </row>
    <row r="129">
      <c r="A129" s="18" t="s">
        <v>190</v>
      </c>
      <c r="B129" s="18" t="s">
        <v>62</v>
      </c>
      <c r="C129" s="19">
        <v>43800.0</v>
      </c>
      <c r="P129" s="18">
        <v>1.0</v>
      </c>
      <c r="Q129" s="18">
        <v>1.0</v>
      </c>
      <c r="R129" s="18">
        <v>1.0</v>
      </c>
      <c r="S129" s="18">
        <v>1.0</v>
      </c>
      <c r="T129" s="18">
        <v>1.0</v>
      </c>
      <c r="U129" s="18">
        <v>1.0</v>
      </c>
      <c r="V129" s="18">
        <v>1.0</v>
      </c>
      <c r="W129" s="18">
        <v>1.0</v>
      </c>
      <c r="X129" s="18">
        <v>1.0</v>
      </c>
      <c r="Y129" s="18">
        <v>1.0</v>
      </c>
      <c r="Z129" s="18">
        <v>1.0</v>
      </c>
      <c r="AA129" s="18">
        <v>1.0</v>
      </c>
      <c r="AB129" s="18">
        <v>1.0</v>
      </c>
    </row>
    <row r="130">
      <c r="A130" s="18" t="s">
        <v>191</v>
      </c>
      <c r="B130" s="18" t="s">
        <v>62</v>
      </c>
      <c r="C130" s="19">
        <v>43800.0</v>
      </c>
      <c r="P130" s="18">
        <v>1.0</v>
      </c>
      <c r="Q130" s="18">
        <v>1.0</v>
      </c>
      <c r="R130" s="18">
        <v>1.0</v>
      </c>
      <c r="S130" s="18">
        <v>1.0</v>
      </c>
      <c r="T130" s="18">
        <v>1.0</v>
      </c>
      <c r="U130" s="18">
        <v>1.0</v>
      </c>
      <c r="V130" s="18">
        <v>1.0</v>
      </c>
      <c r="W130" s="18">
        <v>1.0</v>
      </c>
      <c r="X130" s="18">
        <v>1.0</v>
      </c>
      <c r="Y130" s="18">
        <v>1.0</v>
      </c>
      <c r="Z130" s="18">
        <v>1.0</v>
      </c>
      <c r="AA130" s="18">
        <v>1.0</v>
      </c>
      <c r="AB130" s="18">
        <v>1.0</v>
      </c>
    </row>
    <row r="131">
      <c r="A131" s="18" t="s">
        <v>192</v>
      </c>
      <c r="B131" s="18" t="s">
        <v>62</v>
      </c>
      <c r="C131" s="19">
        <v>43800.0</v>
      </c>
      <c r="P131" s="18">
        <v>1.0</v>
      </c>
      <c r="Q131" s="18">
        <v>1.0</v>
      </c>
      <c r="R131" s="18">
        <v>1.0</v>
      </c>
      <c r="S131" s="18">
        <v>1.0</v>
      </c>
      <c r="T131" s="18">
        <v>1.0</v>
      </c>
      <c r="U131" s="18">
        <v>1.0</v>
      </c>
      <c r="V131" s="18">
        <v>1.0</v>
      </c>
      <c r="W131" s="18">
        <v>1.0</v>
      </c>
      <c r="X131" s="18">
        <v>1.0</v>
      </c>
      <c r="Y131" s="18">
        <v>1.0</v>
      </c>
      <c r="Z131" s="18">
        <v>1.0</v>
      </c>
      <c r="AA131" s="18">
        <v>1.0</v>
      </c>
      <c r="AB131" s="18">
        <v>1.0</v>
      </c>
    </row>
    <row r="132">
      <c r="A132" s="18" t="s">
        <v>193</v>
      </c>
      <c r="B132" s="18" t="s">
        <v>62</v>
      </c>
      <c r="C132" s="19">
        <v>43800.0</v>
      </c>
      <c r="P132" s="18">
        <v>1.0</v>
      </c>
      <c r="Q132" s="18">
        <v>1.0</v>
      </c>
      <c r="R132" s="18">
        <v>1.0</v>
      </c>
      <c r="S132" s="18">
        <v>1.0</v>
      </c>
      <c r="T132" s="18">
        <v>1.0</v>
      </c>
      <c r="U132" s="18">
        <v>1.0</v>
      </c>
      <c r="V132" s="18">
        <v>1.0</v>
      </c>
      <c r="W132" s="18">
        <v>1.0</v>
      </c>
      <c r="X132" s="18">
        <v>1.0</v>
      </c>
      <c r="Y132" s="18">
        <v>1.0</v>
      </c>
      <c r="Z132" s="18">
        <v>1.0</v>
      </c>
      <c r="AA132" s="18">
        <v>1.0</v>
      </c>
      <c r="AB132" s="18">
        <v>1.0</v>
      </c>
    </row>
    <row r="133">
      <c r="A133" s="18" t="s">
        <v>194</v>
      </c>
      <c r="B133" s="18" t="s">
        <v>62</v>
      </c>
      <c r="C133" s="19">
        <v>43800.0</v>
      </c>
      <c r="P133" s="18">
        <v>1.0</v>
      </c>
      <c r="Q133" s="18">
        <v>1.0</v>
      </c>
      <c r="R133" s="18">
        <v>1.0</v>
      </c>
      <c r="S133" s="18">
        <v>1.0</v>
      </c>
      <c r="T133" s="18">
        <v>1.0</v>
      </c>
      <c r="U133" s="18">
        <v>1.0</v>
      </c>
      <c r="V133" s="18">
        <v>1.0</v>
      </c>
      <c r="W133" s="18">
        <v>1.0</v>
      </c>
      <c r="X133" s="18">
        <v>1.0</v>
      </c>
      <c r="Y133" s="18">
        <v>1.0</v>
      </c>
      <c r="Z133" s="18">
        <v>1.0</v>
      </c>
      <c r="AA133" s="18">
        <v>1.0</v>
      </c>
      <c r="AB133" s="18">
        <v>1.0</v>
      </c>
    </row>
    <row r="134">
      <c r="A134" s="18" t="s">
        <v>195</v>
      </c>
      <c r="B134" s="18" t="s">
        <v>62</v>
      </c>
      <c r="C134" s="19">
        <v>43800.0</v>
      </c>
      <c r="P134" s="18">
        <v>1.0</v>
      </c>
      <c r="Q134" s="18">
        <v>1.0</v>
      </c>
      <c r="R134" s="18">
        <v>1.0</v>
      </c>
      <c r="S134" s="18">
        <v>1.0</v>
      </c>
      <c r="T134" s="18">
        <v>1.0</v>
      </c>
      <c r="U134" s="18">
        <v>1.0</v>
      </c>
      <c r="V134" s="18">
        <v>1.0</v>
      </c>
      <c r="W134" s="18">
        <v>1.0</v>
      </c>
      <c r="X134" s="18">
        <v>1.0</v>
      </c>
      <c r="Y134" s="18">
        <v>1.0</v>
      </c>
      <c r="Z134" s="18">
        <v>1.0</v>
      </c>
      <c r="AA134" s="18">
        <v>1.0</v>
      </c>
      <c r="AB134" s="18">
        <v>1.0</v>
      </c>
    </row>
    <row r="135">
      <c r="A135" s="18" t="s">
        <v>196</v>
      </c>
      <c r="B135" s="18" t="s">
        <v>64</v>
      </c>
      <c r="C135" s="19">
        <v>43831.0</v>
      </c>
      <c r="D135" s="19">
        <v>44075.0</v>
      </c>
      <c r="Q135" s="18">
        <v>1.0</v>
      </c>
      <c r="R135" s="18">
        <v>1.0</v>
      </c>
      <c r="S135" s="18">
        <v>1.0</v>
      </c>
      <c r="T135" s="18">
        <v>1.0</v>
      </c>
      <c r="U135" s="18">
        <v>1.0</v>
      </c>
      <c r="V135" s="18">
        <v>1.0</v>
      </c>
      <c r="W135" s="18">
        <v>1.0</v>
      </c>
      <c r="X135" s="18">
        <v>1.0</v>
      </c>
    </row>
    <row r="136">
      <c r="A136" s="18" t="s">
        <v>197</v>
      </c>
      <c r="B136" s="18" t="s">
        <v>62</v>
      </c>
      <c r="C136" s="19">
        <v>43831.0</v>
      </c>
      <c r="D136" s="19">
        <v>43891.0</v>
      </c>
      <c r="Q136" s="18">
        <v>1.0</v>
      </c>
      <c r="R136" s="18">
        <v>1.0</v>
      </c>
      <c r="S136" s="18">
        <v>1.0</v>
      </c>
      <c r="T136" s="18">
        <v>1.0</v>
      </c>
      <c r="U136" s="18">
        <v>1.0</v>
      </c>
      <c r="V136" s="18">
        <v>1.0</v>
      </c>
      <c r="W136" s="18">
        <v>1.0</v>
      </c>
      <c r="X136" s="18">
        <v>1.0</v>
      </c>
      <c r="Y136" s="18">
        <v>1.0</v>
      </c>
      <c r="Z136" s="18">
        <v>1.0</v>
      </c>
      <c r="AA136" s="18">
        <v>1.0</v>
      </c>
      <c r="AB136" s="18">
        <v>1.0</v>
      </c>
    </row>
    <row r="137">
      <c r="A137" s="18" t="s">
        <v>198</v>
      </c>
      <c r="B137" s="18" t="s">
        <v>62</v>
      </c>
      <c r="C137" s="19">
        <v>43831.0</v>
      </c>
      <c r="Q137" s="18">
        <v>1.0</v>
      </c>
      <c r="R137" s="18">
        <v>1.0</v>
      </c>
      <c r="S137" s="18">
        <v>1.0</v>
      </c>
      <c r="T137" s="18">
        <v>1.0</v>
      </c>
      <c r="U137" s="18">
        <v>1.0</v>
      </c>
      <c r="V137" s="18">
        <v>1.0</v>
      </c>
      <c r="W137" s="18">
        <v>1.0</v>
      </c>
      <c r="X137" s="18">
        <v>1.0</v>
      </c>
      <c r="Y137" s="18">
        <v>1.0</v>
      </c>
      <c r="Z137" s="18">
        <v>1.0</v>
      </c>
      <c r="AA137" s="18">
        <v>1.0</v>
      </c>
      <c r="AB137" s="18">
        <v>1.0</v>
      </c>
    </row>
    <row r="138">
      <c r="A138" s="18" t="s">
        <v>199</v>
      </c>
      <c r="B138" s="18" t="s">
        <v>64</v>
      </c>
      <c r="C138" s="19">
        <v>43831.0</v>
      </c>
      <c r="D138" s="19">
        <v>43983.0</v>
      </c>
      <c r="Q138" s="18">
        <v>1.0</v>
      </c>
      <c r="R138" s="18">
        <v>1.0</v>
      </c>
      <c r="S138" s="18">
        <v>1.0</v>
      </c>
      <c r="T138" s="18">
        <v>1.0</v>
      </c>
      <c r="U138" s="18">
        <v>1.0</v>
      </c>
    </row>
    <row r="139">
      <c r="A139" s="18" t="s">
        <v>200</v>
      </c>
      <c r="B139" s="18" t="s">
        <v>64</v>
      </c>
      <c r="C139" s="19">
        <v>43831.0</v>
      </c>
      <c r="D139" s="19">
        <v>44105.0</v>
      </c>
      <c r="Q139" s="18">
        <v>1.0</v>
      </c>
      <c r="R139" s="18">
        <v>1.0</v>
      </c>
      <c r="S139" s="18">
        <v>1.0</v>
      </c>
      <c r="T139" s="18">
        <v>1.0</v>
      </c>
      <c r="U139" s="18">
        <v>1.0</v>
      </c>
      <c r="V139" s="18">
        <v>1.0</v>
      </c>
      <c r="W139" s="18">
        <v>1.0</v>
      </c>
      <c r="X139" s="18">
        <v>1.0</v>
      </c>
      <c r="Y139" s="18">
        <v>1.0</v>
      </c>
    </row>
    <row r="140">
      <c r="A140" s="18" t="s">
        <v>201</v>
      </c>
      <c r="B140" s="18" t="s">
        <v>64</v>
      </c>
      <c r="C140" s="19">
        <v>43831.0</v>
      </c>
      <c r="D140" s="19">
        <v>43983.0</v>
      </c>
      <c r="Q140" s="18">
        <v>1.0</v>
      </c>
      <c r="R140" s="18">
        <v>1.0</v>
      </c>
      <c r="S140" s="18">
        <v>1.0</v>
      </c>
      <c r="T140" s="18">
        <v>1.0</v>
      </c>
      <c r="U140" s="18">
        <v>1.0</v>
      </c>
    </row>
    <row r="141">
      <c r="A141" s="18" t="s">
        <v>202</v>
      </c>
      <c r="B141" s="18" t="s">
        <v>62</v>
      </c>
      <c r="C141" s="19">
        <v>43831.0</v>
      </c>
      <c r="Q141" s="18">
        <v>1.0</v>
      </c>
      <c r="R141" s="18">
        <v>1.0</v>
      </c>
      <c r="S141" s="18">
        <v>1.0</v>
      </c>
      <c r="T141" s="18">
        <v>1.0</v>
      </c>
      <c r="U141" s="18">
        <v>1.0</v>
      </c>
      <c r="V141" s="18">
        <v>1.0</v>
      </c>
      <c r="W141" s="18">
        <v>1.0</v>
      </c>
      <c r="X141" s="18">
        <v>1.0</v>
      </c>
      <c r="Y141" s="18">
        <v>1.0</v>
      </c>
      <c r="Z141" s="18">
        <v>1.0</v>
      </c>
      <c r="AA141" s="18">
        <v>1.0</v>
      </c>
      <c r="AB141" s="18">
        <v>1.0</v>
      </c>
    </row>
    <row r="142">
      <c r="A142" s="18" t="s">
        <v>203</v>
      </c>
      <c r="B142" s="18" t="s">
        <v>64</v>
      </c>
      <c r="C142" s="19">
        <v>43831.0</v>
      </c>
      <c r="D142" s="19">
        <v>44166.0</v>
      </c>
      <c r="Q142" s="18">
        <v>1.0</v>
      </c>
      <c r="R142" s="18">
        <v>1.0</v>
      </c>
      <c r="S142" s="18">
        <v>1.0</v>
      </c>
      <c r="T142" s="18">
        <v>1.0</v>
      </c>
      <c r="U142" s="18">
        <v>1.0</v>
      </c>
      <c r="V142" s="18">
        <v>1.0</v>
      </c>
      <c r="W142" s="18">
        <v>1.0</v>
      </c>
      <c r="X142" s="18">
        <v>1.0</v>
      </c>
      <c r="Y142" s="18">
        <v>1.0</v>
      </c>
      <c r="Z142" s="18">
        <v>1.0</v>
      </c>
      <c r="AA142" s="18">
        <v>1.0</v>
      </c>
    </row>
    <row r="143">
      <c r="A143" s="18" t="s">
        <v>204</v>
      </c>
      <c r="B143" s="18" t="s">
        <v>64</v>
      </c>
      <c r="C143" s="19">
        <v>43831.0</v>
      </c>
      <c r="D143" s="19">
        <v>44166.0</v>
      </c>
      <c r="Q143" s="18">
        <v>1.0</v>
      </c>
      <c r="R143" s="18">
        <v>1.0</v>
      </c>
      <c r="S143" s="18">
        <v>1.0</v>
      </c>
      <c r="T143" s="18">
        <v>1.0</v>
      </c>
      <c r="U143" s="18">
        <v>1.0</v>
      </c>
      <c r="V143" s="18">
        <v>1.0</v>
      </c>
      <c r="W143" s="18">
        <v>1.0</v>
      </c>
      <c r="X143" s="18">
        <v>1.0</v>
      </c>
      <c r="Y143" s="18">
        <v>1.0</v>
      </c>
      <c r="Z143" s="18">
        <v>1.0</v>
      </c>
      <c r="AA143" s="18">
        <v>1.0</v>
      </c>
    </row>
    <row r="144">
      <c r="A144" s="18" t="s">
        <v>205</v>
      </c>
      <c r="B144" s="18" t="s">
        <v>64</v>
      </c>
      <c r="C144" s="19">
        <v>43831.0</v>
      </c>
      <c r="D144" s="19">
        <v>44136.0</v>
      </c>
      <c r="Q144" s="18">
        <v>1.0</v>
      </c>
      <c r="R144" s="18">
        <v>1.0</v>
      </c>
      <c r="S144" s="18">
        <v>1.0</v>
      </c>
      <c r="T144" s="18">
        <v>1.0</v>
      </c>
      <c r="U144" s="18">
        <v>1.0</v>
      </c>
      <c r="V144" s="18">
        <v>1.0</v>
      </c>
      <c r="W144" s="18">
        <v>1.0</v>
      </c>
      <c r="X144" s="18">
        <v>1.0</v>
      </c>
      <c r="Y144" s="18">
        <v>1.0</v>
      </c>
      <c r="Z144" s="18">
        <v>1.0</v>
      </c>
    </row>
    <row r="145">
      <c r="A145" s="18" t="s">
        <v>206</v>
      </c>
      <c r="B145" s="18" t="s">
        <v>62</v>
      </c>
      <c r="C145" s="19">
        <v>43831.0</v>
      </c>
      <c r="Q145" s="18">
        <v>1.0</v>
      </c>
      <c r="R145" s="18">
        <v>1.0</v>
      </c>
      <c r="S145" s="18">
        <v>1.0</v>
      </c>
      <c r="T145" s="18">
        <v>1.0</v>
      </c>
      <c r="U145" s="18">
        <v>1.0</v>
      </c>
      <c r="V145" s="18">
        <v>1.0</v>
      </c>
      <c r="W145" s="18">
        <v>1.0</v>
      </c>
      <c r="X145" s="18">
        <v>1.0</v>
      </c>
      <c r="Y145" s="18">
        <v>1.0</v>
      </c>
      <c r="Z145" s="18">
        <v>1.0</v>
      </c>
      <c r="AA145" s="18">
        <v>1.0</v>
      </c>
      <c r="AB145" s="18">
        <v>1.0</v>
      </c>
    </row>
    <row r="146">
      <c r="A146" s="18" t="s">
        <v>207</v>
      </c>
      <c r="B146" s="18" t="s">
        <v>62</v>
      </c>
      <c r="C146" s="19">
        <v>43831.0</v>
      </c>
      <c r="Q146" s="18">
        <v>1.0</v>
      </c>
      <c r="R146" s="18">
        <v>1.0</v>
      </c>
      <c r="S146" s="18">
        <v>1.0</v>
      </c>
      <c r="T146" s="18">
        <v>1.0</v>
      </c>
      <c r="U146" s="18">
        <v>1.0</v>
      </c>
      <c r="V146" s="18">
        <v>1.0</v>
      </c>
      <c r="W146" s="18">
        <v>1.0</v>
      </c>
      <c r="X146" s="18">
        <v>1.0</v>
      </c>
      <c r="Y146" s="18">
        <v>1.0</v>
      </c>
      <c r="Z146" s="18">
        <v>1.0</v>
      </c>
      <c r="AA146" s="18">
        <v>1.0</v>
      </c>
      <c r="AB146" s="18">
        <v>1.0</v>
      </c>
    </row>
    <row r="147">
      <c r="A147" s="18" t="s">
        <v>208</v>
      </c>
      <c r="B147" s="18" t="s">
        <v>62</v>
      </c>
      <c r="C147" s="19">
        <v>43831.0</v>
      </c>
      <c r="Q147" s="18">
        <v>1.0</v>
      </c>
      <c r="R147" s="18">
        <v>1.0</v>
      </c>
      <c r="S147" s="18">
        <v>1.0</v>
      </c>
      <c r="T147" s="18">
        <v>1.0</v>
      </c>
      <c r="U147" s="18">
        <v>1.0</v>
      </c>
      <c r="V147" s="18">
        <v>1.0</v>
      </c>
      <c r="W147" s="18">
        <v>1.0</v>
      </c>
      <c r="X147" s="18">
        <v>1.0</v>
      </c>
      <c r="Y147" s="18">
        <v>1.0</v>
      </c>
      <c r="Z147" s="18">
        <v>1.0</v>
      </c>
      <c r="AA147" s="18">
        <v>1.0</v>
      </c>
      <c r="AB147" s="18">
        <v>1.0</v>
      </c>
    </row>
    <row r="148">
      <c r="A148" s="18" t="s">
        <v>209</v>
      </c>
      <c r="B148" s="18" t="s">
        <v>62</v>
      </c>
      <c r="C148" s="19">
        <v>43831.0</v>
      </c>
      <c r="Q148" s="18">
        <v>1.0</v>
      </c>
      <c r="R148" s="18">
        <v>1.0</v>
      </c>
      <c r="S148" s="18">
        <v>1.0</v>
      </c>
      <c r="T148" s="18">
        <v>1.0</v>
      </c>
      <c r="U148" s="18">
        <v>1.0</v>
      </c>
      <c r="V148" s="18">
        <v>1.0</v>
      </c>
      <c r="W148" s="18">
        <v>1.0</v>
      </c>
      <c r="X148" s="18">
        <v>1.0</v>
      </c>
      <c r="Y148" s="18">
        <v>1.0</v>
      </c>
      <c r="Z148" s="18">
        <v>1.0</v>
      </c>
      <c r="AA148" s="18">
        <v>1.0</v>
      </c>
      <c r="AB148" s="18">
        <v>1.0</v>
      </c>
    </row>
    <row r="149">
      <c r="A149" s="18" t="s">
        <v>210</v>
      </c>
      <c r="B149" s="18" t="s">
        <v>62</v>
      </c>
      <c r="C149" s="19">
        <v>43831.0</v>
      </c>
      <c r="Q149" s="18">
        <v>1.0</v>
      </c>
      <c r="R149" s="18">
        <v>1.0</v>
      </c>
      <c r="S149" s="18">
        <v>1.0</v>
      </c>
      <c r="T149" s="18">
        <v>1.0</v>
      </c>
      <c r="U149" s="18">
        <v>1.0</v>
      </c>
      <c r="V149" s="18">
        <v>1.0</v>
      </c>
      <c r="W149" s="18">
        <v>1.0</v>
      </c>
      <c r="X149" s="18">
        <v>1.0</v>
      </c>
      <c r="Y149" s="18">
        <v>1.0</v>
      </c>
      <c r="Z149" s="18">
        <v>1.0</v>
      </c>
      <c r="AA149" s="18">
        <v>1.0</v>
      </c>
      <c r="AB149" s="18">
        <v>1.0</v>
      </c>
    </row>
    <row r="150">
      <c r="A150" s="18" t="s">
        <v>211</v>
      </c>
      <c r="B150" s="18" t="s">
        <v>62</v>
      </c>
      <c r="C150" s="19">
        <v>43831.0</v>
      </c>
      <c r="Q150" s="18">
        <v>1.0</v>
      </c>
      <c r="R150" s="18">
        <v>1.0</v>
      </c>
      <c r="S150" s="18">
        <v>1.0</v>
      </c>
      <c r="T150" s="18">
        <v>1.0</v>
      </c>
      <c r="U150" s="18">
        <v>1.0</v>
      </c>
      <c r="V150" s="18">
        <v>1.0</v>
      </c>
      <c r="W150" s="18">
        <v>1.0</v>
      </c>
      <c r="X150" s="18">
        <v>1.0</v>
      </c>
      <c r="Y150" s="18">
        <v>1.0</v>
      </c>
      <c r="Z150" s="18">
        <v>1.0</v>
      </c>
      <c r="AA150" s="18">
        <v>1.0</v>
      </c>
      <c r="AB150" s="18">
        <v>1.0</v>
      </c>
    </row>
    <row r="151">
      <c r="A151" s="18" t="s">
        <v>212</v>
      </c>
      <c r="B151" s="18" t="s">
        <v>62</v>
      </c>
      <c r="C151" s="19">
        <v>43831.0</v>
      </c>
      <c r="Q151" s="18">
        <v>1.0</v>
      </c>
      <c r="R151" s="18">
        <v>1.0</v>
      </c>
      <c r="S151" s="18">
        <v>1.0</v>
      </c>
      <c r="T151" s="18">
        <v>1.0</v>
      </c>
      <c r="U151" s="18">
        <v>1.0</v>
      </c>
      <c r="V151" s="18">
        <v>1.0</v>
      </c>
      <c r="W151" s="18">
        <v>1.0</v>
      </c>
      <c r="X151" s="18">
        <v>1.0</v>
      </c>
      <c r="Y151" s="18">
        <v>1.0</v>
      </c>
      <c r="Z151" s="18">
        <v>1.0</v>
      </c>
      <c r="AA151" s="18">
        <v>1.0</v>
      </c>
      <c r="AB151" s="18">
        <v>1.0</v>
      </c>
    </row>
    <row r="152">
      <c r="A152" s="18" t="s">
        <v>213</v>
      </c>
      <c r="B152" s="18" t="s">
        <v>62</v>
      </c>
      <c r="C152" s="19">
        <v>43831.0</v>
      </c>
      <c r="Q152" s="18">
        <v>1.0</v>
      </c>
      <c r="R152" s="18">
        <v>1.0</v>
      </c>
      <c r="S152" s="18">
        <v>1.0</v>
      </c>
      <c r="T152" s="18">
        <v>1.0</v>
      </c>
      <c r="U152" s="18">
        <v>1.0</v>
      </c>
      <c r="V152" s="18">
        <v>1.0</v>
      </c>
      <c r="W152" s="18">
        <v>1.0</v>
      </c>
      <c r="X152" s="18">
        <v>1.0</v>
      </c>
      <c r="Y152" s="18">
        <v>1.0</v>
      </c>
      <c r="Z152" s="18">
        <v>1.0</v>
      </c>
      <c r="AA152" s="18">
        <v>1.0</v>
      </c>
      <c r="AB152" s="18">
        <v>1.0</v>
      </c>
    </row>
    <row r="153">
      <c r="A153" s="18" t="s">
        <v>214</v>
      </c>
      <c r="B153" s="18" t="s">
        <v>62</v>
      </c>
      <c r="C153" s="19">
        <v>43831.0</v>
      </c>
      <c r="Q153" s="18">
        <v>1.0</v>
      </c>
      <c r="R153" s="18">
        <v>1.0</v>
      </c>
      <c r="S153" s="18">
        <v>1.0</v>
      </c>
      <c r="T153" s="18">
        <v>1.0</v>
      </c>
      <c r="U153" s="18">
        <v>1.0</v>
      </c>
      <c r="V153" s="18">
        <v>1.0</v>
      </c>
      <c r="W153" s="18">
        <v>1.0</v>
      </c>
      <c r="X153" s="18">
        <v>1.0</v>
      </c>
      <c r="Y153" s="18">
        <v>1.0</v>
      </c>
      <c r="Z153" s="18">
        <v>1.0</v>
      </c>
      <c r="AA153" s="18">
        <v>1.0</v>
      </c>
      <c r="AB153" s="18">
        <v>1.0</v>
      </c>
    </row>
    <row r="154">
      <c r="A154" s="18" t="s">
        <v>215</v>
      </c>
      <c r="B154" s="18" t="s">
        <v>62</v>
      </c>
      <c r="C154" s="19">
        <v>43831.0</v>
      </c>
      <c r="Q154" s="18">
        <v>1.0</v>
      </c>
      <c r="R154" s="18">
        <v>1.0</v>
      </c>
      <c r="S154" s="18">
        <v>1.0</v>
      </c>
      <c r="T154" s="18">
        <v>1.0</v>
      </c>
      <c r="U154" s="18">
        <v>1.0</v>
      </c>
      <c r="V154" s="18">
        <v>1.0</v>
      </c>
      <c r="W154" s="18">
        <v>1.0</v>
      </c>
      <c r="X154" s="18">
        <v>1.0</v>
      </c>
      <c r="Y154" s="18">
        <v>1.0</v>
      </c>
      <c r="Z154" s="18">
        <v>1.0</v>
      </c>
      <c r="AA154" s="18">
        <v>1.0</v>
      </c>
      <c r="AB154" s="18">
        <v>1.0</v>
      </c>
    </row>
    <row r="155">
      <c r="A155" s="18" t="s">
        <v>216</v>
      </c>
      <c r="B155" s="18" t="s">
        <v>62</v>
      </c>
      <c r="C155" s="19">
        <v>43831.0</v>
      </c>
      <c r="Q155" s="18">
        <v>1.0</v>
      </c>
      <c r="R155" s="18">
        <v>1.0</v>
      </c>
      <c r="S155" s="18">
        <v>1.0</v>
      </c>
      <c r="T155" s="18">
        <v>1.0</v>
      </c>
      <c r="U155" s="18">
        <v>1.0</v>
      </c>
      <c r="V155" s="18">
        <v>1.0</v>
      </c>
      <c r="W155" s="18">
        <v>1.0</v>
      </c>
      <c r="X155" s="18">
        <v>1.0</v>
      </c>
      <c r="Y155" s="18">
        <v>1.0</v>
      </c>
      <c r="Z155" s="18">
        <v>1.0</v>
      </c>
      <c r="AA155" s="18">
        <v>1.0</v>
      </c>
      <c r="AB155" s="18">
        <v>1.0</v>
      </c>
    </row>
    <row r="156">
      <c r="A156" s="18" t="s">
        <v>217</v>
      </c>
      <c r="B156" s="18" t="s">
        <v>62</v>
      </c>
      <c r="C156" s="19">
        <v>43862.0</v>
      </c>
      <c r="R156" s="18">
        <v>1.0</v>
      </c>
      <c r="S156" s="18">
        <v>1.0</v>
      </c>
      <c r="T156" s="18">
        <v>1.0</v>
      </c>
      <c r="U156" s="18">
        <v>1.0</v>
      </c>
      <c r="V156" s="18">
        <v>1.0</v>
      </c>
      <c r="W156" s="18">
        <v>1.0</v>
      </c>
      <c r="X156" s="18">
        <v>1.0</v>
      </c>
      <c r="Y156" s="18">
        <v>1.0</v>
      </c>
      <c r="Z156" s="18">
        <v>1.0</v>
      </c>
      <c r="AA156" s="18">
        <v>1.0</v>
      </c>
      <c r="AB156" s="18">
        <v>1.0</v>
      </c>
    </row>
    <row r="157">
      <c r="A157" s="18" t="s">
        <v>218</v>
      </c>
      <c r="B157" s="18" t="s">
        <v>62</v>
      </c>
      <c r="C157" s="19">
        <v>43862.0</v>
      </c>
      <c r="R157" s="18">
        <v>1.0</v>
      </c>
      <c r="S157" s="18">
        <v>1.0</v>
      </c>
      <c r="T157" s="18">
        <v>1.0</v>
      </c>
      <c r="U157" s="18">
        <v>1.0</v>
      </c>
      <c r="V157" s="18">
        <v>1.0</v>
      </c>
      <c r="W157" s="18">
        <v>1.0</v>
      </c>
      <c r="X157" s="18">
        <v>1.0</v>
      </c>
      <c r="Y157" s="18">
        <v>1.0</v>
      </c>
      <c r="Z157" s="18">
        <v>1.0</v>
      </c>
      <c r="AA157" s="18">
        <v>1.0</v>
      </c>
      <c r="AB157" s="18">
        <v>1.0</v>
      </c>
    </row>
    <row r="158">
      <c r="A158" s="18" t="s">
        <v>219</v>
      </c>
      <c r="B158" s="18" t="s">
        <v>64</v>
      </c>
      <c r="C158" s="19">
        <v>43862.0</v>
      </c>
      <c r="D158" s="19">
        <v>43922.0</v>
      </c>
      <c r="R158" s="18">
        <v>1.0</v>
      </c>
    </row>
    <row r="159">
      <c r="A159" s="18" t="s">
        <v>220</v>
      </c>
      <c r="B159" s="18" t="s">
        <v>62</v>
      </c>
      <c r="C159" s="19">
        <v>43862.0</v>
      </c>
      <c r="R159" s="18">
        <v>1.0</v>
      </c>
      <c r="S159" s="18">
        <v>1.0</v>
      </c>
      <c r="T159" s="18">
        <v>1.0</v>
      </c>
      <c r="U159" s="18">
        <v>1.0</v>
      </c>
      <c r="V159" s="18">
        <v>1.0</v>
      </c>
      <c r="W159" s="18">
        <v>1.0</v>
      </c>
      <c r="X159" s="18">
        <v>1.0</v>
      </c>
      <c r="Y159" s="18">
        <v>1.0</v>
      </c>
      <c r="Z159" s="18">
        <v>1.0</v>
      </c>
      <c r="AA159" s="18">
        <v>1.0</v>
      </c>
      <c r="AB159" s="18">
        <v>1.0</v>
      </c>
    </row>
    <row r="160">
      <c r="A160" s="18" t="s">
        <v>221</v>
      </c>
      <c r="B160" s="18" t="s">
        <v>62</v>
      </c>
      <c r="C160" s="19">
        <v>43862.0</v>
      </c>
      <c r="R160" s="18">
        <v>1.0</v>
      </c>
      <c r="S160" s="18">
        <v>1.0</v>
      </c>
      <c r="T160" s="18">
        <v>1.0</v>
      </c>
      <c r="U160" s="18">
        <v>1.0</v>
      </c>
      <c r="V160" s="18">
        <v>1.0</v>
      </c>
      <c r="W160" s="18">
        <v>1.0</v>
      </c>
      <c r="X160" s="18">
        <v>1.0</v>
      </c>
      <c r="Y160" s="18">
        <v>1.0</v>
      </c>
      <c r="Z160" s="18">
        <v>1.0</v>
      </c>
      <c r="AA160" s="18">
        <v>1.0</v>
      </c>
      <c r="AB160" s="18">
        <v>1.0</v>
      </c>
    </row>
    <row r="161">
      <c r="A161" s="18" t="s">
        <v>222</v>
      </c>
      <c r="B161" s="18" t="s">
        <v>62</v>
      </c>
      <c r="C161" s="19">
        <v>43862.0</v>
      </c>
      <c r="R161" s="18">
        <v>1.0</v>
      </c>
      <c r="S161" s="18">
        <v>1.0</v>
      </c>
      <c r="T161" s="18">
        <v>1.0</v>
      </c>
      <c r="U161" s="18">
        <v>1.0</v>
      </c>
      <c r="V161" s="18">
        <v>1.0</v>
      </c>
      <c r="W161" s="18">
        <v>1.0</v>
      </c>
      <c r="X161" s="18">
        <v>1.0</v>
      </c>
      <c r="Y161" s="18">
        <v>1.0</v>
      </c>
      <c r="Z161" s="18">
        <v>1.0</v>
      </c>
      <c r="AA161" s="18">
        <v>1.0</v>
      </c>
      <c r="AB161" s="18">
        <v>1.0</v>
      </c>
    </row>
    <row r="162">
      <c r="A162" s="18" t="s">
        <v>223</v>
      </c>
      <c r="B162" s="18" t="s">
        <v>64</v>
      </c>
      <c r="C162" s="19">
        <v>43862.0</v>
      </c>
      <c r="D162" s="19">
        <v>44166.0</v>
      </c>
      <c r="R162" s="18">
        <v>1.0</v>
      </c>
      <c r="S162" s="18">
        <v>1.0</v>
      </c>
      <c r="T162" s="18">
        <v>1.0</v>
      </c>
      <c r="U162" s="18">
        <v>1.0</v>
      </c>
      <c r="V162" s="18">
        <v>1.0</v>
      </c>
      <c r="W162" s="18">
        <v>1.0</v>
      </c>
      <c r="X162" s="18">
        <v>1.0</v>
      </c>
      <c r="Y162" s="18">
        <v>1.0</v>
      </c>
      <c r="Z162" s="18">
        <v>1.0</v>
      </c>
      <c r="AA162" s="18">
        <v>1.0</v>
      </c>
    </row>
    <row r="163">
      <c r="A163" s="18" t="s">
        <v>224</v>
      </c>
      <c r="B163" s="18" t="s">
        <v>62</v>
      </c>
      <c r="C163" s="19">
        <v>43862.0</v>
      </c>
      <c r="R163" s="18">
        <v>1.0</v>
      </c>
      <c r="S163" s="18">
        <v>1.0</v>
      </c>
      <c r="T163" s="18">
        <v>1.0</v>
      </c>
      <c r="U163" s="18">
        <v>1.0</v>
      </c>
      <c r="V163" s="18">
        <v>1.0</v>
      </c>
      <c r="W163" s="18">
        <v>1.0</v>
      </c>
      <c r="X163" s="18">
        <v>1.0</v>
      </c>
      <c r="Y163" s="18">
        <v>1.0</v>
      </c>
      <c r="Z163" s="18">
        <v>1.0</v>
      </c>
      <c r="AA163" s="18">
        <v>1.0</v>
      </c>
      <c r="AB163" s="18">
        <v>1.0</v>
      </c>
    </row>
    <row r="164">
      <c r="A164" s="18" t="s">
        <v>225</v>
      </c>
      <c r="B164" s="18" t="s">
        <v>62</v>
      </c>
      <c r="C164" s="19">
        <v>43862.0</v>
      </c>
      <c r="R164" s="18">
        <v>1.0</v>
      </c>
      <c r="S164" s="18">
        <v>1.0</v>
      </c>
      <c r="T164" s="18">
        <v>1.0</v>
      </c>
      <c r="U164" s="18">
        <v>1.0</v>
      </c>
      <c r="V164" s="18">
        <v>1.0</v>
      </c>
      <c r="W164" s="18">
        <v>1.0</v>
      </c>
      <c r="X164" s="18">
        <v>1.0</v>
      </c>
      <c r="Y164" s="18">
        <v>1.0</v>
      </c>
      <c r="Z164" s="18">
        <v>1.0</v>
      </c>
      <c r="AA164" s="18">
        <v>1.0</v>
      </c>
      <c r="AB164" s="18">
        <v>1.0</v>
      </c>
    </row>
    <row r="165">
      <c r="A165" s="18" t="s">
        <v>226</v>
      </c>
      <c r="B165" s="18" t="s">
        <v>62</v>
      </c>
      <c r="C165" s="19">
        <v>43862.0</v>
      </c>
      <c r="R165" s="18">
        <v>1.0</v>
      </c>
      <c r="S165" s="18">
        <v>1.0</v>
      </c>
      <c r="T165" s="18">
        <v>1.0</v>
      </c>
      <c r="U165" s="18">
        <v>1.0</v>
      </c>
      <c r="V165" s="18">
        <v>1.0</v>
      </c>
      <c r="W165" s="18">
        <v>1.0</v>
      </c>
      <c r="X165" s="18">
        <v>1.0</v>
      </c>
      <c r="Y165" s="18">
        <v>1.0</v>
      </c>
      <c r="Z165" s="18">
        <v>1.0</v>
      </c>
      <c r="AA165" s="18">
        <v>1.0</v>
      </c>
      <c r="AB165" s="18">
        <v>1.0</v>
      </c>
    </row>
    <row r="166">
      <c r="A166" s="18" t="s">
        <v>227</v>
      </c>
      <c r="B166" s="18" t="s">
        <v>62</v>
      </c>
      <c r="C166" s="19">
        <v>43862.0</v>
      </c>
      <c r="R166" s="18">
        <v>1.0</v>
      </c>
      <c r="S166" s="18">
        <v>1.0</v>
      </c>
      <c r="T166" s="18">
        <v>1.0</v>
      </c>
      <c r="U166" s="18">
        <v>1.0</v>
      </c>
      <c r="V166" s="18">
        <v>1.0</v>
      </c>
      <c r="W166" s="18">
        <v>1.0</v>
      </c>
      <c r="X166" s="18">
        <v>1.0</v>
      </c>
      <c r="Y166" s="18">
        <v>1.0</v>
      </c>
      <c r="Z166" s="18">
        <v>1.0</v>
      </c>
      <c r="AA166" s="18">
        <v>1.0</v>
      </c>
      <c r="AB166" s="18">
        <v>1.0</v>
      </c>
    </row>
    <row r="167">
      <c r="A167" s="18" t="s">
        <v>228</v>
      </c>
      <c r="B167" s="18" t="s">
        <v>62</v>
      </c>
      <c r="C167" s="19">
        <v>43891.0</v>
      </c>
      <c r="S167" s="18">
        <v>1.0</v>
      </c>
      <c r="T167" s="18">
        <v>1.0</v>
      </c>
      <c r="U167" s="18">
        <v>1.0</v>
      </c>
      <c r="V167" s="18">
        <v>1.0</v>
      </c>
      <c r="W167" s="18">
        <v>1.0</v>
      </c>
      <c r="X167" s="18">
        <v>1.0</v>
      </c>
      <c r="Y167" s="18">
        <v>1.0</v>
      </c>
      <c r="Z167" s="18">
        <v>1.0</v>
      </c>
      <c r="AA167" s="18">
        <v>1.0</v>
      </c>
      <c r="AB167" s="18">
        <v>1.0</v>
      </c>
    </row>
    <row r="168">
      <c r="A168" s="18" t="s">
        <v>229</v>
      </c>
      <c r="B168" s="18" t="s">
        <v>62</v>
      </c>
      <c r="C168" s="19">
        <v>43891.0</v>
      </c>
      <c r="S168" s="18">
        <v>1.0</v>
      </c>
      <c r="T168" s="18">
        <v>1.0</v>
      </c>
      <c r="U168" s="18">
        <v>1.0</v>
      </c>
      <c r="V168" s="18">
        <v>1.0</v>
      </c>
      <c r="W168" s="18">
        <v>1.0</v>
      </c>
      <c r="X168" s="18">
        <v>1.0</v>
      </c>
      <c r="Y168" s="18">
        <v>1.0</v>
      </c>
      <c r="Z168" s="18">
        <v>1.0</v>
      </c>
      <c r="AA168" s="18">
        <v>1.0</v>
      </c>
      <c r="AB168" s="18">
        <v>1.0</v>
      </c>
    </row>
    <row r="169">
      <c r="A169" s="18" t="s">
        <v>230</v>
      </c>
      <c r="B169" s="18" t="s">
        <v>64</v>
      </c>
      <c r="C169" s="19">
        <v>43891.0</v>
      </c>
      <c r="D169" s="19">
        <v>44044.0</v>
      </c>
      <c r="S169" s="18">
        <v>1.0</v>
      </c>
      <c r="T169" s="18">
        <v>1.0</v>
      </c>
      <c r="U169" s="18">
        <v>1.0</v>
      </c>
      <c r="V169" s="18">
        <v>1.0</v>
      </c>
      <c r="W169" s="18">
        <v>1.0</v>
      </c>
    </row>
    <row r="170">
      <c r="A170" s="18" t="s">
        <v>231</v>
      </c>
      <c r="B170" s="18" t="s">
        <v>64</v>
      </c>
      <c r="C170" s="19">
        <v>43891.0</v>
      </c>
      <c r="D170" s="19">
        <v>44044.0</v>
      </c>
      <c r="S170" s="18">
        <v>1.0</v>
      </c>
      <c r="T170" s="18">
        <v>1.0</v>
      </c>
      <c r="U170" s="18">
        <v>1.0</v>
      </c>
      <c r="V170" s="18">
        <v>1.0</v>
      </c>
      <c r="W170" s="18">
        <v>1.0</v>
      </c>
    </row>
    <row r="171">
      <c r="A171" s="18" t="s">
        <v>232</v>
      </c>
      <c r="B171" s="18" t="s">
        <v>64</v>
      </c>
      <c r="C171" s="19">
        <v>43891.0</v>
      </c>
      <c r="D171" s="19">
        <v>43983.0</v>
      </c>
      <c r="S171" s="18">
        <v>1.0</v>
      </c>
      <c r="T171" s="18">
        <v>1.0</v>
      </c>
      <c r="U171" s="18">
        <v>1.0</v>
      </c>
    </row>
    <row r="172">
      <c r="A172" s="18" t="s">
        <v>233</v>
      </c>
      <c r="B172" s="18" t="s">
        <v>62</v>
      </c>
      <c r="C172" s="19">
        <v>43891.0</v>
      </c>
      <c r="S172" s="18">
        <v>1.0</v>
      </c>
      <c r="T172" s="18">
        <v>1.0</v>
      </c>
      <c r="U172" s="18">
        <v>1.0</v>
      </c>
      <c r="V172" s="18">
        <v>1.0</v>
      </c>
      <c r="W172" s="18">
        <v>1.0</v>
      </c>
      <c r="X172" s="18">
        <v>1.0</v>
      </c>
      <c r="Y172" s="18">
        <v>1.0</v>
      </c>
      <c r="Z172" s="18">
        <v>1.0</v>
      </c>
      <c r="AA172" s="18">
        <v>1.0</v>
      </c>
      <c r="AB172" s="18">
        <v>1.0</v>
      </c>
    </row>
    <row r="173">
      <c r="A173" s="18" t="s">
        <v>234</v>
      </c>
      <c r="B173" s="18" t="s">
        <v>62</v>
      </c>
      <c r="C173" s="19">
        <v>43891.0</v>
      </c>
      <c r="S173" s="18">
        <v>1.0</v>
      </c>
      <c r="T173" s="18">
        <v>1.0</v>
      </c>
      <c r="U173" s="18">
        <v>1.0</v>
      </c>
      <c r="V173" s="18">
        <v>1.0</v>
      </c>
      <c r="W173" s="18">
        <v>1.0</v>
      </c>
      <c r="X173" s="18">
        <v>1.0</v>
      </c>
      <c r="Y173" s="18">
        <v>1.0</v>
      </c>
      <c r="Z173" s="18">
        <v>1.0</v>
      </c>
      <c r="AA173" s="18">
        <v>1.0</v>
      </c>
      <c r="AB173" s="18">
        <v>1.0</v>
      </c>
    </row>
    <row r="174">
      <c r="A174" s="18" t="s">
        <v>235</v>
      </c>
      <c r="B174" s="18" t="s">
        <v>64</v>
      </c>
      <c r="C174" s="19">
        <v>43891.0</v>
      </c>
      <c r="D174" s="19">
        <v>43983.0</v>
      </c>
      <c r="S174" s="18">
        <v>1.0</v>
      </c>
      <c r="T174" s="18">
        <v>1.0</v>
      </c>
      <c r="U174" s="18">
        <v>1.0</v>
      </c>
    </row>
    <row r="175">
      <c r="A175" s="18" t="s">
        <v>236</v>
      </c>
      <c r="B175" s="18" t="s">
        <v>64</v>
      </c>
      <c r="C175" s="19">
        <v>43891.0</v>
      </c>
      <c r="D175" s="19">
        <v>43983.0</v>
      </c>
      <c r="S175" s="18">
        <v>1.0</v>
      </c>
      <c r="T175" s="18">
        <v>1.0</v>
      </c>
      <c r="U175" s="18">
        <v>1.0</v>
      </c>
    </row>
    <row r="176">
      <c r="A176" s="18" t="s">
        <v>237</v>
      </c>
      <c r="B176" s="18" t="s">
        <v>62</v>
      </c>
      <c r="C176" s="19">
        <v>43891.0</v>
      </c>
      <c r="S176" s="18">
        <v>1.0</v>
      </c>
      <c r="T176" s="18">
        <v>1.0</v>
      </c>
      <c r="U176" s="18">
        <v>1.0</v>
      </c>
      <c r="V176" s="18">
        <v>1.0</v>
      </c>
      <c r="W176" s="18">
        <v>1.0</v>
      </c>
      <c r="X176" s="18">
        <v>1.0</v>
      </c>
      <c r="Y176" s="18">
        <v>1.0</v>
      </c>
      <c r="Z176" s="18">
        <v>1.0</v>
      </c>
      <c r="AA176" s="18">
        <v>1.0</v>
      </c>
      <c r="AB176" s="18">
        <v>1.0</v>
      </c>
    </row>
    <row r="177">
      <c r="A177" s="18" t="s">
        <v>238</v>
      </c>
      <c r="B177" s="18" t="s">
        <v>64</v>
      </c>
      <c r="C177" s="19">
        <v>43891.0</v>
      </c>
      <c r="D177" s="19">
        <v>44075.0</v>
      </c>
      <c r="S177" s="18">
        <v>1.0</v>
      </c>
      <c r="T177" s="18">
        <v>1.0</v>
      </c>
      <c r="U177" s="18">
        <v>1.0</v>
      </c>
      <c r="V177" s="18">
        <v>1.0</v>
      </c>
      <c r="W177" s="18">
        <v>1.0</v>
      </c>
      <c r="X177" s="18">
        <v>1.0</v>
      </c>
    </row>
    <row r="178">
      <c r="A178" s="18" t="s">
        <v>239</v>
      </c>
      <c r="B178" s="18" t="s">
        <v>64</v>
      </c>
      <c r="C178" s="19">
        <v>43922.0</v>
      </c>
      <c r="D178" s="19">
        <v>44075.0</v>
      </c>
      <c r="T178" s="18">
        <v>1.0</v>
      </c>
      <c r="U178" s="18">
        <v>1.0</v>
      </c>
      <c r="V178" s="18">
        <v>1.0</v>
      </c>
      <c r="W178" s="18">
        <v>1.0</v>
      </c>
      <c r="X178" s="18">
        <v>1.0</v>
      </c>
    </row>
    <row r="179">
      <c r="A179" s="18" t="s">
        <v>240</v>
      </c>
      <c r="B179" s="18" t="s">
        <v>62</v>
      </c>
      <c r="C179" s="19">
        <v>43922.0</v>
      </c>
      <c r="T179" s="18">
        <v>1.0</v>
      </c>
      <c r="U179" s="18">
        <v>1.0</v>
      </c>
      <c r="V179" s="18">
        <v>1.0</v>
      </c>
      <c r="W179" s="18">
        <v>1.0</v>
      </c>
      <c r="X179" s="18">
        <v>1.0</v>
      </c>
      <c r="Y179" s="18">
        <v>1.0</v>
      </c>
      <c r="Z179" s="18">
        <v>1.0</v>
      </c>
      <c r="AA179" s="18">
        <v>1.0</v>
      </c>
      <c r="AB179" s="18">
        <v>1.0</v>
      </c>
    </row>
    <row r="180">
      <c r="A180" s="18" t="s">
        <v>241</v>
      </c>
      <c r="B180" s="18" t="s">
        <v>62</v>
      </c>
      <c r="C180" s="19">
        <v>43922.0</v>
      </c>
      <c r="T180" s="18">
        <v>1.0</v>
      </c>
      <c r="U180" s="18">
        <v>1.0</v>
      </c>
      <c r="V180" s="18">
        <v>1.0</v>
      </c>
      <c r="W180" s="18">
        <v>1.0</v>
      </c>
      <c r="X180" s="18">
        <v>1.0</v>
      </c>
      <c r="Y180" s="18">
        <v>1.0</v>
      </c>
      <c r="Z180" s="18">
        <v>1.0</v>
      </c>
      <c r="AA180" s="18">
        <v>1.0</v>
      </c>
      <c r="AB180" s="18">
        <v>1.0</v>
      </c>
    </row>
    <row r="181">
      <c r="A181" s="18" t="s">
        <v>242</v>
      </c>
      <c r="B181" s="18" t="s">
        <v>62</v>
      </c>
      <c r="C181" s="19">
        <v>43922.0</v>
      </c>
      <c r="T181" s="18">
        <v>1.0</v>
      </c>
      <c r="U181" s="18">
        <v>1.0</v>
      </c>
      <c r="V181" s="18">
        <v>1.0</v>
      </c>
      <c r="W181" s="18">
        <v>1.0</v>
      </c>
      <c r="X181" s="18">
        <v>1.0</v>
      </c>
      <c r="Y181" s="18">
        <v>1.0</v>
      </c>
      <c r="Z181" s="18">
        <v>1.0</v>
      </c>
      <c r="AA181" s="18">
        <v>1.0</v>
      </c>
      <c r="AB181" s="18">
        <v>1.0</v>
      </c>
    </row>
    <row r="182">
      <c r="A182" s="18" t="s">
        <v>243</v>
      </c>
      <c r="B182" s="18" t="s">
        <v>62</v>
      </c>
      <c r="C182" s="19">
        <v>43922.0</v>
      </c>
      <c r="T182" s="18">
        <v>1.0</v>
      </c>
      <c r="U182" s="18">
        <v>1.0</v>
      </c>
      <c r="V182" s="18">
        <v>1.0</v>
      </c>
      <c r="W182" s="18">
        <v>1.0</v>
      </c>
      <c r="X182" s="18">
        <v>1.0</v>
      </c>
      <c r="Y182" s="18">
        <v>1.0</v>
      </c>
      <c r="Z182" s="18">
        <v>1.0</v>
      </c>
      <c r="AA182" s="18">
        <v>1.0</v>
      </c>
      <c r="AB182" s="18">
        <v>1.0</v>
      </c>
    </row>
    <row r="183">
      <c r="A183" s="18" t="s">
        <v>244</v>
      </c>
      <c r="B183" s="18" t="s">
        <v>64</v>
      </c>
      <c r="C183" s="19">
        <v>43922.0</v>
      </c>
      <c r="D183" s="19">
        <v>43983.0</v>
      </c>
      <c r="T183" s="18">
        <v>1.0</v>
      </c>
      <c r="U183" s="18">
        <v>1.0</v>
      </c>
    </row>
    <row r="184">
      <c r="A184" s="18" t="s">
        <v>245</v>
      </c>
      <c r="B184" s="18" t="s">
        <v>62</v>
      </c>
      <c r="C184" s="19">
        <v>43922.0</v>
      </c>
      <c r="T184" s="18">
        <v>1.0</v>
      </c>
      <c r="U184" s="18">
        <v>1.0</v>
      </c>
      <c r="V184" s="18">
        <v>1.0</v>
      </c>
      <c r="W184" s="18">
        <v>1.0</v>
      </c>
      <c r="X184" s="18">
        <v>1.0</v>
      </c>
      <c r="Y184" s="18">
        <v>1.0</v>
      </c>
      <c r="Z184" s="18">
        <v>1.0</v>
      </c>
      <c r="AA184" s="18">
        <v>1.0</v>
      </c>
      <c r="AB184" s="18">
        <v>1.0</v>
      </c>
    </row>
    <row r="185">
      <c r="A185" s="18" t="s">
        <v>246</v>
      </c>
      <c r="B185" s="18" t="s">
        <v>62</v>
      </c>
      <c r="C185" s="19">
        <v>43922.0</v>
      </c>
      <c r="T185" s="18">
        <v>1.0</v>
      </c>
      <c r="U185" s="18">
        <v>1.0</v>
      </c>
      <c r="V185" s="18">
        <v>1.0</v>
      </c>
      <c r="W185" s="18">
        <v>1.0</v>
      </c>
      <c r="X185" s="18">
        <v>1.0</v>
      </c>
      <c r="Y185" s="18">
        <v>1.0</v>
      </c>
      <c r="Z185" s="18">
        <v>1.0</v>
      </c>
      <c r="AA185" s="18">
        <v>1.0</v>
      </c>
      <c r="AB185" s="18">
        <v>1.0</v>
      </c>
    </row>
    <row r="186">
      <c r="A186" s="18" t="s">
        <v>247</v>
      </c>
      <c r="B186" s="18" t="s">
        <v>62</v>
      </c>
      <c r="C186" s="19">
        <v>43922.0</v>
      </c>
      <c r="T186" s="18">
        <v>1.0</v>
      </c>
      <c r="U186" s="18">
        <v>1.0</v>
      </c>
      <c r="V186" s="18">
        <v>1.0</v>
      </c>
      <c r="W186" s="18">
        <v>1.0</v>
      </c>
      <c r="X186" s="18">
        <v>1.0</v>
      </c>
      <c r="Y186" s="18">
        <v>1.0</v>
      </c>
      <c r="Z186" s="18">
        <v>1.0</v>
      </c>
      <c r="AA186" s="18">
        <v>1.0</v>
      </c>
      <c r="AB186" s="18">
        <v>1.0</v>
      </c>
    </row>
    <row r="187">
      <c r="A187" s="18" t="s">
        <v>248</v>
      </c>
      <c r="B187" s="18" t="s">
        <v>62</v>
      </c>
      <c r="C187" s="19">
        <v>43922.0</v>
      </c>
      <c r="T187" s="18">
        <v>1.0</v>
      </c>
      <c r="U187" s="18">
        <v>1.0</v>
      </c>
      <c r="V187" s="18">
        <v>1.0</v>
      </c>
      <c r="W187" s="18">
        <v>1.0</v>
      </c>
      <c r="X187" s="18">
        <v>1.0</v>
      </c>
      <c r="Y187" s="18">
        <v>1.0</v>
      </c>
      <c r="Z187" s="18">
        <v>1.0</v>
      </c>
      <c r="AA187" s="18">
        <v>1.0</v>
      </c>
      <c r="AB187" s="18">
        <v>1.0</v>
      </c>
    </row>
    <row r="188">
      <c r="A188" s="18" t="s">
        <v>249</v>
      </c>
      <c r="B188" s="18" t="s">
        <v>62</v>
      </c>
      <c r="C188" s="19">
        <v>43922.0</v>
      </c>
      <c r="T188" s="18">
        <v>1.0</v>
      </c>
      <c r="U188" s="18">
        <v>1.0</v>
      </c>
      <c r="V188" s="18">
        <v>1.0</v>
      </c>
      <c r="W188" s="18">
        <v>1.0</v>
      </c>
      <c r="X188" s="18">
        <v>1.0</v>
      </c>
      <c r="Y188" s="18">
        <v>1.0</v>
      </c>
      <c r="Z188" s="18">
        <v>1.0</v>
      </c>
      <c r="AA188" s="18">
        <v>1.0</v>
      </c>
      <c r="AB188" s="18">
        <v>1.0</v>
      </c>
    </row>
    <row r="189">
      <c r="A189" s="18" t="s">
        <v>250</v>
      </c>
      <c r="B189" s="18" t="s">
        <v>62</v>
      </c>
      <c r="C189" s="19">
        <v>43922.0</v>
      </c>
      <c r="T189" s="18">
        <v>1.0</v>
      </c>
      <c r="U189" s="18">
        <v>1.0</v>
      </c>
      <c r="V189" s="18">
        <v>1.0</v>
      </c>
      <c r="W189" s="18">
        <v>1.0</v>
      </c>
      <c r="X189" s="18">
        <v>1.0</v>
      </c>
      <c r="Y189" s="18">
        <v>1.0</v>
      </c>
      <c r="Z189" s="18">
        <v>1.0</v>
      </c>
      <c r="AA189" s="18">
        <v>1.0</v>
      </c>
      <c r="AB189" s="18">
        <v>1.0</v>
      </c>
    </row>
    <row r="190">
      <c r="A190" s="18" t="s">
        <v>251</v>
      </c>
      <c r="B190" s="18" t="s">
        <v>62</v>
      </c>
      <c r="C190" s="19">
        <v>43922.0</v>
      </c>
      <c r="T190" s="18">
        <v>1.0</v>
      </c>
      <c r="U190" s="18">
        <v>1.0</v>
      </c>
      <c r="V190" s="18">
        <v>1.0</v>
      </c>
      <c r="W190" s="18">
        <v>1.0</v>
      </c>
      <c r="X190" s="18">
        <v>1.0</v>
      </c>
      <c r="Y190" s="18">
        <v>1.0</v>
      </c>
      <c r="Z190" s="18">
        <v>1.0</v>
      </c>
      <c r="AA190" s="18">
        <v>1.0</v>
      </c>
      <c r="AB190" s="18">
        <v>1.0</v>
      </c>
    </row>
    <row r="191">
      <c r="A191" s="18" t="s">
        <v>252</v>
      </c>
      <c r="B191" s="18" t="s">
        <v>62</v>
      </c>
      <c r="C191" s="19">
        <v>43922.0</v>
      </c>
      <c r="T191" s="18">
        <v>1.0</v>
      </c>
      <c r="U191" s="18">
        <v>1.0</v>
      </c>
      <c r="V191" s="18">
        <v>1.0</v>
      </c>
      <c r="W191" s="18">
        <v>1.0</v>
      </c>
      <c r="X191" s="18">
        <v>1.0</v>
      </c>
      <c r="Y191" s="18">
        <v>1.0</v>
      </c>
      <c r="Z191" s="18">
        <v>1.0</v>
      </c>
      <c r="AA191" s="18">
        <v>1.0</v>
      </c>
      <c r="AB191" s="18">
        <v>1.0</v>
      </c>
    </row>
    <row r="192">
      <c r="A192" s="18" t="s">
        <v>253</v>
      </c>
      <c r="B192" s="18" t="s">
        <v>62</v>
      </c>
      <c r="C192" s="19">
        <v>43922.0</v>
      </c>
      <c r="T192" s="18">
        <v>1.0</v>
      </c>
      <c r="U192" s="18">
        <v>1.0</v>
      </c>
      <c r="V192" s="18">
        <v>1.0</v>
      </c>
      <c r="W192" s="18">
        <v>1.0</v>
      </c>
      <c r="X192" s="18">
        <v>1.0</v>
      </c>
      <c r="Y192" s="18">
        <v>1.0</v>
      </c>
      <c r="Z192" s="18">
        <v>1.0</v>
      </c>
      <c r="AA192" s="18">
        <v>1.0</v>
      </c>
      <c r="AB192" s="18">
        <v>1.0</v>
      </c>
    </row>
    <row r="193">
      <c r="A193" s="18" t="s">
        <v>254</v>
      </c>
      <c r="B193" s="18" t="s">
        <v>62</v>
      </c>
      <c r="C193" s="19">
        <v>43922.0</v>
      </c>
      <c r="T193" s="18">
        <v>1.0</v>
      </c>
      <c r="U193" s="18">
        <v>1.0</v>
      </c>
      <c r="V193" s="18">
        <v>1.0</v>
      </c>
      <c r="W193" s="18">
        <v>1.0</v>
      </c>
      <c r="X193" s="18">
        <v>1.0</v>
      </c>
      <c r="Y193" s="18">
        <v>1.0</v>
      </c>
      <c r="Z193" s="18">
        <v>1.0</v>
      </c>
      <c r="AA193" s="18">
        <v>1.0</v>
      </c>
      <c r="AB193" s="18">
        <v>1.0</v>
      </c>
    </row>
    <row r="194">
      <c r="A194" s="18" t="s">
        <v>255</v>
      </c>
      <c r="B194" s="18" t="s">
        <v>64</v>
      </c>
      <c r="C194" s="19">
        <v>43952.0</v>
      </c>
      <c r="D194" s="19">
        <v>44075.0</v>
      </c>
      <c r="U194" s="18">
        <v>1.0</v>
      </c>
      <c r="V194" s="18">
        <v>1.0</v>
      </c>
      <c r="W194" s="18">
        <v>1.0</v>
      </c>
      <c r="X194" s="18">
        <v>1.0</v>
      </c>
    </row>
    <row r="195">
      <c r="A195" s="18" t="s">
        <v>256</v>
      </c>
      <c r="B195" s="18" t="s">
        <v>62</v>
      </c>
      <c r="C195" s="19">
        <v>43952.0</v>
      </c>
      <c r="U195" s="18">
        <v>1.0</v>
      </c>
      <c r="V195" s="18">
        <v>1.0</v>
      </c>
      <c r="W195" s="18">
        <v>1.0</v>
      </c>
      <c r="X195" s="18">
        <v>1.0</v>
      </c>
      <c r="Y195" s="18">
        <v>1.0</v>
      </c>
      <c r="Z195" s="18">
        <v>1.0</v>
      </c>
      <c r="AA195" s="18">
        <v>1.0</v>
      </c>
      <c r="AB195" s="18">
        <v>1.0</v>
      </c>
    </row>
    <row r="196">
      <c r="A196" s="18" t="s">
        <v>257</v>
      </c>
      <c r="B196" s="18" t="s">
        <v>62</v>
      </c>
      <c r="C196" s="19">
        <v>43952.0</v>
      </c>
      <c r="U196" s="18">
        <v>1.0</v>
      </c>
      <c r="V196" s="18">
        <v>1.0</v>
      </c>
      <c r="W196" s="18">
        <v>1.0</v>
      </c>
      <c r="X196" s="18">
        <v>1.0</v>
      </c>
      <c r="Y196" s="18">
        <v>1.0</v>
      </c>
      <c r="Z196" s="18">
        <v>1.0</v>
      </c>
      <c r="AA196" s="18">
        <v>1.0</v>
      </c>
      <c r="AB196" s="18">
        <v>1.0</v>
      </c>
    </row>
    <row r="197">
      <c r="A197" s="18" t="s">
        <v>258</v>
      </c>
      <c r="B197" s="18" t="s">
        <v>62</v>
      </c>
      <c r="C197" s="19">
        <v>43952.0</v>
      </c>
      <c r="U197" s="18">
        <v>1.0</v>
      </c>
      <c r="V197" s="18">
        <v>1.0</v>
      </c>
      <c r="W197" s="18">
        <v>1.0</v>
      </c>
      <c r="X197" s="18">
        <v>1.0</v>
      </c>
      <c r="Y197" s="18">
        <v>1.0</v>
      </c>
      <c r="Z197" s="18">
        <v>1.0</v>
      </c>
      <c r="AA197" s="18">
        <v>1.0</v>
      </c>
      <c r="AB197" s="18">
        <v>1.0</v>
      </c>
    </row>
    <row r="198">
      <c r="A198" s="18" t="s">
        <v>259</v>
      </c>
      <c r="B198" s="18" t="s">
        <v>64</v>
      </c>
      <c r="C198" s="19">
        <v>43952.0</v>
      </c>
      <c r="D198" s="19">
        <v>44075.0</v>
      </c>
      <c r="U198" s="18">
        <v>1.0</v>
      </c>
      <c r="V198" s="18">
        <v>1.0</v>
      </c>
      <c r="W198" s="18">
        <v>1.0</v>
      </c>
      <c r="X198" s="18">
        <v>1.0</v>
      </c>
    </row>
    <row r="199">
      <c r="A199" s="18" t="s">
        <v>260</v>
      </c>
      <c r="B199" s="18" t="s">
        <v>62</v>
      </c>
      <c r="C199" s="19">
        <v>43952.0</v>
      </c>
      <c r="U199" s="18">
        <v>1.0</v>
      </c>
      <c r="V199" s="18">
        <v>1.0</v>
      </c>
      <c r="W199" s="18">
        <v>1.0</v>
      </c>
      <c r="X199" s="18">
        <v>1.0</v>
      </c>
      <c r="Y199" s="18">
        <v>1.0</v>
      </c>
      <c r="Z199" s="18">
        <v>1.0</v>
      </c>
      <c r="AA199" s="18">
        <v>1.0</v>
      </c>
      <c r="AB199" s="18">
        <v>1.0</v>
      </c>
    </row>
    <row r="200">
      <c r="A200" s="18" t="s">
        <v>261</v>
      </c>
      <c r="B200" s="18" t="s">
        <v>64</v>
      </c>
      <c r="C200" s="19">
        <v>43952.0</v>
      </c>
      <c r="D200" s="19">
        <v>44075.0</v>
      </c>
      <c r="U200" s="18">
        <v>1.0</v>
      </c>
      <c r="V200" s="18">
        <v>1.0</v>
      </c>
      <c r="W200" s="18">
        <v>1.0</v>
      </c>
      <c r="X200" s="18">
        <v>1.0</v>
      </c>
    </row>
    <row r="201">
      <c r="A201" s="18" t="s">
        <v>262</v>
      </c>
      <c r="B201" s="18" t="s">
        <v>62</v>
      </c>
      <c r="C201" s="19">
        <v>43952.0</v>
      </c>
      <c r="U201" s="18">
        <v>1.0</v>
      </c>
      <c r="V201" s="18">
        <v>1.0</v>
      </c>
      <c r="W201" s="18">
        <v>1.0</v>
      </c>
      <c r="X201" s="18">
        <v>1.0</v>
      </c>
      <c r="Y201" s="18">
        <v>1.0</v>
      </c>
      <c r="Z201" s="18">
        <v>1.0</v>
      </c>
      <c r="AA201" s="18">
        <v>1.0</v>
      </c>
      <c r="AB201" s="18">
        <v>1.0</v>
      </c>
    </row>
    <row r="202">
      <c r="A202" s="18" t="s">
        <v>263</v>
      </c>
      <c r="B202" s="18" t="s">
        <v>64</v>
      </c>
      <c r="C202" s="19">
        <v>43952.0</v>
      </c>
      <c r="D202" s="19">
        <v>44105.0</v>
      </c>
      <c r="U202" s="18">
        <v>1.0</v>
      </c>
      <c r="V202" s="18">
        <v>1.0</v>
      </c>
      <c r="W202" s="18">
        <v>1.0</v>
      </c>
      <c r="X202" s="18">
        <v>1.0</v>
      </c>
      <c r="Y202" s="18">
        <v>1.0</v>
      </c>
    </row>
    <row r="203">
      <c r="A203" s="18" t="s">
        <v>264</v>
      </c>
      <c r="B203" s="18" t="s">
        <v>64</v>
      </c>
      <c r="C203" s="19">
        <v>43952.0</v>
      </c>
      <c r="D203" s="19">
        <v>44044.0</v>
      </c>
      <c r="U203" s="18">
        <v>1.0</v>
      </c>
      <c r="V203" s="18">
        <v>1.0</v>
      </c>
      <c r="W203" s="18">
        <v>1.0</v>
      </c>
    </row>
    <row r="204">
      <c r="A204" s="18" t="s">
        <v>265</v>
      </c>
      <c r="B204" s="18" t="s">
        <v>64</v>
      </c>
      <c r="C204" s="19">
        <v>43952.0</v>
      </c>
      <c r="D204" s="19">
        <v>44105.0</v>
      </c>
      <c r="U204" s="18">
        <v>1.0</v>
      </c>
      <c r="V204" s="18">
        <v>1.0</v>
      </c>
      <c r="W204" s="18">
        <v>1.0</v>
      </c>
      <c r="X204" s="18">
        <v>1.0</v>
      </c>
      <c r="Y204" s="18">
        <v>1.0</v>
      </c>
    </row>
    <row r="205">
      <c r="A205" s="18" t="s">
        <v>266</v>
      </c>
      <c r="B205" s="18" t="s">
        <v>62</v>
      </c>
      <c r="C205" s="19">
        <v>43952.0</v>
      </c>
      <c r="U205" s="18">
        <v>1.0</v>
      </c>
      <c r="V205" s="18">
        <v>1.0</v>
      </c>
      <c r="W205" s="18">
        <v>1.0</v>
      </c>
      <c r="X205" s="18">
        <v>1.0</v>
      </c>
      <c r="Y205" s="18">
        <v>1.0</v>
      </c>
      <c r="Z205" s="18">
        <v>1.0</v>
      </c>
      <c r="AA205" s="18">
        <v>1.0</v>
      </c>
      <c r="AB205" s="18">
        <v>1.0</v>
      </c>
    </row>
    <row r="206">
      <c r="A206" s="18" t="s">
        <v>267</v>
      </c>
      <c r="B206" s="18" t="s">
        <v>64</v>
      </c>
      <c r="C206" s="19">
        <v>43952.0</v>
      </c>
      <c r="D206" s="19">
        <v>43983.0</v>
      </c>
      <c r="U206" s="18">
        <v>1.0</v>
      </c>
    </row>
    <row r="207">
      <c r="A207" s="18" t="s">
        <v>268</v>
      </c>
      <c r="B207" s="18" t="s">
        <v>62</v>
      </c>
      <c r="C207" s="19">
        <v>43952.0</v>
      </c>
      <c r="U207" s="18">
        <v>1.0</v>
      </c>
      <c r="V207" s="18">
        <v>1.0</v>
      </c>
      <c r="W207" s="18">
        <v>1.0</v>
      </c>
      <c r="X207" s="18">
        <v>1.0</v>
      </c>
      <c r="Y207" s="18">
        <v>1.0</v>
      </c>
      <c r="Z207" s="18">
        <v>1.0</v>
      </c>
      <c r="AA207" s="18">
        <v>1.0</v>
      </c>
      <c r="AB207" s="18">
        <v>1.0</v>
      </c>
    </row>
    <row r="208">
      <c r="A208" s="18" t="s">
        <v>269</v>
      </c>
      <c r="B208" s="18" t="s">
        <v>64</v>
      </c>
      <c r="C208" s="19">
        <v>43952.0</v>
      </c>
      <c r="D208" s="19">
        <v>44136.0</v>
      </c>
      <c r="U208" s="18">
        <v>1.0</v>
      </c>
      <c r="V208" s="18">
        <v>1.0</v>
      </c>
      <c r="W208" s="18">
        <v>1.0</v>
      </c>
      <c r="X208" s="18">
        <v>1.0</v>
      </c>
      <c r="Y208" s="18">
        <v>1.0</v>
      </c>
      <c r="Z208" s="18">
        <v>1.0</v>
      </c>
    </row>
    <row r="209">
      <c r="A209" s="18" t="s">
        <v>270</v>
      </c>
      <c r="B209" s="18" t="s">
        <v>62</v>
      </c>
      <c r="C209" s="19">
        <v>43952.0</v>
      </c>
      <c r="U209" s="18">
        <v>1.0</v>
      </c>
      <c r="V209" s="18">
        <v>1.0</v>
      </c>
      <c r="W209" s="18">
        <v>1.0</v>
      </c>
      <c r="X209" s="18">
        <v>1.0</v>
      </c>
      <c r="Y209" s="18">
        <v>1.0</v>
      </c>
      <c r="Z209" s="18">
        <v>1.0</v>
      </c>
      <c r="AA209" s="18">
        <v>1.0</v>
      </c>
      <c r="AB209" s="18">
        <v>1.0</v>
      </c>
    </row>
    <row r="210">
      <c r="A210" s="18" t="s">
        <v>271</v>
      </c>
      <c r="B210" s="18" t="s">
        <v>62</v>
      </c>
      <c r="C210" s="19">
        <v>43952.0</v>
      </c>
      <c r="U210" s="18">
        <v>1.0</v>
      </c>
      <c r="V210" s="18">
        <v>1.0</v>
      </c>
      <c r="W210" s="18">
        <v>1.0</v>
      </c>
      <c r="X210" s="18">
        <v>1.0</v>
      </c>
      <c r="Y210" s="18">
        <v>1.0</v>
      </c>
      <c r="Z210" s="18">
        <v>1.0</v>
      </c>
      <c r="AA210" s="18">
        <v>1.0</v>
      </c>
      <c r="AB210" s="18">
        <v>1.0</v>
      </c>
    </row>
    <row r="211">
      <c r="A211" s="18" t="s">
        <v>272</v>
      </c>
      <c r="B211" s="18" t="s">
        <v>64</v>
      </c>
      <c r="C211" s="19">
        <v>43952.0</v>
      </c>
      <c r="D211" s="19">
        <v>44075.0</v>
      </c>
      <c r="U211" s="18">
        <v>1.0</v>
      </c>
      <c r="V211" s="18">
        <v>1.0</v>
      </c>
      <c r="W211" s="18">
        <v>1.0</v>
      </c>
      <c r="X211" s="18">
        <v>1.0</v>
      </c>
    </row>
    <row r="212">
      <c r="A212" s="18" t="s">
        <v>273</v>
      </c>
      <c r="B212" s="18" t="s">
        <v>62</v>
      </c>
      <c r="C212" s="19">
        <v>43952.0</v>
      </c>
      <c r="U212" s="18">
        <v>1.0</v>
      </c>
      <c r="V212" s="18">
        <v>1.0</v>
      </c>
      <c r="W212" s="18">
        <v>1.0</v>
      </c>
      <c r="X212" s="18">
        <v>1.0</v>
      </c>
      <c r="Y212" s="18">
        <v>1.0</v>
      </c>
      <c r="Z212" s="18">
        <v>1.0</v>
      </c>
      <c r="AA212" s="18">
        <v>1.0</v>
      </c>
      <c r="AB212" s="18">
        <v>1.0</v>
      </c>
    </row>
    <row r="213">
      <c r="A213" s="18" t="s">
        <v>274</v>
      </c>
      <c r="B213" s="18" t="s">
        <v>62</v>
      </c>
      <c r="C213" s="19">
        <v>43952.0</v>
      </c>
      <c r="U213" s="18">
        <v>1.0</v>
      </c>
      <c r="V213" s="18">
        <v>1.0</v>
      </c>
      <c r="W213" s="18">
        <v>1.0</v>
      </c>
      <c r="X213" s="18">
        <v>1.0</v>
      </c>
      <c r="Y213" s="18">
        <v>1.0</v>
      </c>
      <c r="Z213" s="18">
        <v>1.0</v>
      </c>
      <c r="AA213" s="18">
        <v>1.0</v>
      </c>
      <c r="AB213" s="18">
        <v>1.0</v>
      </c>
    </row>
    <row r="214">
      <c r="A214" s="18" t="s">
        <v>275</v>
      </c>
      <c r="B214" s="18" t="s">
        <v>62</v>
      </c>
      <c r="C214" s="19">
        <v>43952.0</v>
      </c>
      <c r="U214" s="18">
        <v>1.0</v>
      </c>
      <c r="V214" s="18">
        <v>1.0</v>
      </c>
      <c r="W214" s="18">
        <v>1.0</v>
      </c>
      <c r="X214" s="18">
        <v>1.0</v>
      </c>
      <c r="Y214" s="18">
        <v>1.0</v>
      </c>
      <c r="Z214" s="18">
        <v>1.0</v>
      </c>
      <c r="AA214" s="18">
        <v>1.0</v>
      </c>
      <c r="AB214" s="18">
        <v>1.0</v>
      </c>
    </row>
    <row r="215">
      <c r="A215" s="18" t="s">
        <v>276</v>
      </c>
      <c r="B215" s="18" t="s">
        <v>62</v>
      </c>
      <c r="C215" s="19">
        <v>43952.0</v>
      </c>
      <c r="U215" s="18">
        <v>1.0</v>
      </c>
      <c r="V215" s="18">
        <v>1.0</v>
      </c>
      <c r="W215" s="18">
        <v>1.0</v>
      </c>
      <c r="X215" s="18">
        <v>1.0</v>
      </c>
      <c r="Y215" s="18">
        <v>1.0</v>
      </c>
      <c r="Z215" s="18">
        <v>1.0</v>
      </c>
      <c r="AA215" s="18">
        <v>1.0</v>
      </c>
      <c r="AB215" s="18">
        <v>1.0</v>
      </c>
    </row>
    <row r="216">
      <c r="A216" s="18" t="s">
        <v>277</v>
      </c>
      <c r="B216" s="18" t="s">
        <v>62</v>
      </c>
      <c r="C216" s="19">
        <v>43952.0</v>
      </c>
      <c r="U216" s="18">
        <v>1.0</v>
      </c>
      <c r="V216" s="18">
        <v>1.0</v>
      </c>
      <c r="W216" s="18">
        <v>1.0</v>
      </c>
      <c r="X216" s="18">
        <v>1.0</v>
      </c>
      <c r="Y216" s="18">
        <v>1.0</v>
      </c>
      <c r="Z216" s="18">
        <v>1.0</v>
      </c>
      <c r="AA216" s="18">
        <v>1.0</v>
      </c>
      <c r="AB216" s="18">
        <v>1.0</v>
      </c>
    </row>
    <row r="217">
      <c r="A217" s="18" t="s">
        <v>278</v>
      </c>
      <c r="B217" s="18" t="s">
        <v>62</v>
      </c>
      <c r="C217" s="19">
        <v>43952.0</v>
      </c>
      <c r="U217" s="18">
        <v>1.0</v>
      </c>
      <c r="V217" s="18">
        <v>1.0</v>
      </c>
      <c r="W217" s="18">
        <v>1.0</v>
      </c>
      <c r="X217" s="18">
        <v>1.0</v>
      </c>
      <c r="Y217" s="18">
        <v>1.0</v>
      </c>
      <c r="Z217" s="18">
        <v>1.0</v>
      </c>
      <c r="AA217" s="18">
        <v>1.0</v>
      </c>
      <c r="AB217" s="18">
        <v>1.0</v>
      </c>
    </row>
    <row r="218">
      <c r="A218" s="18" t="s">
        <v>279</v>
      </c>
      <c r="B218" s="18" t="s">
        <v>62</v>
      </c>
      <c r="C218" s="19">
        <v>43952.0</v>
      </c>
      <c r="U218" s="18">
        <v>1.0</v>
      </c>
      <c r="V218" s="18">
        <v>1.0</v>
      </c>
      <c r="W218" s="18">
        <v>1.0</v>
      </c>
      <c r="X218" s="18">
        <v>1.0</v>
      </c>
      <c r="Y218" s="18">
        <v>1.0</v>
      </c>
      <c r="Z218" s="18">
        <v>1.0</v>
      </c>
      <c r="AA218" s="18">
        <v>1.0</v>
      </c>
      <c r="AB218" s="18">
        <v>1.0</v>
      </c>
    </row>
    <row r="219">
      <c r="A219" s="18" t="s">
        <v>280</v>
      </c>
      <c r="B219" s="18" t="s">
        <v>64</v>
      </c>
      <c r="C219" s="19">
        <v>43983.0</v>
      </c>
      <c r="D219" s="19">
        <v>44166.0</v>
      </c>
      <c r="V219" s="18">
        <v>1.0</v>
      </c>
      <c r="W219" s="18">
        <v>1.0</v>
      </c>
      <c r="X219" s="18">
        <v>1.0</v>
      </c>
      <c r="Y219" s="18">
        <v>1.0</v>
      </c>
      <c r="Z219" s="18">
        <v>1.0</v>
      </c>
      <c r="AA219" s="18">
        <v>1.0</v>
      </c>
    </row>
    <row r="220">
      <c r="A220" s="18" t="s">
        <v>281</v>
      </c>
      <c r="B220" s="18" t="s">
        <v>64</v>
      </c>
      <c r="C220" s="19">
        <v>43983.0</v>
      </c>
      <c r="D220" s="19">
        <v>44166.0</v>
      </c>
      <c r="V220" s="18">
        <v>1.0</v>
      </c>
      <c r="W220" s="18">
        <v>1.0</v>
      </c>
      <c r="X220" s="18">
        <v>1.0</v>
      </c>
      <c r="Y220" s="18">
        <v>1.0</v>
      </c>
      <c r="Z220" s="18">
        <v>1.0</v>
      </c>
      <c r="AA220" s="18">
        <v>1.0</v>
      </c>
    </row>
    <row r="221">
      <c r="A221" s="18" t="s">
        <v>282</v>
      </c>
      <c r="B221" s="18" t="s">
        <v>62</v>
      </c>
      <c r="C221" s="19">
        <v>43983.0</v>
      </c>
      <c r="V221" s="18">
        <v>1.0</v>
      </c>
      <c r="W221" s="18">
        <v>1.0</v>
      </c>
      <c r="X221" s="18">
        <v>1.0</v>
      </c>
      <c r="Y221" s="18">
        <v>1.0</v>
      </c>
      <c r="Z221" s="18">
        <v>1.0</v>
      </c>
      <c r="AA221" s="18">
        <v>1.0</v>
      </c>
      <c r="AB221" s="18">
        <v>1.0</v>
      </c>
    </row>
    <row r="222">
      <c r="A222" s="18" t="s">
        <v>283</v>
      </c>
      <c r="B222" s="18" t="s">
        <v>62</v>
      </c>
      <c r="C222" s="19">
        <v>43983.0</v>
      </c>
      <c r="V222" s="18">
        <v>1.0</v>
      </c>
      <c r="W222" s="18">
        <v>1.0</v>
      </c>
      <c r="X222" s="18">
        <v>1.0</v>
      </c>
      <c r="Y222" s="18">
        <v>1.0</v>
      </c>
      <c r="Z222" s="18">
        <v>1.0</v>
      </c>
      <c r="AA222" s="18">
        <v>1.0</v>
      </c>
      <c r="AB222" s="18">
        <v>1.0</v>
      </c>
    </row>
    <row r="223">
      <c r="A223" s="18" t="s">
        <v>284</v>
      </c>
      <c r="B223" s="18" t="s">
        <v>62</v>
      </c>
      <c r="C223" s="19">
        <v>43983.0</v>
      </c>
      <c r="V223" s="18">
        <v>1.0</v>
      </c>
      <c r="W223" s="18">
        <v>1.0</v>
      </c>
      <c r="X223" s="18">
        <v>1.0</v>
      </c>
      <c r="Y223" s="18">
        <v>1.0</v>
      </c>
      <c r="Z223" s="18">
        <v>1.0</v>
      </c>
      <c r="AA223" s="18">
        <v>1.0</v>
      </c>
      <c r="AB223" s="18">
        <v>1.0</v>
      </c>
    </row>
    <row r="224">
      <c r="A224" s="18" t="s">
        <v>285</v>
      </c>
      <c r="B224" s="18" t="s">
        <v>64</v>
      </c>
      <c r="C224" s="19">
        <v>43983.0</v>
      </c>
      <c r="D224" s="19">
        <v>44075.0</v>
      </c>
      <c r="V224" s="18">
        <v>1.0</v>
      </c>
      <c r="W224" s="18">
        <v>1.0</v>
      </c>
      <c r="X224" s="18">
        <v>1.0</v>
      </c>
    </row>
    <row r="225">
      <c r="A225" s="18" t="s">
        <v>286</v>
      </c>
      <c r="B225" s="18" t="s">
        <v>62</v>
      </c>
      <c r="C225" s="19">
        <v>43983.0</v>
      </c>
      <c r="V225" s="18">
        <v>1.0</v>
      </c>
      <c r="W225" s="18">
        <v>1.0</v>
      </c>
      <c r="X225" s="18">
        <v>1.0</v>
      </c>
      <c r="Y225" s="18">
        <v>1.0</v>
      </c>
      <c r="Z225" s="18">
        <v>1.0</v>
      </c>
      <c r="AA225" s="18">
        <v>1.0</v>
      </c>
      <c r="AB225" s="18">
        <v>1.0</v>
      </c>
    </row>
    <row r="226">
      <c r="A226" s="18" t="s">
        <v>287</v>
      </c>
      <c r="B226" s="18" t="s">
        <v>62</v>
      </c>
      <c r="C226" s="19">
        <v>43983.0</v>
      </c>
      <c r="V226" s="18">
        <v>1.0</v>
      </c>
      <c r="W226" s="18">
        <v>1.0</v>
      </c>
      <c r="X226" s="18">
        <v>1.0</v>
      </c>
      <c r="Y226" s="18">
        <v>1.0</v>
      </c>
      <c r="Z226" s="18">
        <v>1.0</v>
      </c>
      <c r="AA226" s="18">
        <v>1.0</v>
      </c>
      <c r="AB226" s="18">
        <v>1.0</v>
      </c>
    </row>
    <row r="227">
      <c r="A227" s="18" t="s">
        <v>288</v>
      </c>
      <c r="B227" s="18" t="s">
        <v>62</v>
      </c>
      <c r="C227" s="19">
        <v>43983.0</v>
      </c>
      <c r="V227" s="18">
        <v>1.0</v>
      </c>
      <c r="W227" s="18">
        <v>1.0</v>
      </c>
      <c r="X227" s="18">
        <v>1.0</v>
      </c>
      <c r="Y227" s="18">
        <v>1.0</v>
      </c>
      <c r="Z227" s="18">
        <v>1.0</v>
      </c>
      <c r="AA227" s="18">
        <v>1.0</v>
      </c>
      <c r="AB227" s="18">
        <v>1.0</v>
      </c>
    </row>
    <row r="228">
      <c r="A228" s="18" t="s">
        <v>289</v>
      </c>
      <c r="B228" s="18" t="s">
        <v>62</v>
      </c>
      <c r="C228" s="19">
        <v>43983.0</v>
      </c>
      <c r="V228" s="18">
        <v>1.0</v>
      </c>
      <c r="W228" s="18">
        <v>1.0</v>
      </c>
      <c r="X228" s="18">
        <v>1.0</v>
      </c>
      <c r="Y228" s="18">
        <v>1.0</v>
      </c>
      <c r="Z228" s="18">
        <v>1.0</v>
      </c>
      <c r="AA228" s="18">
        <v>1.0</v>
      </c>
      <c r="AB228" s="18">
        <v>1.0</v>
      </c>
    </row>
    <row r="229">
      <c r="A229" s="18" t="s">
        <v>290</v>
      </c>
      <c r="B229" s="18" t="s">
        <v>62</v>
      </c>
      <c r="C229" s="19">
        <v>43983.0</v>
      </c>
      <c r="V229" s="18">
        <v>1.0</v>
      </c>
      <c r="W229" s="18">
        <v>1.0</v>
      </c>
      <c r="X229" s="18">
        <v>1.0</v>
      </c>
      <c r="Y229" s="18">
        <v>1.0</v>
      </c>
      <c r="Z229" s="18">
        <v>1.0</v>
      </c>
      <c r="AA229" s="18">
        <v>1.0</v>
      </c>
      <c r="AB229" s="18">
        <v>1.0</v>
      </c>
    </row>
    <row r="230">
      <c r="A230" s="18" t="s">
        <v>291</v>
      </c>
      <c r="B230" s="18" t="s">
        <v>62</v>
      </c>
      <c r="C230" s="19">
        <v>43983.0</v>
      </c>
      <c r="V230" s="18">
        <v>1.0</v>
      </c>
      <c r="W230" s="18">
        <v>1.0</v>
      </c>
      <c r="X230" s="18">
        <v>1.0</v>
      </c>
      <c r="Y230" s="18">
        <v>1.0</v>
      </c>
      <c r="Z230" s="18">
        <v>1.0</v>
      </c>
      <c r="AA230" s="18">
        <v>1.0</v>
      </c>
      <c r="AB230" s="18">
        <v>1.0</v>
      </c>
    </row>
    <row r="231">
      <c r="A231" s="18" t="s">
        <v>292</v>
      </c>
      <c r="B231" s="18" t="s">
        <v>62</v>
      </c>
      <c r="C231" s="19">
        <v>43983.0</v>
      </c>
      <c r="V231" s="18">
        <v>1.0</v>
      </c>
      <c r="W231" s="18">
        <v>1.0</v>
      </c>
      <c r="X231" s="18">
        <v>1.0</v>
      </c>
      <c r="Y231" s="18">
        <v>1.0</v>
      </c>
      <c r="Z231" s="18">
        <v>1.0</v>
      </c>
      <c r="AA231" s="18">
        <v>1.0</v>
      </c>
      <c r="AB231" s="18">
        <v>1.0</v>
      </c>
    </row>
    <row r="232">
      <c r="A232" s="18" t="s">
        <v>293</v>
      </c>
      <c r="B232" s="18" t="s">
        <v>64</v>
      </c>
      <c r="C232" s="19">
        <v>43983.0</v>
      </c>
      <c r="D232" s="19">
        <v>44166.0</v>
      </c>
      <c r="V232" s="18">
        <v>1.0</v>
      </c>
      <c r="W232" s="18">
        <v>1.0</v>
      </c>
      <c r="X232" s="18">
        <v>1.0</v>
      </c>
      <c r="Y232" s="18">
        <v>1.0</v>
      </c>
      <c r="Z232" s="18">
        <v>1.0</v>
      </c>
      <c r="AA232" s="18">
        <v>1.0</v>
      </c>
    </row>
    <row r="233">
      <c r="A233" s="18" t="s">
        <v>294</v>
      </c>
      <c r="B233" s="18" t="s">
        <v>62</v>
      </c>
      <c r="C233" s="19">
        <v>43983.0</v>
      </c>
      <c r="V233" s="18">
        <v>1.0</v>
      </c>
      <c r="W233" s="18">
        <v>1.0</v>
      </c>
      <c r="X233" s="18">
        <v>1.0</v>
      </c>
      <c r="Y233" s="18">
        <v>1.0</v>
      </c>
      <c r="Z233" s="18">
        <v>1.0</v>
      </c>
      <c r="AA233" s="18">
        <v>1.0</v>
      </c>
      <c r="AB233" s="18">
        <v>1.0</v>
      </c>
    </row>
    <row r="234">
      <c r="A234" s="18" t="s">
        <v>295</v>
      </c>
      <c r="B234" s="18" t="s">
        <v>64</v>
      </c>
      <c r="C234" s="19">
        <v>43983.0</v>
      </c>
      <c r="D234" s="19">
        <v>44136.0</v>
      </c>
      <c r="V234" s="18">
        <v>1.0</v>
      </c>
      <c r="W234" s="18">
        <v>1.0</v>
      </c>
      <c r="X234" s="18">
        <v>1.0</v>
      </c>
      <c r="Y234" s="18">
        <v>1.0</v>
      </c>
      <c r="Z234" s="18">
        <v>1.0</v>
      </c>
    </row>
    <row r="235">
      <c r="A235" s="18" t="s">
        <v>296</v>
      </c>
      <c r="B235" s="18" t="s">
        <v>62</v>
      </c>
      <c r="C235" s="19">
        <v>43983.0</v>
      </c>
      <c r="V235" s="18">
        <v>1.0</v>
      </c>
      <c r="W235" s="18">
        <v>1.0</v>
      </c>
      <c r="X235" s="18">
        <v>1.0</v>
      </c>
      <c r="Y235" s="18">
        <v>1.0</v>
      </c>
      <c r="Z235" s="18">
        <v>1.0</v>
      </c>
      <c r="AA235" s="18">
        <v>1.0</v>
      </c>
      <c r="AB235" s="18">
        <v>1.0</v>
      </c>
    </row>
    <row r="236">
      <c r="A236" s="18" t="s">
        <v>297</v>
      </c>
      <c r="B236" s="18" t="s">
        <v>62</v>
      </c>
      <c r="C236" s="19">
        <v>43983.0</v>
      </c>
      <c r="V236" s="18">
        <v>1.0</v>
      </c>
      <c r="W236" s="18">
        <v>1.0</v>
      </c>
      <c r="X236" s="18">
        <v>1.0</v>
      </c>
      <c r="Y236" s="18">
        <v>1.0</v>
      </c>
      <c r="Z236" s="18">
        <v>1.0</v>
      </c>
      <c r="AA236" s="18">
        <v>1.0</v>
      </c>
      <c r="AB236" s="18">
        <v>1.0</v>
      </c>
    </row>
    <row r="237">
      <c r="A237" s="18" t="s">
        <v>298</v>
      </c>
      <c r="B237" s="18" t="s">
        <v>62</v>
      </c>
      <c r="C237" s="19">
        <v>43983.0</v>
      </c>
      <c r="V237" s="18">
        <v>1.0</v>
      </c>
      <c r="W237" s="18">
        <v>1.0</v>
      </c>
      <c r="X237" s="18">
        <v>1.0</v>
      </c>
      <c r="Y237" s="18">
        <v>1.0</v>
      </c>
      <c r="Z237" s="18">
        <v>1.0</v>
      </c>
      <c r="AA237" s="18">
        <v>1.0</v>
      </c>
      <c r="AB237" s="18">
        <v>1.0</v>
      </c>
    </row>
    <row r="238">
      <c r="A238" s="18" t="s">
        <v>299</v>
      </c>
      <c r="B238" s="18" t="s">
        <v>62</v>
      </c>
      <c r="C238" s="19">
        <v>43983.0</v>
      </c>
      <c r="V238" s="18">
        <v>1.0</v>
      </c>
      <c r="W238" s="18">
        <v>1.0</v>
      </c>
      <c r="X238" s="18">
        <v>1.0</v>
      </c>
      <c r="Y238" s="18">
        <v>1.0</v>
      </c>
      <c r="Z238" s="18">
        <v>1.0</v>
      </c>
      <c r="AA238" s="18">
        <v>1.0</v>
      </c>
      <c r="AB238" s="18">
        <v>1.0</v>
      </c>
    </row>
    <row r="239">
      <c r="A239" s="18" t="s">
        <v>300</v>
      </c>
      <c r="B239" s="18" t="s">
        <v>62</v>
      </c>
      <c r="C239" s="19">
        <v>43983.0</v>
      </c>
      <c r="V239" s="18">
        <v>1.0</v>
      </c>
      <c r="W239" s="18">
        <v>1.0</v>
      </c>
      <c r="X239" s="18">
        <v>1.0</v>
      </c>
      <c r="Y239" s="18">
        <v>1.0</v>
      </c>
      <c r="Z239" s="18">
        <v>1.0</v>
      </c>
      <c r="AA239" s="18">
        <v>1.0</v>
      </c>
      <c r="AB239" s="18">
        <v>1.0</v>
      </c>
    </row>
    <row r="240">
      <c r="A240" s="18" t="s">
        <v>301</v>
      </c>
      <c r="B240" s="18" t="s">
        <v>64</v>
      </c>
      <c r="C240" s="19">
        <v>43983.0</v>
      </c>
      <c r="D240" s="19">
        <v>44075.0</v>
      </c>
      <c r="V240" s="18">
        <v>1.0</v>
      </c>
      <c r="W240" s="18">
        <v>1.0</v>
      </c>
      <c r="X240" s="18">
        <v>1.0</v>
      </c>
    </row>
    <row r="241">
      <c r="A241" s="18" t="s">
        <v>302</v>
      </c>
      <c r="B241" s="18" t="s">
        <v>62</v>
      </c>
      <c r="C241" s="19">
        <v>44013.0</v>
      </c>
      <c r="W241" s="18">
        <v>1.0</v>
      </c>
      <c r="X241" s="18">
        <v>1.0</v>
      </c>
      <c r="Y241" s="18">
        <v>1.0</v>
      </c>
      <c r="Z241" s="18">
        <v>1.0</v>
      </c>
      <c r="AA241" s="18">
        <v>1.0</v>
      </c>
      <c r="AB241" s="18">
        <v>1.0</v>
      </c>
    </row>
    <row r="242">
      <c r="A242" s="18" t="s">
        <v>303</v>
      </c>
      <c r="B242" s="18" t="s">
        <v>62</v>
      </c>
      <c r="C242" s="19">
        <v>44013.0</v>
      </c>
      <c r="W242" s="18">
        <v>1.0</v>
      </c>
      <c r="X242" s="18">
        <v>1.0</v>
      </c>
      <c r="Y242" s="18">
        <v>1.0</v>
      </c>
      <c r="Z242" s="18">
        <v>1.0</v>
      </c>
      <c r="AA242" s="18">
        <v>1.0</v>
      </c>
      <c r="AB242" s="18">
        <v>1.0</v>
      </c>
    </row>
    <row r="243">
      <c r="A243" s="18" t="s">
        <v>304</v>
      </c>
      <c r="B243" s="18" t="s">
        <v>62</v>
      </c>
      <c r="C243" s="19">
        <v>44013.0</v>
      </c>
      <c r="W243" s="18">
        <v>1.0</v>
      </c>
      <c r="X243" s="18">
        <v>1.0</v>
      </c>
      <c r="Y243" s="18">
        <v>1.0</v>
      </c>
      <c r="Z243" s="18">
        <v>1.0</v>
      </c>
      <c r="AA243" s="18">
        <v>1.0</v>
      </c>
      <c r="AB243" s="18">
        <v>1.0</v>
      </c>
    </row>
    <row r="244">
      <c r="A244" s="18" t="s">
        <v>305</v>
      </c>
      <c r="B244" s="18" t="s">
        <v>64</v>
      </c>
      <c r="C244" s="19">
        <v>44013.0</v>
      </c>
      <c r="D244" s="19">
        <v>44136.0</v>
      </c>
      <c r="W244" s="18">
        <v>1.0</v>
      </c>
      <c r="X244" s="18">
        <v>1.0</v>
      </c>
      <c r="Y244" s="18">
        <v>1.0</v>
      </c>
      <c r="Z244" s="18">
        <v>1.0</v>
      </c>
    </row>
    <row r="245">
      <c r="A245" s="18" t="s">
        <v>306</v>
      </c>
      <c r="B245" s="18" t="s">
        <v>64</v>
      </c>
      <c r="C245" s="19">
        <v>44013.0</v>
      </c>
      <c r="D245" s="19">
        <v>44136.0</v>
      </c>
      <c r="W245" s="18">
        <v>1.0</v>
      </c>
      <c r="X245" s="18">
        <v>1.0</v>
      </c>
      <c r="Y245" s="18">
        <v>1.0</v>
      </c>
      <c r="Z245" s="18">
        <v>1.0</v>
      </c>
    </row>
    <row r="246">
      <c r="A246" s="18" t="s">
        <v>307</v>
      </c>
      <c r="B246" s="18" t="s">
        <v>64</v>
      </c>
      <c r="C246" s="19">
        <v>44013.0</v>
      </c>
      <c r="D246" s="19">
        <v>44075.0</v>
      </c>
      <c r="W246" s="18">
        <v>1.0</v>
      </c>
      <c r="X246" s="18">
        <v>1.0</v>
      </c>
    </row>
    <row r="247">
      <c r="A247" s="18" t="s">
        <v>308</v>
      </c>
      <c r="B247" s="18" t="s">
        <v>62</v>
      </c>
      <c r="C247" s="19">
        <v>44013.0</v>
      </c>
      <c r="W247" s="18">
        <v>1.0</v>
      </c>
      <c r="X247" s="18">
        <v>1.0</v>
      </c>
      <c r="Y247" s="18">
        <v>1.0</v>
      </c>
      <c r="Z247" s="18">
        <v>1.0</v>
      </c>
      <c r="AA247" s="18">
        <v>1.0</v>
      </c>
      <c r="AB247" s="18">
        <v>1.0</v>
      </c>
    </row>
    <row r="248">
      <c r="A248" s="18" t="s">
        <v>309</v>
      </c>
      <c r="B248" s="18" t="s">
        <v>62</v>
      </c>
      <c r="C248" s="19">
        <v>44013.0</v>
      </c>
      <c r="W248" s="18">
        <v>1.0</v>
      </c>
      <c r="X248" s="18">
        <v>1.0</v>
      </c>
      <c r="Y248" s="18">
        <v>1.0</v>
      </c>
      <c r="Z248" s="18">
        <v>1.0</v>
      </c>
      <c r="AA248" s="18">
        <v>1.0</v>
      </c>
      <c r="AB248" s="18">
        <v>1.0</v>
      </c>
    </row>
    <row r="249">
      <c r="A249" s="18" t="s">
        <v>310</v>
      </c>
      <c r="B249" s="18" t="s">
        <v>62</v>
      </c>
      <c r="C249" s="19">
        <v>44013.0</v>
      </c>
      <c r="W249" s="18">
        <v>1.0</v>
      </c>
      <c r="X249" s="18">
        <v>1.0</v>
      </c>
      <c r="Y249" s="18">
        <v>1.0</v>
      </c>
      <c r="Z249" s="18">
        <v>1.0</v>
      </c>
      <c r="AA249" s="18">
        <v>1.0</v>
      </c>
      <c r="AB249" s="18">
        <v>1.0</v>
      </c>
    </row>
    <row r="250">
      <c r="A250" s="18" t="s">
        <v>311</v>
      </c>
      <c r="B250" s="18" t="s">
        <v>62</v>
      </c>
      <c r="C250" s="19">
        <v>44013.0</v>
      </c>
      <c r="W250" s="18">
        <v>1.0</v>
      </c>
      <c r="X250" s="18">
        <v>1.0</v>
      </c>
      <c r="Y250" s="18">
        <v>1.0</v>
      </c>
      <c r="Z250" s="18">
        <v>1.0</v>
      </c>
      <c r="AA250" s="18">
        <v>1.0</v>
      </c>
      <c r="AB250" s="18">
        <v>1.0</v>
      </c>
    </row>
    <row r="251">
      <c r="A251" s="18" t="s">
        <v>312</v>
      </c>
      <c r="B251" s="18" t="s">
        <v>62</v>
      </c>
      <c r="C251" s="19">
        <v>44013.0</v>
      </c>
      <c r="W251" s="18">
        <v>1.0</v>
      </c>
      <c r="X251" s="18">
        <v>1.0</v>
      </c>
      <c r="Y251" s="18">
        <v>1.0</v>
      </c>
      <c r="Z251" s="18">
        <v>1.0</v>
      </c>
      <c r="AA251" s="18">
        <v>1.0</v>
      </c>
      <c r="AB251" s="18">
        <v>1.0</v>
      </c>
    </row>
    <row r="252">
      <c r="A252" s="18" t="s">
        <v>313</v>
      </c>
      <c r="B252" s="18" t="s">
        <v>62</v>
      </c>
      <c r="C252" s="19">
        <v>44013.0</v>
      </c>
      <c r="W252" s="18">
        <v>1.0</v>
      </c>
      <c r="X252" s="18">
        <v>1.0</v>
      </c>
      <c r="Y252" s="18">
        <v>1.0</v>
      </c>
      <c r="Z252" s="18">
        <v>1.0</v>
      </c>
      <c r="AA252" s="18">
        <v>1.0</v>
      </c>
      <c r="AB252" s="18">
        <v>1.0</v>
      </c>
    </row>
    <row r="253">
      <c r="A253" s="18" t="s">
        <v>314</v>
      </c>
      <c r="B253" s="18" t="s">
        <v>62</v>
      </c>
      <c r="C253" s="19">
        <v>44013.0</v>
      </c>
      <c r="W253" s="18">
        <v>1.0</v>
      </c>
      <c r="X253" s="18">
        <v>1.0</v>
      </c>
      <c r="Y253" s="18">
        <v>1.0</v>
      </c>
      <c r="Z253" s="18">
        <v>1.0</v>
      </c>
      <c r="AA253" s="18">
        <v>1.0</v>
      </c>
      <c r="AB253" s="18">
        <v>1.0</v>
      </c>
    </row>
    <row r="254">
      <c r="A254" s="18" t="s">
        <v>315</v>
      </c>
      <c r="B254" s="18" t="s">
        <v>62</v>
      </c>
      <c r="C254" s="19">
        <v>44013.0</v>
      </c>
      <c r="W254" s="18">
        <v>1.0</v>
      </c>
      <c r="X254" s="18">
        <v>1.0</v>
      </c>
      <c r="Y254" s="18">
        <v>1.0</v>
      </c>
      <c r="Z254" s="18">
        <v>1.0</v>
      </c>
      <c r="AA254" s="18">
        <v>1.0</v>
      </c>
      <c r="AB254" s="18">
        <v>1.0</v>
      </c>
    </row>
    <row r="255">
      <c r="A255" s="18" t="s">
        <v>316</v>
      </c>
      <c r="B255" s="18" t="s">
        <v>62</v>
      </c>
      <c r="C255" s="19">
        <v>44013.0</v>
      </c>
      <c r="W255" s="18">
        <v>1.0</v>
      </c>
      <c r="X255" s="18">
        <v>1.0</v>
      </c>
      <c r="Y255" s="18">
        <v>1.0</v>
      </c>
      <c r="Z255" s="18">
        <v>1.0</v>
      </c>
      <c r="AA255" s="18">
        <v>1.0</v>
      </c>
      <c r="AB255" s="18">
        <v>1.0</v>
      </c>
    </row>
    <row r="256">
      <c r="A256" s="18" t="s">
        <v>317</v>
      </c>
      <c r="B256" s="18" t="s">
        <v>62</v>
      </c>
      <c r="C256" s="19">
        <v>44013.0</v>
      </c>
      <c r="W256" s="18">
        <v>1.0</v>
      </c>
      <c r="X256" s="18">
        <v>1.0</v>
      </c>
      <c r="Y256" s="18">
        <v>1.0</v>
      </c>
      <c r="Z256" s="18">
        <v>1.0</v>
      </c>
      <c r="AA256" s="18">
        <v>1.0</v>
      </c>
      <c r="AB256" s="18">
        <v>1.0</v>
      </c>
    </row>
    <row r="257">
      <c r="A257" s="18" t="s">
        <v>318</v>
      </c>
      <c r="B257" s="18" t="s">
        <v>62</v>
      </c>
      <c r="C257" s="19">
        <v>44013.0</v>
      </c>
      <c r="W257" s="18">
        <v>1.0</v>
      </c>
      <c r="X257" s="18">
        <v>1.0</v>
      </c>
      <c r="Y257" s="18">
        <v>1.0</v>
      </c>
      <c r="Z257" s="18">
        <v>1.0</v>
      </c>
      <c r="AA257" s="18">
        <v>1.0</v>
      </c>
      <c r="AB257" s="18">
        <v>1.0</v>
      </c>
    </row>
    <row r="258">
      <c r="A258" s="18" t="s">
        <v>319</v>
      </c>
      <c r="B258" s="18" t="s">
        <v>62</v>
      </c>
      <c r="C258" s="19">
        <v>44013.0</v>
      </c>
      <c r="W258" s="18">
        <v>1.0</v>
      </c>
      <c r="X258" s="18">
        <v>1.0</v>
      </c>
      <c r="Y258" s="18">
        <v>1.0</v>
      </c>
      <c r="Z258" s="18">
        <v>1.0</v>
      </c>
      <c r="AA258" s="18">
        <v>1.0</v>
      </c>
      <c r="AB258" s="18">
        <v>1.0</v>
      </c>
    </row>
    <row r="259">
      <c r="A259" s="18" t="s">
        <v>320</v>
      </c>
      <c r="B259" s="18" t="s">
        <v>62</v>
      </c>
      <c r="C259" s="19">
        <v>44013.0</v>
      </c>
      <c r="W259" s="18">
        <v>1.0</v>
      </c>
      <c r="X259" s="18">
        <v>1.0</v>
      </c>
      <c r="Y259" s="18">
        <v>1.0</v>
      </c>
      <c r="Z259" s="18">
        <v>1.0</v>
      </c>
      <c r="AA259" s="18">
        <v>1.0</v>
      </c>
      <c r="AB259" s="18">
        <v>1.0</v>
      </c>
    </row>
    <row r="260">
      <c r="A260" s="18" t="s">
        <v>321</v>
      </c>
      <c r="B260" s="18" t="s">
        <v>62</v>
      </c>
      <c r="C260" s="19">
        <v>44013.0</v>
      </c>
      <c r="W260" s="18">
        <v>1.0</v>
      </c>
      <c r="X260" s="18">
        <v>1.0</v>
      </c>
      <c r="Y260" s="18">
        <v>1.0</v>
      </c>
      <c r="Z260" s="18">
        <v>1.0</v>
      </c>
      <c r="AA260" s="18">
        <v>1.0</v>
      </c>
      <c r="AB260" s="18">
        <v>1.0</v>
      </c>
    </row>
    <row r="261">
      <c r="A261" s="18" t="s">
        <v>322</v>
      </c>
      <c r="B261" s="18" t="s">
        <v>62</v>
      </c>
      <c r="C261" s="19">
        <v>44013.0</v>
      </c>
      <c r="W261" s="18">
        <v>1.0</v>
      </c>
      <c r="X261" s="18">
        <v>1.0</v>
      </c>
      <c r="Y261" s="18">
        <v>1.0</v>
      </c>
      <c r="Z261" s="18">
        <v>1.0</v>
      </c>
      <c r="AA261" s="18">
        <v>1.0</v>
      </c>
      <c r="AB261" s="18">
        <v>1.0</v>
      </c>
    </row>
    <row r="262">
      <c r="A262" s="18" t="s">
        <v>323</v>
      </c>
      <c r="B262" s="18" t="s">
        <v>62</v>
      </c>
      <c r="C262" s="19">
        <v>44044.0</v>
      </c>
      <c r="X262" s="18">
        <v>1.0</v>
      </c>
      <c r="Y262" s="18">
        <v>1.0</v>
      </c>
      <c r="Z262" s="18">
        <v>1.0</v>
      </c>
      <c r="AA262" s="18">
        <v>1.0</v>
      </c>
      <c r="AB262" s="18">
        <v>1.0</v>
      </c>
    </row>
    <row r="263">
      <c r="A263" s="18" t="s">
        <v>324</v>
      </c>
      <c r="B263" s="18" t="s">
        <v>64</v>
      </c>
      <c r="C263" s="19">
        <v>44044.0</v>
      </c>
      <c r="D263" s="19">
        <v>44136.0</v>
      </c>
      <c r="X263" s="18">
        <v>1.0</v>
      </c>
      <c r="Y263" s="18">
        <v>1.0</v>
      </c>
      <c r="Z263" s="18">
        <v>1.0</v>
      </c>
    </row>
    <row r="264">
      <c r="A264" s="18" t="s">
        <v>325</v>
      </c>
      <c r="B264" s="18" t="s">
        <v>62</v>
      </c>
      <c r="C264" s="19">
        <v>44044.0</v>
      </c>
      <c r="X264" s="18">
        <v>1.0</v>
      </c>
      <c r="Y264" s="18">
        <v>1.0</v>
      </c>
      <c r="Z264" s="18">
        <v>1.0</v>
      </c>
      <c r="AA264" s="18">
        <v>1.0</v>
      </c>
      <c r="AB264" s="18">
        <v>1.0</v>
      </c>
    </row>
    <row r="265">
      <c r="A265" s="18" t="s">
        <v>326</v>
      </c>
      <c r="B265" s="18" t="s">
        <v>64</v>
      </c>
      <c r="C265" s="19">
        <v>44044.0</v>
      </c>
      <c r="D265" s="19">
        <v>44166.0</v>
      </c>
      <c r="X265" s="18">
        <v>1.0</v>
      </c>
      <c r="Y265" s="18">
        <v>1.0</v>
      </c>
      <c r="Z265" s="18">
        <v>1.0</v>
      </c>
      <c r="AA265" s="18">
        <v>1.0</v>
      </c>
    </row>
    <row r="266">
      <c r="A266" s="18" t="s">
        <v>327</v>
      </c>
      <c r="B266" s="18" t="s">
        <v>62</v>
      </c>
      <c r="C266" s="19">
        <v>44044.0</v>
      </c>
      <c r="X266" s="18">
        <v>1.0</v>
      </c>
      <c r="Y266" s="18">
        <v>1.0</v>
      </c>
      <c r="Z266" s="18">
        <v>1.0</v>
      </c>
      <c r="AA266" s="18">
        <v>1.0</v>
      </c>
      <c r="AB266" s="18">
        <v>1.0</v>
      </c>
    </row>
    <row r="267">
      <c r="A267" s="18" t="s">
        <v>328</v>
      </c>
      <c r="B267" s="18" t="s">
        <v>64</v>
      </c>
      <c r="C267" s="19">
        <v>44044.0</v>
      </c>
      <c r="D267" s="19">
        <v>44166.0</v>
      </c>
      <c r="X267" s="18">
        <v>1.0</v>
      </c>
      <c r="Y267" s="18">
        <v>1.0</v>
      </c>
      <c r="Z267" s="18">
        <v>1.0</v>
      </c>
      <c r="AA267" s="18">
        <v>1.0</v>
      </c>
    </row>
    <row r="268">
      <c r="A268" s="18" t="s">
        <v>329</v>
      </c>
      <c r="B268" s="18" t="s">
        <v>62</v>
      </c>
      <c r="C268" s="19">
        <v>44044.0</v>
      </c>
      <c r="X268" s="18">
        <v>1.0</v>
      </c>
      <c r="Y268" s="18">
        <v>1.0</v>
      </c>
      <c r="Z268" s="18">
        <v>1.0</v>
      </c>
      <c r="AA268" s="18">
        <v>1.0</v>
      </c>
      <c r="AB268" s="18">
        <v>1.0</v>
      </c>
    </row>
    <row r="269">
      <c r="A269" s="18" t="s">
        <v>330</v>
      </c>
      <c r="B269" s="18" t="s">
        <v>62</v>
      </c>
      <c r="C269" s="19">
        <v>44044.0</v>
      </c>
      <c r="X269" s="18">
        <v>1.0</v>
      </c>
      <c r="Y269" s="18">
        <v>1.0</v>
      </c>
      <c r="Z269" s="18">
        <v>1.0</v>
      </c>
      <c r="AA269" s="18">
        <v>1.0</v>
      </c>
      <c r="AB269" s="18">
        <v>1.0</v>
      </c>
    </row>
    <row r="270">
      <c r="A270" s="18" t="s">
        <v>331</v>
      </c>
      <c r="B270" s="18" t="s">
        <v>64</v>
      </c>
      <c r="C270" s="19">
        <v>44044.0</v>
      </c>
      <c r="D270" s="19">
        <v>44136.0</v>
      </c>
      <c r="X270" s="18">
        <v>1.0</v>
      </c>
      <c r="Y270" s="18">
        <v>1.0</v>
      </c>
      <c r="Z270" s="18">
        <v>1.0</v>
      </c>
    </row>
    <row r="271">
      <c r="A271" s="18" t="s">
        <v>332</v>
      </c>
      <c r="B271" s="18" t="s">
        <v>62</v>
      </c>
      <c r="C271" s="19">
        <v>44044.0</v>
      </c>
      <c r="X271" s="18">
        <v>1.0</v>
      </c>
      <c r="Y271" s="18">
        <v>1.0</v>
      </c>
      <c r="Z271" s="18">
        <v>1.0</v>
      </c>
      <c r="AA271" s="18">
        <v>1.0</v>
      </c>
      <c r="AB271" s="18">
        <v>1.0</v>
      </c>
    </row>
    <row r="272">
      <c r="A272" s="18" t="s">
        <v>333</v>
      </c>
      <c r="B272" s="18" t="s">
        <v>62</v>
      </c>
      <c r="C272" s="19">
        <v>44044.0</v>
      </c>
      <c r="D272" s="19">
        <v>44105.0</v>
      </c>
      <c r="X272" s="18">
        <v>1.0</v>
      </c>
      <c r="Y272" s="18">
        <v>1.0</v>
      </c>
      <c r="Z272" s="18">
        <v>1.0</v>
      </c>
      <c r="AA272" s="18">
        <v>1.0</v>
      </c>
      <c r="AB272" s="18">
        <v>1.0</v>
      </c>
    </row>
    <row r="273">
      <c r="A273" s="18" t="s">
        <v>334</v>
      </c>
      <c r="B273" s="18" t="s">
        <v>62</v>
      </c>
      <c r="C273" s="19">
        <v>44044.0</v>
      </c>
      <c r="X273" s="18">
        <v>1.0</v>
      </c>
      <c r="Y273" s="18">
        <v>1.0</v>
      </c>
      <c r="Z273" s="18">
        <v>1.0</v>
      </c>
      <c r="AA273" s="18">
        <v>1.0</v>
      </c>
      <c r="AB273" s="18">
        <v>1.0</v>
      </c>
    </row>
    <row r="274">
      <c r="A274" s="18" t="s">
        <v>335</v>
      </c>
      <c r="B274" s="18" t="s">
        <v>62</v>
      </c>
      <c r="C274" s="19">
        <v>44044.0</v>
      </c>
      <c r="X274" s="18">
        <v>1.0</v>
      </c>
      <c r="Y274" s="18">
        <v>1.0</v>
      </c>
      <c r="Z274" s="18">
        <v>1.0</v>
      </c>
      <c r="AA274" s="18">
        <v>1.0</v>
      </c>
      <c r="AB274" s="18">
        <v>1.0</v>
      </c>
    </row>
    <row r="275">
      <c r="A275" s="18" t="s">
        <v>336</v>
      </c>
      <c r="B275" s="18" t="s">
        <v>62</v>
      </c>
      <c r="C275" s="19">
        <v>44044.0</v>
      </c>
      <c r="X275" s="18">
        <v>1.0</v>
      </c>
      <c r="Y275" s="18">
        <v>1.0</v>
      </c>
      <c r="Z275" s="18">
        <v>1.0</v>
      </c>
      <c r="AA275" s="18">
        <v>1.0</v>
      </c>
      <c r="AB275" s="18">
        <v>1.0</v>
      </c>
    </row>
    <row r="276">
      <c r="A276" s="18" t="s">
        <v>337</v>
      </c>
      <c r="B276" s="18" t="s">
        <v>62</v>
      </c>
      <c r="C276" s="19">
        <v>44044.0</v>
      </c>
      <c r="X276" s="18">
        <v>1.0</v>
      </c>
      <c r="Y276" s="18">
        <v>1.0</v>
      </c>
      <c r="Z276" s="18">
        <v>1.0</v>
      </c>
      <c r="AA276" s="18">
        <v>1.0</v>
      </c>
      <c r="AB276" s="18">
        <v>1.0</v>
      </c>
    </row>
    <row r="277">
      <c r="A277" s="18" t="s">
        <v>338</v>
      </c>
      <c r="B277" s="18" t="s">
        <v>64</v>
      </c>
      <c r="C277" s="19">
        <v>44044.0</v>
      </c>
      <c r="D277" s="19">
        <v>44166.0</v>
      </c>
      <c r="X277" s="18">
        <v>1.0</v>
      </c>
      <c r="Y277" s="18">
        <v>1.0</v>
      </c>
      <c r="Z277" s="18">
        <v>1.0</v>
      </c>
      <c r="AA277" s="18">
        <v>1.0</v>
      </c>
    </row>
    <row r="278">
      <c r="A278" s="18" t="s">
        <v>339</v>
      </c>
      <c r="B278" s="18" t="s">
        <v>62</v>
      </c>
      <c r="C278" s="19">
        <v>44044.0</v>
      </c>
      <c r="X278" s="18">
        <v>1.0</v>
      </c>
      <c r="Y278" s="18">
        <v>1.0</v>
      </c>
      <c r="Z278" s="18">
        <v>1.0</v>
      </c>
      <c r="AA278" s="18">
        <v>1.0</v>
      </c>
      <c r="AB278" s="18">
        <v>1.0</v>
      </c>
    </row>
    <row r="279">
      <c r="A279" s="18" t="s">
        <v>340</v>
      </c>
      <c r="B279" s="18" t="s">
        <v>62</v>
      </c>
      <c r="C279" s="19">
        <v>44044.0</v>
      </c>
      <c r="X279" s="18">
        <v>1.0</v>
      </c>
      <c r="Y279" s="18">
        <v>1.0</v>
      </c>
      <c r="Z279" s="18">
        <v>1.0</v>
      </c>
      <c r="AA279" s="18">
        <v>1.0</v>
      </c>
      <c r="AB279" s="18">
        <v>1.0</v>
      </c>
    </row>
    <row r="280">
      <c r="A280" s="18" t="s">
        <v>341</v>
      </c>
      <c r="B280" s="18" t="s">
        <v>62</v>
      </c>
      <c r="C280" s="19">
        <v>44044.0</v>
      </c>
      <c r="X280" s="18">
        <v>1.0</v>
      </c>
      <c r="Y280" s="18">
        <v>1.0</v>
      </c>
      <c r="Z280" s="18">
        <v>1.0</v>
      </c>
      <c r="AA280" s="18">
        <v>1.0</v>
      </c>
      <c r="AB280" s="18">
        <v>1.0</v>
      </c>
    </row>
    <row r="281">
      <c r="A281" s="18" t="s">
        <v>342</v>
      </c>
      <c r="B281" s="18" t="s">
        <v>62</v>
      </c>
      <c r="C281" s="19">
        <v>44044.0</v>
      </c>
      <c r="X281" s="18">
        <v>1.0</v>
      </c>
      <c r="Y281" s="18">
        <v>1.0</v>
      </c>
      <c r="Z281" s="18">
        <v>1.0</v>
      </c>
      <c r="AA281" s="18">
        <v>1.0</v>
      </c>
      <c r="AB281" s="18">
        <v>1.0</v>
      </c>
    </row>
    <row r="282">
      <c r="A282" s="18" t="s">
        <v>343</v>
      </c>
      <c r="B282" s="18" t="s">
        <v>62</v>
      </c>
      <c r="C282" s="19">
        <v>44044.0</v>
      </c>
      <c r="X282" s="18">
        <v>1.0</v>
      </c>
      <c r="Y282" s="18">
        <v>1.0</v>
      </c>
      <c r="Z282" s="18">
        <v>1.0</v>
      </c>
      <c r="AA282" s="18">
        <v>1.0</v>
      </c>
      <c r="AB282" s="18">
        <v>1.0</v>
      </c>
    </row>
    <row r="283">
      <c r="A283" s="18" t="s">
        <v>344</v>
      </c>
      <c r="B283" s="18" t="s">
        <v>62</v>
      </c>
      <c r="C283" s="19">
        <v>44044.0</v>
      </c>
      <c r="X283" s="18">
        <v>1.0</v>
      </c>
      <c r="Y283" s="18">
        <v>1.0</v>
      </c>
      <c r="Z283" s="18">
        <v>1.0</v>
      </c>
      <c r="AA283" s="18">
        <v>1.0</v>
      </c>
      <c r="AB283" s="18">
        <v>1.0</v>
      </c>
    </row>
    <row r="284">
      <c r="A284" s="18" t="s">
        <v>345</v>
      </c>
      <c r="B284" s="18" t="s">
        <v>62</v>
      </c>
      <c r="C284" s="19">
        <v>44044.0</v>
      </c>
      <c r="X284" s="18">
        <v>1.0</v>
      </c>
      <c r="Y284" s="18">
        <v>1.0</v>
      </c>
      <c r="Z284" s="18">
        <v>1.0</v>
      </c>
      <c r="AA284" s="18">
        <v>1.0</v>
      </c>
      <c r="AB284" s="18">
        <v>1.0</v>
      </c>
    </row>
    <row r="285">
      <c r="A285" s="18" t="s">
        <v>346</v>
      </c>
      <c r="B285" s="18" t="s">
        <v>62</v>
      </c>
      <c r="C285" s="19">
        <v>44044.0</v>
      </c>
      <c r="X285" s="18">
        <v>1.0</v>
      </c>
      <c r="Y285" s="18">
        <v>1.0</v>
      </c>
      <c r="Z285" s="18">
        <v>1.0</v>
      </c>
      <c r="AA285" s="18">
        <v>1.0</v>
      </c>
      <c r="AB285" s="18">
        <v>1.0</v>
      </c>
    </row>
    <row r="286">
      <c r="A286" s="18" t="s">
        <v>347</v>
      </c>
      <c r="B286" s="18" t="s">
        <v>62</v>
      </c>
      <c r="C286" s="19">
        <v>44044.0</v>
      </c>
      <c r="X286" s="18">
        <v>1.0</v>
      </c>
      <c r="Y286" s="18">
        <v>1.0</v>
      </c>
      <c r="Z286" s="18">
        <v>1.0</v>
      </c>
      <c r="AA286" s="18">
        <v>1.0</v>
      </c>
      <c r="AB286" s="18">
        <v>1.0</v>
      </c>
    </row>
    <row r="287">
      <c r="A287" s="18" t="s">
        <v>348</v>
      </c>
      <c r="B287" s="18" t="s">
        <v>62</v>
      </c>
      <c r="C287" s="19">
        <v>44044.0</v>
      </c>
      <c r="X287" s="18">
        <v>1.0</v>
      </c>
      <c r="Y287" s="18">
        <v>1.0</v>
      </c>
      <c r="Z287" s="18">
        <v>1.0</v>
      </c>
      <c r="AA287" s="18">
        <v>1.0</v>
      </c>
      <c r="AB287" s="18">
        <v>1.0</v>
      </c>
    </row>
    <row r="288">
      <c r="A288" s="18" t="s">
        <v>349</v>
      </c>
      <c r="B288" s="18" t="s">
        <v>62</v>
      </c>
      <c r="C288" s="19">
        <v>44044.0</v>
      </c>
      <c r="X288" s="18">
        <v>1.0</v>
      </c>
      <c r="Y288" s="18">
        <v>1.0</v>
      </c>
      <c r="Z288" s="18">
        <v>1.0</v>
      </c>
      <c r="AA288" s="18">
        <v>1.0</v>
      </c>
      <c r="AB288" s="18">
        <v>1.0</v>
      </c>
    </row>
    <row r="289">
      <c r="A289" s="18" t="s">
        <v>350</v>
      </c>
      <c r="B289" s="18" t="s">
        <v>62</v>
      </c>
      <c r="C289" s="19">
        <v>44075.0</v>
      </c>
      <c r="Y289" s="18">
        <v>1.0</v>
      </c>
      <c r="Z289" s="18">
        <v>1.0</v>
      </c>
      <c r="AA289" s="18">
        <v>1.0</v>
      </c>
      <c r="AB289" s="18">
        <v>1.0</v>
      </c>
    </row>
    <row r="290">
      <c r="A290" s="18" t="s">
        <v>351</v>
      </c>
      <c r="B290" s="18" t="s">
        <v>62</v>
      </c>
      <c r="C290" s="19">
        <v>44075.0</v>
      </c>
      <c r="Y290" s="18">
        <v>1.0</v>
      </c>
      <c r="Z290" s="18">
        <v>1.0</v>
      </c>
      <c r="AA290" s="18">
        <v>1.0</v>
      </c>
      <c r="AB290" s="18">
        <v>1.0</v>
      </c>
    </row>
    <row r="291">
      <c r="A291" s="18" t="s">
        <v>352</v>
      </c>
      <c r="B291" s="18" t="s">
        <v>62</v>
      </c>
      <c r="C291" s="19">
        <v>44075.0</v>
      </c>
      <c r="Y291" s="18">
        <v>1.0</v>
      </c>
      <c r="Z291" s="18">
        <v>1.0</v>
      </c>
      <c r="AA291" s="18">
        <v>1.0</v>
      </c>
      <c r="AB291" s="18">
        <v>1.0</v>
      </c>
    </row>
    <row r="292">
      <c r="A292" s="18" t="s">
        <v>353</v>
      </c>
      <c r="B292" s="18" t="s">
        <v>62</v>
      </c>
      <c r="C292" s="19">
        <v>44075.0</v>
      </c>
      <c r="Y292" s="18">
        <v>1.0</v>
      </c>
      <c r="Z292" s="18">
        <v>1.0</v>
      </c>
      <c r="AA292" s="18">
        <v>1.0</v>
      </c>
      <c r="AB292" s="18">
        <v>1.0</v>
      </c>
    </row>
    <row r="293">
      <c r="A293" s="18" t="s">
        <v>354</v>
      </c>
      <c r="B293" s="18" t="s">
        <v>62</v>
      </c>
      <c r="C293" s="19">
        <v>44075.0</v>
      </c>
      <c r="Y293" s="18">
        <v>1.0</v>
      </c>
      <c r="Z293" s="18">
        <v>1.0</v>
      </c>
      <c r="AA293" s="18">
        <v>1.0</v>
      </c>
      <c r="AB293" s="18">
        <v>1.0</v>
      </c>
    </row>
    <row r="294">
      <c r="A294" s="18" t="s">
        <v>355</v>
      </c>
      <c r="B294" s="18" t="s">
        <v>62</v>
      </c>
      <c r="C294" s="19">
        <v>44105.0</v>
      </c>
      <c r="Z294" s="18">
        <v>1.0</v>
      </c>
      <c r="AA294" s="18">
        <v>1.0</v>
      </c>
      <c r="AB294" s="18">
        <v>1.0</v>
      </c>
    </row>
    <row r="295">
      <c r="A295" s="18" t="s">
        <v>356</v>
      </c>
      <c r="B295" s="18" t="s">
        <v>62</v>
      </c>
      <c r="C295" s="19">
        <v>44105.0</v>
      </c>
      <c r="Z295" s="18">
        <v>1.0</v>
      </c>
      <c r="AA295" s="18">
        <v>1.0</v>
      </c>
      <c r="AB295" s="18">
        <v>1.0</v>
      </c>
    </row>
    <row r="296">
      <c r="A296" s="18" t="s">
        <v>357</v>
      </c>
      <c r="B296" s="18" t="s">
        <v>62</v>
      </c>
      <c r="C296" s="19">
        <v>44105.0</v>
      </c>
      <c r="Z296" s="18">
        <v>1.0</v>
      </c>
      <c r="AA296" s="18">
        <v>1.0</v>
      </c>
      <c r="AB296" s="18">
        <v>1.0</v>
      </c>
    </row>
    <row r="297">
      <c r="A297" s="18" t="s">
        <v>358</v>
      </c>
      <c r="B297" s="18" t="s">
        <v>62</v>
      </c>
      <c r="C297" s="19">
        <v>44105.0</v>
      </c>
      <c r="Z297" s="18">
        <v>1.0</v>
      </c>
      <c r="AA297" s="18">
        <v>1.0</v>
      </c>
      <c r="AB297" s="18">
        <v>1.0</v>
      </c>
    </row>
    <row r="298">
      <c r="A298" s="18" t="s">
        <v>359</v>
      </c>
      <c r="B298" s="18" t="s">
        <v>62</v>
      </c>
      <c r="C298" s="19">
        <v>44105.0</v>
      </c>
      <c r="Z298" s="18">
        <v>1.0</v>
      </c>
      <c r="AA298" s="18">
        <v>1.0</v>
      </c>
      <c r="AB298" s="18">
        <v>1.0</v>
      </c>
    </row>
    <row r="299">
      <c r="A299" s="18" t="s">
        <v>360</v>
      </c>
      <c r="B299" s="18" t="s">
        <v>62</v>
      </c>
      <c r="C299" s="19">
        <v>44105.0</v>
      </c>
      <c r="Z299" s="18">
        <v>1.0</v>
      </c>
      <c r="AA299" s="18">
        <v>1.0</v>
      </c>
      <c r="AB299" s="18">
        <v>1.0</v>
      </c>
    </row>
    <row r="300">
      <c r="A300" s="18" t="s">
        <v>361</v>
      </c>
      <c r="B300" s="18" t="s">
        <v>62</v>
      </c>
      <c r="C300" s="19">
        <v>44105.0</v>
      </c>
      <c r="Z300" s="18">
        <v>1.0</v>
      </c>
      <c r="AA300" s="18">
        <v>1.0</v>
      </c>
      <c r="AB300" s="18">
        <v>1.0</v>
      </c>
    </row>
    <row r="301">
      <c r="A301" s="18" t="s">
        <v>362</v>
      </c>
      <c r="B301" s="18" t="s">
        <v>62</v>
      </c>
      <c r="C301" s="19">
        <v>44105.0</v>
      </c>
      <c r="Z301" s="18">
        <v>1.0</v>
      </c>
      <c r="AA301" s="18">
        <v>1.0</v>
      </c>
      <c r="AB301" s="18">
        <v>1.0</v>
      </c>
    </row>
    <row r="302">
      <c r="A302" s="18" t="s">
        <v>363</v>
      </c>
      <c r="B302" s="18" t="s">
        <v>62</v>
      </c>
      <c r="C302" s="19">
        <v>44105.0</v>
      </c>
      <c r="Z302" s="18">
        <v>1.0</v>
      </c>
      <c r="AA302" s="18">
        <v>1.0</v>
      </c>
      <c r="AB302" s="18">
        <v>1.0</v>
      </c>
    </row>
    <row r="303">
      <c r="A303" s="18" t="s">
        <v>364</v>
      </c>
      <c r="B303" s="18" t="s">
        <v>62</v>
      </c>
      <c r="C303" s="19">
        <v>44105.0</v>
      </c>
      <c r="Z303" s="18">
        <v>1.0</v>
      </c>
      <c r="AA303" s="18">
        <v>1.0</v>
      </c>
      <c r="AB303" s="18">
        <v>1.0</v>
      </c>
    </row>
    <row r="304">
      <c r="A304" s="18" t="s">
        <v>365</v>
      </c>
      <c r="B304" s="18" t="s">
        <v>62</v>
      </c>
      <c r="C304" s="19">
        <v>44105.0</v>
      </c>
      <c r="Z304" s="18">
        <v>1.0</v>
      </c>
      <c r="AA304" s="18">
        <v>1.0</v>
      </c>
      <c r="AB304" s="18">
        <v>1.0</v>
      </c>
    </row>
    <row r="305">
      <c r="A305" s="18" t="s">
        <v>366</v>
      </c>
      <c r="B305" s="18" t="s">
        <v>62</v>
      </c>
      <c r="C305" s="19">
        <v>44105.0</v>
      </c>
      <c r="Z305" s="18">
        <v>1.0</v>
      </c>
      <c r="AA305" s="18">
        <v>1.0</v>
      </c>
      <c r="AB305" s="18">
        <v>1.0</v>
      </c>
    </row>
    <row r="306">
      <c r="A306" s="18" t="s">
        <v>367</v>
      </c>
      <c r="B306" s="18" t="s">
        <v>62</v>
      </c>
      <c r="C306" s="19">
        <v>44136.0</v>
      </c>
      <c r="AA306" s="18">
        <v>1.0</v>
      </c>
      <c r="AB306" s="18">
        <v>1.0</v>
      </c>
    </row>
    <row r="307">
      <c r="A307" s="18" t="s">
        <v>368</v>
      </c>
      <c r="B307" s="18" t="s">
        <v>62</v>
      </c>
      <c r="C307" s="19">
        <v>44136.0</v>
      </c>
      <c r="AA307" s="18">
        <v>1.0</v>
      </c>
      <c r="AB307" s="18">
        <v>1.0</v>
      </c>
    </row>
    <row r="308">
      <c r="A308" s="18" t="s">
        <v>369</v>
      </c>
      <c r="B308" s="18" t="s">
        <v>62</v>
      </c>
      <c r="C308" s="19">
        <v>44136.0</v>
      </c>
      <c r="AA308" s="18">
        <v>1.0</v>
      </c>
      <c r="AB308" s="18">
        <v>1.0</v>
      </c>
    </row>
    <row r="309">
      <c r="A309" s="18" t="s">
        <v>370</v>
      </c>
      <c r="B309" s="18" t="s">
        <v>62</v>
      </c>
      <c r="C309" s="19">
        <v>44136.0</v>
      </c>
      <c r="AA309" s="18">
        <v>1.0</v>
      </c>
      <c r="AB309" s="18">
        <v>1.0</v>
      </c>
    </row>
    <row r="310">
      <c r="A310" s="18" t="s">
        <v>371</v>
      </c>
      <c r="B310" s="18" t="s">
        <v>62</v>
      </c>
      <c r="C310" s="19">
        <v>44136.0</v>
      </c>
      <c r="AA310" s="18">
        <v>1.0</v>
      </c>
      <c r="AB310" s="18">
        <v>1.0</v>
      </c>
    </row>
    <row r="311">
      <c r="A311" s="18" t="s">
        <v>372</v>
      </c>
      <c r="B311" s="18" t="s">
        <v>62</v>
      </c>
      <c r="C311" s="19">
        <v>44136.0</v>
      </c>
      <c r="AA311" s="18">
        <v>1.0</v>
      </c>
      <c r="AB311" s="18">
        <v>1.0</v>
      </c>
    </row>
    <row r="312">
      <c r="A312" s="18" t="s">
        <v>373</v>
      </c>
      <c r="B312" s="18" t="s">
        <v>62</v>
      </c>
      <c r="C312" s="19">
        <v>44136.0</v>
      </c>
      <c r="AA312" s="18">
        <v>1.0</v>
      </c>
      <c r="AB312" s="18">
        <v>1.0</v>
      </c>
    </row>
    <row r="313">
      <c r="A313" s="18" t="s">
        <v>374</v>
      </c>
      <c r="B313" s="18" t="s">
        <v>62</v>
      </c>
      <c r="C313" s="19">
        <v>44136.0</v>
      </c>
      <c r="AA313" s="18">
        <v>1.0</v>
      </c>
      <c r="AB313" s="18">
        <v>1.0</v>
      </c>
    </row>
    <row r="314">
      <c r="A314" s="18" t="s">
        <v>375</v>
      </c>
      <c r="B314" s="18" t="s">
        <v>62</v>
      </c>
      <c r="C314" s="19">
        <v>44136.0</v>
      </c>
      <c r="AA314" s="18">
        <v>1.0</v>
      </c>
      <c r="AB314" s="18">
        <v>1.0</v>
      </c>
    </row>
    <row r="315">
      <c r="A315" s="18" t="s">
        <v>376</v>
      </c>
      <c r="B315" s="18" t="s">
        <v>62</v>
      </c>
      <c r="C315" s="19">
        <v>44136.0</v>
      </c>
      <c r="AA315" s="18">
        <v>1.0</v>
      </c>
      <c r="AB315" s="18">
        <v>1.0</v>
      </c>
    </row>
    <row r="316">
      <c r="A316" s="18" t="s">
        <v>377</v>
      </c>
      <c r="B316" s="18" t="s">
        <v>62</v>
      </c>
      <c r="C316" s="19">
        <v>44166.0</v>
      </c>
      <c r="AB316" s="18">
        <v>1.0</v>
      </c>
    </row>
    <row r="317">
      <c r="A317" s="18" t="s">
        <v>378</v>
      </c>
      <c r="B317" s="18" t="s">
        <v>62</v>
      </c>
      <c r="C317" s="19">
        <v>44166.0</v>
      </c>
      <c r="AB317" s="18">
        <v>1.0</v>
      </c>
    </row>
    <row r="318">
      <c r="A318" s="18" t="s">
        <v>379</v>
      </c>
      <c r="B318" s="18" t="s">
        <v>62</v>
      </c>
      <c r="C318" s="19">
        <v>44166.0</v>
      </c>
      <c r="AB318" s="18">
        <v>1.0</v>
      </c>
    </row>
    <row r="319">
      <c r="A319" s="18" t="s">
        <v>380</v>
      </c>
      <c r="B319" s="18" t="s">
        <v>62</v>
      </c>
      <c r="C319" s="19">
        <v>44166.0</v>
      </c>
      <c r="AB319" s="18">
        <v>1.0</v>
      </c>
    </row>
    <row r="320">
      <c r="A320" s="18" t="s">
        <v>381</v>
      </c>
      <c r="B320" s="18" t="s">
        <v>62</v>
      </c>
      <c r="C320" s="19">
        <v>44166.0</v>
      </c>
      <c r="AB320" s="18">
        <v>1.0</v>
      </c>
    </row>
    <row r="321">
      <c r="A321" s="18" t="s">
        <v>382</v>
      </c>
      <c r="B321" s="18" t="s">
        <v>62</v>
      </c>
      <c r="C321" s="19">
        <v>44166.0</v>
      </c>
      <c r="AB321" s="18">
        <v>1.0</v>
      </c>
    </row>
    <row r="322">
      <c r="A322" s="18" t="s">
        <v>383</v>
      </c>
      <c r="B322" s="18" t="s">
        <v>62</v>
      </c>
      <c r="C322" s="19">
        <v>44166.0</v>
      </c>
      <c r="AB322" s="18">
        <v>1.0</v>
      </c>
    </row>
    <row r="323">
      <c r="A323" s="18" t="s">
        <v>384</v>
      </c>
      <c r="B323" s="18" t="s">
        <v>62</v>
      </c>
      <c r="C323" s="19">
        <v>44166.0</v>
      </c>
      <c r="AB323" s="18">
        <v>1.0</v>
      </c>
    </row>
    <row r="324">
      <c r="A324" s="18" t="s">
        <v>385</v>
      </c>
      <c r="B324" s="18" t="s">
        <v>62</v>
      </c>
      <c r="C324" s="19">
        <v>44166.0</v>
      </c>
      <c r="AB324" s="18">
        <v>1.0</v>
      </c>
    </row>
    <row r="325">
      <c r="A325" s="18" t="s">
        <v>386</v>
      </c>
      <c r="B325" s="18" t="s">
        <v>62</v>
      </c>
      <c r="C325" s="19">
        <v>44166.0</v>
      </c>
      <c r="AB325" s="18">
        <v>1.0</v>
      </c>
    </row>
    <row r="326">
      <c r="A326" s="18" t="s">
        <v>387</v>
      </c>
      <c r="B326" s="18" t="s">
        <v>62</v>
      </c>
      <c r="C326" s="19">
        <v>44166.0</v>
      </c>
      <c r="AB326" s="18">
        <v>1.0</v>
      </c>
    </row>
    <row r="327">
      <c r="A327" s="18" t="s">
        <v>388</v>
      </c>
      <c r="B327" s="18" t="s">
        <v>62</v>
      </c>
      <c r="C327" s="19">
        <v>44166.0</v>
      </c>
      <c r="AB327" s="18">
        <v>1.0</v>
      </c>
    </row>
    <row r="328">
      <c r="A328" s="18" t="s">
        <v>389</v>
      </c>
      <c r="B328" s="18" t="s">
        <v>62</v>
      </c>
      <c r="C328" s="19">
        <v>44166.0</v>
      </c>
      <c r="AB328" s="18">
        <v>1.0</v>
      </c>
    </row>
    <row r="329">
      <c r="A329" s="18" t="s">
        <v>390</v>
      </c>
      <c r="B329" s="18" t="s">
        <v>62</v>
      </c>
      <c r="C329" s="19">
        <v>44166.0</v>
      </c>
      <c r="AB329" s="18">
        <v>1.0</v>
      </c>
    </row>
    <row r="330">
      <c r="A330" s="18" t="s">
        <v>391</v>
      </c>
      <c r="B330" s="18" t="s">
        <v>62</v>
      </c>
      <c r="C330" s="19">
        <v>44166.0</v>
      </c>
      <c r="AB330" s="18">
        <v>1.0</v>
      </c>
    </row>
    <row r="331">
      <c r="A331" s="18" t="s">
        <v>392</v>
      </c>
      <c r="B331" s="18" t="s">
        <v>62</v>
      </c>
      <c r="C331" s="19">
        <v>44166.0</v>
      </c>
      <c r="AB331" s="18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0"/>
    <col customWidth="1" min="2" max="2" width="15.13"/>
    <col customWidth="1" min="3" max="3" width="9.0"/>
    <col customWidth="1" min="4" max="4" width="7.0"/>
    <col customWidth="1" min="5" max="7" width="6.5"/>
    <col customWidth="1" min="8" max="9" width="6.13"/>
    <col customWidth="1" min="10" max="11" width="6.5"/>
    <col customWidth="1" min="12" max="12" width="7.0"/>
    <col customWidth="1" min="13" max="13" width="7.38"/>
    <col customWidth="1" min="14" max="14" width="7.0"/>
    <col customWidth="1" min="15" max="16" width="6.13"/>
    <col customWidth="1" min="17" max="18" width="6.5"/>
    <col customWidth="1" min="19" max="20" width="6.13"/>
    <col customWidth="1" min="21" max="22" width="6.5"/>
    <col customWidth="1" min="23" max="23" width="7.25"/>
    <col customWidth="1" min="24" max="24" width="10.13"/>
    <col customWidth="1" min="25" max="25" width="7.5"/>
    <col customWidth="1" min="26" max="26" width="7.38"/>
    <col customWidth="1" min="27" max="27" width="7.0"/>
    <col customWidth="1" min="28" max="28" width="13.38"/>
    <col customWidth="1" min="29" max="31" width="13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autoFilter ref="$A$1:$C$26">
    <filterColumn colId="1">
      <filters>
        <filter val="11"/>
        <filter val="22"/>
        <filter val="12"/>
        <filter val="13"/>
        <filter val="25"/>
        <filter val="15"/>
        <filter val="16"/>
        <filter val="27"/>
        <filter val="330"/>
        <filter val="4"/>
        <filter val="5"/>
        <filter val="6"/>
        <filter val="8"/>
        <filter val="21"/>
        <filter val="10"/>
      </filters>
    </filterColumn>
    <filterColumn colId="0">
      <filters>
        <filter val="12/2019"/>
        <filter val="4/2019"/>
        <filter val="5/2020"/>
        <filter val="10/2020"/>
        <filter val="6/2019"/>
        <filter val="Total geral"/>
        <filter val="9/2019"/>
        <filter val="8/2020"/>
        <filter val="1/2019"/>
        <filter val="1/2020"/>
        <filter val="11/2020"/>
        <filter val="7/2020"/>
        <filter val="5/2019"/>
        <filter val="4/2020"/>
        <filter val="8/2019"/>
        <filter val="9/2020"/>
        <filter val="2/2019"/>
        <filter val="6/2020"/>
        <filter val="11/2019"/>
        <filter val="3/2020"/>
        <filter val="10/2019"/>
        <filter val="3/2019"/>
        <filter val="7/2019"/>
        <filter val="2/2020"/>
        <filter val="12/2020"/>
      </filters>
    </filterColumn>
    <filterColumn colId="2">
      <filters>
        <filter val="11"/>
        <filter val="0"/>
      </filters>
    </filterColumn>
  </autoFil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58</v>
      </c>
      <c r="B1" s="18" t="s">
        <v>59</v>
      </c>
      <c r="C1" s="18" t="s">
        <v>20</v>
      </c>
      <c r="D1" s="18" t="s">
        <v>60</v>
      </c>
      <c r="E1" s="18" t="s">
        <v>393</v>
      </c>
      <c r="F1" s="18" t="s">
        <v>394</v>
      </c>
      <c r="G1" s="18" t="s">
        <v>395</v>
      </c>
      <c r="H1" s="18" t="s">
        <v>396</v>
      </c>
      <c r="I1" s="18" t="s">
        <v>397</v>
      </c>
      <c r="J1" s="18" t="s">
        <v>398</v>
      </c>
      <c r="K1" s="18" t="s">
        <v>399</v>
      </c>
      <c r="L1" s="18" t="s">
        <v>400</v>
      </c>
      <c r="M1" s="1" t="s">
        <v>401</v>
      </c>
      <c r="N1" s="1" t="s">
        <v>401</v>
      </c>
    </row>
    <row r="2">
      <c r="A2" s="18" t="s">
        <v>61</v>
      </c>
      <c r="B2" s="18" t="s">
        <v>62</v>
      </c>
      <c r="C2" s="19">
        <v>43466.0</v>
      </c>
      <c r="E2" s="18">
        <v>1.0</v>
      </c>
      <c r="F2" s="18">
        <v>1.0</v>
      </c>
      <c r="G2" s="18">
        <v>1.0</v>
      </c>
      <c r="H2" s="18">
        <v>1.0</v>
      </c>
      <c r="I2" s="18">
        <v>1.0</v>
      </c>
      <c r="J2" s="18">
        <v>1.0</v>
      </c>
      <c r="K2" s="18">
        <v>1.0</v>
      </c>
      <c r="L2" s="18">
        <v>1.0</v>
      </c>
    </row>
    <row r="3">
      <c r="A3" s="18" t="s">
        <v>63</v>
      </c>
      <c r="B3" s="18" t="s">
        <v>64</v>
      </c>
      <c r="C3" s="19">
        <v>43466.0</v>
      </c>
      <c r="D3" s="19">
        <v>43525.0</v>
      </c>
    </row>
    <row r="4">
      <c r="A4" s="18" t="s">
        <v>65</v>
      </c>
      <c r="B4" s="18" t="s">
        <v>64</v>
      </c>
      <c r="C4" s="19">
        <v>43466.0</v>
      </c>
      <c r="D4" s="19">
        <v>43678.0</v>
      </c>
      <c r="E4" s="18">
        <v>1.0</v>
      </c>
      <c r="F4" s="18">
        <v>1.0</v>
      </c>
    </row>
    <row r="5">
      <c r="A5" s="18" t="s">
        <v>66</v>
      </c>
      <c r="B5" s="18" t="s">
        <v>62</v>
      </c>
      <c r="C5" s="19">
        <v>43466.0</v>
      </c>
      <c r="E5" s="18">
        <v>1.0</v>
      </c>
      <c r="F5" s="18">
        <v>1.0</v>
      </c>
      <c r="G5" s="18">
        <v>1.0</v>
      </c>
      <c r="H5" s="18">
        <v>1.0</v>
      </c>
      <c r="I5" s="18">
        <v>1.0</v>
      </c>
      <c r="J5" s="18">
        <v>1.0</v>
      </c>
      <c r="K5" s="18">
        <v>1.0</v>
      </c>
      <c r="L5" s="18">
        <v>1.0</v>
      </c>
    </row>
    <row r="6">
      <c r="A6" s="18" t="s">
        <v>67</v>
      </c>
      <c r="B6" s="18" t="s">
        <v>62</v>
      </c>
      <c r="C6" s="19">
        <v>43466.0</v>
      </c>
      <c r="E6" s="18">
        <v>1.0</v>
      </c>
      <c r="F6" s="18">
        <v>1.0</v>
      </c>
      <c r="G6" s="18">
        <v>1.0</v>
      </c>
      <c r="H6" s="18">
        <v>1.0</v>
      </c>
      <c r="I6" s="18">
        <v>1.0</v>
      </c>
      <c r="J6" s="18">
        <v>1.0</v>
      </c>
      <c r="K6" s="18">
        <v>1.0</v>
      </c>
      <c r="L6" s="18">
        <v>1.0</v>
      </c>
    </row>
    <row r="7">
      <c r="A7" s="18" t="s">
        <v>68</v>
      </c>
      <c r="B7" s="18" t="s">
        <v>64</v>
      </c>
      <c r="C7" s="19">
        <v>43466.0</v>
      </c>
      <c r="D7" s="19">
        <v>44075.0</v>
      </c>
      <c r="E7" s="18">
        <v>1.0</v>
      </c>
      <c r="F7" s="18">
        <v>1.0</v>
      </c>
      <c r="G7" s="18">
        <v>1.0</v>
      </c>
      <c r="H7" s="18">
        <v>1.0</v>
      </c>
      <c r="I7" s="18">
        <v>1.0</v>
      </c>
      <c r="J7" s="18">
        <v>1.0</v>
      </c>
    </row>
    <row r="8">
      <c r="A8" s="18" t="s">
        <v>69</v>
      </c>
      <c r="B8" s="18" t="s">
        <v>62</v>
      </c>
      <c r="C8" s="19">
        <v>43466.0</v>
      </c>
      <c r="E8" s="18">
        <v>1.0</v>
      </c>
      <c r="F8" s="18">
        <v>1.0</v>
      </c>
      <c r="G8" s="18">
        <v>1.0</v>
      </c>
      <c r="H8" s="18">
        <v>1.0</v>
      </c>
      <c r="I8" s="18">
        <v>1.0</v>
      </c>
      <c r="J8" s="18">
        <v>1.0</v>
      </c>
      <c r="K8" s="18">
        <v>1.0</v>
      </c>
      <c r="L8" s="18">
        <v>1.0</v>
      </c>
    </row>
    <row r="9">
      <c r="A9" s="18" t="s">
        <v>70</v>
      </c>
      <c r="B9" s="18" t="s">
        <v>62</v>
      </c>
      <c r="C9" s="19">
        <v>43466.0</v>
      </c>
      <c r="E9" s="18">
        <v>1.0</v>
      </c>
      <c r="F9" s="18">
        <v>1.0</v>
      </c>
      <c r="G9" s="18">
        <v>1.0</v>
      </c>
      <c r="H9" s="18">
        <v>1.0</v>
      </c>
      <c r="I9" s="18">
        <v>1.0</v>
      </c>
      <c r="J9" s="18">
        <v>1.0</v>
      </c>
      <c r="K9" s="18">
        <v>1.0</v>
      </c>
      <c r="L9" s="18">
        <v>1.0</v>
      </c>
    </row>
    <row r="10">
      <c r="A10" s="18" t="s">
        <v>71</v>
      </c>
      <c r="B10" s="18" t="s">
        <v>64</v>
      </c>
      <c r="C10" s="19">
        <v>43466.0</v>
      </c>
      <c r="D10" s="19">
        <v>43709.0</v>
      </c>
      <c r="E10" s="18">
        <v>1.0</v>
      </c>
      <c r="F10" s="18">
        <v>1.0</v>
      </c>
    </row>
    <row r="11">
      <c r="A11" s="18" t="s">
        <v>72</v>
      </c>
      <c r="B11" s="18" t="s">
        <v>62</v>
      </c>
      <c r="C11" s="19">
        <v>43466.0</v>
      </c>
      <c r="E11" s="18">
        <v>1.0</v>
      </c>
      <c r="F11" s="18">
        <v>1.0</v>
      </c>
      <c r="G11" s="18">
        <v>1.0</v>
      </c>
      <c r="H11" s="18">
        <v>1.0</v>
      </c>
      <c r="I11" s="18">
        <v>1.0</v>
      </c>
      <c r="J11" s="18">
        <v>1.0</v>
      </c>
      <c r="K11" s="18">
        <v>1.0</v>
      </c>
      <c r="L11" s="18">
        <v>1.0</v>
      </c>
    </row>
    <row r="12">
      <c r="A12" s="18" t="s">
        <v>73</v>
      </c>
      <c r="B12" s="18" t="s">
        <v>62</v>
      </c>
      <c r="C12" s="19">
        <v>43466.0</v>
      </c>
      <c r="E12" s="18">
        <v>1.0</v>
      </c>
      <c r="F12" s="18">
        <v>1.0</v>
      </c>
      <c r="G12" s="18">
        <v>1.0</v>
      </c>
      <c r="H12" s="18">
        <v>1.0</v>
      </c>
      <c r="I12" s="18">
        <v>1.0</v>
      </c>
      <c r="J12" s="18">
        <v>1.0</v>
      </c>
      <c r="K12" s="18">
        <v>1.0</v>
      </c>
      <c r="L12" s="18">
        <v>1.0</v>
      </c>
    </row>
    <row r="13">
      <c r="A13" s="18" t="s">
        <v>74</v>
      </c>
      <c r="B13" s="18" t="s">
        <v>64</v>
      </c>
      <c r="C13" s="19">
        <v>43497.0</v>
      </c>
      <c r="D13" s="19">
        <v>43739.0</v>
      </c>
      <c r="E13" s="18">
        <v>1.0</v>
      </c>
      <c r="F13" s="18">
        <v>1.0</v>
      </c>
      <c r="G13" s="18">
        <v>1.0</v>
      </c>
    </row>
    <row r="14">
      <c r="A14" s="18" t="s">
        <v>75</v>
      </c>
      <c r="B14" s="18" t="s">
        <v>64</v>
      </c>
      <c r="C14" s="19">
        <v>43497.0</v>
      </c>
      <c r="D14" s="19">
        <v>43556.0</v>
      </c>
      <c r="E14" s="18">
        <v>1.0</v>
      </c>
    </row>
    <row r="15">
      <c r="A15" s="18" t="s">
        <v>76</v>
      </c>
      <c r="B15" s="18" t="s">
        <v>64</v>
      </c>
      <c r="C15" s="19">
        <v>43497.0</v>
      </c>
      <c r="D15" s="19">
        <v>43617.0</v>
      </c>
      <c r="E15" s="18">
        <v>1.0</v>
      </c>
    </row>
    <row r="16">
      <c r="A16" s="18" t="s">
        <v>77</v>
      </c>
      <c r="B16" s="18" t="s">
        <v>62</v>
      </c>
      <c r="C16" s="19">
        <v>43497.0</v>
      </c>
      <c r="E16" s="18">
        <v>1.0</v>
      </c>
      <c r="F16" s="18">
        <v>1.0</v>
      </c>
      <c r="G16" s="18">
        <v>1.0</v>
      </c>
      <c r="H16" s="18">
        <v>1.0</v>
      </c>
      <c r="I16" s="18">
        <v>1.0</v>
      </c>
      <c r="J16" s="18">
        <v>1.0</v>
      </c>
      <c r="K16" s="18">
        <v>1.0</v>
      </c>
      <c r="L16" s="18">
        <v>1.0</v>
      </c>
    </row>
    <row r="17">
      <c r="A17" s="18" t="s">
        <v>78</v>
      </c>
      <c r="B17" s="18" t="s">
        <v>62</v>
      </c>
      <c r="C17" s="19">
        <v>43497.0</v>
      </c>
      <c r="E17" s="18">
        <v>1.0</v>
      </c>
      <c r="F17" s="18">
        <v>1.0</v>
      </c>
      <c r="G17" s="18">
        <v>1.0</v>
      </c>
      <c r="H17" s="18">
        <v>1.0</v>
      </c>
      <c r="I17" s="18">
        <v>1.0</v>
      </c>
      <c r="J17" s="18">
        <v>1.0</v>
      </c>
      <c r="K17" s="18">
        <v>1.0</v>
      </c>
      <c r="L17" s="18">
        <v>1.0</v>
      </c>
    </row>
    <row r="18">
      <c r="A18" s="18" t="s">
        <v>79</v>
      </c>
      <c r="B18" s="18" t="s">
        <v>62</v>
      </c>
      <c r="C18" s="19">
        <v>43497.0</v>
      </c>
      <c r="E18" s="18">
        <v>1.0</v>
      </c>
      <c r="F18" s="18">
        <v>1.0</v>
      </c>
      <c r="G18" s="18">
        <v>1.0</v>
      </c>
      <c r="H18" s="18">
        <v>1.0</v>
      </c>
      <c r="I18" s="18">
        <v>1.0</v>
      </c>
      <c r="J18" s="18">
        <v>1.0</v>
      </c>
      <c r="K18" s="18">
        <v>1.0</v>
      </c>
      <c r="L18" s="18">
        <v>1.0</v>
      </c>
    </row>
    <row r="19">
      <c r="A19" s="18" t="s">
        <v>80</v>
      </c>
      <c r="B19" s="18" t="s">
        <v>64</v>
      </c>
      <c r="C19" s="19">
        <v>43497.0</v>
      </c>
      <c r="D19" s="19">
        <v>43770.0</v>
      </c>
      <c r="E19" s="18">
        <v>1.0</v>
      </c>
      <c r="F19" s="18">
        <v>1.0</v>
      </c>
      <c r="G19" s="18">
        <v>1.0</v>
      </c>
    </row>
    <row r="20">
      <c r="A20" s="18" t="s">
        <v>81</v>
      </c>
      <c r="B20" s="18" t="s">
        <v>62</v>
      </c>
      <c r="C20" s="19">
        <v>43497.0</v>
      </c>
      <c r="E20" s="18">
        <v>1.0</v>
      </c>
      <c r="F20" s="18">
        <v>1.0</v>
      </c>
      <c r="G20" s="18">
        <v>1.0</v>
      </c>
      <c r="H20" s="18">
        <v>1.0</v>
      </c>
      <c r="I20" s="18">
        <v>1.0</v>
      </c>
      <c r="J20" s="18">
        <v>1.0</v>
      </c>
      <c r="K20" s="18">
        <v>1.0</v>
      </c>
      <c r="L20" s="18">
        <v>1.0</v>
      </c>
    </row>
    <row r="21">
      <c r="A21" s="18" t="s">
        <v>82</v>
      </c>
      <c r="B21" s="18" t="s">
        <v>64</v>
      </c>
      <c r="C21" s="19">
        <v>43497.0</v>
      </c>
      <c r="D21" s="19">
        <v>43586.0</v>
      </c>
      <c r="E21" s="18">
        <v>1.0</v>
      </c>
    </row>
    <row r="22">
      <c r="A22" s="18" t="s">
        <v>83</v>
      </c>
      <c r="B22" s="18" t="s">
        <v>62</v>
      </c>
      <c r="C22" s="19">
        <v>43497.0</v>
      </c>
      <c r="E22" s="18">
        <v>1.0</v>
      </c>
      <c r="F22" s="18">
        <v>1.0</v>
      </c>
      <c r="G22" s="18">
        <v>1.0</v>
      </c>
      <c r="H22" s="18">
        <v>1.0</v>
      </c>
      <c r="I22" s="18">
        <v>1.0</v>
      </c>
      <c r="J22" s="18">
        <v>1.0</v>
      </c>
      <c r="K22" s="18">
        <v>1.0</v>
      </c>
      <c r="L22" s="18">
        <v>1.0</v>
      </c>
    </row>
    <row r="23">
      <c r="A23" s="18" t="s">
        <v>84</v>
      </c>
      <c r="B23" s="18" t="s">
        <v>62</v>
      </c>
      <c r="C23" s="19">
        <v>43497.0</v>
      </c>
      <c r="E23" s="18">
        <v>1.0</v>
      </c>
      <c r="F23" s="18">
        <v>1.0</v>
      </c>
      <c r="G23" s="18">
        <v>1.0</v>
      </c>
      <c r="H23" s="18">
        <v>1.0</v>
      </c>
      <c r="I23" s="18">
        <v>1.0</v>
      </c>
      <c r="J23" s="18">
        <v>1.0</v>
      </c>
      <c r="K23" s="18">
        <v>1.0</v>
      </c>
      <c r="L23" s="18">
        <v>1.0</v>
      </c>
    </row>
    <row r="24">
      <c r="A24" s="18" t="s">
        <v>85</v>
      </c>
      <c r="B24" s="18" t="s">
        <v>62</v>
      </c>
      <c r="C24" s="19">
        <v>43497.0</v>
      </c>
      <c r="E24" s="18">
        <v>1.0</v>
      </c>
      <c r="F24" s="18">
        <v>1.0</v>
      </c>
      <c r="G24" s="18">
        <v>1.0</v>
      </c>
      <c r="H24" s="18">
        <v>1.0</v>
      </c>
      <c r="I24" s="18">
        <v>1.0</v>
      </c>
      <c r="J24" s="18">
        <v>1.0</v>
      </c>
      <c r="K24" s="18">
        <v>1.0</v>
      </c>
      <c r="L24" s="18">
        <v>1.0</v>
      </c>
    </row>
    <row r="25">
      <c r="A25" s="18" t="s">
        <v>86</v>
      </c>
      <c r="B25" s="18" t="s">
        <v>62</v>
      </c>
      <c r="C25" s="19">
        <v>43497.0</v>
      </c>
      <c r="E25" s="18">
        <v>1.0</v>
      </c>
      <c r="F25" s="18">
        <v>1.0</v>
      </c>
      <c r="G25" s="18">
        <v>1.0</v>
      </c>
      <c r="H25" s="18">
        <v>1.0</v>
      </c>
      <c r="I25" s="18">
        <v>1.0</v>
      </c>
      <c r="J25" s="18">
        <v>1.0</v>
      </c>
      <c r="K25" s="18">
        <v>1.0</v>
      </c>
      <c r="L25" s="18">
        <v>1.0</v>
      </c>
    </row>
    <row r="26">
      <c r="A26" s="18" t="s">
        <v>87</v>
      </c>
      <c r="B26" s="18" t="s">
        <v>64</v>
      </c>
      <c r="C26" s="19">
        <v>43525.0</v>
      </c>
      <c r="D26" s="19">
        <v>43891.0</v>
      </c>
      <c r="E26" s="18">
        <v>1.0</v>
      </c>
      <c r="F26" s="18">
        <v>1.0</v>
      </c>
      <c r="G26" s="18">
        <v>1.0</v>
      </c>
      <c r="H26" s="18">
        <v>1.0</v>
      </c>
    </row>
    <row r="27">
      <c r="A27" s="18" t="s">
        <v>88</v>
      </c>
      <c r="B27" s="18" t="s">
        <v>62</v>
      </c>
      <c r="C27" s="19">
        <v>43525.0</v>
      </c>
      <c r="E27" s="18">
        <v>1.0</v>
      </c>
      <c r="F27" s="18">
        <v>1.0</v>
      </c>
      <c r="G27" s="18">
        <v>1.0</v>
      </c>
      <c r="H27" s="18">
        <v>1.0</v>
      </c>
      <c r="I27" s="18">
        <v>1.0</v>
      </c>
      <c r="J27" s="18">
        <v>1.0</v>
      </c>
      <c r="K27" s="18">
        <v>1.0</v>
      </c>
      <c r="L27" s="18">
        <v>1.0</v>
      </c>
    </row>
    <row r="28">
      <c r="A28" s="18" t="s">
        <v>89</v>
      </c>
      <c r="B28" s="18" t="s">
        <v>64</v>
      </c>
      <c r="C28" s="19">
        <v>43525.0</v>
      </c>
      <c r="D28" s="19">
        <v>43739.0</v>
      </c>
      <c r="E28" s="18">
        <v>1.0</v>
      </c>
      <c r="F28" s="18">
        <v>1.0</v>
      </c>
      <c r="G28" s="18">
        <v>1.0</v>
      </c>
    </row>
    <row r="29">
      <c r="A29" s="18" t="s">
        <v>90</v>
      </c>
      <c r="B29" s="18" t="s">
        <v>64</v>
      </c>
      <c r="C29" s="19">
        <v>43525.0</v>
      </c>
      <c r="D29" s="19">
        <v>44105.0</v>
      </c>
      <c r="E29" s="18">
        <v>1.0</v>
      </c>
      <c r="F29" s="18">
        <v>1.0</v>
      </c>
      <c r="G29" s="18">
        <v>1.0</v>
      </c>
      <c r="H29" s="18">
        <v>1.0</v>
      </c>
      <c r="I29" s="18">
        <v>1.0</v>
      </c>
      <c r="J29" s="18">
        <v>1.0</v>
      </c>
      <c r="K29" s="18">
        <v>1.0</v>
      </c>
    </row>
    <row r="30">
      <c r="A30" s="18" t="s">
        <v>91</v>
      </c>
      <c r="B30" s="18" t="s">
        <v>64</v>
      </c>
      <c r="C30" s="19">
        <v>43525.0</v>
      </c>
      <c r="D30" s="19">
        <v>44075.0</v>
      </c>
      <c r="E30" s="18">
        <v>1.0</v>
      </c>
      <c r="F30" s="18">
        <v>1.0</v>
      </c>
      <c r="G30" s="18">
        <v>1.0</v>
      </c>
      <c r="H30" s="18">
        <v>1.0</v>
      </c>
      <c r="I30" s="18">
        <v>1.0</v>
      </c>
      <c r="J30" s="18">
        <v>1.0</v>
      </c>
    </row>
    <row r="31">
      <c r="A31" s="18" t="s">
        <v>92</v>
      </c>
      <c r="B31" s="18" t="s">
        <v>64</v>
      </c>
      <c r="C31" s="19">
        <v>43525.0</v>
      </c>
      <c r="D31" s="19">
        <v>43983.0</v>
      </c>
      <c r="E31" s="18">
        <v>1.0</v>
      </c>
      <c r="F31" s="18">
        <v>1.0</v>
      </c>
      <c r="G31" s="18">
        <v>1.0</v>
      </c>
      <c r="H31" s="18">
        <v>1.0</v>
      </c>
      <c r="I31" s="18">
        <v>1.0</v>
      </c>
    </row>
    <row r="32">
      <c r="A32" s="18" t="s">
        <v>93</v>
      </c>
      <c r="B32" s="18" t="s">
        <v>64</v>
      </c>
      <c r="C32" s="19">
        <v>43525.0</v>
      </c>
      <c r="D32" s="19">
        <v>43709.0</v>
      </c>
      <c r="E32" s="18">
        <v>1.0</v>
      </c>
      <c r="F32" s="18">
        <v>1.0</v>
      </c>
    </row>
    <row r="33">
      <c r="A33" s="18" t="s">
        <v>94</v>
      </c>
      <c r="B33" s="18" t="s">
        <v>64</v>
      </c>
      <c r="C33" s="19">
        <v>43525.0</v>
      </c>
      <c r="D33" s="19">
        <v>43952.0</v>
      </c>
      <c r="E33" s="18">
        <v>1.0</v>
      </c>
      <c r="F33" s="18">
        <v>1.0</v>
      </c>
      <c r="G33" s="18">
        <v>1.0</v>
      </c>
      <c r="H33" s="18">
        <v>1.0</v>
      </c>
      <c r="I33" s="18">
        <v>1.0</v>
      </c>
    </row>
    <row r="34">
      <c r="A34" s="18" t="s">
        <v>95</v>
      </c>
      <c r="B34" s="18" t="s">
        <v>62</v>
      </c>
      <c r="C34" s="19">
        <v>43525.0</v>
      </c>
      <c r="E34" s="18">
        <v>1.0</v>
      </c>
      <c r="F34" s="18">
        <v>1.0</v>
      </c>
      <c r="G34" s="18">
        <v>1.0</v>
      </c>
      <c r="H34" s="18">
        <v>1.0</v>
      </c>
      <c r="I34" s="18">
        <v>1.0</v>
      </c>
      <c r="J34" s="18">
        <v>1.0</v>
      </c>
      <c r="K34" s="18">
        <v>1.0</v>
      </c>
      <c r="L34" s="18">
        <v>1.0</v>
      </c>
    </row>
    <row r="35">
      <c r="A35" s="18" t="s">
        <v>96</v>
      </c>
      <c r="B35" s="18" t="s">
        <v>62</v>
      </c>
      <c r="C35" s="19">
        <v>43525.0</v>
      </c>
      <c r="E35" s="18">
        <v>1.0</v>
      </c>
      <c r="F35" s="18">
        <v>1.0</v>
      </c>
      <c r="G35" s="18">
        <v>1.0</v>
      </c>
      <c r="H35" s="18">
        <v>1.0</v>
      </c>
      <c r="I35" s="18">
        <v>1.0</v>
      </c>
      <c r="J35" s="18">
        <v>1.0</v>
      </c>
      <c r="K35" s="18">
        <v>1.0</v>
      </c>
      <c r="L35" s="18">
        <v>1.0</v>
      </c>
    </row>
    <row r="36">
      <c r="A36" s="18" t="s">
        <v>97</v>
      </c>
      <c r="B36" s="18" t="s">
        <v>64</v>
      </c>
      <c r="C36" s="19">
        <v>43525.0</v>
      </c>
      <c r="D36" s="19">
        <v>43952.0</v>
      </c>
      <c r="E36" s="18">
        <v>1.0</v>
      </c>
      <c r="F36" s="18">
        <v>1.0</v>
      </c>
      <c r="G36" s="18">
        <v>1.0</v>
      </c>
      <c r="H36" s="18">
        <v>1.0</v>
      </c>
      <c r="I36" s="18">
        <v>1.0</v>
      </c>
    </row>
    <row r="37">
      <c r="A37" s="18" t="s">
        <v>98</v>
      </c>
      <c r="B37" s="18" t="s">
        <v>64</v>
      </c>
      <c r="C37" s="19">
        <v>43525.0</v>
      </c>
      <c r="D37" s="19">
        <v>43952.0</v>
      </c>
      <c r="E37" s="18">
        <v>1.0</v>
      </c>
      <c r="F37" s="18">
        <v>1.0</v>
      </c>
      <c r="G37" s="18">
        <v>1.0</v>
      </c>
      <c r="H37" s="18">
        <v>1.0</v>
      </c>
      <c r="I37" s="18">
        <v>1.0</v>
      </c>
    </row>
    <row r="38">
      <c r="A38" s="18" t="s">
        <v>99</v>
      </c>
      <c r="B38" s="18" t="s">
        <v>62</v>
      </c>
      <c r="C38" s="19">
        <v>43525.0</v>
      </c>
      <c r="E38" s="18">
        <v>1.0</v>
      </c>
      <c r="F38" s="18">
        <v>1.0</v>
      </c>
      <c r="G38" s="18">
        <v>1.0</v>
      </c>
      <c r="H38" s="18">
        <v>1.0</v>
      </c>
      <c r="I38" s="18">
        <v>1.0</v>
      </c>
      <c r="J38" s="18">
        <v>1.0</v>
      </c>
      <c r="K38" s="18">
        <v>1.0</v>
      </c>
      <c r="L38" s="18">
        <v>1.0</v>
      </c>
    </row>
    <row r="39">
      <c r="A39" s="18" t="s">
        <v>100</v>
      </c>
      <c r="B39" s="18" t="s">
        <v>64</v>
      </c>
      <c r="C39" s="19">
        <v>43556.0</v>
      </c>
      <c r="D39" s="19">
        <v>43770.0</v>
      </c>
      <c r="F39" s="18">
        <v>1.0</v>
      </c>
      <c r="G39" s="18">
        <v>1.0</v>
      </c>
    </row>
    <row r="40">
      <c r="A40" s="18" t="s">
        <v>101</v>
      </c>
      <c r="B40" s="18" t="s">
        <v>62</v>
      </c>
      <c r="C40" s="19">
        <v>43556.0</v>
      </c>
      <c r="F40" s="18">
        <v>1.0</v>
      </c>
      <c r="G40" s="18">
        <v>1.0</v>
      </c>
      <c r="H40" s="18">
        <v>1.0</v>
      </c>
      <c r="I40" s="18">
        <v>1.0</v>
      </c>
      <c r="J40" s="18">
        <v>1.0</v>
      </c>
      <c r="K40" s="18">
        <v>1.0</v>
      </c>
      <c r="L40" s="18">
        <v>1.0</v>
      </c>
    </row>
    <row r="41">
      <c r="A41" s="18" t="s">
        <v>102</v>
      </c>
      <c r="B41" s="18" t="s">
        <v>62</v>
      </c>
      <c r="C41" s="19">
        <v>43556.0</v>
      </c>
      <c r="F41" s="18">
        <v>1.0</v>
      </c>
      <c r="G41" s="18">
        <v>1.0</v>
      </c>
      <c r="H41" s="18">
        <v>1.0</v>
      </c>
      <c r="I41" s="18">
        <v>1.0</v>
      </c>
      <c r="J41" s="18">
        <v>1.0</v>
      </c>
      <c r="K41" s="18">
        <v>1.0</v>
      </c>
      <c r="L41" s="18">
        <v>1.0</v>
      </c>
    </row>
    <row r="42">
      <c r="A42" s="18" t="s">
        <v>103</v>
      </c>
      <c r="B42" s="18" t="s">
        <v>62</v>
      </c>
      <c r="C42" s="19">
        <v>43556.0</v>
      </c>
      <c r="F42" s="18">
        <v>1.0</v>
      </c>
      <c r="G42" s="18">
        <v>1.0</v>
      </c>
      <c r="H42" s="18">
        <v>1.0</v>
      </c>
      <c r="I42" s="18">
        <v>1.0</v>
      </c>
      <c r="J42" s="18">
        <v>1.0</v>
      </c>
      <c r="K42" s="18">
        <v>1.0</v>
      </c>
      <c r="L42" s="18">
        <v>1.0</v>
      </c>
    </row>
    <row r="43">
      <c r="A43" s="18" t="s">
        <v>104</v>
      </c>
      <c r="B43" s="18" t="s">
        <v>64</v>
      </c>
      <c r="C43" s="19">
        <v>43556.0</v>
      </c>
      <c r="D43" s="19">
        <v>43709.0</v>
      </c>
      <c r="F43" s="18">
        <v>1.0</v>
      </c>
    </row>
    <row r="44">
      <c r="A44" s="18" t="s">
        <v>105</v>
      </c>
      <c r="B44" s="18" t="s">
        <v>64</v>
      </c>
      <c r="C44" s="19">
        <v>43556.0</v>
      </c>
      <c r="D44" s="19">
        <v>43922.0</v>
      </c>
      <c r="F44" s="18">
        <v>1.0</v>
      </c>
      <c r="G44" s="18">
        <v>1.0</v>
      </c>
      <c r="H44" s="18">
        <v>1.0</v>
      </c>
      <c r="I44" s="18">
        <v>1.0</v>
      </c>
    </row>
    <row r="45">
      <c r="A45" s="18" t="s">
        <v>106</v>
      </c>
      <c r="B45" s="18" t="s">
        <v>64</v>
      </c>
      <c r="C45" s="19">
        <v>43556.0</v>
      </c>
      <c r="D45" s="19">
        <v>43617.0</v>
      </c>
    </row>
    <row r="46">
      <c r="A46" s="18" t="s">
        <v>107</v>
      </c>
      <c r="B46" s="18" t="s">
        <v>64</v>
      </c>
      <c r="C46" s="19">
        <v>43556.0</v>
      </c>
      <c r="D46" s="19">
        <v>43922.0</v>
      </c>
      <c r="F46" s="18">
        <v>1.0</v>
      </c>
      <c r="G46" s="18">
        <v>1.0</v>
      </c>
      <c r="H46" s="18">
        <v>1.0</v>
      </c>
      <c r="I46" s="18">
        <v>1.0</v>
      </c>
    </row>
    <row r="47">
      <c r="A47" s="18" t="s">
        <v>108</v>
      </c>
      <c r="B47" s="18" t="s">
        <v>62</v>
      </c>
      <c r="C47" s="19">
        <v>43556.0</v>
      </c>
      <c r="F47" s="18">
        <v>1.0</v>
      </c>
      <c r="G47" s="18">
        <v>1.0</v>
      </c>
      <c r="H47" s="18">
        <v>1.0</v>
      </c>
      <c r="I47" s="18">
        <v>1.0</v>
      </c>
      <c r="J47" s="18">
        <v>1.0</v>
      </c>
      <c r="K47" s="18">
        <v>1.0</v>
      </c>
      <c r="L47" s="18">
        <v>1.0</v>
      </c>
    </row>
    <row r="48">
      <c r="A48" s="18" t="s">
        <v>109</v>
      </c>
      <c r="B48" s="18" t="s">
        <v>64</v>
      </c>
      <c r="C48" s="19">
        <v>43556.0</v>
      </c>
      <c r="D48" s="19">
        <v>43831.0</v>
      </c>
      <c r="F48" s="18">
        <v>1.0</v>
      </c>
      <c r="G48" s="18">
        <v>1.0</v>
      </c>
      <c r="H48" s="18">
        <v>1.0</v>
      </c>
    </row>
    <row r="49">
      <c r="A49" s="18" t="s">
        <v>110</v>
      </c>
      <c r="B49" s="18" t="s">
        <v>64</v>
      </c>
      <c r="C49" s="19">
        <v>43556.0</v>
      </c>
      <c r="D49" s="19">
        <v>43831.0</v>
      </c>
      <c r="F49" s="18">
        <v>1.0</v>
      </c>
      <c r="G49" s="18">
        <v>1.0</v>
      </c>
      <c r="H49" s="18">
        <v>1.0</v>
      </c>
    </row>
    <row r="50">
      <c r="A50" s="18" t="s">
        <v>111</v>
      </c>
      <c r="B50" s="18" t="s">
        <v>62</v>
      </c>
      <c r="C50" s="19">
        <v>43556.0</v>
      </c>
      <c r="F50" s="18">
        <v>1.0</v>
      </c>
      <c r="G50" s="18">
        <v>1.0</v>
      </c>
      <c r="H50" s="18">
        <v>1.0</v>
      </c>
      <c r="I50" s="18">
        <v>1.0</v>
      </c>
      <c r="J50" s="18">
        <v>1.0</v>
      </c>
      <c r="K50" s="18">
        <v>1.0</v>
      </c>
      <c r="L50" s="18">
        <v>1.0</v>
      </c>
    </row>
    <row r="51">
      <c r="A51" s="18" t="s">
        <v>112</v>
      </c>
      <c r="B51" s="18" t="s">
        <v>64</v>
      </c>
      <c r="C51" s="19">
        <v>43556.0</v>
      </c>
      <c r="D51" s="19">
        <v>43678.0</v>
      </c>
      <c r="F51" s="18">
        <v>1.0</v>
      </c>
    </row>
    <row r="52">
      <c r="A52" s="18" t="s">
        <v>113</v>
      </c>
      <c r="B52" s="18" t="s">
        <v>62</v>
      </c>
      <c r="C52" s="19">
        <v>43556.0</v>
      </c>
      <c r="F52" s="18">
        <v>1.0</v>
      </c>
      <c r="G52" s="18">
        <v>1.0</v>
      </c>
      <c r="H52" s="18">
        <v>1.0</v>
      </c>
      <c r="I52" s="18">
        <v>1.0</v>
      </c>
      <c r="J52" s="18">
        <v>1.0</v>
      </c>
      <c r="K52" s="18">
        <v>1.0</v>
      </c>
      <c r="L52" s="18">
        <v>1.0</v>
      </c>
    </row>
    <row r="53">
      <c r="A53" s="18" t="s">
        <v>114</v>
      </c>
      <c r="B53" s="18" t="s">
        <v>62</v>
      </c>
      <c r="C53" s="19">
        <v>43556.0</v>
      </c>
      <c r="F53" s="18">
        <v>1.0</v>
      </c>
      <c r="G53" s="18">
        <v>1.0</v>
      </c>
      <c r="H53" s="18">
        <v>1.0</v>
      </c>
      <c r="I53" s="18">
        <v>1.0</v>
      </c>
      <c r="J53" s="18">
        <v>1.0</v>
      </c>
      <c r="K53" s="18">
        <v>1.0</v>
      </c>
      <c r="L53" s="18">
        <v>1.0</v>
      </c>
    </row>
    <row r="54">
      <c r="A54" s="18" t="s">
        <v>115</v>
      </c>
      <c r="B54" s="18" t="s">
        <v>64</v>
      </c>
      <c r="C54" s="19">
        <v>43586.0</v>
      </c>
      <c r="D54" s="19">
        <v>43739.0</v>
      </c>
      <c r="F54" s="18">
        <v>1.0</v>
      </c>
      <c r="G54" s="18">
        <v>1.0</v>
      </c>
    </row>
    <row r="55">
      <c r="A55" s="18" t="s">
        <v>116</v>
      </c>
      <c r="B55" s="18" t="s">
        <v>64</v>
      </c>
      <c r="C55" s="19">
        <v>43586.0</v>
      </c>
      <c r="D55" s="19">
        <v>43678.0</v>
      </c>
      <c r="F55" s="18">
        <v>1.0</v>
      </c>
    </row>
    <row r="56">
      <c r="A56" s="18" t="s">
        <v>117</v>
      </c>
      <c r="B56" s="18" t="s">
        <v>64</v>
      </c>
      <c r="C56" s="19">
        <v>43586.0</v>
      </c>
      <c r="D56" s="19">
        <v>44013.0</v>
      </c>
      <c r="F56" s="18">
        <v>1.0</v>
      </c>
      <c r="G56" s="18">
        <v>1.0</v>
      </c>
      <c r="H56" s="18">
        <v>1.0</v>
      </c>
      <c r="I56" s="18">
        <v>1.0</v>
      </c>
      <c r="J56" s="18">
        <v>1.0</v>
      </c>
    </row>
    <row r="57">
      <c r="A57" s="18" t="s">
        <v>118</v>
      </c>
      <c r="B57" s="18" t="s">
        <v>62</v>
      </c>
      <c r="C57" s="19">
        <v>43586.0</v>
      </c>
      <c r="F57" s="18">
        <v>1.0</v>
      </c>
      <c r="G57" s="18">
        <v>1.0</v>
      </c>
      <c r="H57" s="18">
        <v>1.0</v>
      </c>
      <c r="I57" s="18">
        <v>1.0</v>
      </c>
      <c r="J57" s="18">
        <v>1.0</v>
      </c>
      <c r="K57" s="18">
        <v>1.0</v>
      </c>
      <c r="L57" s="18">
        <v>1.0</v>
      </c>
    </row>
    <row r="58">
      <c r="A58" s="18" t="s">
        <v>119</v>
      </c>
      <c r="B58" s="18" t="s">
        <v>62</v>
      </c>
      <c r="C58" s="19">
        <v>43586.0</v>
      </c>
      <c r="F58" s="18">
        <v>1.0</v>
      </c>
      <c r="G58" s="18">
        <v>1.0</v>
      </c>
      <c r="H58" s="18">
        <v>1.0</v>
      </c>
      <c r="I58" s="18">
        <v>1.0</v>
      </c>
      <c r="J58" s="18">
        <v>1.0</v>
      </c>
      <c r="K58" s="18">
        <v>1.0</v>
      </c>
      <c r="L58" s="18">
        <v>1.0</v>
      </c>
    </row>
    <row r="59">
      <c r="A59" s="18" t="s">
        <v>120</v>
      </c>
      <c r="B59" s="18" t="s">
        <v>64</v>
      </c>
      <c r="C59" s="19">
        <v>43586.0</v>
      </c>
      <c r="D59" s="19">
        <v>43709.0</v>
      </c>
      <c r="F59" s="18">
        <v>1.0</v>
      </c>
    </row>
    <row r="60">
      <c r="A60" s="18" t="s">
        <v>121</v>
      </c>
      <c r="B60" s="18" t="s">
        <v>64</v>
      </c>
      <c r="C60" s="19">
        <v>43586.0</v>
      </c>
      <c r="D60" s="19">
        <v>43952.0</v>
      </c>
      <c r="F60" s="18">
        <v>1.0</v>
      </c>
      <c r="G60" s="18">
        <v>1.0</v>
      </c>
      <c r="H60" s="18">
        <v>1.0</v>
      </c>
      <c r="I60" s="18">
        <v>1.0</v>
      </c>
    </row>
    <row r="61">
      <c r="A61" s="18" t="s">
        <v>122</v>
      </c>
      <c r="B61" s="18" t="s">
        <v>64</v>
      </c>
      <c r="C61" s="19">
        <v>43586.0</v>
      </c>
      <c r="D61" s="19">
        <v>44013.0</v>
      </c>
      <c r="F61" s="18">
        <v>1.0</v>
      </c>
      <c r="G61" s="18">
        <v>1.0</v>
      </c>
      <c r="H61" s="18">
        <v>1.0</v>
      </c>
      <c r="I61" s="18">
        <v>1.0</v>
      </c>
      <c r="J61" s="18">
        <v>1.0</v>
      </c>
    </row>
    <row r="62">
      <c r="A62" s="18" t="s">
        <v>123</v>
      </c>
      <c r="B62" s="18" t="s">
        <v>62</v>
      </c>
      <c r="C62" s="19">
        <v>43586.0</v>
      </c>
      <c r="F62" s="18">
        <v>1.0</v>
      </c>
      <c r="G62" s="18">
        <v>1.0</v>
      </c>
      <c r="H62" s="18">
        <v>1.0</v>
      </c>
      <c r="I62" s="18">
        <v>1.0</v>
      </c>
      <c r="J62" s="18">
        <v>1.0</v>
      </c>
      <c r="K62" s="18">
        <v>1.0</v>
      </c>
      <c r="L62" s="18">
        <v>1.0</v>
      </c>
    </row>
    <row r="63">
      <c r="A63" s="18" t="s">
        <v>124</v>
      </c>
      <c r="B63" s="18" t="s">
        <v>62</v>
      </c>
      <c r="C63" s="19">
        <v>43586.0</v>
      </c>
      <c r="F63" s="18">
        <v>1.0</v>
      </c>
      <c r="G63" s="18">
        <v>1.0</v>
      </c>
      <c r="H63" s="18">
        <v>1.0</v>
      </c>
      <c r="I63" s="18">
        <v>1.0</v>
      </c>
      <c r="J63" s="18">
        <v>1.0</v>
      </c>
      <c r="K63" s="18">
        <v>1.0</v>
      </c>
      <c r="L63" s="18">
        <v>1.0</v>
      </c>
    </row>
    <row r="64">
      <c r="A64" s="18" t="s">
        <v>125</v>
      </c>
      <c r="B64" s="18" t="s">
        <v>64</v>
      </c>
      <c r="C64" s="19">
        <v>43586.0</v>
      </c>
      <c r="D64" s="19">
        <v>43862.0</v>
      </c>
      <c r="F64" s="18">
        <v>1.0</v>
      </c>
      <c r="G64" s="18">
        <v>1.0</v>
      </c>
      <c r="H64" s="18">
        <v>1.0</v>
      </c>
    </row>
    <row r="65">
      <c r="A65" s="18" t="s">
        <v>126</v>
      </c>
      <c r="B65" s="18" t="s">
        <v>62</v>
      </c>
      <c r="C65" s="19">
        <v>43586.0</v>
      </c>
      <c r="F65" s="18">
        <v>1.0</v>
      </c>
      <c r="G65" s="18">
        <v>1.0</v>
      </c>
      <c r="H65" s="18">
        <v>1.0</v>
      </c>
      <c r="I65" s="18">
        <v>1.0</v>
      </c>
      <c r="J65" s="18">
        <v>1.0</v>
      </c>
      <c r="K65" s="18">
        <v>1.0</v>
      </c>
      <c r="L65" s="18">
        <v>1.0</v>
      </c>
    </row>
    <row r="66">
      <c r="A66" s="18" t="s">
        <v>127</v>
      </c>
      <c r="B66" s="18" t="s">
        <v>62</v>
      </c>
      <c r="C66" s="19">
        <v>43586.0</v>
      </c>
      <c r="F66" s="18">
        <v>1.0</v>
      </c>
      <c r="G66" s="18">
        <v>1.0</v>
      </c>
      <c r="H66" s="18">
        <v>1.0</v>
      </c>
      <c r="I66" s="18">
        <v>1.0</v>
      </c>
      <c r="J66" s="18">
        <v>1.0</v>
      </c>
      <c r="K66" s="18">
        <v>1.0</v>
      </c>
      <c r="L66" s="18">
        <v>1.0</v>
      </c>
    </row>
    <row r="67">
      <c r="A67" s="18" t="s">
        <v>128</v>
      </c>
      <c r="B67" s="18" t="s">
        <v>64</v>
      </c>
      <c r="C67" s="19">
        <v>43617.0</v>
      </c>
      <c r="D67" s="19">
        <v>43800.0</v>
      </c>
      <c r="F67" s="18">
        <v>1.0</v>
      </c>
      <c r="G67" s="18">
        <v>1.0</v>
      </c>
    </row>
    <row r="68">
      <c r="A68" s="18" t="s">
        <v>129</v>
      </c>
      <c r="B68" s="18" t="s">
        <v>64</v>
      </c>
      <c r="C68" s="19">
        <v>43617.0</v>
      </c>
      <c r="D68" s="19">
        <v>43709.0</v>
      </c>
      <c r="F68" s="18">
        <v>1.0</v>
      </c>
    </row>
    <row r="69">
      <c r="A69" s="18" t="s">
        <v>130</v>
      </c>
      <c r="B69" s="18" t="s">
        <v>64</v>
      </c>
      <c r="C69" s="19">
        <v>43617.0</v>
      </c>
      <c r="D69" s="19">
        <v>43862.0</v>
      </c>
      <c r="F69" s="18">
        <v>1.0</v>
      </c>
      <c r="G69" s="18">
        <v>1.0</v>
      </c>
      <c r="H69" s="18">
        <v>1.0</v>
      </c>
    </row>
    <row r="70">
      <c r="A70" s="18" t="s">
        <v>131</v>
      </c>
      <c r="B70" s="18" t="s">
        <v>64</v>
      </c>
      <c r="C70" s="19">
        <v>43617.0</v>
      </c>
      <c r="D70" s="19">
        <v>44075.0</v>
      </c>
      <c r="F70" s="18">
        <v>1.0</v>
      </c>
      <c r="G70" s="18">
        <v>1.0</v>
      </c>
      <c r="H70" s="18">
        <v>1.0</v>
      </c>
      <c r="I70" s="18">
        <v>1.0</v>
      </c>
      <c r="J70" s="18">
        <v>1.0</v>
      </c>
    </row>
    <row r="71">
      <c r="A71" s="18" t="s">
        <v>132</v>
      </c>
      <c r="B71" s="18" t="s">
        <v>62</v>
      </c>
      <c r="C71" s="19">
        <v>43617.0</v>
      </c>
      <c r="F71" s="18">
        <v>1.0</v>
      </c>
      <c r="G71" s="18">
        <v>1.0</v>
      </c>
      <c r="H71" s="18">
        <v>1.0</v>
      </c>
      <c r="I71" s="18">
        <v>1.0</v>
      </c>
      <c r="J71" s="18">
        <v>1.0</v>
      </c>
      <c r="K71" s="18">
        <v>1.0</v>
      </c>
      <c r="L71" s="18">
        <v>1.0</v>
      </c>
    </row>
    <row r="72">
      <c r="A72" s="18" t="s">
        <v>133</v>
      </c>
      <c r="B72" s="18" t="s">
        <v>62</v>
      </c>
      <c r="C72" s="19">
        <v>43617.0</v>
      </c>
      <c r="F72" s="18">
        <v>1.0</v>
      </c>
      <c r="G72" s="18">
        <v>1.0</v>
      </c>
      <c r="H72" s="18">
        <v>1.0</v>
      </c>
      <c r="I72" s="18">
        <v>1.0</v>
      </c>
      <c r="J72" s="18">
        <v>1.0</v>
      </c>
      <c r="K72" s="18">
        <v>1.0</v>
      </c>
      <c r="L72" s="18">
        <v>1.0</v>
      </c>
    </row>
    <row r="73">
      <c r="A73" s="18" t="s">
        <v>134</v>
      </c>
      <c r="B73" s="18" t="s">
        <v>62</v>
      </c>
      <c r="C73" s="19">
        <v>43617.0</v>
      </c>
      <c r="F73" s="18">
        <v>1.0</v>
      </c>
      <c r="G73" s="18">
        <v>1.0</v>
      </c>
      <c r="H73" s="18">
        <v>1.0</v>
      </c>
      <c r="I73" s="18">
        <v>1.0</v>
      </c>
      <c r="J73" s="18">
        <v>1.0</v>
      </c>
      <c r="K73" s="18">
        <v>1.0</v>
      </c>
      <c r="L73" s="18">
        <v>1.0</v>
      </c>
    </row>
    <row r="74">
      <c r="A74" s="18" t="s">
        <v>135</v>
      </c>
      <c r="B74" s="18" t="s">
        <v>62</v>
      </c>
      <c r="C74" s="19">
        <v>43617.0</v>
      </c>
      <c r="F74" s="18">
        <v>1.0</v>
      </c>
      <c r="G74" s="18">
        <v>1.0</v>
      </c>
      <c r="H74" s="18">
        <v>1.0</v>
      </c>
      <c r="I74" s="18">
        <v>1.0</v>
      </c>
      <c r="J74" s="18">
        <v>1.0</v>
      </c>
      <c r="K74" s="18">
        <v>1.0</v>
      </c>
      <c r="L74" s="18">
        <v>1.0</v>
      </c>
    </row>
    <row r="75">
      <c r="A75" s="18" t="s">
        <v>136</v>
      </c>
      <c r="B75" s="18" t="s">
        <v>64</v>
      </c>
      <c r="C75" s="19">
        <v>43617.0</v>
      </c>
      <c r="D75" s="19">
        <v>44166.0</v>
      </c>
      <c r="F75" s="18">
        <v>1.0</v>
      </c>
      <c r="G75" s="18">
        <v>1.0</v>
      </c>
      <c r="H75" s="18">
        <v>1.0</v>
      </c>
      <c r="I75" s="18">
        <v>1.0</v>
      </c>
      <c r="J75" s="18">
        <v>1.0</v>
      </c>
      <c r="K75" s="18">
        <v>1.0</v>
      </c>
    </row>
    <row r="76">
      <c r="A76" s="18" t="s">
        <v>137</v>
      </c>
      <c r="B76" s="18" t="s">
        <v>62</v>
      </c>
      <c r="C76" s="19">
        <v>43617.0</v>
      </c>
      <c r="F76" s="18">
        <v>1.0</v>
      </c>
      <c r="G76" s="18">
        <v>1.0</v>
      </c>
      <c r="H76" s="18">
        <v>1.0</v>
      </c>
      <c r="I76" s="18">
        <v>1.0</v>
      </c>
      <c r="J76" s="18">
        <v>1.0</v>
      </c>
      <c r="K76" s="18">
        <v>1.0</v>
      </c>
      <c r="L76" s="18">
        <v>1.0</v>
      </c>
    </row>
    <row r="77">
      <c r="A77" s="18" t="s">
        <v>138</v>
      </c>
      <c r="B77" s="18" t="s">
        <v>62</v>
      </c>
      <c r="C77" s="19">
        <v>43617.0</v>
      </c>
      <c r="F77" s="18">
        <v>1.0</v>
      </c>
      <c r="G77" s="18">
        <v>1.0</v>
      </c>
      <c r="H77" s="18">
        <v>1.0</v>
      </c>
      <c r="I77" s="18">
        <v>1.0</v>
      </c>
      <c r="J77" s="18">
        <v>1.0</v>
      </c>
      <c r="K77" s="18">
        <v>1.0</v>
      </c>
      <c r="L77" s="18">
        <v>1.0</v>
      </c>
    </row>
    <row r="78">
      <c r="A78" s="18" t="s">
        <v>139</v>
      </c>
      <c r="B78" s="18" t="s">
        <v>64</v>
      </c>
      <c r="C78" s="19">
        <v>43647.0</v>
      </c>
      <c r="D78" s="19">
        <v>43952.0</v>
      </c>
      <c r="G78" s="18">
        <v>1.0</v>
      </c>
      <c r="H78" s="18">
        <v>1.0</v>
      </c>
      <c r="I78" s="18">
        <v>1.0</v>
      </c>
    </row>
    <row r="79">
      <c r="A79" s="18" t="s">
        <v>140</v>
      </c>
      <c r="B79" s="18" t="s">
        <v>64</v>
      </c>
      <c r="C79" s="19">
        <v>43647.0</v>
      </c>
      <c r="D79" s="19">
        <v>43831.0</v>
      </c>
      <c r="G79" s="18">
        <v>1.0</v>
      </c>
      <c r="H79" s="18">
        <v>1.0</v>
      </c>
    </row>
    <row r="80">
      <c r="A80" s="18" t="s">
        <v>141</v>
      </c>
      <c r="B80" s="18" t="s">
        <v>64</v>
      </c>
      <c r="C80" s="19">
        <v>43647.0</v>
      </c>
      <c r="D80" s="19">
        <v>44044.0</v>
      </c>
      <c r="G80" s="18">
        <v>1.0</v>
      </c>
      <c r="H80" s="18">
        <v>1.0</v>
      </c>
      <c r="I80" s="18">
        <v>1.0</v>
      </c>
      <c r="J80" s="18">
        <v>1.0</v>
      </c>
    </row>
    <row r="81">
      <c r="A81" s="18" t="s">
        <v>142</v>
      </c>
      <c r="B81" s="18" t="s">
        <v>62</v>
      </c>
      <c r="C81" s="19">
        <v>43647.0</v>
      </c>
      <c r="G81" s="18">
        <v>1.0</v>
      </c>
      <c r="H81" s="18">
        <v>1.0</v>
      </c>
      <c r="I81" s="18">
        <v>1.0</v>
      </c>
      <c r="J81" s="18">
        <v>1.0</v>
      </c>
      <c r="K81" s="18">
        <v>1.0</v>
      </c>
      <c r="L81" s="18">
        <v>1.0</v>
      </c>
    </row>
    <row r="82">
      <c r="A82" s="18" t="s">
        <v>143</v>
      </c>
      <c r="B82" s="18" t="s">
        <v>62</v>
      </c>
      <c r="C82" s="19">
        <v>43647.0</v>
      </c>
      <c r="G82" s="18">
        <v>1.0</v>
      </c>
      <c r="H82" s="18">
        <v>1.0</v>
      </c>
      <c r="I82" s="18">
        <v>1.0</v>
      </c>
      <c r="J82" s="18">
        <v>1.0</v>
      </c>
      <c r="K82" s="18">
        <v>1.0</v>
      </c>
      <c r="L82" s="18">
        <v>1.0</v>
      </c>
    </row>
    <row r="83">
      <c r="A83" s="18" t="s">
        <v>144</v>
      </c>
      <c r="B83" s="18" t="s">
        <v>64</v>
      </c>
      <c r="C83" s="19">
        <v>43647.0</v>
      </c>
      <c r="D83" s="19">
        <v>43862.0</v>
      </c>
      <c r="G83" s="18">
        <v>1.0</v>
      </c>
      <c r="H83" s="18">
        <v>1.0</v>
      </c>
    </row>
    <row r="84">
      <c r="A84" s="18" t="s">
        <v>145</v>
      </c>
      <c r="B84" s="18" t="s">
        <v>64</v>
      </c>
      <c r="C84" s="19">
        <v>43647.0</v>
      </c>
      <c r="D84" s="19">
        <v>43862.0</v>
      </c>
      <c r="G84" s="18">
        <v>1.0</v>
      </c>
      <c r="H84" s="18">
        <v>1.0</v>
      </c>
    </row>
    <row r="85">
      <c r="A85" s="18" t="s">
        <v>146</v>
      </c>
      <c r="B85" s="18" t="s">
        <v>62</v>
      </c>
      <c r="C85" s="19">
        <v>43647.0</v>
      </c>
      <c r="G85" s="18">
        <v>1.0</v>
      </c>
      <c r="H85" s="18">
        <v>1.0</v>
      </c>
      <c r="I85" s="18">
        <v>1.0</v>
      </c>
      <c r="J85" s="18">
        <v>1.0</v>
      </c>
      <c r="K85" s="18">
        <v>1.0</v>
      </c>
      <c r="L85" s="18">
        <v>1.0</v>
      </c>
    </row>
    <row r="86">
      <c r="A86" s="18" t="s">
        <v>147</v>
      </c>
      <c r="B86" s="18" t="s">
        <v>62</v>
      </c>
      <c r="C86" s="19">
        <v>43647.0</v>
      </c>
      <c r="G86" s="18">
        <v>1.0</v>
      </c>
      <c r="H86" s="18">
        <v>1.0</v>
      </c>
      <c r="I86" s="18">
        <v>1.0</v>
      </c>
      <c r="J86" s="18">
        <v>1.0</v>
      </c>
      <c r="K86" s="18">
        <v>1.0</v>
      </c>
      <c r="L86" s="18">
        <v>1.0</v>
      </c>
    </row>
    <row r="87">
      <c r="A87" s="18" t="s">
        <v>148</v>
      </c>
      <c r="B87" s="18" t="s">
        <v>64</v>
      </c>
      <c r="C87" s="19">
        <v>43647.0</v>
      </c>
      <c r="D87" s="19">
        <v>44136.0</v>
      </c>
      <c r="G87" s="18">
        <v>1.0</v>
      </c>
      <c r="H87" s="18">
        <v>1.0</v>
      </c>
      <c r="I87" s="18">
        <v>1.0</v>
      </c>
      <c r="J87" s="18">
        <v>1.0</v>
      </c>
      <c r="K87" s="18">
        <v>1.0</v>
      </c>
    </row>
    <row r="88">
      <c r="A88" s="18" t="s">
        <v>149</v>
      </c>
      <c r="B88" s="18" t="s">
        <v>62</v>
      </c>
      <c r="C88" s="19">
        <v>43647.0</v>
      </c>
      <c r="G88" s="18">
        <v>1.0</v>
      </c>
      <c r="H88" s="18">
        <v>1.0</v>
      </c>
      <c r="I88" s="18">
        <v>1.0</v>
      </c>
      <c r="J88" s="18">
        <v>1.0</v>
      </c>
      <c r="K88" s="18">
        <v>1.0</v>
      </c>
      <c r="L88" s="18">
        <v>1.0</v>
      </c>
    </row>
    <row r="89">
      <c r="A89" s="18" t="s">
        <v>150</v>
      </c>
      <c r="B89" s="18" t="s">
        <v>62</v>
      </c>
      <c r="C89" s="19">
        <v>43678.0</v>
      </c>
      <c r="G89" s="18">
        <v>1.0</v>
      </c>
      <c r="H89" s="18">
        <v>1.0</v>
      </c>
      <c r="I89" s="18">
        <v>1.0</v>
      </c>
      <c r="J89" s="18">
        <v>1.0</v>
      </c>
      <c r="K89" s="18">
        <v>1.0</v>
      </c>
      <c r="L89" s="18">
        <v>1.0</v>
      </c>
    </row>
    <row r="90">
      <c r="A90" s="18" t="s">
        <v>151</v>
      </c>
      <c r="B90" s="18" t="s">
        <v>64</v>
      </c>
      <c r="C90" s="19">
        <v>43678.0</v>
      </c>
      <c r="D90" s="19">
        <v>43709.0</v>
      </c>
    </row>
    <row r="91">
      <c r="A91" s="18" t="s">
        <v>152</v>
      </c>
      <c r="B91" s="18" t="s">
        <v>62</v>
      </c>
      <c r="C91" s="19">
        <v>43678.0</v>
      </c>
      <c r="G91" s="18">
        <v>1.0</v>
      </c>
      <c r="H91" s="18">
        <v>1.0</v>
      </c>
      <c r="I91" s="18">
        <v>1.0</v>
      </c>
      <c r="J91" s="18">
        <v>1.0</v>
      </c>
      <c r="K91" s="18">
        <v>1.0</v>
      </c>
      <c r="L91" s="18">
        <v>1.0</v>
      </c>
    </row>
    <row r="92">
      <c r="A92" s="18" t="s">
        <v>153</v>
      </c>
      <c r="B92" s="18" t="s">
        <v>62</v>
      </c>
      <c r="C92" s="19">
        <v>43678.0</v>
      </c>
      <c r="G92" s="18">
        <v>1.0</v>
      </c>
      <c r="H92" s="18">
        <v>1.0</v>
      </c>
      <c r="I92" s="18">
        <v>1.0</v>
      </c>
      <c r="J92" s="18">
        <v>1.0</v>
      </c>
      <c r="K92" s="18">
        <v>1.0</v>
      </c>
      <c r="L92" s="18">
        <v>1.0</v>
      </c>
    </row>
    <row r="93">
      <c r="A93" s="18" t="s">
        <v>154</v>
      </c>
      <c r="B93" s="18" t="s">
        <v>64</v>
      </c>
      <c r="C93" s="19">
        <v>43709.0</v>
      </c>
      <c r="D93" s="19">
        <v>44075.0</v>
      </c>
      <c r="G93" s="18">
        <v>1.0</v>
      </c>
      <c r="H93" s="18">
        <v>1.0</v>
      </c>
      <c r="I93" s="18">
        <v>1.0</v>
      </c>
      <c r="J93" s="18">
        <v>1.0</v>
      </c>
    </row>
    <row r="94">
      <c r="A94" s="18" t="s">
        <v>155</v>
      </c>
      <c r="B94" s="18" t="s">
        <v>62</v>
      </c>
      <c r="C94" s="19">
        <v>43709.0</v>
      </c>
      <c r="G94" s="18">
        <v>1.0</v>
      </c>
      <c r="H94" s="18">
        <v>1.0</v>
      </c>
      <c r="I94" s="18">
        <v>1.0</v>
      </c>
      <c r="J94" s="18">
        <v>1.0</v>
      </c>
      <c r="K94" s="18">
        <v>1.0</v>
      </c>
      <c r="L94" s="18">
        <v>1.0</v>
      </c>
    </row>
    <row r="95">
      <c r="A95" s="18" t="s">
        <v>156</v>
      </c>
      <c r="B95" s="18" t="s">
        <v>64</v>
      </c>
      <c r="C95" s="19">
        <v>43709.0</v>
      </c>
      <c r="D95" s="19">
        <v>43831.0</v>
      </c>
      <c r="G95" s="18">
        <v>1.0</v>
      </c>
      <c r="H95" s="18">
        <v>1.0</v>
      </c>
    </row>
    <row r="96">
      <c r="A96" s="18" t="s">
        <v>157</v>
      </c>
      <c r="B96" s="18" t="s">
        <v>62</v>
      </c>
      <c r="C96" s="19">
        <v>43709.0</v>
      </c>
      <c r="G96" s="18">
        <v>1.0</v>
      </c>
      <c r="H96" s="18">
        <v>1.0</v>
      </c>
      <c r="I96" s="18">
        <v>1.0</v>
      </c>
      <c r="J96" s="18">
        <v>1.0</v>
      </c>
      <c r="K96" s="18">
        <v>1.0</v>
      </c>
      <c r="L96" s="18">
        <v>1.0</v>
      </c>
    </row>
    <row r="97">
      <c r="A97" s="18" t="s">
        <v>158</v>
      </c>
      <c r="B97" s="18" t="s">
        <v>64</v>
      </c>
      <c r="C97" s="19">
        <v>43709.0</v>
      </c>
      <c r="D97" s="19">
        <v>43770.0</v>
      </c>
      <c r="G97" s="18">
        <v>1.0</v>
      </c>
    </row>
    <row r="98">
      <c r="A98" s="18" t="s">
        <v>159</v>
      </c>
      <c r="B98" s="18" t="s">
        <v>64</v>
      </c>
      <c r="C98" s="19">
        <v>43709.0</v>
      </c>
      <c r="D98" s="19">
        <v>44075.0</v>
      </c>
      <c r="G98" s="18">
        <v>1.0</v>
      </c>
      <c r="H98" s="18">
        <v>1.0</v>
      </c>
      <c r="I98" s="18">
        <v>1.0</v>
      </c>
      <c r="J98" s="18">
        <v>1.0</v>
      </c>
    </row>
    <row r="99">
      <c r="A99" s="18" t="s">
        <v>160</v>
      </c>
      <c r="B99" s="18" t="s">
        <v>62</v>
      </c>
      <c r="C99" s="19">
        <v>43709.0</v>
      </c>
      <c r="G99" s="18">
        <v>1.0</v>
      </c>
      <c r="H99" s="18">
        <v>1.0</v>
      </c>
      <c r="I99" s="18">
        <v>1.0</v>
      </c>
      <c r="J99" s="18">
        <v>1.0</v>
      </c>
      <c r="K99" s="18">
        <v>1.0</v>
      </c>
      <c r="L99" s="18">
        <v>1.0</v>
      </c>
    </row>
    <row r="100">
      <c r="A100" s="18" t="s">
        <v>161</v>
      </c>
      <c r="B100" s="18" t="s">
        <v>62</v>
      </c>
      <c r="C100" s="19">
        <v>43709.0</v>
      </c>
      <c r="G100" s="18">
        <v>1.0</v>
      </c>
      <c r="H100" s="18">
        <v>1.0</v>
      </c>
      <c r="I100" s="18">
        <v>1.0</v>
      </c>
      <c r="J100" s="18">
        <v>1.0</v>
      </c>
      <c r="K100" s="18">
        <v>1.0</v>
      </c>
      <c r="L100" s="18">
        <v>1.0</v>
      </c>
    </row>
    <row r="101">
      <c r="A101" s="18" t="s">
        <v>162</v>
      </c>
      <c r="B101" s="18" t="s">
        <v>64</v>
      </c>
      <c r="C101" s="19">
        <v>43739.0</v>
      </c>
      <c r="D101" s="19">
        <v>44136.0</v>
      </c>
      <c r="H101" s="18">
        <v>1.0</v>
      </c>
      <c r="I101" s="18">
        <v>1.0</v>
      </c>
      <c r="J101" s="18">
        <v>1.0</v>
      </c>
      <c r="K101" s="18">
        <v>1.0</v>
      </c>
    </row>
    <row r="102">
      <c r="A102" s="18" t="s">
        <v>163</v>
      </c>
      <c r="B102" s="18" t="s">
        <v>62</v>
      </c>
      <c r="C102" s="19">
        <v>43739.0</v>
      </c>
      <c r="H102" s="18">
        <v>1.0</v>
      </c>
      <c r="I102" s="18">
        <v>1.0</v>
      </c>
      <c r="J102" s="18">
        <v>1.0</v>
      </c>
      <c r="K102" s="18">
        <v>1.0</v>
      </c>
      <c r="L102" s="18">
        <v>1.0</v>
      </c>
    </row>
    <row r="103">
      <c r="A103" s="18" t="s">
        <v>164</v>
      </c>
      <c r="B103" s="18" t="s">
        <v>64</v>
      </c>
      <c r="C103" s="19">
        <v>43739.0</v>
      </c>
      <c r="D103" s="19">
        <v>43891.0</v>
      </c>
      <c r="H103" s="18">
        <v>1.0</v>
      </c>
    </row>
    <row r="104">
      <c r="A104" s="18" t="s">
        <v>165</v>
      </c>
      <c r="B104" s="18" t="s">
        <v>62</v>
      </c>
      <c r="C104" s="19">
        <v>43739.0</v>
      </c>
      <c r="H104" s="18">
        <v>1.0</v>
      </c>
      <c r="I104" s="18">
        <v>1.0</v>
      </c>
      <c r="J104" s="18">
        <v>1.0</v>
      </c>
      <c r="K104" s="18">
        <v>1.0</v>
      </c>
      <c r="L104" s="18">
        <v>1.0</v>
      </c>
    </row>
    <row r="105">
      <c r="A105" s="18" t="s">
        <v>166</v>
      </c>
      <c r="B105" s="18" t="s">
        <v>62</v>
      </c>
      <c r="C105" s="19">
        <v>43739.0</v>
      </c>
      <c r="H105" s="18">
        <v>1.0</v>
      </c>
      <c r="I105" s="18">
        <v>1.0</v>
      </c>
      <c r="J105" s="18">
        <v>1.0</v>
      </c>
      <c r="K105" s="18">
        <v>1.0</v>
      </c>
      <c r="L105" s="18">
        <v>1.0</v>
      </c>
    </row>
    <row r="106">
      <c r="A106" s="18" t="s">
        <v>167</v>
      </c>
      <c r="B106" s="18" t="s">
        <v>62</v>
      </c>
      <c r="C106" s="19">
        <v>43739.0</v>
      </c>
      <c r="H106" s="18">
        <v>1.0</v>
      </c>
      <c r="I106" s="18">
        <v>1.0</v>
      </c>
      <c r="J106" s="18">
        <v>1.0</v>
      </c>
      <c r="K106" s="18">
        <v>1.0</v>
      </c>
      <c r="L106" s="18">
        <v>1.0</v>
      </c>
    </row>
    <row r="107">
      <c r="A107" s="18" t="s">
        <v>168</v>
      </c>
      <c r="B107" s="18" t="s">
        <v>62</v>
      </c>
      <c r="C107" s="19">
        <v>43739.0</v>
      </c>
      <c r="H107" s="18">
        <v>1.0</v>
      </c>
      <c r="I107" s="18">
        <v>1.0</v>
      </c>
      <c r="J107" s="18">
        <v>1.0</v>
      </c>
      <c r="K107" s="18">
        <v>1.0</v>
      </c>
      <c r="L107" s="18">
        <v>1.0</v>
      </c>
    </row>
    <row r="108">
      <c r="A108" s="18" t="s">
        <v>169</v>
      </c>
      <c r="B108" s="18" t="s">
        <v>62</v>
      </c>
      <c r="C108" s="19">
        <v>43739.0</v>
      </c>
      <c r="H108" s="18">
        <v>1.0</v>
      </c>
      <c r="I108" s="18">
        <v>1.0</v>
      </c>
      <c r="J108" s="18">
        <v>1.0</v>
      </c>
      <c r="K108" s="18">
        <v>1.0</v>
      </c>
      <c r="L108" s="18">
        <v>1.0</v>
      </c>
    </row>
    <row r="109">
      <c r="A109" s="18" t="s">
        <v>170</v>
      </c>
      <c r="B109" s="18" t="s">
        <v>64</v>
      </c>
      <c r="C109" s="19">
        <v>43739.0</v>
      </c>
      <c r="D109" s="19">
        <v>44013.0</v>
      </c>
      <c r="H109" s="18">
        <v>1.0</v>
      </c>
      <c r="I109" s="18">
        <v>1.0</v>
      </c>
      <c r="J109" s="18">
        <v>1.0</v>
      </c>
    </row>
    <row r="110">
      <c r="A110" s="18" t="s">
        <v>171</v>
      </c>
      <c r="B110" s="18" t="s">
        <v>62</v>
      </c>
      <c r="C110" s="19">
        <v>43739.0</v>
      </c>
      <c r="H110" s="18">
        <v>1.0</v>
      </c>
      <c r="I110" s="18">
        <v>1.0</v>
      </c>
      <c r="J110" s="18">
        <v>1.0</v>
      </c>
      <c r="K110" s="18">
        <v>1.0</v>
      </c>
      <c r="L110" s="18">
        <v>1.0</v>
      </c>
    </row>
    <row r="111">
      <c r="A111" s="18" t="s">
        <v>172</v>
      </c>
      <c r="B111" s="18" t="s">
        <v>62</v>
      </c>
      <c r="C111" s="19">
        <v>43739.0</v>
      </c>
      <c r="H111" s="18">
        <v>1.0</v>
      </c>
      <c r="I111" s="18">
        <v>1.0</v>
      </c>
      <c r="J111" s="18">
        <v>1.0</v>
      </c>
      <c r="K111" s="18">
        <v>1.0</v>
      </c>
      <c r="L111" s="18">
        <v>1.0</v>
      </c>
    </row>
    <row r="112">
      <c r="A112" s="18" t="s">
        <v>173</v>
      </c>
      <c r="B112" s="18" t="s">
        <v>62</v>
      </c>
      <c r="C112" s="19">
        <v>43739.0</v>
      </c>
      <c r="H112" s="18">
        <v>1.0</v>
      </c>
      <c r="I112" s="18">
        <v>1.0</v>
      </c>
      <c r="J112" s="18">
        <v>1.0</v>
      </c>
      <c r="K112" s="18">
        <v>1.0</v>
      </c>
      <c r="L112" s="18">
        <v>1.0</v>
      </c>
    </row>
    <row r="113">
      <c r="A113" s="18" t="s">
        <v>174</v>
      </c>
      <c r="B113" s="18" t="s">
        <v>64</v>
      </c>
      <c r="C113" s="19">
        <v>43739.0</v>
      </c>
      <c r="D113" s="19">
        <v>44105.0</v>
      </c>
      <c r="H113" s="18">
        <v>1.0</v>
      </c>
      <c r="I113" s="18">
        <v>1.0</v>
      </c>
      <c r="J113" s="18">
        <v>1.0</v>
      </c>
      <c r="K113" s="18">
        <v>1.0</v>
      </c>
    </row>
    <row r="114">
      <c r="A114" s="18" t="s">
        <v>175</v>
      </c>
      <c r="B114" s="18" t="s">
        <v>62</v>
      </c>
      <c r="C114" s="19">
        <v>43739.0</v>
      </c>
      <c r="H114" s="18">
        <v>1.0</v>
      </c>
      <c r="I114" s="18">
        <v>1.0</v>
      </c>
      <c r="J114" s="18">
        <v>1.0</v>
      </c>
      <c r="K114" s="18">
        <v>1.0</v>
      </c>
      <c r="L114" s="18">
        <v>1.0</v>
      </c>
    </row>
    <row r="115">
      <c r="A115" s="18" t="s">
        <v>176</v>
      </c>
      <c r="B115" s="18" t="s">
        <v>62</v>
      </c>
      <c r="C115" s="19">
        <v>43739.0</v>
      </c>
      <c r="H115" s="18">
        <v>1.0</v>
      </c>
      <c r="I115" s="18">
        <v>1.0</v>
      </c>
      <c r="J115" s="18">
        <v>1.0</v>
      </c>
      <c r="K115" s="18">
        <v>1.0</v>
      </c>
      <c r="L115" s="18">
        <v>1.0</v>
      </c>
    </row>
    <row r="116">
      <c r="A116" s="18" t="s">
        <v>177</v>
      </c>
      <c r="B116" s="18" t="s">
        <v>62</v>
      </c>
      <c r="C116" s="19">
        <v>43770.0</v>
      </c>
      <c r="H116" s="18">
        <v>1.0</v>
      </c>
      <c r="I116" s="18">
        <v>1.0</v>
      </c>
      <c r="J116" s="18">
        <v>1.0</v>
      </c>
      <c r="K116" s="18">
        <v>1.0</v>
      </c>
      <c r="L116" s="18">
        <v>1.0</v>
      </c>
    </row>
    <row r="117">
      <c r="A117" s="18" t="s">
        <v>178</v>
      </c>
      <c r="B117" s="18" t="s">
        <v>62</v>
      </c>
      <c r="C117" s="19">
        <v>43770.0</v>
      </c>
      <c r="H117" s="18">
        <v>1.0</v>
      </c>
      <c r="I117" s="18">
        <v>1.0</v>
      </c>
      <c r="J117" s="18">
        <v>1.0</v>
      </c>
      <c r="K117" s="18">
        <v>1.0</v>
      </c>
      <c r="L117" s="18">
        <v>1.0</v>
      </c>
    </row>
    <row r="118">
      <c r="A118" s="18" t="s">
        <v>179</v>
      </c>
      <c r="B118" s="18" t="s">
        <v>62</v>
      </c>
      <c r="C118" s="19">
        <v>43770.0</v>
      </c>
      <c r="H118" s="18">
        <v>1.0</v>
      </c>
      <c r="I118" s="18">
        <v>1.0</v>
      </c>
      <c r="J118" s="18">
        <v>1.0</v>
      </c>
      <c r="K118" s="18">
        <v>1.0</v>
      </c>
      <c r="L118" s="18">
        <v>1.0</v>
      </c>
    </row>
    <row r="119">
      <c r="A119" s="18" t="s">
        <v>180</v>
      </c>
      <c r="B119" s="18" t="s">
        <v>64</v>
      </c>
      <c r="C119" s="19">
        <v>43770.0</v>
      </c>
      <c r="D119" s="19">
        <v>43922.0</v>
      </c>
      <c r="H119" s="18">
        <v>1.0</v>
      </c>
      <c r="I119" s="18">
        <v>1.0</v>
      </c>
    </row>
    <row r="120">
      <c r="A120" s="18" t="s">
        <v>181</v>
      </c>
      <c r="B120" s="18" t="s">
        <v>62</v>
      </c>
      <c r="C120" s="19">
        <v>43770.0</v>
      </c>
      <c r="H120" s="18">
        <v>1.0</v>
      </c>
      <c r="I120" s="18">
        <v>1.0</v>
      </c>
      <c r="J120" s="18">
        <v>1.0</v>
      </c>
      <c r="K120" s="18">
        <v>1.0</v>
      </c>
      <c r="L120" s="18">
        <v>1.0</v>
      </c>
    </row>
    <row r="121">
      <c r="A121" s="18" t="s">
        <v>182</v>
      </c>
      <c r="B121" s="18" t="s">
        <v>62</v>
      </c>
      <c r="C121" s="19">
        <v>43770.0</v>
      </c>
      <c r="H121" s="18">
        <v>1.0</v>
      </c>
      <c r="I121" s="18">
        <v>1.0</v>
      </c>
      <c r="J121" s="18">
        <v>1.0</v>
      </c>
      <c r="K121" s="18">
        <v>1.0</v>
      </c>
      <c r="L121" s="18">
        <v>1.0</v>
      </c>
    </row>
    <row r="122">
      <c r="A122" s="18" t="s">
        <v>183</v>
      </c>
      <c r="B122" s="18" t="s">
        <v>62</v>
      </c>
      <c r="C122" s="19">
        <v>43770.0</v>
      </c>
      <c r="H122" s="18">
        <v>1.0</v>
      </c>
      <c r="I122" s="18">
        <v>1.0</v>
      </c>
      <c r="J122" s="18">
        <v>1.0</v>
      </c>
      <c r="K122" s="18">
        <v>1.0</v>
      </c>
      <c r="L122" s="18">
        <v>1.0</v>
      </c>
    </row>
    <row r="123">
      <c r="A123" s="18" t="s">
        <v>184</v>
      </c>
      <c r="B123" s="18" t="s">
        <v>62</v>
      </c>
      <c r="C123" s="19">
        <v>43770.0</v>
      </c>
      <c r="H123" s="18">
        <v>1.0</v>
      </c>
      <c r="I123" s="18">
        <v>1.0</v>
      </c>
      <c r="J123" s="18">
        <v>1.0</v>
      </c>
      <c r="K123" s="18">
        <v>1.0</v>
      </c>
      <c r="L123" s="18">
        <v>1.0</v>
      </c>
    </row>
    <row r="124">
      <c r="A124" s="18" t="s">
        <v>185</v>
      </c>
      <c r="B124" s="18" t="s">
        <v>64</v>
      </c>
      <c r="C124" s="19">
        <v>43770.0</v>
      </c>
      <c r="D124" s="19">
        <v>43952.0</v>
      </c>
      <c r="H124" s="18">
        <v>1.0</v>
      </c>
      <c r="I124" s="18">
        <v>1.0</v>
      </c>
    </row>
    <row r="125">
      <c r="A125" s="18" t="s">
        <v>186</v>
      </c>
      <c r="B125" s="18" t="s">
        <v>64</v>
      </c>
      <c r="C125" s="19">
        <v>43770.0</v>
      </c>
      <c r="D125" s="19">
        <v>44166.0</v>
      </c>
      <c r="H125" s="18">
        <v>1.0</v>
      </c>
      <c r="I125" s="18">
        <v>1.0</v>
      </c>
      <c r="J125" s="18">
        <v>1.0</v>
      </c>
      <c r="K125" s="18">
        <v>1.0</v>
      </c>
    </row>
    <row r="126">
      <c r="A126" s="18" t="s">
        <v>187</v>
      </c>
      <c r="B126" s="18" t="s">
        <v>62</v>
      </c>
      <c r="C126" s="19">
        <v>43770.0</v>
      </c>
      <c r="H126" s="18">
        <v>1.0</v>
      </c>
      <c r="I126" s="18">
        <v>1.0</v>
      </c>
      <c r="J126" s="18">
        <v>1.0</v>
      </c>
      <c r="K126" s="18">
        <v>1.0</v>
      </c>
      <c r="L126" s="18">
        <v>1.0</v>
      </c>
    </row>
    <row r="127">
      <c r="A127" s="18" t="s">
        <v>188</v>
      </c>
      <c r="B127" s="18" t="s">
        <v>62</v>
      </c>
      <c r="C127" s="19">
        <v>43770.0</v>
      </c>
      <c r="H127" s="18">
        <v>1.0</v>
      </c>
      <c r="I127" s="18">
        <v>1.0</v>
      </c>
      <c r="J127" s="18">
        <v>1.0</v>
      </c>
      <c r="K127" s="18">
        <v>1.0</v>
      </c>
      <c r="L127" s="18">
        <v>1.0</v>
      </c>
    </row>
    <row r="128">
      <c r="A128" s="18" t="s">
        <v>189</v>
      </c>
      <c r="B128" s="18" t="s">
        <v>64</v>
      </c>
      <c r="C128" s="19">
        <v>43770.0</v>
      </c>
      <c r="D128" s="19">
        <v>43952.0</v>
      </c>
      <c r="H128" s="18">
        <v>1.0</v>
      </c>
      <c r="I128" s="18">
        <v>1.0</v>
      </c>
    </row>
    <row r="129">
      <c r="A129" s="18" t="s">
        <v>190</v>
      </c>
      <c r="B129" s="18" t="s">
        <v>62</v>
      </c>
      <c r="C129" s="19">
        <v>43800.0</v>
      </c>
      <c r="H129" s="18">
        <v>1.0</v>
      </c>
      <c r="I129" s="18">
        <v>1.0</v>
      </c>
      <c r="J129" s="18">
        <v>1.0</v>
      </c>
      <c r="K129" s="18">
        <v>1.0</v>
      </c>
      <c r="L129" s="18">
        <v>1.0</v>
      </c>
    </row>
    <row r="130">
      <c r="A130" s="18" t="s">
        <v>191</v>
      </c>
      <c r="B130" s="18" t="s">
        <v>62</v>
      </c>
      <c r="C130" s="19">
        <v>43800.0</v>
      </c>
      <c r="H130" s="18">
        <v>1.0</v>
      </c>
      <c r="I130" s="18">
        <v>1.0</v>
      </c>
      <c r="J130" s="18">
        <v>1.0</v>
      </c>
      <c r="K130" s="18">
        <v>1.0</v>
      </c>
      <c r="L130" s="18">
        <v>1.0</v>
      </c>
    </row>
    <row r="131">
      <c r="A131" s="18" t="s">
        <v>192</v>
      </c>
      <c r="B131" s="18" t="s">
        <v>62</v>
      </c>
      <c r="C131" s="19">
        <v>43800.0</v>
      </c>
      <c r="H131" s="18">
        <v>1.0</v>
      </c>
      <c r="I131" s="18">
        <v>1.0</v>
      </c>
      <c r="J131" s="18">
        <v>1.0</v>
      </c>
      <c r="K131" s="18">
        <v>1.0</v>
      </c>
      <c r="L131" s="18">
        <v>1.0</v>
      </c>
    </row>
    <row r="132">
      <c r="A132" s="18" t="s">
        <v>193</v>
      </c>
      <c r="B132" s="18" t="s">
        <v>62</v>
      </c>
      <c r="C132" s="19">
        <v>43800.0</v>
      </c>
      <c r="H132" s="18">
        <v>1.0</v>
      </c>
      <c r="I132" s="18">
        <v>1.0</v>
      </c>
      <c r="J132" s="18">
        <v>1.0</v>
      </c>
      <c r="K132" s="18">
        <v>1.0</v>
      </c>
      <c r="L132" s="18">
        <v>1.0</v>
      </c>
    </row>
    <row r="133">
      <c r="A133" s="18" t="s">
        <v>194</v>
      </c>
      <c r="B133" s="18" t="s">
        <v>62</v>
      </c>
      <c r="C133" s="19">
        <v>43800.0</v>
      </c>
      <c r="H133" s="18">
        <v>1.0</v>
      </c>
      <c r="I133" s="18">
        <v>1.0</v>
      </c>
      <c r="J133" s="18">
        <v>1.0</v>
      </c>
      <c r="K133" s="18">
        <v>1.0</v>
      </c>
      <c r="L133" s="18">
        <v>1.0</v>
      </c>
    </row>
    <row r="134">
      <c r="A134" s="18" t="s">
        <v>195</v>
      </c>
      <c r="B134" s="18" t="s">
        <v>62</v>
      </c>
      <c r="C134" s="19">
        <v>43800.0</v>
      </c>
      <c r="H134" s="18">
        <v>1.0</v>
      </c>
      <c r="I134" s="18">
        <v>1.0</v>
      </c>
      <c r="J134" s="18">
        <v>1.0</v>
      </c>
      <c r="K134" s="18">
        <v>1.0</v>
      </c>
      <c r="L134" s="18">
        <v>1.0</v>
      </c>
    </row>
    <row r="135">
      <c r="A135" s="18" t="s">
        <v>196</v>
      </c>
      <c r="B135" s="18" t="s">
        <v>64</v>
      </c>
      <c r="C135" s="19">
        <v>43831.0</v>
      </c>
      <c r="D135" s="19">
        <v>44075.0</v>
      </c>
      <c r="I135" s="18">
        <v>1.0</v>
      </c>
      <c r="J135" s="18">
        <v>1.0</v>
      </c>
    </row>
    <row r="136">
      <c r="A136" s="18" t="s">
        <v>197</v>
      </c>
      <c r="B136" s="18" t="s">
        <v>62</v>
      </c>
      <c r="C136" s="19">
        <v>43831.0</v>
      </c>
      <c r="D136" s="19">
        <v>43891.0</v>
      </c>
      <c r="I136" s="18">
        <v>1.0</v>
      </c>
      <c r="J136" s="18">
        <v>1.0</v>
      </c>
      <c r="K136" s="18">
        <v>1.0</v>
      </c>
      <c r="L136" s="18">
        <v>1.0</v>
      </c>
    </row>
    <row r="137">
      <c r="A137" s="18" t="s">
        <v>198</v>
      </c>
      <c r="B137" s="18" t="s">
        <v>62</v>
      </c>
      <c r="C137" s="19">
        <v>43831.0</v>
      </c>
      <c r="I137" s="18">
        <v>1.0</v>
      </c>
      <c r="J137" s="18">
        <v>1.0</v>
      </c>
      <c r="K137" s="18">
        <v>1.0</v>
      </c>
      <c r="L137" s="18">
        <v>1.0</v>
      </c>
    </row>
    <row r="138">
      <c r="A138" s="18" t="s">
        <v>199</v>
      </c>
      <c r="B138" s="18" t="s">
        <v>64</v>
      </c>
      <c r="C138" s="19">
        <v>43831.0</v>
      </c>
      <c r="D138" s="19">
        <v>43983.0</v>
      </c>
      <c r="I138" s="18">
        <v>1.0</v>
      </c>
    </row>
    <row r="139">
      <c r="A139" s="18" t="s">
        <v>200</v>
      </c>
      <c r="B139" s="18" t="s">
        <v>64</v>
      </c>
      <c r="C139" s="19">
        <v>43831.0</v>
      </c>
      <c r="D139" s="19">
        <v>44105.0</v>
      </c>
      <c r="I139" s="18">
        <v>1.0</v>
      </c>
      <c r="J139" s="18">
        <v>1.0</v>
      </c>
      <c r="K139" s="18">
        <v>1.0</v>
      </c>
    </row>
    <row r="140">
      <c r="A140" s="18" t="s">
        <v>201</v>
      </c>
      <c r="B140" s="18" t="s">
        <v>64</v>
      </c>
      <c r="C140" s="19">
        <v>43831.0</v>
      </c>
      <c r="D140" s="19">
        <v>43983.0</v>
      </c>
      <c r="I140" s="18">
        <v>1.0</v>
      </c>
    </row>
    <row r="141">
      <c r="A141" s="18" t="s">
        <v>202</v>
      </c>
      <c r="B141" s="18" t="s">
        <v>62</v>
      </c>
      <c r="C141" s="19">
        <v>43831.0</v>
      </c>
      <c r="I141" s="18">
        <v>1.0</v>
      </c>
      <c r="J141" s="18">
        <v>1.0</v>
      </c>
      <c r="K141" s="18">
        <v>1.0</v>
      </c>
      <c r="L141" s="18">
        <v>1.0</v>
      </c>
    </row>
    <row r="142">
      <c r="A142" s="18" t="s">
        <v>203</v>
      </c>
      <c r="B142" s="18" t="s">
        <v>64</v>
      </c>
      <c r="C142" s="19">
        <v>43831.0</v>
      </c>
      <c r="D142" s="19">
        <v>44166.0</v>
      </c>
      <c r="I142" s="18">
        <v>1.0</v>
      </c>
      <c r="J142" s="18">
        <v>1.0</v>
      </c>
      <c r="K142" s="18">
        <v>1.0</v>
      </c>
    </row>
    <row r="143">
      <c r="A143" s="18" t="s">
        <v>204</v>
      </c>
      <c r="B143" s="18" t="s">
        <v>64</v>
      </c>
      <c r="C143" s="19">
        <v>43831.0</v>
      </c>
      <c r="D143" s="19">
        <v>44166.0</v>
      </c>
      <c r="I143" s="18">
        <v>1.0</v>
      </c>
      <c r="J143" s="18">
        <v>1.0</v>
      </c>
      <c r="K143" s="18">
        <v>1.0</v>
      </c>
    </row>
    <row r="144">
      <c r="A144" s="18" t="s">
        <v>205</v>
      </c>
      <c r="B144" s="18" t="s">
        <v>64</v>
      </c>
      <c r="C144" s="19">
        <v>43831.0</v>
      </c>
      <c r="D144" s="19">
        <v>44136.0</v>
      </c>
      <c r="I144" s="18">
        <v>1.0</v>
      </c>
      <c r="J144" s="18">
        <v>1.0</v>
      </c>
      <c r="K144" s="18">
        <v>1.0</v>
      </c>
    </row>
    <row r="145">
      <c r="A145" s="18" t="s">
        <v>206</v>
      </c>
      <c r="B145" s="18" t="s">
        <v>62</v>
      </c>
      <c r="C145" s="19">
        <v>43831.0</v>
      </c>
      <c r="I145" s="18">
        <v>1.0</v>
      </c>
      <c r="J145" s="18">
        <v>1.0</v>
      </c>
      <c r="K145" s="18">
        <v>1.0</v>
      </c>
      <c r="L145" s="18">
        <v>1.0</v>
      </c>
    </row>
    <row r="146">
      <c r="A146" s="18" t="s">
        <v>207</v>
      </c>
      <c r="B146" s="18" t="s">
        <v>62</v>
      </c>
      <c r="C146" s="19">
        <v>43831.0</v>
      </c>
      <c r="I146" s="18">
        <v>1.0</v>
      </c>
      <c r="J146" s="18">
        <v>1.0</v>
      </c>
      <c r="K146" s="18">
        <v>1.0</v>
      </c>
      <c r="L146" s="18">
        <v>1.0</v>
      </c>
    </row>
    <row r="147">
      <c r="A147" s="18" t="s">
        <v>208</v>
      </c>
      <c r="B147" s="18" t="s">
        <v>62</v>
      </c>
      <c r="C147" s="19">
        <v>43831.0</v>
      </c>
      <c r="I147" s="18">
        <v>1.0</v>
      </c>
      <c r="J147" s="18">
        <v>1.0</v>
      </c>
      <c r="K147" s="18">
        <v>1.0</v>
      </c>
      <c r="L147" s="18">
        <v>1.0</v>
      </c>
    </row>
    <row r="148">
      <c r="A148" s="18" t="s">
        <v>209</v>
      </c>
      <c r="B148" s="18" t="s">
        <v>62</v>
      </c>
      <c r="C148" s="19">
        <v>43831.0</v>
      </c>
      <c r="I148" s="18">
        <v>1.0</v>
      </c>
      <c r="J148" s="18">
        <v>1.0</v>
      </c>
      <c r="K148" s="18">
        <v>1.0</v>
      </c>
      <c r="L148" s="18">
        <v>1.0</v>
      </c>
    </row>
    <row r="149">
      <c r="A149" s="18" t="s">
        <v>210</v>
      </c>
      <c r="B149" s="18" t="s">
        <v>62</v>
      </c>
      <c r="C149" s="19">
        <v>43831.0</v>
      </c>
      <c r="I149" s="18">
        <v>1.0</v>
      </c>
      <c r="J149" s="18">
        <v>1.0</v>
      </c>
      <c r="K149" s="18">
        <v>1.0</v>
      </c>
      <c r="L149" s="18">
        <v>1.0</v>
      </c>
    </row>
    <row r="150">
      <c r="A150" s="18" t="s">
        <v>211</v>
      </c>
      <c r="B150" s="18" t="s">
        <v>62</v>
      </c>
      <c r="C150" s="19">
        <v>43831.0</v>
      </c>
      <c r="I150" s="18">
        <v>1.0</v>
      </c>
      <c r="J150" s="18">
        <v>1.0</v>
      </c>
      <c r="K150" s="18">
        <v>1.0</v>
      </c>
      <c r="L150" s="18">
        <v>1.0</v>
      </c>
    </row>
    <row r="151">
      <c r="A151" s="18" t="s">
        <v>212</v>
      </c>
      <c r="B151" s="18" t="s">
        <v>62</v>
      </c>
      <c r="C151" s="19">
        <v>43831.0</v>
      </c>
      <c r="I151" s="18">
        <v>1.0</v>
      </c>
      <c r="J151" s="18">
        <v>1.0</v>
      </c>
      <c r="K151" s="18">
        <v>1.0</v>
      </c>
      <c r="L151" s="18">
        <v>1.0</v>
      </c>
    </row>
    <row r="152">
      <c r="A152" s="18" t="s">
        <v>213</v>
      </c>
      <c r="B152" s="18" t="s">
        <v>62</v>
      </c>
      <c r="C152" s="19">
        <v>43831.0</v>
      </c>
      <c r="I152" s="18">
        <v>1.0</v>
      </c>
      <c r="J152" s="18">
        <v>1.0</v>
      </c>
      <c r="K152" s="18">
        <v>1.0</v>
      </c>
      <c r="L152" s="18">
        <v>1.0</v>
      </c>
    </row>
    <row r="153">
      <c r="A153" s="18" t="s">
        <v>214</v>
      </c>
      <c r="B153" s="18" t="s">
        <v>62</v>
      </c>
      <c r="C153" s="19">
        <v>43831.0</v>
      </c>
      <c r="I153" s="18">
        <v>1.0</v>
      </c>
      <c r="J153" s="18">
        <v>1.0</v>
      </c>
      <c r="K153" s="18">
        <v>1.0</v>
      </c>
      <c r="L153" s="18">
        <v>1.0</v>
      </c>
    </row>
    <row r="154">
      <c r="A154" s="18" t="s">
        <v>215</v>
      </c>
      <c r="B154" s="18" t="s">
        <v>62</v>
      </c>
      <c r="C154" s="19">
        <v>43831.0</v>
      </c>
      <c r="I154" s="18">
        <v>1.0</v>
      </c>
      <c r="J154" s="18">
        <v>1.0</v>
      </c>
      <c r="K154" s="18">
        <v>1.0</v>
      </c>
      <c r="L154" s="18">
        <v>1.0</v>
      </c>
    </row>
    <row r="155">
      <c r="A155" s="18" t="s">
        <v>216</v>
      </c>
      <c r="B155" s="18" t="s">
        <v>62</v>
      </c>
      <c r="C155" s="19">
        <v>43831.0</v>
      </c>
      <c r="I155" s="18">
        <v>1.0</v>
      </c>
      <c r="J155" s="18">
        <v>1.0</v>
      </c>
      <c r="K155" s="18">
        <v>1.0</v>
      </c>
      <c r="L155" s="18">
        <v>1.0</v>
      </c>
    </row>
    <row r="156">
      <c r="A156" s="18" t="s">
        <v>217</v>
      </c>
      <c r="B156" s="18" t="s">
        <v>62</v>
      </c>
      <c r="C156" s="19">
        <v>43862.0</v>
      </c>
      <c r="I156" s="18">
        <v>1.0</v>
      </c>
      <c r="J156" s="18">
        <v>1.0</v>
      </c>
      <c r="K156" s="18">
        <v>1.0</v>
      </c>
      <c r="L156" s="18">
        <v>1.0</v>
      </c>
    </row>
    <row r="157">
      <c r="A157" s="18" t="s">
        <v>218</v>
      </c>
      <c r="B157" s="18" t="s">
        <v>62</v>
      </c>
      <c r="C157" s="19">
        <v>43862.0</v>
      </c>
      <c r="I157" s="18">
        <v>1.0</v>
      </c>
      <c r="J157" s="18">
        <v>1.0</v>
      </c>
      <c r="K157" s="18">
        <v>1.0</v>
      </c>
      <c r="L157" s="18">
        <v>1.0</v>
      </c>
    </row>
    <row r="158">
      <c r="A158" s="18" t="s">
        <v>219</v>
      </c>
      <c r="B158" s="18" t="s">
        <v>64</v>
      </c>
      <c r="C158" s="19">
        <v>43862.0</v>
      </c>
      <c r="D158" s="19">
        <v>43922.0</v>
      </c>
    </row>
    <row r="159">
      <c r="A159" s="18" t="s">
        <v>220</v>
      </c>
      <c r="B159" s="18" t="s">
        <v>62</v>
      </c>
      <c r="C159" s="19">
        <v>43862.0</v>
      </c>
      <c r="I159" s="18">
        <v>1.0</v>
      </c>
      <c r="J159" s="18">
        <v>1.0</v>
      </c>
      <c r="K159" s="18">
        <v>1.0</v>
      </c>
      <c r="L159" s="18">
        <v>1.0</v>
      </c>
    </row>
    <row r="160">
      <c r="A160" s="18" t="s">
        <v>221</v>
      </c>
      <c r="B160" s="18" t="s">
        <v>62</v>
      </c>
      <c r="C160" s="19">
        <v>43862.0</v>
      </c>
      <c r="I160" s="18">
        <v>1.0</v>
      </c>
      <c r="J160" s="18">
        <v>1.0</v>
      </c>
      <c r="K160" s="18">
        <v>1.0</v>
      </c>
      <c r="L160" s="18">
        <v>1.0</v>
      </c>
    </row>
    <row r="161">
      <c r="A161" s="18" t="s">
        <v>222</v>
      </c>
      <c r="B161" s="18" t="s">
        <v>62</v>
      </c>
      <c r="C161" s="19">
        <v>43862.0</v>
      </c>
      <c r="I161" s="18">
        <v>1.0</v>
      </c>
      <c r="J161" s="18">
        <v>1.0</v>
      </c>
      <c r="K161" s="18">
        <v>1.0</v>
      </c>
      <c r="L161" s="18">
        <v>1.0</v>
      </c>
    </row>
    <row r="162">
      <c r="A162" s="18" t="s">
        <v>223</v>
      </c>
      <c r="B162" s="18" t="s">
        <v>64</v>
      </c>
      <c r="C162" s="19">
        <v>43862.0</v>
      </c>
      <c r="D162" s="19">
        <v>44166.0</v>
      </c>
      <c r="I162" s="18">
        <v>1.0</v>
      </c>
      <c r="J162" s="18">
        <v>1.0</v>
      </c>
      <c r="K162" s="18">
        <v>1.0</v>
      </c>
    </row>
    <row r="163">
      <c r="A163" s="18" t="s">
        <v>224</v>
      </c>
      <c r="B163" s="18" t="s">
        <v>62</v>
      </c>
      <c r="C163" s="19">
        <v>43862.0</v>
      </c>
      <c r="I163" s="18">
        <v>1.0</v>
      </c>
      <c r="J163" s="18">
        <v>1.0</v>
      </c>
      <c r="K163" s="18">
        <v>1.0</v>
      </c>
      <c r="L163" s="18">
        <v>1.0</v>
      </c>
    </row>
    <row r="164">
      <c r="A164" s="18" t="s">
        <v>225</v>
      </c>
      <c r="B164" s="18" t="s">
        <v>62</v>
      </c>
      <c r="C164" s="19">
        <v>43862.0</v>
      </c>
      <c r="I164" s="18">
        <v>1.0</v>
      </c>
      <c r="J164" s="18">
        <v>1.0</v>
      </c>
      <c r="K164" s="18">
        <v>1.0</v>
      </c>
      <c r="L164" s="18">
        <v>1.0</v>
      </c>
    </row>
    <row r="165">
      <c r="A165" s="18" t="s">
        <v>226</v>
      </c>
      <c r="B165" s="18" t="s">
        <v>62</v>
      </c>
      <c r="C165" s="19">
        <v>43862.0</v>
      </c>
      <c r="I165" s="18">
        <v>1.0</v>
      </c>
      <c r="J165" s="18">
        <v>1.0</v>
      </c>
      <c r="K165" s="18">
        <v>1.0</v>
      </c>
      <c r="L165" s="18">
        <v>1.0</v>
      </c>
    </row>
    <row r="166">
      <c r="A166" s="18" t="s">
        <v>227</v>
      </c>
      <c r="B166" s="18" t="s">
        <v>62</v>
      </c>
      <c r="C166" s="19">
        <v>43862.0</v>
      </c>
      <c r="I166" s="18">
        <v>1.0</v>
      </c>
      <c r="J166" s="18">
        <v>1.0</v>
      </c>
      <c r="K166" s="18">
        <v>1.0</v>
      </c>
      <c r="L166" s="18">
        <v>1.0</v>
      </c>
    </row>
    <row r="167">
      <c r="A167" s="18" t="s">
        <v>228</v>
      </c>
      <c r="B167" s="18" t="s">
        <v>62</v>
      </c>
      <c r="C167" s="19">
        <v>43891.0</v>
      </c>
      <c r="I167" s="18">
        <v>1.0</v>
      </c>
      <c r="J167" s="18">
        <v>1.0</v>
      </c>
      <c r="K167" s="18">
        <v>1.0</v>
      </c>
      <c r="L167" s="18">
        <v>1.0</v>
      </c>
    </row>
    <row r="168">
      <c r="A168" s="18" t="s">
        <v>229</v>
      </c>
      <c r="B168" s="18" t="s">
        <v>62</v>
      </c>
      <c r="C168" s="19">
        <v>43891.0</v>
      </c>
      <c r="I168" s="18">
        <v>1.0</v>
      </c>
      <c r="J168" s="18">
        <v>1.0</v>
      </c>
      <c r="K168" s="18">
        <v>1.0</v>
      </c>
      <c r="L168" s="18">
        <v>1.0</v>
      </c>
    </row>
    <row r="169">
      <c r="A169" s="18" t="s">
        <v>230</v>
      </c>
      <c r="B169" s="18" t="s">
        <v>64</v>
      </c>
      <c r="C169" s="19">
        <v>43891.0</v>
      </c>
      <c r="D169" s="19">
        <v>44044.0</v>
      </c>
      <c r="I169" s="18">
        <v>1.0</v>
      </c>
      <c r="J169" s="18">
        <v>1.0</v>
      </c>
    </row>
    <row r="170">
      <c r="A170" s="18" t="s">
        <v>231</v>
      </c>
      <c r="B170" s="18" t="s">
        <v>64</v>
      </c>
      <c r="C170" s="19">
        <v>43891.0</v>
      </c>
      <c r="D170" s="19">
        <v>44044.0</v>
      </c>
      <c r="I170" s="18">
        <v>1.0</v>
      </c>
      <c r="J170" s="18">
        <v>1.0</v>
      </c>
    </row>
    <row r="171">
      <c r="A171" s="18" t="s">
        <v>232</v>
      </c>
      <c r="B171" s="18" t="s">
        <v>64</v>
      </c>
      <c r="C171" s="19">
        <v>43891.0</v>
      </c>
      <c r="D171" s="19">
        <v>43983.0</v>
      </c>
      <c r="I171" s="18">
        <v>1.0</v>
      </c>
    </row>
    <row r="172">
      <c r="A172" s="18" t="s">
        <v>233</v>
      </c>
      <c r="B172" s="18" t="s">
        <v>62</v>
      </c>
      <c r="C172" s="19">
        <v>43891.0</v>
      </c>
      <c r="I172" s="18">
        <v>1.0</v>
      </c>
      <c r="J172" s="18">
        <v>1.0</v>
      </c>
      <c r="K172" s="18">
        <v>1.0</v>
      </c>
      <c r="L172" s="18">
        <v>1.0</v>
      </c>
    </row>
    <row r="173">
      <c r="A173" s="18" t="s">
        <v>234</v>
      </c>
      <c r="B173" s="18" t="s">
        <v>62</v>
      </c>
      <c r="C173" s="19">
        <v>43891.0</v>
      </c>
      <c r="I173" s="18">
        <v>1.0</v>
      </c>
      <c r="J173" s="18">
        <v>1.0</v>
      </c>
      <c r="K173" s="18">
        <v>1.0</v>
      </c>
      <c r="L173" s="18">
        <v>1.0</v>
      </c>
    </row>
    <row r="174">
      <c r="A174" s="18" t="s">
        <v>235</v>
      </c>
      <c r="B174" s="18" t="s">
        <v>64</v>
      </c>
      <c r="C174" s="19">
        <v>43891.0</v>
      </c>
      <c r="D174" s="19">
        <v>43983.0</v>
      </c>
      <c r="I174" s="18">
        <v>1.0</v>
      </c>
    </row>
    <row r="175">
      <c r="A175" s="18" t="s">
        <v>236</v>
      </c>
      <c r="B175" s="18" t="s">
        <v>64</v>
      </c>
      <c r="C175" s="19">
        <v>43891.0</v>
      </c>
      <c r="D175" s="19">
        <v>43983.0</v>
      </c>
      <c r="I175" s="18">
        <v>1.0</v>
      </c>
    </row>
    <row r="176">
      <c r="A176" s="18" t="s">
        <v>237</v>
      </c>
      <c r="B176" s="18" t="s">
        <v>62</v>
      </c>
      <c r="C176" s="19">
        <v>43891.0</v>
      </c>
      <c r="I176" s="18">
        <v>1.0</v>
      </c>
      <c r="J176" s="18">
        <v>1.0</v>
      </c>
      <c r="K176" s="18">
        <v>1.0</v>
      </c>
      <c r="L176" s="18">
        <v>1.0</v>
      </c>
    </row>
    <row r="177">
      <c r="A177" s="18" t="s">
        <v>238</v>
      </c>
      <c r="B177" s="18" t="s">
        <v>64</v>
      </c>
      <c r="C177" s="19">
        <v>43891.0</v>
      </c>
      <c r="D177" s="19">
        <v>44075.0</v>
      </c>
      <c r="I177" s="18">
        <v>1.0</v>
      </c>
      <c r="J177" s="18">
        <v>1.0</v>
      </c>
    </row>
    <row r="178">
      <c r="A178" s="18" t="s">
        <v>239</v>
      </c>
      <c r="B178" s="18" t="s">
        <v>64</v>
      </c>
      <c r="C178" s="19">
        <v>43922.0</v>
      </c>
      <c r="D178" s="19">
        <v>44075.0</v>
      </c>
      <c r="J178" s="18">
        <v>1.0</v>
      </c>
    </row>
    <row r="179">
      <c r="A179" s="18" t="s">
        <v>240</v>
      </c>
      <c r="B179" s="18" t="s">
        <v>62</v>
      </c>
      <c r="C179" s="19">
        <v>43922.0</v>
      </c>
      <c r="J179" s="18">
        <v>1.0</v>
      </c>
      <c r="K179" s="18">
        <v>1.0</v>
      </c>
      <c r="L179" s="18">
        <v>1.0</v>
      </c>
    </row>
    <row r="180">
      <c r="A180" s="18" t="s">
        <v>241</v>
      </c>
      <c r="B180" s="18" t="s">
        <v>62</v>
      </c>
      <c r="C180" s="19">
        <v>43922.0</v>
      </c>
      <c r="J180" s="18">
        <v>1.0</v>
      </c>
      <c r="K180" s="18">
        <v>1.0</v>
      </c>
      <c r="L180" s="18">
        <v>1.0</v>
      </c>
    </row>
    <row r="181">
      <c r="A181" s="18" t="s">
        <v>242</v>
      </c>
      <c r="B181" s="18" t="s">
        <v>62</v>
      </c>
      <c r="C181" s="19">
        <v>43922.0</v>
      </c>
      <c r="J181" s="18">
        <v>1.0</v>
      </c>
      <c r="K181" s="18">
        <v>1.0</v>
      </c>
      <c r="L181" s="18">
        <v>1.0</v>
      </c>
    </row>
    <row r="182">
      <c r="A182" s="18" t="s">
        <v>243</v>
      </c>
      <c r="B182" s="18" t="s">
        <v>62</v>
      </c>
      <c r="C182" s="19">
        <v>43922.0</v>
      </c>
      <c r="J182" s="18">
        <v>1.0</v>
      </c>
      <c r="K182" s="18">
        <v>1.0</v>
      </c>
      <c r="L182" s="18">
        <v>1.0</v>
      </c>
    </row>
    <row r="183">
      <c r="A183" s="18" t="s">
        <v>244</v>
      </c>
      <c r="B183" s="18" t="s">
        <v>64</v>
      </c>
      <c r="C183" s="19">
        <v>43922.0</v>
      </c>
      <c r="D183" s="19">
        <v>43983.0</v>
      </c>
    </row>
    <row r="184">
      <c r="A184" s="18" t="s">
        <v>245</v>
      </c>
      <c r="B184" s="18" t="s">
        <v>62</v>
      </c>
      <c r="C184" s="19">
        <v>43922.0</v>
      </c>
      <c r="J184" s="18">
        <v>1.0</v>
      </c>
      <c r="K184" s="18">
        <v>1.0</v>
      </c>
      <c r="L184" s="18">
        <v>1.0</v>
      </c>
    </row>
    <row r="185">
      <c r="A185" s="18" t="s">
        <v>246</v>
      </c>
      <c r="B185" s="18" t="s">
        <v>62</v>
      </c>
      <c r="C185" s="19">
        <v>43922.0</v>
      </c>
      <c r="J185" s="18">
        <v>1.0</v>
      </c>
      <c r="K185" s="18">
        <v>1.0</v>
      </c>
      <c r="L185" s="18">
        <v>1.0</v>
      </c>
    </row>
    <row r="186">
      <c r="A186" s="18" t="s">
        <v>247</v>
      </c>
      <c r="B186" s="18" t="s">
        <v>62</v>
      </c>
      <c r="C186" s="19">
        <v>43922.0</v>
      </c>
      <c r="J186" s="18">
        <v>1.0</v>
      </c>
      <c r="K186" s="18">
        <v>1.0</v>
      </c>
      <c r="L186" s="18">
        <v>1.0</v>
      </c>
    </row>
    <row r="187">
      <c r="A187" s="18" t="s">
        <v>248</v>
      </c>
      <c r="B187" s="18" t="s">
        <v>62</v>
      </c>
      <c r="C187" s="19">
        <v>43922.0</v>
      </c>
      <c r="J187" s="18">
        <v>1.0</v>
      </c>
      <c r="K187" s="18">
        <v>1.0</v>
      </c>
      <c r="L187" s="18">
        <v>1.0</v>
      </c>
    </row>
    <row r="188">
      <c r="A188" s="18" t="s">
        <v>249</v>
      </c>
      <c r="B188" s="18" t="s">
        <v>62</v>
      </c>
      <c r="C188" s="19">
        <v>43922.0</v>
      </c>
      <c r="J188" s="18">
        <v>1.0</v>
      </c>
      <c r="K188" s="18">
        <v>1.0</v>
      </c>
      <c r="L188" s="18">
        <v>1.0</v>
      </c>
    </row>
    <row r="189">
      <c r="A189" s="18" t="s">
        <v>250</v>
      </c>
      <c r="B189" s="18" t="s">
        <v>62</v>
      </c>
      <c r="C189" s="19">
        <v>43922.0</v>
      </c>
      <c r="J189" s="18">
        <v>1.0</v>
      </c>
      <c r="K189" s="18">
        <v>1.0</v>
      </c>
      <c r="L189" s="18">
        <v>1.0</v>
      </c>
    </row>
    <row r="190">
      <c r="A190" s="18" t="s">
        <v>251</v>
      </c>
      <c r="B190" s="18" t="s">
        <v>62</v>
      </c>
      <c r="C190" s="19">
        <v>43922.0</v>
      </c>
      <c r="J190" s="18">
        <v>1.0</v>
      </c>
      <c r="K190" s="18">
        <v>1.0</v>
      </c>
      <c r="L190" s="18">
        <v>1.0</v>
      </c>
    </row>
    <row r="191">
      <c r="A191" s="18" t="s">
        <v>252</v>
      </c>
      <c r="B191" s="18" t="s">
        <v>62</v>
      </c>
      <c r="C191" s="19">
        <v>43922.0</v>
      </c>
      <c r="J191" s="18">
        <v>1.0</v>
      </c>
      <c r="K191" s="18">
        <v>1.0</v>
      </c>
      <c r="L191" s="18">
        <v>1.0</v>
      </c>
    </row>
    <row r="192">
      <c r="A192" s="18" t="s">
        <v>253</v>
      </c>
      <c r="B192" s="18" t="s">
        <v>62</v>
      </c>
      <c r="C192" s="19">
        <v>43922.0</v>
      </c>
      <c r="J192" s="18">
        <v>1.0</v>
      </c>
      <c r="K192" s="18">
        <v>1.0</v>
      </c>
      <c r="L192" s="18">
        <v>1.0</v>
      </c>
    </row>
    <row r="193">
      <c r="A193" s="18" t="s">
        <v>254</v>
      </c>
      <c r="B193" s="18" t="s">
        <v>62</v>
      </c>
      <c r="C193" s="19">
        <v>43922.0</v>
      </c>
      <c r="J193" s="18">
        <v>1.0</v>
      </c>
      <c r="K193" s="18">
        <v>1.0</v>
      </c>
      <c r="L193" s="18">
        <v>1.0</v>
      </c>
    </row>
    <row r="194">
      <c r="A194" s="18" t="s">
        <v>255</v>
      </c>
      <c r="B194" s="18" t="s">
        <v>64</v>
      </c>
      <c r="C194" s="19">
        <v>43952.0</v>
      </c>
      <c r="D194" s="19">
        <v>44075.0</v>
      </c>
      <c r="J194" s="18">
        <v>1.0</v>
      </c>
    </row>
    <row r="195">
      <c r="A195" s="18" t="s">
        <v>256</v>
      </c>
      <c r="B195" s="18" t="s">
        <v>62</v>
      </c>
      <c r="C195" s="19">
        <v>43952.0</v>
      </c>
      <c r="J195" s="18">
        <v>1.0</v>
      </c>
      <c r="K195" s="18">
        <v>1.0</v>
      </c>
      <c r="L195" s="18">
        <v>1.0</v>
      </c>
    </row>
    <row r="196">
      <c r="A196" s="18" t="s">
        <v>257</v>
      </c>
      <c r="B196" s="18" t="s">
        <v>62</v>
      </c>
      <c r="C196" s="19">
        <v>43952.0</v>
      </c>
      <c r="J196" s="18">
        <v>1.0</v>
      </c>
      <c r="K196" s="18">
        <v>1.0</v>
      </c>
      <c r="L196" s="18">
        <v>1.0</v>
      </c>
    </row>
    <row r="197">
      <c r="A197" s="18" t="s">
        <v>258</v>
      </c>
      <c r="B197" s="18" t="s">
        <v>62</v>
      </c>
      <c r="C197" s="19">
        <v>43952.0</v>
      </c>
      <c r="J197" s="18">
        <v>1.0</v>
      </c>
      <c r="K197" s="18">
        <v>1.0</v>
      </c>
      <c r="L197" s="18">
        <v>1.0</v>
      </c>
    </row>
    <row r="198">
      <c r="A198" s="18" t="s">
        <v>259</v>
      </c>
      <c r="B198" s="18" t="s">
        <v>64</v>
      </c>
      <c r="C198" s="19">
        <v>43952.0</v>
      </c>
      <c r="D198" s="19">
        <v>44075.0</v>
      </c>
      <c r="J198" s="18">
        <v>1.0</v>
      </c>
    </row>
    <row r="199">
      <c r="A199" s="18" t="s">
        <v>260</v>
      </c>
      <c r="B199" s="18" t="s">
        <v>62</v>
      </c>
      <c r="C199" s="19">
        <v>43952.0</v>
      </c>
      <c r="J199" s="18">
        <v>1.0</v>
      </c>
      <c r="K199" s="18">
        <v>1.0</v>
      </c>
      <c r="L199" s="18">
        <v>1.0</v>
      </c>
    </row>
    <row r="200">
      <c r="A200" s="18" t="s">
        <v>261</v>
      </c>
      <c r="B200" s="18" t="s">
        <v>64</v>
      </c>
      <c r="C200" s="19">
        <v>43952.0</v>
      </c>
      <c r="D200" s="19">
        <v>44075.0</v>
      </c>
      <c r="J200" s="18">
        <v>1.0</v>
      </c>
    </row>
    <row r="201">
      <c r="A201" s="18" t="s">
        <v>262</v>
      </c>
      <c r="B201" s="18" t="s">
        <v>62</v>
      </c>
      <c r="C201" s="19">
        <v>43952.0</v>
      </c>
      <c r="J201" s="18">
        <v>1.0</v>
      </c>
      <c r="K201" s="18">
        <v>1.0</v>
      </c>
      <c r="L201" s="18">
        <v>1.0</v>
      </c>
    </row>
    <row r="202">
      <c r="A202" s="18" t="s">
        <v>263</v>
      </c>
      <c r="B202" s="18" t="s">
        <v>64</v>
      </c>
      <c r="C202" s="19">
        <v>43952.0</v>
      </c>
      <c r="D202" s="19">
        <v>44105.0</v>
      </c>
      <c r="J202" s="18">
        <v>1.0</v>
      </c>
      <c r="K202" s="18">
        <v>1.0</v>
      </c>
    </row>
    <row r="203">
      <c r="A203" s="18" t="s">
        <v>264</v>
      </c>
      <c r="B203" s="18" t="s">
        <v>64</v>
      </c>
      <c r="C203" s="19">
        <v>43952.0</v>
      </c>
      <c r="D203" s="19">
        <v>44044.0</v>
      </c>
      <c r="J203" s="18">
        <v>1.0</v>
      </c>
    </row>
    <row r="204">
      <c r="A204" s="18" t="s">
        <v>265</v>
      </c>
      <c r="B204" s="18" t="s">
        <v>64</v>
      </c>
      <c r="C204" s="19">
        <v>43952.0</v>
      </c>
      <c r="D204" s="19">
        <v>44105.0</v>
      </c>
      <c r="J204" s="18">
        <v>1.0</v>
      </c>
      <c r="K204" s="18">
        <v>1.0</v>
      </c>
    </row>
    <row r="205">
      <c r="A205" s="18" t="s">
        <v>266</v>
      </c>
      <c r="B205" s="18" t="s">
        <v>62</v>
      </c>
      <c r="C205" s="19">
        <v>43952.0</v>
      </c>
      <c r="J205" s="18">
        <v>1.0</v>
      </c>
      <c r="K205" s="18">
        <v>1.0</v>
      </c>
      <c r="L205" s="18">
        <v>1.0</v>
      </c>
    </row>
    <row r="206">
      <c r="A206" s="18" t="s">
        <v>267</v>
      </c>
      <c r="B206" s="18" t="s">
        <v>64</v>
      </c>
      <c r="C206" s="19">
        <v>43952.0</v>
      </c>
      <c r="D206" s="19">
        <v>43983.0</v>
      </c>
    </row>
    <row r="207">
      <c r="A207" s="18" t="s">
        <v>268</v>
      </c>
      <c r="B207" s="18" t="s">
        <v>62</v>
      </c>
      <c r="C207" s="19">
        <v>43952.0</v>
      </c>
      <c r="J207" s="18">
        <v>1.0</v>
      </c>
      <c r="K207" s="18">
        <v>1.0</v>
      </c>
      <c r="L207" s="18">
        <v>1.0</v>
      </c>
    </row>
    <row r="208">
      <c r="A208" s="18" t="s">
        <v>269</v>
      </c>
      <c r="B208" s="18" t="s">
        <v>64</v>
      </c>
      <c r="C208" s="19">
        <v>43952.0</v>
      </c>
      <c r="D208" s="19">
        <v>44136.0</v>
      </c>
      <c r="J208" s="18">
        <v>1.0</v>
      </c>
      <c r="K208" s="18">
        <v>1.0</v>
      </c>
    </row>
    <row r="209">
      <c r="A209" s="18" t="s">
        <v>270</v>
      </c>
      <c r="B209" s="18" t="s">
        <v>62</v>
      </c>
      <c r="C209" s="19">
        <v>43952.0</v>
      </c>
      <c r="J209" s="18">
        <v>1.0</v>
      </c>
      <c r="K209" s="18">
        <v>1.0</v>
      </c>
      <c r="L209" s="18">
        <v>1.0</v>
      </c>
    </row>
    <row r="210">
      <c r="A210" s="18" t="s">
        <v>271</v>
      </c>
      <c r="B210" s="18" t="s">
        <v>62</v>
      </c>
      <c r="C210" s="19">
        <v>43952.0</v>
      </c>
      <c r="J210" s="18">
        <v>1.0</v>
      </c>
      <c r="K210" s="18">
        <v>1.0</v>
      </c>
      <c r="L210" s="18">
        <v>1.0</v>
      </c>
    </row>
    <row r="211">
      <c r="A211" s="18" t="s">
        <v>272</v>
      </c>
      <c r="B211" s="18" t="s">
        <v>64</v>
      </c>
      <c r="C211" s="19">
        <v>43952.0</v>
      </c>
      <c r="D211" s="19">
        <v>44075.0</v>
      </c>
      <c r="J211" s="18">
        <v>1.0</v>
      </c>
    </row>
    <row r="212">
      <c r="A212" s="18" t="s">
        <v>273</v>
      </c>
      <c r="B212" s="18" t="s">
        <v>62</v>
      </c>
      <c r="C212" s="19">
        <v>43952.0</v>
      </c>
      <c r="J212" s="18">
        <v>1.0</v>
      </c>
      <c r="K212" s="18">
        <v>1.0</v>
      </c>
      <c r="L212" s="18">
        <v>1.0</v>
      </c>
    </row>
    <row r="213">
      <c r="A213" s="18" t="s">
        <v>274</v>
      </c>
      <c r="B213" s="18" t="s">
        <v>62</v>
      </c>
      <c r="C213" s="19">
        <v>43952.0</v>
      </c>
      <c r="J213" s="18">
        <v>1.0</v>
      </c>
      <c r="K213" s="18">
        <v>1.0</v>
      </c>
      <c r="L213" s="18">
        <v>1.0</v>
      </c>
    </row>
    <row r="214">
      <c r="A214" s="18" t="s">
        <v>275</v>
      </c>
      <c r="B214" s="18" t="s">
        <v>62</v>
      </c>
      <c r="C214" s="19">
        <v>43952.0</v>
      </c>
      <c r="J214" s="18">
        <v>1.0</v>
      </c>
      <c r="K214" s="18">
        <v>1.0</v>
      </c>
      <c r="L214" s="18">
        <v>1.0</v>
      </c>
    </row>
    <row r="215">
      <c r="A215" s="18" t="s">
        <v>276</v>
      </c>
      <c r="B215" s="18" t="s">
        <v>62</v>
      </c>
      <c r="C215" s="19">
        <v>43952.0</v>
      </c>
      <c r="J215" s="18">
        <v>1.0</v>
      </c>
      <c r="K215" s="18">
        <v>1.0</v>
      </c>
      <c r="L215" s="18">
        <v>1.0</v>
      </c>
    </row>
    <row r="216">
      <c r="A216" s="18" t="s">
        <v>277</v>
      </c>
      <c r="B216" s="18" t="s">
        <v>62</v>
      </c>
      <c r="C216" s="19">
        <v>43952.0</v>
      </c>
      <c r="J216" s="18">
        <v>1.0</v>
      </c>
      <c r="K216" s="18">
        <v>1.0</v>
      </c>
      <c r="L216" s="18">
        <v>1.0</v>
      </c>
    </row>
    <row r="217">
      <c r="A217" s="18" t="s">
        <v>278</v>
      </c>
      <c r="B217" s="18" t="s">
        <v>62</v>
      </c>
      <c r="C217" s="19">
        <v>43952.0</v>
      </c>
      <c r="J217" s="18">
        <v>1.0</v>
      </c>
      <c r="K217" s="18">
        <v>1.0</v>
      </c>
      <c r="L217" s="18">
        <v>1.0</v>
      </c>
    </row>
    <row r="218">
      <c r="A218" s="18" t="s">
        <v>279</v>
      </c>
      <c r="B218" s="18" t="s">
        <v>62</v>
      </c>
      <c r="C218" s="19">
        <v>43952.0</v>
      </c>
      <c r="J218" s="18">
        <v>1.0</v>
      </c>
      <c r="K218" s="18">
        <v>1.0</v>
      </c>
      <c r="L218" s="18">
        <v>1.0</v>
      </c>
    </row>
    <row r="219">
      <c r="A219" s="18" t="s">
        <v>280</v>
      </c>
      <c r="B219" s="18" t="s">
        <v>64</v>
      </c>
      <c r="C219" s="19">
        <v>43983.0</v>
      </c>
      <c r="D219" s="19">
        <v>44166.0</v>
      </c>
      <c r="J219" s="18">
        <v>1.0</v>
      </c>
      <c r="K219" s="18">
        <v>1.0</v>
      </c>
    </row>
    <row r="220">
      <c r="A220" s="18" t="s">
        <v>281</v>
      </c>
      <c r="B220" s="18" t="s">
        <v>64</v>
      </c>
      <c r="C220" s="19">
        <v>43983.0</v>
      </c>
      <c r="D220" s="19">
        <v>44166.0</v>
      </c>
      <c r="J220" s="18">
        <v>1.0</v>
      </c>
      <c r="K220" s="18">
        <v>1.0</v>
      </c>
    </row>
    <row r="221">
      <c r="A221" s="18" t="s">
        <v>282</v>
      </c>
      <c r="B221" s="18" t="s">
        <v>62</v>
      </c>
      <c r="C221" s="19">
        <v>43983.0</v>
      </c>
      <c r="J221" s="18">
        <v>1.0</v>
      </c>
      <c r="K221" s="18">
        <v>1.0</v>
      </c>
      <c r="L221" s="18">
        <v>1.0</v>
      </c>
    </row>
    <row r="222">
      <c r="A222" s="18" t="s">
        <v>283</v>
      </c>
      <c r="B222" s="18" t="s">
        <v>62</v>
      </c>
      <c r="C222" s="19">
        <v>43983.0</v>
      </c>
      <c r="J222" s="18">
        <v>1.0</v>
      </c>
      <c r="K222" s="18">
        <v>1.0</v>
      </c>
      <c r="L222" s="18">
        <v>1.0</v>
      </c>
    </row>
    <row r="223">
      <c r="A223" s="18" t="s">
        <v>284</v>
      </c>
      <c r="B223" s="18" t="s">
        <v>62</v>
      </c>
      <c r="C223" s="19">
        <v>43983.0</v>
      </c>
      <c r="J223" s="18">
        <v>1.0</v>
      </c>
      <c r="K223" s="18">
        <v>1.0</v>
      </c>
      <c r="L223" s="18">
        <v>1.0</v>
      </c>
    </row>
    <row r="224">
      <c r="A224" s="18" t="s">
        <v>285</v>
      </c>
      <c r="B224" s="18" t="s">
        <v>64</v>
      </c>
      <c r="C224" s="19">
        <v>43983.0</v>
      </c>
      <c r="D224" s="19">
        <v>44075.0</v>
      </c>
      <c r="J224" s="18">
        <v>1.0</v>
      </c>
    </row>
    <row r="225">
      <c r="A225" s="18" t="s">
        <v>286</v>
      </c>
      <c r="B225" s="18" t="s">
        <v>62</v>
      </c>
      <c r="C225" s="19">
        <v>43983.0</v>
      </c>
      <c r="J225" s="18">
        <v>1.0</v>
      </c>
      <c r="K225" s="18">
        <v>1.0</v>
      </c>
      <c r="L225" s="18">
        <v>1.0</v>
      </c>
    </row>
    <row r="226">
      <c r="A226" s="18" t="s">
        <v>287</v>
      </c>
      <c r="B226" s="18" t="s">
        <v>62</v>
      </c>
      <c r="C226" s="19">
        <v>43983.0</v>
      </c>
      <c r="J226" s="18">
        <v>1.0</v>
      </c>
      <c r="K226" s="18">
        <v>1.0</v>
      </c>
      <c r="L226" s="18">
        <v>1.0</v>
      </c>
    </row>
    <row r="227">
      <c r="A227" s="18" t="s">
        <v>288</v>
      </c>
      <c r="B227" s="18" t="s">
        <v>62</v>
      </c>
      <c r="C227" s="19">
        <v>43983.0</v>
      </c>
      <c r="J227" s="18">
        <v>1.0</v>
      </c>
      <c r="K227" s="18">
        <v>1.0</v>
      </c>
      <c r="L227" s="18">
        <v>1.0</v>
      </c>
    </row>
    <row r="228">
      <c r="A228" s="18" t="s">
        <v>289</v>
      </c>
      <c r="B228" s="18" t="s">
        <v>62</v>
      </c>
      <c r="C228" s="19">
        <v>43983.0</v>
      </c>
      <c r="J228" s="18">
        <v>1.0</v>
      </c>
      <c r="K228" s="18">
        <v>1.0</v>
      </c>
      <c r="L228" s="18">
        <v>1.0</v>
      </c>
    </row>
    <row r="229">
      <c r="A229" s="18" t="s">
        <v>290</v>
      </c>
      <c r="B229" s="18" t="s">
        <v>62</v>
      </c>
      <c r="C229" s="19">
        <v>43983.0</v>
      </c>
      <c r="J229" s="18">
        <v>1.0</v>
      </c>
      <c r="K229" s="18">
        <v>1.0</v>
      </c>
      <c r="L229" s="18">
        <v>1.0</v>
      </c>
    </row>
    <row r="230">
      <c r="A230" s="18" t="s">
        <v>291</v>
      </c>
      <c r="B230" s="18" t="s">
        <v>62</v>
      </c>
      <c r="C230" s="19">
        <v>43983.0</v>
      </c>
      <c r="J230" s="18">
        <v>1.0</v>
      </c>
      <c r="K230" s="18">
        <v>1.0</v>
      </c>
      <c r="L230" s="18">
        <v>1.0</v>
      </c>
    </row>
    <row r="231">
      <c r="A231" s="18" t="s">
        <v>292</v>
      </c>
      <c r="B231" s="18" t="s">
        <v>62</v>
      </c>
      <c r="C231" s="19">
        <v>43983.0</v>
      </c>
      <c r="J231" s="18">
        <v>1.0</v>
      </c>
      <c r="K231" s="18">
        <v>1.0</v>
      </c>
      <c r="L231" s="18">
        <v>1.0</v>
      </c>
    </row>
    <row r="232">
      <c r="A232" s="18" t="s">
        <v>293</v>
      </c>
      <c r="B232" s="18" t="s">
        <v>64</v>
      </c>
      <c r="C232" s="19">
        <v>43983.0</v>
      </c>
      <c r="D232" s="19">
        <v>44166.0</v>
      </c>
      <c r="J232" s="18">
        <v>1.0</v>
      </c>
      <c r="K232" s="18">
        <v>1.0</v>
      </c>
    </row>
    <row r="233">
      <c r="A233" s="18" t="s">
        <v>294</v>
      </c>
      <c r="B233" s="18" t="s">
        <v>62</v>
      </c>
      <c r="C233" s="19">
        <v>43983.0</v>
      </c>
      <c r="J233" s="18">
        <v>1.0</v>
      </c>
      <c r="K233" s="18">
        <v>1.0</v>
      </c>
      <c r="L233" s="18">
        <v>1.0</v>
      </c>
    </row>
    <row r="234">
      <c r="A234" s="18" t="s">
        <v>295</v>
      </c>
      <c r="B234" s="18" t="s">
        <v>64</v>
      </c>
      <c r="C234" s="19">
        <v>43983.0</v>
      </c>
      <c r="D234" s="19">
        <v>44136.0</v>
      </c>
      <c r="J234" s="18">
        <v>1.0</v>
      </c>
      <c r="K234" s="18">
        <v>1.0</v>
      </c>
    </row>
    <row r="235">
      <c r="A235" s="18" t="s">
        <v>296</v>
      </c>
      <c r="B235" s="18" t="s">
        <v>62</v>
      </c>
      <c r="C235" s="19">
        <v>43983.0</v>
      </c>
      <c r="J235" s="18">
        <v>1.0</v>
      </c>
      <c r="K235" s="18">
        <v>1.0</v>
      </c>
      <c r="L235" s="18">
        <v>1.0</v>
      </c>
    </row>
    <row r="236">
      <c r="A236" s="18" t="s">
        <v>297</v>
      </c>
      <c r="B236" s="18" t="s">
        <v>62</v>
      </c>
      <c r="C236" s="19">
        <v>43983.0</v>
      </c>
      <c r="J236" s="18">
        <v>1.0</v>
      </c>
      <c r="K236" s="18">
        <v>1.0</v>
      </c>
      <c r="L236" s="18">
        <v>1.0</v>
      </c>
    </row>
    <row r="237">
      <c r="A237" s="18" t="s">
        <v>298</v>
      </c>
      <c r="B237" s="18" t="s">
        <v>62</v>
      </c>
      <c r="C237" s="19">
        <v>43983.0</v>
      </c>
      <c r="J237" s="18">
        <v>1.0</v>
      </c>
      <c r="K237" s="18">
        <v>1.0</v>
      </c>
      <c r="L237" s="18">
        <v>1.0</v>
      </c>
    </row>
    <row r="238">
      <c r="A238" s="18" t="s">
        <v>299</v>
      </c>
      <c r="B238" s="18" t="s">
        <v>62</v>
      </c>
      <c r="C238" s="19">
        <v>43983.0</v>
      </c>
      <c r="J238" s="18">
        <v>1.0</v>
      </c>
      <c r="K238" s="18">
        <v>1.0</v>
      </c>
      <c r="L238" s="18">
        <v>1.0</v>
      </c>
    </row>
    <row r="239">
      <c r="A239" s="18" t="s">
        <v>300</v>
      </c>
      <c r="B239" s="18" t="s">
        <v>62</v>
      </c>
      <c r="C239" s="19">
        <v>43983.0</v>
      </c>
      <c r="J239" s="18">
        <v>1.0</v>
      </c>
      <c r="K239" s="18">
        <v>1.0</v>
      </c>
      <c r="L239" s="18">
        <v>1.0</v>
      </c>
    </row>
    <row r="240">
      <c r="A240" s="18" t="s">
        <v>301</v>
      </c>
      <c r="B240" s="18" t="s">
        <v>64</v>
      </c>
      <c r="C240" s="19">
        <v>43983.0</v>
      </c>
      <c r="D240" s="19">
        <v>44075.0</v>
      </c>
      <c r="J240" s="18">
        <v>1.0</v>
      </c>
    </row>
    <row r="241">
      <c r="A241" s="18" t="s">
        <v>302</v>
      </c>
      <c r="B241" s="18" t="s">
        <v>62</v>
      </c>
      <c r="C241" s="19">
        <v>44013.0</v>
      </c>
      <c r="K241" s="18">
        <v>1.0</v>
      </c>
      <c r="L241" s="18">
        <v>1.0</v>
      </c>
    </row>
    <row r="242">
      <c r="A242" s="18" t="s">
        <v>303</v>
      </c>
      <c r="B242" s="18" t="s">
        <v>62</v>
      </c>
      <c r="C242" s="19">
        <v>44013.0</v>
      </c>
      <c r="K242" s="18">
        <v>1.0</v>
      </c>
      <c r="L242" s="18">
        <v>1.0</v>
      </c>
    </row>
    <row r="243">
      <c r="A243" s="18" t="s">
        <v>304</v>
      </c>
      <c r="B243" s="18" t="s">
        <v>62</v>
      </c>
      <c r="C243" s="19">
        <v>44013.0</v>
      </c>
      <c r="K243" s="18">
        <v>1.0</v>
      </c>
      <c r="L243" s="18">
        <v>1.0</v>
      </c>
    </row>
    <row r="244">
      <c r="A244" s="18" t="s">
        <v>305</v>
      </c>
      <c r="B244" s="18" t="s">
        <v>64</v>
      </c>
      <c r="C244" s="19">
        <v>44013.0</v>
      </c>
      <c r="D244" s="19">
        <v>44136.0</v>
      </c>
      <c r="K244" s="18">
        <v>1.0</v>
      </c>
    </row>
    <row r="245">
      <c r="A245" s="18" t="s">
        <v>306</v>
      </c>
      <c r="B245" s="18" t="s">
        <v>64</v>
      </c>
      <c r="C245" s="19">
        <v>44013.0</v>
      </c>
      <c r="D245" s="19">
        <v>44136.0</v>
      </c>
      <c r="K245" s="18">
        <v>1.0</v>
      </c>
    </row>
    <row r="246">
      <c r="A246" s="18" t="s">
        <v>307</v>
      </c>
      <c r="B246" s="18" t="s">
        <v>64</v>
      </c>
      <c r="C246" s="19">
        <v>44013.0</v>
      </c>
      <c r="D246" s="19">
        <v>44075.0</v>
      </c>
    </row>
    <row r="247">
      <c r="A247" s="18" t="s">
        <v>308</v>
      </c>
      <c r="B247" s="18" t="s">
        <v>62</v>
      </c>
      <c r="C247" s="19">
        <v>44013.0</v>
      </c>
      <c r="K247" s="18">
        <v>1.0</v>
      </c>
      <c r="L247" s="18">
        <v>1.0</v>
      </c>
    </row>
    <row r="248">
      <c r="A248" s="18" t="s">
        <v>309</v>
      </c>
      <c r="B248" s="18" t="s">
        <v>62</v>
      </c>
      <c r="C248" s="19">
        <v>44013.0</v>
      </c>
      <c r="K248" s="18">
        <v>1.0</v>
      </c>
      <c r="L248" s="18">
        <v>1.0</v>
      </c>
    </row>
    <row r="249">
      <c r="A249" s="18" t="s">
        <v>310</v>
      </c>
      <c r="B249" s="18" t="s">
        <v>62</v>
      </c>
      <c r="C249" s="19">
        <v>44013.0</v>
      </c>
      <c r="K249" s="18">
        <v>1.0</v>
      </c>
      <c r="L249" s="18">
        <v>1.0</v>
      </c>
    </row>
    <row r="250">
      <c r="A250" s="18" t="s">
        <v>311</v>
      </c>
      <c r="B250" s="18" t="s">
        <v>62</v>
      </c>
      <c r="C250" s="19">
        <v>44013.0</v>
      </c>
      <c r="K250" s="18">
        <v>1.0</v>
      </c>
      <c r="L250" s="18">
        <v>1.0</v>
      </c>
    </row>
    <row r="251">
      <c r="A251" s="18" t="s">
        <v>312</v>
      </c>
      <c r="B251" s="18" t="s">
        <v>62</v>
      </c>
      <c r="C251" s="19">
        <v>44013.0</v>
      </c>
      <c r="K251" s="18">
        <v>1.0</v>
      </c>
      <c r="L251" s="18">
        <v>1.0</v>
      </c>
    </row>
    <row r="252">
      <c r="A252" s="18" t="s">
        <v>313</v>
      </c>
      <c r="B252" s="18" t="s">
        <v>62</v>
      </c>
      <c r="C252" s="19">
        <v>44013.0</v>
      </c>
      <c r="K252" s="18">
        <v>1.0</v>
      </c>
      <c r="L252" s="18">
        <v>1.0</v>
      </c>
    </row>
    <row r="253">
      <c r="A253" s="18" t="s">
        <v>314</v>
      </c>
      <c r="B253" s="18" t="s">
        <v>62</v>
      </c>
      <c r="C253" s="19">
        <v>44013.0</v>
      </c>
      <c r="K253" s="18">
        <v>1.0</v>
      </c>
      <c r="L253" s="18">
        <v>1.0</v>
      </c>
    </row>
    <row r="254">
      <c r="A254" s="18" t="s">
        <v>315</v>
      </c>
      <c r="B254" s="18" t="s">
        <v>62</v>
      </c>
      <c r="C254" s="19">
        <v>44013.0</v>
      </c>
      <c r="K254" s="18">
        <v>1.0</v>
      </c>
      <c r="L254" s="18">
        <v>1.0</v>
      </c>
    </row>
    <row r="255">
      <c r="A255" s="18" t="s">
        <v>316</v>
      </c>
      <c r="B255" s="18" t="s">
        <v>62</v>
      </c>
      <c r="C255" s="19">
        <v>44013.0</v>
      </c>
      <c r="K255" s="18">
        <v>1.0</v>
      </c>
      <c r="L255" s="18">
        <v>1.0</v>
      </c>
    </row>
    <row r="256">
      <c r="A256" s="18" t="s">
        <v>317</v>
      </c>
      <c r="B256" s="18" t="s">
        <v>62</v>
      </c>
      <c r="C256" s="19">
        <v>44013.0</v>
      </c>
      <c r="K256" s="18">
        <v>1.0</v>
      </c>
      <c r="L256" s="18">
        <v>1.0</v>
      </c>
    </row>
    <row r="257">
      <c r="A257" s="18" t="s">
        <v>318</v>
      </c>
      <c r="B257" s="18" t="s">
        <v>62</v>
      </c>
      <c r="C257" s="19">
        <v>44013.0</v>
      </c>
      <c r="K257" s="18">
        <v>1.0</v>
      </c>
      <c r="L257" s="18">
        <v>1.0</v>
      </c>
    </row>
    <row r="258">
      <c r="A258" s="18" t="s">
        <v>319</v>
      </c>
      <c r="B258" s="18" t="s">
        <v>62</v>
      </c>
      <c r="C258" s="19">
        <v>44013.0</v>
      </c>
      <c r="K258" s="18">
        <v>1.0</v>
      </c>
      <c r="L258" s="18">
        <v>1.0</v>
      </c>
    </row>
    <row r="259">
      <c r="A259" s="18" t="s">
        <v>320</v>
      </c>
      <c r="B259" s="18" t="s">
        <v>62</v>
      </c>
      <c r="C259" s="19">
        <v>44013.0</v>
      </c>
      <c r="K259" s="18">
        <v>1.0</v>
      </c>
      <c r="L259" s="18">
        <v>1.0</v>
      </c>
    </row>
    <row r="260">
      <c r="A260" s="18" t="s">
        <v>321</v>
      </c>
      <c r="B260" s="18" t="s">
        <v>62</v>
      </c>
      <c r="C260" s="19">
        <v>44013.0</v>
      </c>
      <c r="K260" s="18">
        <v>1.0</v>
      </c>
      <c r="L260" s="18">
        <v>1.0</v>
      </c>
    </row>
    <row r="261">
      <c r="A261" s="18" t="s">
        <v>322</v>
      </c>
      <c r="B261" s="18" t="s">
        <v>62</v>
      </c>
      <c r="C261" s="19">
        <v>44013.0</v>
      </c>
      <c r="K261" s="18">
        <v>1.0</v>
      </c>
      <c r="L261" s="18">
        <v>1.0</v>
      </c>
    </row>
    <row r="262">
      <c r="A262" s="18" t="s">
        <v>323</v>
      </c>
      <c r="B262" s="18" t="s">
        <v>62</v>
      </c>
      <c r="C262" s="19">
        <v>44044.0</v>
      </c>
      <c r="K262" s="18">
        <v>1.0</v>
      </c>
      <c r="L262" s="18">
        <v>1.0</v>
      </c>
    </row>
    <row r="263">
      <c r="A263" s="18" t="s">
        <v>324</v>
      </c>
      <c r="B263" s="18" t="s">
        <v>64</v>
      </c>
      <c r="C263" s="19">
        <v>44044.0</v>
      </c>
      <c r="D263" s="19">
        <v>44136.0</v>
      </c>
      <c r="K263" s="18">
        <v>1.0</v>
      </c>
    </row>
    <row r="264">
      <c r="A264" s="18" t="s">
        <v>325</v>
      </c>
      <c r="B264" s="18" t="s">
        <v>62</v>
      </c>
      <c r="C264" s="19">
        <v>44044.0</v>
      </c>
      <c r="K264" s="18">
        <v>1.0</v>
      </c>
      <c r="L264" s="18">
        <v>1.0</v>
      </c>
    </row>
    <row r="265">
      <c r="A265" s="18" t="s">
        <v>326</v>
      </c>
      <c r="B265" s="18" t="s">
        <v>64</v>
      </c>
      <c r="C265" s="19">
        <v>44044.0</v>
      </c>
      <c r="D265" s="19">
        <v>44166.0</v>
      </c>
      <c r="K265" s="18">
        <v>1.0</v>
      </c>
    </row>
    <row r="266">
      <c r="A266" s="18" t="s">
        <v>327</v>
      </c>
      <c r="B266" s="18" t="s">
        <v>62</v>
      </c>
      <c r="C266" s="19">
        <v>44044.0</v>
      </c>
      <c r="K266" s="18">
        <v>1.0</v>
      </c>
      <c r="L266" s="18">
        <v>1.0</v>
      </c>
    </row>
    <row r="267">
      <c r="A267" s="18" t="s">
        <v>328</v>
      </c>
      <c r="B267" s="18" t="s">
        <v>64</v>
      </c>
      <c r="C267" s="19">
        <v>44044.0</v>
      </c>
      <c r="D267" s="19">
        <v>44166.0</v>
      </c>
      <c r="K267" s="18">
        <v>1.0</v>
      </c>
    </row>
    <row r="268">
      <c r="A268" s="18" t="s">
        <v>329</v>
      </c>
      <c r="B268" s="18" t="s">
        <v>62</v>
      </c>
      <c r="C268" s="19">
        <v>44044.0</v>
      </c>
      <c r="K268" s="18">
        <v>1.0</v>
      </c>
      <c r="L268" s="18">
        <v>1.0</v>
      </c>
    </row>
    <row r="269">
      <c r="A269" s="18" t="s">
        <v>330</v>
      </c>
      <c r="B269" s="18" t="s">
        <v>62</v>
      </c>
      <c r="C269" s="19">
        <v>44044.0</v>
      </c>
      <c r="K269" s="18">
        <v>1.0</v>
      </c>
      <c r="L269" s="18">
        <v>1.0</v>
      </c>
    </row>
    <row r="270">
      <c r="A270" s="18" t="s">
        <v>331</v>
      </c>
      <c r="B270" s="18" t="s">
        <v>64</v>
      </c>
      <c r="C270" s="19">
        <v>44044.0</v>
      </c>
      <c r="D270" s="19">
        <v>44136.0</v>
      </c>
      <c r="K270" s="18">
        <v>1.0</v>
      </c>
    </row>
    <row r="271">
      <c r="A271" s="18" t="s">
        <v>332</v>
      </c>
      <c r="B271" s="18" t="s">
        <v>62</v>
      </c>
      <c r="C271" s="19">
        <v>44044.0</v>
      </c>
      <c r="K271" s="18">
        <v>1.0</v>
      </c>
      <c r="L271" s="18">
        <v>1.0</v>
      </c>
    </row>
    <row r="272">
      <c r="A272" s="18" t="s">
        <v>333</v>
      </c>
      <c r="B272" s="18" t="s">
        <v>62</v>
      </c>
      <c r="C272" s="19">
        <v>44044.0</v>
      </c>
      <c r="D272" s="19">
        <v>44105.0</v>
      </c>
      <c r="K272" s="18">
        <v>1.0</v>
      </c>
      <c r="L272" s="18">
        <v>1.0</v>
      </c>
    </row>
    <row r="273">
      <c r="A273" s="18" t="s">
        <v>334</v>
      </c>
      <c r="B273" s="18" t="s">
        <v>62</v>
      </c>
      <c r="C273" s="19">
        <v>44044.0</v>
      </c>
      <c r="K273" s="18">
        <v>1.0</v>
      </c>
      <c r="L273" s="18">
        <v>1.0</v>
      </c>
    </row>
    <row r="274">
      <c r="A274" s="18" t="s">
        <v>335</v>
      </c>
      <c r="B274" s="18" t="s">
        <v>62</v>
      </c>
      <c r="C274" s="19">
        <v>44044.0</v>
      </c>
      <c r="K274" s="18">
        <v>1.0</v>
      </c>
      <c r="L274" s="18">
        <v>1.0</v>
      </c>
    </row>
    <row r="275">
      <c r="A275" s="18" t="s">
        <v>336</v>
      </c>
      <c r="B275" s="18" t="s">
        <v>62</v>
      </c>
      <c r="C275" s="19">
        <v>44044.0</v>
      </c>
      <c r="K275" s="18">
        <v>1.0</v>
      </c>
      <c r="L275" s="18">
        <v>1.0</v>
      </c>
    </row>
    <row r="276">
      <c r="A276" s="18" t="s">
        <v>337</v>
      </c>
      <c r="B276" s="18" t="s">
        <v>62</v>
      </c>
      <c r="C276" s="19">
        <v>44044.0</v>
      </c>
      <c r="K276" s="18">
        <v>1.0</v>
      </c>
      <c r="L276" s="18">
        <v>1.0</v>
      </c>
    </row>
    <row r="277">
      <c r="A277" s="18" t="s">
        <v>338</v>
      </c>
      <c r="B277" s="18" t="s">
        <v>64</v>
      </c>
      <c r="C277" s="19">
        <v>44044.0</v>
      </c>
      <c r="D277" s="19">
        <v>44166.0</v>
      </c>
      <c r="K277" s="18">
        <v>1.0</v>
      </c>
    </row>
    <row r="278">
      <c r="A278" s="18" t="s">
        <v>339</v>
      </c>
      <c r="B278" s="18" t="s">
        <v>62</v>
      </c>
      <c r="C278" s="19">
        <v>44044.0</v>
      </c>
      <c r="K278" s="18">
        <v>1.0</v>
      </c>
      <c r="L278" s="18">
        <v>1.0</v>
      </c>
    </row>
    <row r="279">
      <c r="A279" s="18" t="s">
        <v>340</v>
      </c>
      <c r="B279" s="18" t="s">
        <v>62</v>
      </c>
      <c r="C279" s="19">
        <v>44044.0</v>
      </c>
      <c r="K279" s="18">
        <v>1.0</v>
      </c>
      <c r="L279" s="18">
        <v>1.0</v>
      </c>
    </row>
    <row r="280">
      <c r="A280" s="18" t="s">
        <v>341</v>
      </c>
      <c r="B280" s="18" t="s">
        <v>62</v>
      </c>
      <c r="C280" s="19">
        <v>44044.0</v>
      </c>
      <c r="K280" s="18">
        <v>1.0</v>
      </c>
      <c r="L280" s="18">
        <v>1.0</v>
      </c>
    </row>
    <row r="281">
      <c r="A281" s="18" t="s">
        <v>342</v>
      </c>
      <c r="B281" s="18" t="s">
        <v>62</v>
      </c>
      <c r="C281" s="19">
        <v>44044.0</v>
      </c>
      <c r="K281" s="18">
        <v>1.0</v>
      </c>
      <c r="L281" s="18">
        <v>1.0</v>
      </c>
    </row>
    <row r="282">
      <c r="A282" s="18" t="s">
        <v>343</v>
      </c>
      <c r="B282" s="18" t="s">
        <v>62</v>
      </c>
      <c r="C282" s="19">
        <v>44044.0</v>
      </c>
      <c r="K282" s="18">
        <v>1.0</v>
      </c>
      <c r="L282" s="18">
        <v>1.0</v>
      </c>
    </row>
    <row r="283">
      <c r="A283" s="18" t="s">
        <v>344</v>
      </c>
      <c r="B283" s="18" t="s">
        <v>62</v>
      </c>
      <c r="C283" s="19">
        <v>44044.0</v>
      </c>
      <c r="K283" s="18">
        <v>1.0</v>
      </c>
      <c r="L283" s="18">
        <v>1.0</v>
      </c>
    </row>
    <row r="284">
      <c r="A284" s="18" t="s">
        <v>345</v>
      </c>
      <c r="B284" s="18" t="s">
        <v>62</v>
      </c>
      <c r="C284" s="19">
        <v>44044.0</v>
      </c>
      <c r="K284" s="18">
        <v>1.0</v>
      </c>
      <c r="L284" s="18">
        <v>1.0</v>
      </c>
    </row>
    <row r="285">
      <c r="A285" s="18" t="s">
        <v>346</v>
      </c>
      <c r="B285" s="18" t="s">
        <v>62</v>
      </c>
      <c r="C285" s="19">
        <v>44044.0</v>
      </c>
      <c r="K285" s="18">
        <v>1.0</v>
      </c>
      <c r="L285" s="18">
        <v>1.0</v>
      </c>
    </row>
    <row r="286">
      <c r="A286" s="18" t="s">
        <v>347</v>
      </c>
      <c r="B286" s="18" t="s">
        <v>62</v>
      </c>
      <c r="C286" s="19">
        <v>44044.0</v>
      </c>
      <c r="K286" s="18">
        <v>1.0</v>
      </c>
      <c r="L286" s="18">
        <v>1.0</v>
      </c>
    </row>
    <row r="287">
      <c r="A287" s="18" t="s">
        <v>348</v>
      </c>
      <c r="B287" s="18" t="s">
        <v>62</v>
      </c>
      <c r="C287" s="19">
        <v>44044.0</v>
      </c>
      <c r="K287" s="18">
        <v>1.0</v>
      </c>
      <c r="L287" s="18">
        <v>1.0</v>
      </c>
    </row>
    <row r="288">
      <c r="A288" s="18" t="s">
        <v>349</v>
      </c>
      <c r="B288" s="18" t="s">
        <v>62</v>
      </c>
      <c r="C288" s="19">
        <v>44044.0</v>
      </c>
      <c r="K288" s="18">
        <v>1.0</v>
      </c>
      <c r="L288" s="18">
        <v>1.0</v>
      </c>
    </row>
    <row r="289">
      <c r="A289" s="18" t="s">
        <v>350</v>
      </c>
      <c r="B289" s="18" t="s">
        <v>62</v>
      </c>
      <c r="C289" s="19">
        <v>44075.0</v>
      </c>
      <c r="K289" s="18">
        <v>1.0</v>
      </c>
      <c r="L289" s="18">
        <v>1.0</v>
      </c>
    </row>
    <row r="290">
      <c r="A290" s="18" t="s">
        <v>351</v>
      </c>
      <c r="B290" s="18" t="s">
        <v>62</v>
      </c>
      <c r="C290" s="19">
        <v>44075.0</v>
      </c>
      <c r="K290" s="18">
        <v>1.0</v>
      </c>
      <c r="L290" s="18">
        <v>1.0</v>
      </c>
    </row>
    <row r="291">
      <c r="A291" s="18" t="s">
        <v>352</v>
      </c>
      <c r="B291" s="18" t="s">
        <v>62</v>
      </c>
      <c r="C291" s="19">
        <v>44075.0</v>
      </c>
      <c r="K291" s="18">
        <v>1.0</v>
      </c>
      <c r="L291" s="18">
        <v>1.0</v>
      </c>
    </row>
    <row r="292">
      <c r="A292" s="18" t="s">
        <v>353</v>
      </c>
      <c r="B292" s="18" t="s">
        <v>62</v>
      </c>
      <c r="C292" s="19">
        <v>44075.0</v>
      </c>
      <c r="K292" s="18">
        <v>1.0</v>
      </c>
      <c r="L292" s="18">
        <v>1.0</v>
      </c>
    </row>
    <row r="293">
      <c r="A293" s="18" t="s">
        <v>354</v>
      </c>
      <c r="B293" s="18" t="s">
        <v>62</v>
      </c>
      <c r="C293" s="19">
        <v>44075.0</v>
      </c>
      <c r="K293" s="18">
        <v>1.0</v>
      </c>
      <c r="L293" s="18">
        <v>1.0</v>
      </c>
    </row>
    <row r="294">
      <c r="A294" s="18" t="s">
        <v>355</v>
      </c>
      <c r="B294" s="18" t="s">
        <v>62</v>
      </c>
      <c r="C294" s="19">
        <v>44105.0</v>
      </c>
      <c r="L294" s="18">
        <v>1.0</v>
      </c>
    </row>
    <row r="295">
      <c r="A295" s="18" t="s">
        <v>356</v>
      </c>
      <c r="B295" s="18" t="s">
        <v>62</v>
      </c>
      <c r="C295" s="19">
        <v>44105.0</v>
      </c>
      <c r="L295" s="18">
        <v>1.0</v>
      </c>
    </row>
    <row r="296">
      <c r="A296" s="18" t="s">
        <v>357</v>
      </c>
      <c r="B296" s="18" t="s">
        <v>62</v>
      </c>
      <c r="C296" s="19">
        <v>44105.0</v>
      </c>
      <c r="L296" s="18">
        <v>1.0</v>
      </c>
    </row>
    <row r="297">
      <c r="A297" s="18" t="s">
        <v>358</v>
      </c>
      <c r="B297" s="18" t="s">
        <v>62</v>
      </c>
      <c r="C297" s="19">
        <v>44105.0</v>
      </c>
      <c r="L297" s="18">
        <v>1.0</v>
      </c>
    </row>
    <row r="298">
      <c r="A298" s="18" t="s">
        <v>359</v>
      </c>
      <c r="B298" s="18" t="s">
        <v>62</v>
      </c>
      <c r="C298" s="19">
        <v>44105.0</v>
      </c>
      <c r="L298" s="18">
        <v>1.0</v>
      </c>
    </row>
    <row r="299">
      <c r="A299" s="18" t="s">
        <v>360</v>
      </c>
      <c r="B299" s="18" t="s">
        <v>62</v>
      </c>
      <c r="C299" s="19">
        <v>44105.0</v>
      </c>
      <c r="L299" s="18">
        <v>1.0</v>
      </c>
    </row>
    <row r="300">
      <c r="A300" s="18" t="s">
        <v>361</v>
      </c>
      <c r="B300" s="18" t="s">
        <v>62</v>
      </c>
      <c r="C300" s="19">
        <v>44105.0</v>
      </c>
      <c r="L300" s="18">
        <v>1.0</v>
      </c>
    </row>
    <row r="301">
      <c r="A301" s="18" t="s">
        <v>362</v>
      </c>
      <c r="B301" s="18" t="s">
        <v>62</v>
      </c>
      <c r="C301" s="19">
        <v>44105.0</v>
      </c>
      <c r="L301" s="18">
        <v>1.0</v>
      </c>
    </row>
    <row r="302">
      <c r="A302" s="18" t="s">
        <v>363</v>
      </c>
      <c r="B302" s="18" t="s">
        <v>62</v>
      </c>
      <c r="C302" s="19">
        <v>44105.0</v>
      </c>
      <c r="L302" s="18">
        <v>1.0</v>
      </c>
    </row>
    <row r="303">
      <c r="A303" s="18" t="s">
        <v>364</v>
      </c>
      <c r="B303" s="18" t="s">
        <v>62</v>
      </c>
      <c r="C303" s="19">
        <v>44105.0</v>
      </c>
      <c r="L303" s="18">
        <v>1.0</v>
      </c>
    </row>
    <row r="304">
      <c r="A304" s="18" t="s">
        <v>365</v>
      </c>
      <c r="B304" s="18" t="s">
        <v>62</v>
      </c>
      <c r="C304" s="19">
        <v>44105.0</v>
      </c>
      <c r="L304" s="18">
        <v>1.0</v>
      </c>
    </row>
    <row r="305">
      <c r="A305" s="18" t="s">
        <v>366</v>
      </c>
      <c r="B305" s="18" t="s">
        <v>62</v>
      </c>
      <c r="C305" s="19">
        <v>44105.0</v>
      </c>
      <c r="L305" s="18">
        <v>1.0</v>
      </c>
    </row>
    <row r="306">
      <c r="A306" s="18" t="s">
        <v>367</v>
      </c>
      <c r="B306" s="18" t="s">
        <v>62</v>
      </c>
      <c r="C306" s="19">
        <v>44136.0</v>
      </c>
      <c r="L306" s="18">
        <v>1.0</v>
      </c>
    </row>
    <row r="307">
      <c r="A307" s="18" t="s">
        <v>368</v>
      </c>
      <c r="B307" s="18" t="s">
        <v>62</v>
      </c>
      <c r="C307" s="19">
        <v>44136.0</v>
      </c>
      <c r="L307" s="18">
        <v>1.0</v>
      </c>
    </row>
    <row r="308">
      <c r="A308" s="18" t="s">
        <v>369</v>
      </c>
      <c r="B308" s="18" t="s">
        <v>62</v>
      </c>
      <c r="C308" s="19">
        <v>44136.0</v>
      </c>
      <c r="L308" s="18">
        <v>1.0</v>
      </c>
    </row>
    <row r="309">
      <c r="A309" s="18" t="s">
        <v>370</v>
      </c>
      <c r="B309" s="18" t="s">
        <v>62</v>
      </c>
      <c r="C309" s="19">
        <v>44136.0</v>
      </c>
      <c r="L309" s="18">
        <v>1.0</v>
      </c>
    </row>
    <row r="310">
      <c r="A310" s="18" t="s">
        <v>371</v>
      </c>
      <c r="B310" s="18" t="s">
        <v>62</v>
      </c>
      <c r="C310" s="19">
        <v>44136.0</v>
      </c>
      <c r="L310" s="18">
        <v>1.0</v>
      </c>
    </row>
    <row r="311">
      <c r="A311" s="18" t="s">
        <v>372</v>
      </c>
      <c r="B311" s="18" t="s">
        <v>62</v>
      </c>
      <c r="C311" s="19">
        <v>44136.0</v>
      </c>
      <c r="L311" s="18">
        <v>1.0</v>
      </c>
    </row>
    <row r="312">
      <c r="A312" s="18" t="s">
        <v>373</v>
      </c>
      <c r="B312" s="18" t="s">
        <v>62</v>
      </c>
      <c r="C312" s="19">
        <v>44136.0</v>
      </c>
      <c r="L312" s="18">
        <v>1.0</v>
      </c>
    </row>
    <row r="313">
      <c r="A313" s="18" t="s">
        <v>374</v>
      </c>
      <c r="B313" s="18" t="s">
        <v>62</v>
      </c>
      <c r="C313" s="19">
        <v>44136.0</v>
      </c>
      <c r="L313" s="18">
        <v>1.0</v>
      </c>
    </row>
    <row r="314">
      <c r="A314" s="18" t="s">
        <v>375</v>
      </c>
      <c r="B314" s="18" t="s">
        <v>62</v>
      </c>
      <c r="C314" s="19">
        <v>44136.0</v>
      </c>
      <c r="L314" s="18">
        <v>1.0</v>
      </c>
    </row>
    <row r="315">
      <c r="A315" s="18" t="s">
        <v>376</v>
      </c>
      <c r="B315" s="18" t="s">
        <v>62</v>
      </c>
      <c r="C315" s="19">
        <v>44136.0</v>
      </c>
      <c r="L315" s="18">
        <v>1.0</v>
      </c>
    </row>
    <row r="316">
      <c r="A316" s="18" t="s">
        <v>377</v>
      </c>
      <c r="B316" s="18" t="s">
        <v>62</v>
      </c>
      <c r="C316" s="19">
        <v>44166.0</v>
      </c>
      <c r="L316" s="18">
        <v>1.0</v>
      </c>
    </row>
    <row r="317">
      <c r="A317" s="18" t="s">
        <v>378</v>
      </c>
      <c r="B317" s="18" t="s">
        <v>62</v>
      </c>
      <c r="C317" s="19">
        <v>44166.0</v>
      </c>
      <c r="L317" s="18">
        <v>1.0</v>
      </c>
    </row>
    <row r="318">
      <c r="A318" s="18" t="s">
        <v>379</v>
      </c>
      <c r="B318" s="18" t="s">
        <v>62</v>
      </c>
      <c r="C318" s="19">
        <v>44166.0</v>
      </c>
      <c r="L318" s="18">
        <v>1.0</v>
      </c>
    </row>
    <row r="319">
      <c r="A319" s="18" t="s">
        <v>380</v>
      </c>
      <c r="B319" s="18" t="s">
        <v>62</v>
      </c>
      <c r="C319" s="19">
        <v>44166.0</v>
      </c>
      <c r="L319" s="18">
        <v>1.0</v>
      </c>
    </row>
    <row r="320">
      <c r="A320" s="18" t="s">
        <v>381</v>
      </c>
      <c r="B320" s="18" t="s">
        <v>62</v>
      </c>
      <c r="C320" s="19">
        <v>44166.0</v>
      </c>
      <c r="L320" s="18">
        <v>1.0</v>
      </c>
    </row>
    <row r="321">
      <c r="A321" s="18" t="s">
        <v>382</v>
      </c>
      <c r="B321" s="18" t="s">
        <v>62</v>
      </c>
      <c r="C321" s="19">
        <v>44166.0</v>
      </c>
      <c r="L321" s="18">
        <v>1.0</v>
      </c>
    </row>
    <row r="322">
      <c r="A322" s="18" t="s">
        <v>383</v>
      </c>
      <c r="B322" s="18" t="s">
        <v>62</v>
      </c>
      <c r="C322" s="19">
        <v>44166.0</v>
      </c>
      <c r="L322" s="18">
        <v>1.0</v>
      </c>
    </row>
    <row r="323">
      <c r="A323" s="18" t="s">
        <v>384</v>
      </c>
      <c r="B323" s="18" t="s">
        <v>62</v>
      </c>
      <c r="C323" s="19">
        <v>44166.0</v>
      </c>
      <c r="L323" s="18">
        <v>1.0</v>
      </c>
    </row>
    <row r="324">
      <c r="A324" s="18" t="s">
        <v>385</v>
      </c>
      <c r="B324" s="18" t="s">
        <v>62</v>
      </c>
      <c r="C324" s="19">
        <v>44166.0</v>
      </c>
      <c r="L324" s="18">
        <v>1.0</v>
      </c>
    </row>
    <row r="325">
      <c r="A325" s="18" t="s">
        <v>386</v>
      </c>
      <c r="B325" s="18" t="s">
        <v>62</v>
      </c>
      <c r="C325" s="19">
        <v>44166.0</v>
      </c>
      <c r="L325" s="18">
        <v>1.0</v>
      </c>
    </row>
    <row r="326">
      <c r="A326" s="18" t="s">
        <v>387</v>
      </c>
      <c r="B326" s="18" t="s">
        <v>62</v>
      </c>
      <c r="C326" s="19">
        <v>44166.0</v>
      </c>
      <c r="L326" s="18">
        <v>1.0</v>
      </c>
    </row>
    <row r="327">
      <c r="A327" s="18" t="s">
        <v>388</v>
      </c>
      <c r="B327" s="18" t="s">
        <v>62</v>
      </c>
      <c r="C327" s="19">
        <v>44166.0</v>
      </c>
      <c r="L327" s="18">
        <v>1.0</v>
      </c>
    </row>
    <row r="328">
      <c r="A328" s="18" t="s">
        <v>389</v>
      </c>
      <c r="B328" s="18" t="s">
        <v>62</v>
      </c>
      <c r="C328" s="19">
        <v>44166.0</v>
      </c>
      <c r="L328" s="18">
        <v>1.0</v>
      </c>
    </row>
    <row r="329">
      <c r="A329" s="18" t="s">
        <v>390</v>
      </c>
      <c r="B329" s="18" t="s">
        <v>62</v>
      </c>
      <c r="C329" s="19">
        <v>44166.0</v>
      </c>
      <c r="L329" s="18">
        <v>1.0</v>
      </c>
    </row>
    <row r="330">
      <c r="A330" s="18" t="s">
        <v>391</v>
      </c>
      <c r="B330" s="18" t="s">
        <v>62</v>
      </c>
      <c r="C330" s="19">
        <v>44166.0</v>
      </c>
      <c r="L330" s="18">
        <v>1.0</v>
      </c>
    </row>
    <row r="331">
      <c r="A331" s="18" t="s">
        <v>392</v>
      </c>
      <c r="B331" s="18" t="s">
        <v>62</v>
      </c>
      <c r="C331" s="19">
        <v>44166.0</v>
      </c>
      <c r="L331" s="18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88"/>
    <col customWidth="1" min="2" max="2" width="12.75"/>
    <col customWidth="1" min="3" max="5" width="3.0"/>
    <col customWidth="1" min="6" max="10" width="3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25"/>
    <col customWidth="1" min="2" max="2" width="19.88"/>
    <col customWidth="1" min="3" max="26" width="11.25"/>
  </cols>
  <sheetData>
    <row r="1">
      <c r="A1" s="10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3" t="s">
        <v>46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C3" s="14" t="s">
        <v>49</v>
      </c>
      <c r="D3" s="14" t="s">
        <v>50</v>
      </c>
      <c r="E3" s="14" t="s">
        <v>51</v>
      </c>
      <c r="F3" s="14" t="s">
        <v>52</v>
      </c>
      <c r="G3" s="14" t="s">
        <v>53</v>
      </c>
      <c r="H3" s="14" t="s">
        <v>54</v>
      </c>
      <c r="I3" s="14" t="s">
        <v>55</v>
      </c>
      <c r="J3" s="14" t="s">
        <v>56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C4" s="16">
        <f>IFERROR(__xludf.DUMMYFUNCTION("QUERY('Apresentação_gráficos_inferenci'!C2:$J$9,""select * limit 1"")/$B$4"),0.972972972972973)</f>
        <v>0.972972973</v>
      </c>
      <c r="D4" s="16">
        <f>IFERROR(__xludf.DUMMYFUNCTION("QUERY('Apresentação_gráficos_inferenci'!D2:$J$9,""select * limit 1"")/$B$4"),0.8918918918918919)</f>
        <v>0.8918918919</v>
      </c>
      <c r="E4" s="16">
        <f>IFERROR(__xludf.DUMMYFUNCTION("QUERY('Apresentação_gráficos_inferenci'!E2:$J$9,""select * limit 1"")/$B$4"),0.8108108108108109)</f>
        <v>0.8108108108</v>
      </c>
      <c r="F4" s="16">
        <f>IFERROR(__xludf.DUMMYFUNCTION("QUERY('Apresentação_gráficos_inferenci'!F2:$J$9,""select * limit 1"")/$B$4"),0.7297297297297297)</f>
        <v>0.7297297297</v>
      </c>
      <c r="G4" s="16">
        <f>IFERROR(__xludf.DUMMYFUNCTION("QUERY('Apresentação_gráficos_inferenci'!G2:$J$9,""select * limit 1"")/$B$4"),0.7027027027027027)</f>
        <v>0.7027027027</v>
      </c>
      <c r="H4" s="16">
        <f>IFERROR(__xludf.DUMMYFUNCTION("QUERY('Apresentação_gráficos_inferenci'!H2:$J$9,""select * limit 1"")/$B$4"),0.5945945945945946)</f>
        <v>0.5945945946</v>
      </c>
      <c r="I4" s="16">
        <f>IFERROR(__xludf.DUMMYFUNCTION("QUERY('Apresentação_gráficos_inferenci'!I2:$J$9,""select * limit 1"")/$B$4"),0.5405405405405406)</f>
        <v>0.5405405405</v>
      </c>
      <c r="J4" s="16">
        <f>IFERROR(__xludf.DUMMYFUNCTION("QUERY('Apresentação_gráficos_inferenci'!J2:$J$9,""select * limit 1"")/$B$4"),0.5135135135135135)</f>
        <v>0.5135135135</v>
      </c>
      <c r="K4" s="16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C5" s="16">
        <f>IFERROR(__xludf.DUMMYFUNCTION("QUERY('Apresentação_gráficos_inferenci'!D3:$J$9,""select * limit 1"")/$B5"),0.9743589743589743)</f>
        <v>0.9743589744</v>
      </c>
      <c r="D5" s="16">
        <f>IFERROR(__xludf.DUMMYFUNCTION("QUERY('Apresentação_gráficos_inferenci'!E3:$J$9,""select * limit 1"")/$B$5"),0.8461538461538461)</f>
        <v>0.8461538462</v>
      </c>
      <c r="E5" s="16">
        <f>IFERROR(__xludf.DUMMYFUNCTION("QUERY('Apresentação_gráficos_inferenci'!F3:$J$9,""select * limit 1"")/$B$5"),0.7692307692307693)</f>
        <v>0.7692307692</v>
      </c>
      <c r="F5" s="16">
        <f>IFERROR(__xludf.DUMMYFUNCTION("QUERY('Apresentação_gráficos_inferenci'!G3:$J$9,""select * limit 1"")/$B$5"),0.6666666666666666)</f>
        <v>0.6666666667</v>
      </c>
      <c r="G5" s="16">
        <f>IFERROR(__xludf.DUMMYFUNCTION("QUERY('Apresentação_gráficos_inferenci'!H3:$J$9,""select * limit 1"")/$B$5"),0.5897435897435898)</f>
        <v>0.5897435897</v>
      </c>
      <c r="H5" s="16">
        <f>IFERROR(__xludf.DUMMYFUNCTION("QUERY('Apresentação_gráficos_inferenci'!I3:$J$9,""select * limit 1"")/$B$5"),0.5128205128205128)</f>
        <v>0.5128205128</v>
      </c>
      <c r="I5" s="16">
        <f>IFERROR(__xludf.DUMMYFUNCTION("QUERY('Apresentação_gráficos_inferenci'!J3:$J$9,""select * limit 1"")/$B$5"),0.48717948717948717)</f>
        <v>0.4871794872</v>
      </c>
      <c r="J5" s="16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C6" s="16">
        <f>IFERROR(__xludf.DUMMYFUNCTION("QUERY('Apresentação_gráficos_inferenci'!E4:$J$9,""select * limit 1"")/$B$6"),0.9565217391304348)</f>
        <v>0.9565217391</v>
      </c>
      <c r="D6" s="16">
        <f>IFERROR(__xludf.DUMMYFUNCTION("QUERY('Apresentação_gráficos_inferenci'!F4:$J$9,""select * limit 1"")/$B$6"),0.9130434782608695)</f>
        <v>0.9130434783</v>
      </c>
      <c r="E6" s="16">
        <f>IFERROR(__xludf.DUMMYFUNCTION("QUERY('Apresentação_gráficos_inferenci'!G4:$J$9,""select * limit 1"")/$B$6"),0.7391304347826086)</f>
        <v>0.7391304348</v>
      </c>
      <c r="F6" s="16">
        <f>IFERROR(__xludf.DUMMYFUNCTION("QUERY('Apresentação_gráficos_inferenci'!H4:$J$9,""select * limit 1"")/$B$6"),0.6956521739130435)</f>
        <v>0.6956521739</v>
      </c>
      <c r="G6" s="16">
        <f>IFERROR(__xludf.DUMMYFUNCTION("QUERY('Apresentação_gráficos_inferenci'!I4:$J$9,""select * limit 1"")/$B$6"),0.5652173913043478)</f>
        <v>0.5652173913</v>
      </c>
      <c r="H6" s="16">
        <f>IFERROR(__xludf.DUMMYFUNCTION("QUERY('Apresentação_gráficos_inferenci'!J4:$J$9,""select * limit 1"")/$B$6"),0.5217391304347826)</f>
        <v>0.5217391304</v>
      </c>
      <c r="I6" s="16"/>
      <c r="J6" s="16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C7" s="16">
        <f>IFERROR(__xludf.DUMMYFUNCTION("QUERY('Apresentação_gráficos_inferenci'!F5:$J$9,""select * limit 1"")/$B7"),1.0)</f>
        <v>1</v>
      </c>
      <c r="D7" s="16">
        <f>IFERROR(__xludf.DUMMYFUNCTION("QUERY('Apresentação_gráficos_inferenci'!G5:$J$9,""select * limit 1"")/$B7"),0.9705882352941176)</f>
        <v>0.9705882353</v>
      </c>
      <c r="E7" s="16">
        <f>IFERROR(__xludf.DUMMYFUNCTION("QUERY('Apresentação_gráficos_inferenci'!H5:$J$9,""select * limit 1"")/$B7"),0.8823529411764706)</f>
        <v>0.8823529412</v>
      </c>
      <c r="F7" s="16">
        <f>IFERROR(__xludf.DUMMYFUNCTION("QUERY('Apresentação_gráficos_inferenci'!I5:$J$9,""select * limit 1"")/$B7"),0.8529411764705882)</f>
        <v>0.8529411765</v>
      </c>
      <c r="G7" s="16">
        <f>IFERROR(__xludf.DUMMYFUNCTION("QUERY('Apresentação_gráficos_inferenci'!J5:$J$9,""select * limit 1"")/$B7"),0.7647058823529411)</f>
        <v>0.7647058824</v>
      </c>
      <c r="H7" s="16"/>
      <c r="I7" s="16"/>
      <c r="J7" s="16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C8" s="16">
        <f>IFERROR(__xludf.DUMMYFUNCTION("QUERY('Apresentação_gráficos_inferenci'!G6:$J$9,""select * limit 1"")/$B8"),0.9767441860465116)</f>
        <v>0.976744186</v>
      </c>
      <c r="D8" s="16">
        <f>IFERROR(__xludf.DUMMYFUNCTION("QUERY('Apresentação_gráficos_inferenci'!H6:$J$9,""select * limit 1"")/$B8"),0.8604651162790697)</f>
        <v>0.8604651163</v>
      </c>
      <c r="E8" s="16">
        <f>IFERROR(__xludf.DUMMYFUNCTION("QUERY('Apresentação_gráficos_inferenci'!I6:$J$9,""select * limit 1"")/$B8"),0.7674418604651163)</f>
        <v>0.7674418605</v>
      </c>
      <c r="F8" s="16">
        <f>IFERROR(__xludf.DUMMYFUNCTION("QUERY('Apresentação_gráficos_inferenci'!J6:$J$9,""select * limit 1"")/$B8"),0.6511627906976745)</f>
        <v>0.6511627907</v>
      </c>
      <c r="G8" s="16"/>
      <c r="H8" s="16"/>
      <c r="I8" s="16"/>
      <c r="J8" s="16"/>
      <c r="K8" s="16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C9" s="16">
        <f>IFERROR(__xludf.DUMMYFUNCTION("QUERY('Apresentação_gráficos_inferenci'!H7:$J$9,""select * limit 1"")/$B9"),0.9682539682539683)</f>
        <v>0.9682539683</v>
      </c>
      <c r="D9" s="16">
        <f>IFERROR(__xludf.DUMMYFUNCTION("QUERY('Apresentação_gráficos_inferenci'!I7:$J$9,""select * limit 1"")/$B9"),0.8412698412698413)</f>
        <v>0.8412698413</v>
      </c>
      <c r="E9" s="16">
        <f>IFERROR(__xludf.DUMMYFUNCTION("QUERY('Apresentação_gráficos_inferenci'!J7:$J$9,""select * limit 1"")/$B9"),0.7301587301587301)</f>
        <v>0.7301587302</v>
      </c>
      <c r="F9" s="16"/>
      <c r="G9" s="16"/>
      <c r="H9" s="16"/>
      <c r="I9" s="16"/>
      <c r="J9" s="16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C10" s="16">
        <f>IFERROR(__xludf.DUMMYFUNCTION("QUERY('Apresentação_gráficos_inferenci'!I8:$J$9,""select * limit 1"")/$B10"),0.9811320754716981)</f>
        <v>0.9811320755</v>
      </c>
      <c r="D10" s="16">
        <f>IFERROR(__xludf.DUMMYFUNCTION("QUERY('Apresentação_gráficos_inferenci'!J8:$J$9,""select * limit 1"")/$B10"),0.8490566037735849)</f>
        <v>0.8490566038</v>
      </c>
      <c r="E10" s="16"/>
      <c r="F10" s="16"/>
      <c r="G10" s="16"/>
      <c r="H10" s="16"/>
      <c r="I10" s="16"/>
      <c r="J10" s="1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C11" s="16">
        <f>IFERROR(__xludf.DUMMYFUNCTION("QUERY('Apresentação_gráficos_inferenci'!$J$9:J9,""select * limit 1"")/$B11"),1.0)</f>
        <v>1</v>
      </c>
      <c r="D11" s="16"/>
      <c r="E11" s="16"/>
      <c r="F11" s="16"/>
      <c r="G11" s="16"/>
      <c r="H11" s="16"/>
      <c r="I11" s="16"/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C12" s="16">
        <f>AVERAGE(C4:C11)</f>
        <v>0.9787479895</v>
      </c>
      <c r="D12" s="16">
        <f>AVERAGE(D4:D10)</f>
        <v>0.8817812876</v>
      </c>
      <c r="E12" s="16">
        <f t="shared" ref="E12:J12" si="1">AVERAGE(E4:E9)</f>
        <v>0.7831875911</v>
      </c>
      <c r="F12" s="16">
        <f t="shared" si="1"/>
        <v>0.7192305075</v>
      </c>
      <c r="G12" s="16">
        <f t="shared" si="1"/>
        <v>0.6555923915</v>
      </c>
      <c r="H12" s="16">
        <f t="shared" si="1"/>
        <v>0.5430514126</v>
      </c>
      <c r="I12" s="16">
        <f t="shared" si="1"/>
        <v>0.5138600139</v>
      </c>
      <c r="J12" s="16">
        <f t="shared" si="1"/>
        <v>0.5135135135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6"/>
      <c r="D13" s="16"/>
      <c r="E13" s="16"/>
      <c r="F13" s="16"/>
      <c r="G13" s="16"/>
      <c r="H13" s="16"/>
      <c r="I13" s="16"/>
      <c r="J13" s="16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24"/>
      <c r="C14" s="25"/>
      <c r="D14" s="25"/>
      <c r="E14" s="25"/>
      <c r="F14" s="25"/>
      <c r="G14" s="25"/>
      <c r="H14" s="25"/>
      <c r="I14" s="25"/>
      <c r="J14" s="16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6" t="s">
        <v>408</v>
      </c>
      <c r="B15" s="27"/>
      <c r="C15" s="28"/>
      <c r="D15" s="29"/>
      <c r="E15" s="28"/>
      <c r="F15" s="28"/>
      <c r="G15" s="28"/>
      <c r="H15" s="28"/>
      <c r="I15" s="28"/>
      <c r="J15" s="3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31"/>
      <c r="B16" s="32"/>
      <c r="C16" s="33"/>
      <c r="D16" s="33"/>
      <c r="E16" s="33"/>
      <c r="F16" s="33"/>
      <c r="G16" s="33"/>
      <c r="H16" s="33"/>
      <c r="I16" s="33"/>
      <c r="J16" s="34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35"/>
      <c r="B17" s="36"/>
      <c r="C17" s="37"/>
      <c r="D17" s="37"/>
      <c r="E17" s="37"/>
      <c r="F17" s="37"/>
      <c r="G17" s="37"/>
      <c r="H17" s="37"/>
      <c r="I17" s="37"/>
      <c r="J17" s="38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7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3" t="s">
        <v>57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C20" s="14" t="s">
        <v>49</v>
      </c>
      <c r="D20" s="14" t="s">
        <v>54</v>
      </c>
      <c r="E20" s="14" t="s">
        <v>51</v>
      </c>
      <c r="F20" s="14" t="s">
        <v>52</v>
      </c>
      <c r="G20" s="14" t="s">
        <v>53</v>
      </c>
      <c r="H20" s="14" t="s">
        <v>54</v>
      </c>
      <c r="I20" s="14" t="s">
        <v>55</v>
      </c>
      <c r="J20" s="14" t="s">
        <v>56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C21" s="16">
        <f t="shared" ref="C21:J21" si="2">C4/$B$4</f>
        <v>0.02629656684</v>
      </c>
      <c r="D21" s="16">
        <f t="shared" si="2"/>
        <v>0.02410518627</v>
      </c>
      <c r="E21" s="16">
        <f t="shared" si="2"/>
        <v>0.0219138057</v>
      </c>
      <c r="F21" s="16">
        <f t="shared" si="2"/>
        <v>0.01972242513</v>
      </c>
      <c r="G21" s="16">
        <f t="shared" si="2"/>
        <v>0.01899196494</v>
      </c>
      <c r="H21" s="16">
        <f t="shared" si="2"/>
        <v>0.01607012418</v>
      </c>
      <c r="I21" s="16">
        <f t="shared" si="2"/>
        <v>0.0146092038</v>
      </c>
      <c r="J21" s="16">
        <f t="shared" si="2"/>
        <v>0.01387874361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C22" s="16">
        <f t="shared" ref="C22:I22" si="3">C5/$B$4</f>
        <v>0.02633402633</v>
      </c>
      <c r="D22" s="16">
        <f t="shared" si="3"/>
        <v>0.02286902287</v>
      </c>
      <c r="E22" s="16">
        <f t="shared" si="3"/>
        <v>0.02079002079</v>
      </c>
      <c r="F22" s="16">
        <f t="shared" si="3"/>
        <v>0.01801801802</v>
      </c>
      <c r="G22" s="16">
        <f t="shared" si="3"/>
        <v>0.01593901594</v>
      </c>
      <c r="H22" s="16">
        <f t="shared" si="3"/>
        <v>0.01386001386</v>
      </c>
      <c r="I22" s="16">
        <f t="shared" si="3"/>
        <v>0.01316701317</v>
      </c>
      <c r="J22" s="16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C23" s="16">
        <f t="shared" ref="C23:H23" si="4">C6/$B$4</f>
        <v>0.0258519389</v>
      </c>
      <c r="D23" s="16">
        <f t="shared" si="4"/>
        <v>0.02467685076</v>
      </c>
      <c r="E23" s="16">
        <f t="shared" si="4"/>
        <v>0.01997649824</v>
      </c>
      <c r="F23" s="16">
        <f t="shared" si="4"/>
        <v>0.01880141011</v>
      </c>
      <c r="G23" s="16">
        <f t="shared" si="4"/>
        <v>0.01527614571</v>
      </c>
      <c r="H23" s="16">
        <f t="shared" si="4"/>
        <v>0.01410105758</v>
      </c>
      <c r="I23" s="16"/>
      <c r="J23" s="16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C24" s="16">
        <f t="shared" ref="C24:G24" si="5">C7/$B$4</f>
        <v>0.02702702703</v>
      </c>
      <c r="D24" s="16">
        <f t="shared" si="5"/>
        <v>0.02623211447</v>
      </c>
      <c r="E24" s="16">
        <f t="shared" si="5"/>
        <v>0.02384737679</v>
      </c>
      <c r="F24" s="16">
        <f t="shared" si="5"/>
        <v>0.02305246423</v>
      </c>
      <c r="G24" s="16">
        <f t="shared" si="5"/>
        <v>0.02066772655</v>
      </c>
      <c r="H24" s="16"/>
      <c r="I24" s="16"/>
      <c r="J24" s="16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C25" s="16">
        <f t="shared" ref="C25:F25" si="6">C8/$B$4</f>
        <v>0.02639849151</v>
      </c>
      <c r="D25" s="16">
        <f t="shared" si="6"/>
        <v>0.02325581395</v>
      </c>
      <c r="E25" s="16">
        <f t="shared" si="6"/>
        <v>0.0207416719</v>
      </c>
      <c r="F25" s="16">
        <f t="shared" si="6"/>
        <v>0.01759899434</v>
      </c>
      <c r="G25" s="16"/>
      <c r="H25" s="16"/>
      <c r="I25" s="16"/>
      <c r="J25" s="16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C26" s="16">
        <f t="shared" ref="C26:E26" si="7">C9/$B$4</f>
        <v>0.02616902617</v>
      </c>
      <c r="D26" s="16">
        <f t="shared" si="7"/>
        <v>0.02273702274</v>
      </c>
      <c r="E26" s="16">
        <f t="shared" si="7"/>
        <v>0.01973401973</v>
      </c>
      <c r="F26" s="16"/>
      <c r="G26" s="16"/>
      <c r="H26" s="16"/>
      <c r="I26" s="16"/>
      <c r="J26" s="16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C27" s="16">
        <f t="shared" ref="C27:D27" si="8">C10/$B$4</f>
        <v>0.02651708312</v>
      </c>
      <c r="D27" s="16">
        <f t="shared" si="8"/>
        <v>0.02294747578</v>
      </c>
      <c r="E27" s="16"/>
      <c r="F27" s="16"/>
      <c r="G27" s="16"/>
      <c r="H27" s="16"/>
      <c r="I27" s="16"/>
      <c r="J27" s="16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C28" s="16">
        <f>C11/$B$4</f>
        <v>0.02702702703</v>
      </c>
      <c r="D28" s="16"/>
      <c r="E28" s="16"/>
      <c r="F28" s="16"/>
      <c r="G28" s="16"/>
      <c r="H28" s="16"/>
      <c r="I28" s="16"/>
      <c r="J28" s="1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C29" s="16">
        <f t="shared" ref="C29:J29" si="9">AVERAGE(C21:C28)</f>
        <v>0.02645264837</v>
      </c>
      <c r="D29" s="16">
        <f t="shared" si="9"/>
        <v>0.02383192669</v>
      </c>
      <c r="E29" s="16">
        <f t="shared" si="9"/>
        <v>0.02116723219</v>
      </c>
      <c r="F29" s="16">
        <f t="shared" si="9"/>
        <v>0.01943866236</v>
      </c>
      <c r="G29" s="16">
        <f t="shared" si="9"/>
        <v>0.01771871328</v>
      </c>
      <c r="H29" s="16">
        <f t="shared" si="9"/>
        <v>0.01467706521</v>
      </c>
      <c r="I29" s="16">
        <f t="shared" si="9"/>
        <v>0.01388810848</v>
      </c>
      <c r="J29" s="16">
        <f t="shared" si="9"/>
        <v>0.01387874361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6"/>
      <c r="D30" s="16"/>
      <c r="E30" s="16"/>
      <c r="F30" s="16"/>
      <c r="G30" s="16"/>
      <c r="H30" s="16"/>
      <c r="I30" s="16"/>
      <c r="J30" s="16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6"/>
      <c r="D31" s="16"/>
      <c r="E31" s="16"/>
      <c r="F31" s="16"/>
      <c r="G31" s="16"/>
      <c r="H31" s="16"/>
      <c r="I31" s="16"/>
      <c r="J31" s="16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6"/>
      <c r="D32" s="16"/>
      <c r="E32" s="16"/>
      <c r="F32" s="16"/>
      <c r="G32" s="16"/>
      <c r="H32" s="16"/>
      <c r="I32" s="16"/>
      <c r="J32" s="16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6"/>
      <c r="D33" s="16"/>
      <c r="E33" s="16"/>
      <c r="F33" s="16"/>
      <c r="G33" s="16"/>
      <c r="H33" s="16"/>
      <c r="I33" s="16"/>
      <c r="J33" s="1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6"/>
      <c r="D34" s="16"/>
      <c r="E34" s="16"/>
      <c r="F34" s="16"/>
      <c r="G34" s="16"/>
      <c r="H34" s="16"/>
      <c r="I34" s="16"/>
      <c r="J34" s="16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6"/>
      <c r="D35" s="16"/>
      <c r="E35" s="16"/>
      <c r="F35" s="16"/>
      <c r="G35" s="16"/>
      <c r="H35" s="16"/>
      <c r="I35" s="16"/>
      <c r="J35" s="16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6"/>
      <c r="D36" s="16"/>
      <c r="E36" s="16"/>
      <c r="F36" s="16"/>
      <c r="G36" s="16"/>
      <c r="H36" s="16"/>
      <c r="I36" s="16"/>
      <c r="J36" s="16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6"/>
      <c r="D37" s="16"/>
      <c r="E37" s="16"/>
      <c r="F37" s="16"/>
      <c r="G37" s="16"/>
      <c r="H37" s="16"/>
      <c r="I37" s="16"/>
      <c r="J37" s="16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6"/>
      <c r="D38" s="16"/>
      <c r="E38" s="16"/>
      <c r="F38" s="16"/>
      <c r="G38" s="16"/>
      <c r="H38" s="16"/>
      <c r="I38" s="16"/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6"/>
      <c r="D39" s="16"/>
      <c r="E39" s="16"/>
      <c r="F39" s="16"/>
      <c r="G39" s="16"/>
      <c r="H39" s="16"/>
      <c r="I39" s="16"/>
      <c r="J39" s="16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6"/>
      <c r="D40" s="16"/>
      <c r="E40" s="16"/>
      <c r="F40" s="16"/>
      <c r="G40" s="16"/>
      <c r="H40" s="16"/>
      <c r="I40" s="16"/>
      <c r="J40" s="16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6"/>
      <c r="D41" s="16"/>
      <c r="E41" s="16"/>
      <c r="F41" s="16"/>
      <c r="G41" s="16"/>
      <c r="H41" s="16"/>
      <c r="I41" s="16"/>
      <c r="J41" s="16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6"/>
      <c r="D42" s="16"/>
      <c r="E42" s="16"/>
      <c r="F42" s="16"/>
      <c r="G42" s="16"/>
      <c r="H42" s="16"/>
      <c r="I42" s="16"/>
      <c r="J42" s="16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6"/>
      <c r="D43" s="16"/>
      <c r="E43" s="16"/>
      <c r="F43" s="16"/>
      <c r="G43" s="16"/>
      <c r="H43" s="16"/>
      <c r="I43" s="16"/>
      <c r="J43" s="16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6"/>
      <c r="D44" s="16"/>
      <c r="E44" s="16"/>
      <c r="F44" s="16"/>
      <c r="G44" s="16"/>
      <c r="H44" s="16"/>
      <c r="I44" s="16"/>
      <c r="J44" s="16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6"/>
      <c r="D45" s="16"/>
      <c r="E45" s="16"/>
      <c r="F45" s="16"/>
      <c r="G45" s="16"/>
      <c r="H45" s="16"/>
      <c r="I45" s="16"/>
      <c r="J45" s="16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6"/>
      <c r="D46" s="16"/>
      <c r="E46" s="16"/>
      <c r="F46" s="16"/>
      <c r="G46" s="16"/>
      <c r="H46" s="16"/>
      <c r="I46" s="16"/>
      <c r="J46" s="16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6"/>
      <c r="D47" s="16"/>
      <c r="E47" s="16"/>
      <c r="F47" s="16"/>
      <c r="G47" s="16"/>
      <c r="H47" s="16"/>
      <c r="I47" s="16"/>
      <c r="J47" s="16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6"/>
      <c r="D48" s="16"/>
      <c r="E48" s="16"/>
      <c r="F48" s="16"/>
      <c r="G48" s="16"/>
      <c r="H48" s="16"/>
      <c r="I48" s="16"/>
      <c r="J48" s="16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6"/>
      <c r="D49" s="16"/>
      <c r="E49" s="16"/>
      <c r="F49" s="16"/>
      <c r="G49" s="16"/>
      <c r="H49" s="16"/>
      <c r="I49" s="16"/>
      <c r="J49" s="16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6"/>
      <c r="D50" s="16"/>
      <c r="E50" s="16"/>
      <c r="F50" s="16"/>
      <c r="G50" s="16"/>
      <c r="H50" s="16"/>
      <c r="I50" s="16"/>
      <c r="J50" s="16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6"/>
      <c r="D51" s="16"/>
      <c r="E51" s="16"/>
      <c r="F51" s="16"/>
      <c r="G51" s="16"/>
      <c r="H51" s="16"/>
      <c r="I51" s="16"/>
      <c r="J51" s="16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6"/>
      <c r="D52" s="16"/>
      <c r="E52" s="16"/>
      <c r="F52" s="16"/>
      <c r="G52" s="16"/>
      <c r="H52" s="16"/>
      <c r="I52" s="16"/>
      <c r="J52" s="16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6"/>
      <c r="D53" s="16"/>
      <c r="E53" s="16"/>
      <c r="F53" s="16"/>
      <c r="G53" s="16"/>
      <c r="H53" s="16"/>
      <c r="I53" s="16"/>
      <c r="J53" s="16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6"/>
      <c r="D54" s="16"/>
      <c r="E54" s="16"/>
      <c r="F54" s="16"/>
      <c r="G54" s="16"/>
      <c r="H54" s="16"/>
      <c r="I54" s="16"/>
      <c r="J54" s="16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6"/>
      <c r="D55" s="16"/>
      <c r="E55" s="16"/>
      <c r="F55" s="16"/>
      <c r="G55" s="16"/>
      <c r="H55" s="16"/>
      <c r="I55" s="16"/>
      <c r="J55" s="16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6"/>
      <c r="D56" s="16"/>
      <c r="E56" s="16"/>
      <c r="F56" s="16"/>
      <c r="G56" s="16"/>
      <c r="H56" s="16"/>
      <c r="I56" s="16"/>
      <c r="J56" s="16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6"/>
      <c r="D57" s="16"/>
      <c r="E57" s="16"/>
      <c r="F57" s="16"/>
      <c r="G57" s="16"/>
      <c r="H57" s="16"/>
      <c r="I57" s="16"/>
      <c r="J57" s="16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6"/>
      <c r="D58" s="16"/>
      <c r="E58" s="16"/>
      <c r="F58" s="16"/>
      <c r="G58" s="16"/>
      <c r="H58" s="16"/>
      <c r="I58" s="16"/>
      <c r="J58" s="16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6"/>
      <c r="D59" s="16"/>
      <c r="E59" s="16"/>
      <c r="F59" s="16"/>
      <c r="G59" s="16"/>
      <c r="H59" s="16"/>
      <c r="I59" s="16"/>
      <c r="J59" s="16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6"/>
      <c r="D60" s="16"/>
      <c r="E60" s="16"/>
      <c r="F60" s="16"/>
      <c r="G60" s="16"/>
      <c r="H60" s="16"/>
      <c r="I60" s="16"/>
      <c r="J60" s="16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6"/>
      <c r="D61" s="16"/>
      <c r="E61" s="16"/>
      <c r="F61" s="16"/>
      <c r="G61" s="16"/>
      <c r="H61" s="16"/>
      <c r="I61" s="16"/>
      <c r="J61" s="16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6"/>
      <c r="D62" s="16"/>
      <c r="E62" s="16"/>
      <c r="F62" s="16"/>
      <c r="G62" s="16"/>
      <c r="H62" s="16"/>
      <c r="I62" s="16"/>
      <c r="J62" s="16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6"/>
      <c r="D63" s="16"/>
      <c r="E63" s="16"/>
      <c r="F63" s="16"/>
      <c r="G63" s="16"/>
      <c r="H63" s="16"/>
      <c r="I63" s="16"/>
      <c r="J63" s="16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6"/>
      <c r="D64" s="16"/>
      <c r="E64" s="16"/>
      <c r="F64" s="16"/>
      <c r="G64" s="16"/>
      <c r="H64" s="16"/>
      <c r="I64" s="16"/>
      <c r="J64" s="16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6"/>
      <c r="D65" s="16"/>
      <c r="E65" s="16"/>
      <c r="F65" s="16"/>
      <c r="G65" s="16"/>
      <c r="H65" s="16"/>
      <c r="I65" s="16"/>
      <c r="J65" s="16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6"/>
      <c r="D66" s="16"/>
      <c r="E66" s="16"/>
      <c r="F66" s="16"/>
      <c r="G66" s="16"/>
      <c r="H66" s="16"/>
      <c r="I66" s="16"/>
      <c r="J66" s="16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6"/>
      <c r="D67" s="16"/>
      <c r="E67" s="16"/>
      <c r="F67" s="16"/>
      <c r="G67" s="16"/>
      <c r="H67" s="16"/>
      <c r="I67" s="16"/>
      <c r="J67" s="16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6"/>
      <c r="D68" s="16"/>
      <c r="E68" s="16"/>
      <c r="F68" s="16"/>
      <c r="G68" s="16"/>
      <c r="H68" s="16"/>
      <c r="I68" s="16"/>
      <c r="J68" s="16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6"/>
      <c r="D69" s="16"/>
      <c r="E69" s="16"/>
      <c r="F69" s="16"/>
      <c r="G69" s="16"/>
      <c r="H69" s="16"/>
      <c r="I69" s="16"/>
      <c r="J69" s="16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6"/>
      <c r="D70" s="16"/>
      <c r="E70" s="16"/>
      <c r="F70" s="16"/>
      <c r="G70" s="16"/>
      <c r="H70" s="16"/>
      <c r="I70" s="16"/>
      <c r="J70" s="16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6"/>
      <c r="D71" s="16"/>
      <c r="E71" s="16"/>
      <c r="F71" s="16"/>
      <c r="G71" s="16"/>
      <c r="H71" s="16"/>
      <c r="I71" s="16"/>
      <c r="J71" s="16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6"/>
      <c r="D72" s="16"/>
      <c r="E72" s="16"/>
      <c r="F72" s="16"/>
      <c r="G72" s="16"/>
      <c r="H72" s="16"/>
      <c r="I72" s="16"/>
      <c r="J72" s="16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6"/>
      <c r="D73" s="16"/>
      <c r="E73" s="16"/>
      <c r="F73" s="16"/>
      <c r="G73" s="16"/>
      <c r="H73" s="16"/>
      <c r="I73" s="16"/>
      <c r="J73" s="16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6"/>
      <c r="D74" s="16"/>
      <c r="E74" s="16"/>
      <c r="F74" s="16"/>
      <c r="G74" s="16"/>
      <c r="H74" s="16"/>
      <c r="I74" s="16"/>
      <c r="J74" s="16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6"/>
      <c r="D75" s="16"/>
      <c r="E75" s="16"/>
      <c r="F75" s="16"/>
      <c r="G75" s="16"/>
      <c r="H75" s="16"/>
      <c r="I75" s="16"/>
      <c r="J75" s="16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6"/>
      <c r="D76" s="16"/>
      <c r="E76" s="16"/>
      <c r="F76" s="16"/>
      <c r="G76" s="16"/>
      <c r="H76" s="16"/>
      <c r="I76" s="16"/>
      <c r="J76" s="16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6"/>
      <c r="D77" s="16"/>
      <c r="E77" s="16"/>
      <c r="F77" s="16"/>
      <c r="G77" s="16"/>
      <c r="H77" s="16"/>
      <c r="I77" s="16"/>
      <c r="J77" s="16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6"/>
      <c r="D78" s="16"/>
      <c r="E78" s="16"/>
      <c r="F78" s="16"/>
      <c r="G78" s="16"/>
      <c r="H78" s="16"/>
      <c r="I78" s="16"/>
      <c r="J78" s="16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6"/>
      <c r="D79" s="16"/>
      <c r="E79" s="16"/>
      <c r="F79" s="16"/>
      <c r="G79" s="16"/>
      <c r="H79" s="16"/>
      <c r="I79" s="16"/>
      <c r="J79" s="16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6"/>
      <c r="D80" s="16"/>
      <c r="E80" s="16"/>
      <c r="F80" s="16"/>
      <c r="G80" s="16"/>
      <c r="H80" s="16"/>
      <c r="I80" s="16"/>
      <c r="J80" s="16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6"/>
      <c r="D81" s="16"/>
      <c r="E81" s="16"/>
      <c r="F81" s="16"/>
      <c r="G81" s="16"/>
      <c r="H81" s="16"/>
      <c r="I81" s="16"/>
      <c r="J81" s="16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6"/>
      <c r="D82" s="16"/>
      <c r="E82" s="16"/>
      <c r="F82" s="16"/>
      <c r="G82" s="16"/>
      <c r="H82" s="16"/>
      <c r="I82" s="16"/>
      <c r="J82" s="16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6"/>
      <c r="D83" s="16"/>
      <c r="E83" s="16"/>
      <c r="F83" s="16"/>
      <c r="G83" s="16"/>
      <c r="H83" s="16"/>
      <c r="I83" s="16"/>
      <c r="J83" s="16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6"/>
      <c r="D84" s="16"/>
      <c r="E84" s="16"/>
      <c r="F84" s="16"/>
      <c r="G84" s="16"/>
      <c r="H84" s="16"/>
      <c r="I84" s="16"/>
      <c r="J84" s="16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6"/>
      <c r="D85" s="16"/>
      <c r="E85" s="16"/>
      <c r="F85" s="16"/>
      <c r="G85" s="16"/>
      <c r="H85" s="16"/>
      <c r="I85" s="16"/>
      <c r="J85" s="16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6"/>
      <c r="D86" s="16"/>
      <c r="E86" s="16"/>
      <c r="F86" s="16"/>
      <c r="G86" s="16"/>
      <c r="H86" s="16"/>
      <c r="I86" s="16"/>
      <c r="J86" s="16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6"/>
      <c r="D87" s="16"/>
      <c r="E87" s="16"/>
      <c r="F87" s="16"/>
      <c r="G87" s="16"/>
      <c r="H87" s="16"/>
      <c r="I87" s="16"/>
      <c r="J87" s="16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6"/>
      <c r="D88" s="16"/>
      <c r="E88" s="16"/>
      <c r="F88" s="16"/>
      <c r="G88" s="16"/>
      <c r="H88" s="16"/>
      <c r="I88" s="16"/>
      <c r="J88" s="16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6"/>
      <c r="D89" s="16"/>
      <c r="E89" s="16"/>
      <c r="F89" s="16"/>
      <c r="G89" s="16"/>
      <c r="H89" s="16"/>
      <c r="I89" s="16"/>
      <c r="J89" s="16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6"/>
      <c r="D90" s="16"/>
      <c r="E90" s="16"/>
      <c r="F90" s="16"/>
      <c r="G90" s="16"/>
      <c r="H90" s="16"/>
      <c r="I90" s="16"/>
      <c r="J90" s="16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6"/>
      <c r="D91" s="16"/>
      <c r="E91" s="16"/>
      <c r="F91" s="16"/>
      <c r="G91" s="16"/>
      <c r="H91" s="16"/>
      <c r="I91" s="16"/>
      <c r="J91" s="16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6"/>
      <c r="D92" s="16"/>
      <c r="E92" s="16"/>
      <c r="F92" s="16"/>
      <c r="G92" s="16"/>
      <c r="H92" s="16"/>
      <c r="I92" s="16"/>
      <c r="J92" s="16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6"/>
      <c r="D93" s="16"/>
      <c r="E93" s="16"/>
      <c r="F93" s="16"/>
      <c r="G93" s="16"/>
      <c r="H93" s="16"/>
      <c r="I93" s="16"/>
      <c r="J93" s="16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6"/>
      <c r="D94" s="16"/>
      <c r="E94" s="16"/>
      <c r="F94" s="16"/>
      <c r="G94" s="16"/>
      <c r="H94" s="16"/>
      <c r="I94" s="16"/>
      <c r="J94" s="16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6"/>
      <c r="D95" s="16"/>
      <c r="E95" s="16"/>
      <c r="F95" s="16"/>
      <c r="G95" s="16"/>
      <c r="H95" s="16"/>
      <c r="I95" s="16"/>
      <c r="J95" s="16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6"/>
      <c r="D96" s="16"/>
      <c r="E96" s="16"/>
      <c r="F96" s="16"/>
      <c r="G96" s="16"/>
      <c r="H96" s="16"/>
      <c r="I96" s="16"/>
      <c r="J96" s="16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6"/>
      <c r="D97" s="16"/>
      <c r="E97" s="16"/>
      <c r="F97" s="16"/>
      <c r="G97" s="16"/>
      <c r="H97" s="16"/>
      <c r="I97" s="16"/>
      <c r="J97" s="16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6"/>
      <c r="D98" s="16"/>
      <c r="E98" s="16"/>
      <c r="F98" s="16"/>
      <c r="G98" s="16"/>
      <c r="H98" s="16"/>
      <c r="I98" s="16"/>
      <c r="J98" s="16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6"/>
      <c r="D99" s="16"/>
      <c r="E99" s="16"/>
      <c r="F99" s="16"/>
      <c r="G99" s="16"/>
      <c r="H99" s="16"/>
      <c r="I99" s="16"/>
      <c r="J99" s="16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6"/>
      <c r="D100" s="16"/>
      <c r="E100" s="16"/>
      <c r="F100" s="16"/>
      <c r="G100" s="16"/>
      <c r="H100" s="16"/>
      <c r="I100" s="16"/>
      <c r="J100" s="16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6"/>
      <c r="D101" s="16"/>
      <c r="E101" s="16"/>
      <c r="F101" s="16"/>
      <c r="G101" s="16"/>
      <c r="H101" s="16"/>
      <c r="I101" s="16"/>
      <c r="J101" s="16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6"/>
      <c r="D102" s="16"/>
      <c r="E102" s="16"/>
      <c r="F102" s="16"/>
      <c r="G102" s="16"/>
      <c r="H102" s="16"/>
      <c r="I102" s="16"/>
      <c r="J102" s="16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6"/>
      <c r="D103" s="16"/>
      <c r="E103" s="16"/>
      <c r="F103" s="16"/>
      <c r="G103" s="16"/>
      <c r="H103" s="16"/>
      <c r="I103" s="16"/>
      <c r="J103" s="16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6"/>
      <c r="D104" s="16"/>
      <c r="E104" s="16"/>
      <c r="F104" s="16"/>
      <c r="G104" s="16"/>
      <c r="H104" s="16"/>
      <c r="I104" s="16"/>
      <c r="J104" s="16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6"/>
      <c r="D105" s="16"/>
      <c r="E105" s="16"/>
      <c r="F105" s="16"/>
      <c r="G105" s="16"/>
      <c r="H105" s="16"/>
      <c r="I105" s="16"/>
      <c r="J105" s="16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6"/>
      <c r="D106" s="16"/>
      <c r="E106" s="16"/>
      <c r="F106" s="16"/>
      <c r="G106" s="16"/>
      <c r="H106" s="16"/>
      <c r="I106" s="16"/>
      <c r="J106" s="16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6"/>
      <c r="D107" s="16"/>
      <c r="E107" s="16"/>
      <c r="F107" s="16"/>
      <c r="G107" s="16"/>
      <c r="H107" s="16"/>
      <c r="I107" s="16"/>
      <c r="J107" s="16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6"/>
      <c r="D108" s="16"/>
      <c r="E108" s="16"/>
      <c r="F108" s="16"/>
      <c r="G108" s="16"/>
      <c r="H108" s="16"/>
      <c r="I108" s="16"/>
      <c r="J108" s="16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6"/>
      <c r="D109" s="16"/>
      <c r="E109" s="16"/>
      <c r="F109" s="16"/>
      <c r="G109" s="16"/>
      <c r="H109" s="16"/>
      <c r="I109" s="16"/>
      <c r="J109" s="16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6"/>
      <c r="D110" s="16"/>
      <c r="E110" s="16"/>
      <c r="F110" s="16"/>
      <c r="G110" s="16"/>
      <c r="H110" s="16"/>
      <c r="I110" s="16"/>
      <c r="J110" s="16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6"/>
      <c r="D111" s="16"/>
      <c r="E111" s="16"/>
      <c r="F111" s="16"/>
      <c r="G111" s="16"/>
      <c r="H111" s="16"/>
      <c r="I111" s="16"/>
      <c r="J111" s="16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6"/>
      <c r="D112" s="16"/>
      <c r="E112" s="16"/>
      <c r="F112" s="16"/>
      <c r="G112" s="16"/>
      <c r="H112" s="16"/>
      <c r="I112" s="16"/>
      <c r="J112" s="16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6"/>
      <c r="D113" s="16"/>
      <c r="E113" s="16"/>
      <c r="F113" s="16"/>
      <c r="G113" s="16"/>
      <c r="H113" s="16"/>
      <c r="I113" s="16"/>
      <c r="J113" s="16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6"/>
      <c r="D114" s="16"/>
      <c r="E114" s="16"/>
      <c r="F114" s="16"/>
      <c r="G114" s="16"/>
      <c r="H114" s="16"/>
      <c r="I114" s="16"/>
      <c r="J114" s="16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6"/>
      <c r="D115" s="16"/>
      <c r="E115" s="16"/>
      <c r="F115" s="16"/>
      <c r="G115" s="16"/>
      <c r="H115" s="16"/>
      <c r="I115" s="16"/>
      <c r="J115" s="16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6"/>
      <c r="D116" s="16"/>
      <c r="E116" s="16"/>
      <c r="F116" s="16"/>
      <c r="G116" s="16"/>
      <c r="H116" s="16"/>
      <c r="I116" s="16"/>
      <c r="J116" s="16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6"/>
      <c r="D117" s="16"/>
      <c r="E117" s="16"/>
      <c r="F117" s="16"/>
      <c r="G117" s="16"/>
      <c r="H117" s="16"/>
      <c r="I117" s="16"/>
      <c r="J117" s="16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6"/>
      <c r="D118" s="16"/>
      <c r="E118" s="16"/>
      <c r="F118" s="16"/>
      <c r="G118" s="16"/>
      <c r="H118" s="16"/>
      <c r="I118" s="16"/>
      <c r="J118" s="16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6"/>
      <c r="D119" s="16"/>
      <c r="E119" s="16"/>
      <c r="F119" s="16"/>
      <c r="G119" s="16"/>
      <c r="H119" s="16"/>
      <c r="I119" s="16"/>
      <c r="J119" s="16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6"/>
      <c r="D120" s="16"/>
      <c r="E120" s="16"/>
      <c r="F120" s="16"/>
      <c r="G120" s="16"/>
      <c r="H120" s="16"/>
      <c r="I120" s="16"/>
      <c r="J120" s="16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6"/>
      <c r="D121" s="16"/>
      <c r="E121" s="16"/>
      <c r="F121" s="16"/>
      <c r="G121" s="16"/>
      <c r="H121" s="16"/>
      <c r="I121" s="16"/>
      <c r="J121" s="16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6"/>
      <c r="D122" s="16"/>
      <c r="E122" s="16"/>
      <c r="F122" s="16"/>
      <c r="G122" s="16"/>
      <c r="H122" s="16"/>
      <c r="I122" s="16"/>
      <c r="J122" s="16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6"/>
      <c r="D123" s="16"/>
      <c r="E123" s="16"/>
      <c r="F123" s="16"/>
      <c r="G123" s="16"/>
      <c r="H123" s="16"/>
      <c r="I123" s="16"/>
      <c r="J123" s="16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6"/>
      <c r="D124" s="16"/>
      <c r="E124" s="16"/>
      <c r="F124" s="16"/>
      <c r="G124" s="16"/>
      <c r="H124" s="16"/>
      <c r="I124" s="16"/>
      <c r="J124" s="16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6"/>
      <c r="D125" s="16"/>
      <c r="E125" s="16"/>
      <c r="F125" s="16"/>
      <c r="G125" s="16"/>
      <c r="H125" s="16"/>
      <c r="I125" s="16"/>
      <c r="J125" s="16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6"/>
      <c r="D126" s="16"/>
      <c r="E126" s="16"/>
      <c r="F126" s="16"/>
      <c r="G126" s="16"/>
      <c r="H126" s="16"/>
      <c r="I126" s="16"/>
      <c r="J126" s="16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6"/>
      <c r="D127" s="16"/>
      <c r="E127" s="16"/>
      <c r="F127" s="16"/>
      <c r="G127" s="16"/>
      <c r="H127" s="16"/>
      <c r="I127" s="16"/>
      <c r="J127" s="16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6"/>
      <c r="D128" s="16"/>
      <c r="E128" s="16"/>
      <c r="F128" s="16"/>
      <c r="G128" s="16"/>
      <c r="H128" s="16"/>
      <c r="I128" s="16"/>
      <c r="J128" s="16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6"/>
      <c r="D129" s="16"/>
      <c r="E129" s="16"/>
      <c r="F129" s="16"/>
      <c r="G129" s="16"/>
      <c r="H129" s="16"/>
      <c r="I129" s="16"/>
      <c r="J129" s="16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6"/>
      <c r="D130" s="16"/>
      <c r="E130" s="16"/>
      <c r="F130" s="16"/>
      <c r="G130" s="16"/>
      <c r="H130" s="16"/>
      <c r="I130" s="16"/>
      <c r="J130" s="16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6"/>
      <c r="D131" s="16"/>
      <c r="E131" s="16"/>
      <c r="F131" s="16"/>
      <c r="G131" s="16"/>
      <c r="H131" s="16"/>
      <c r="I131" s="16"/>
      <c r="J131" s="16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6"/>
      <c r="D132" s="16"/>
      <c r="E132" s="16"/>
      <c r="F132" s="16"/>
      <c r="G132" s="16"/>
      <c r="H132" s="16"/>
      <c r="I132" s="16"/>
      <c r="J132" s="16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6"/>
      <c r="D133" s="16"/>
      <c r="E133" s="16"/>
      <c r="F133" s="16"/>
      <c r="G133" s="16"/>
      <c r="H133" s="16"/>
      <c r="I133" s="16"/>
      <c r="J133" s="16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6"/>
      <c r="D134" s="16"/>
      <c r="E134" s="16"/>
      <c r="F134" s="16"/>
      <c r="G134" s="16"/>
      <c r="H134" s="16"/>
      <c r="I134" s="16"/>
      <c r="J134" s="16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6"/>
      <c r="D135" s="16"/>
      <c r="E135" s="16"/>
      <c r="F135" s="16"/>
      <c r="G135" s="16"/>
      <c r="H135" s="16"/>
      <c r="I135" s="16"/>
      <c r="J135" s="16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6"/>
      <c r="D136" s="16"/>
      <c r="E136" s="16"/>
      <c r="F136" s="16"/>
      <c r="G136" s="16"/>
      <c r="H136" s="16"/>
      <c r="I136" s="16"/>
      <c r="J136" s="16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6"/>
      <c r="D137" s="16"/>
      <c r="E137" s="16"/>
      <c r="F137" s="16"/>
      <c r="G137" s="16"/>
      <c r="H137" s="16"/>
      <c r="I137" s="16"/>
      <c r="J137" s="16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6"/>
      <c r="D138" s="16"/>
      <c r="E138" s="16"/>
      <c r="F138" s="16"/>
      <c r="G138" s="16"/>
      <c r="H138" s="16"/>
      <c r="I138" s="16"/>
      <c r="J138" s="16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6"/>
      <c r="D139" s="16"/>
      <c r="E139" s="16"/>
      <c r="F139" s="16"/>
      <c r="G139" s="16"/>
      <c r="H139" s="16"/>
      <c r="I139" s="16"/>
      <c r="J139" s="16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6"/>
      <c r="D140" s="16"/>
      <c r="E140" s="16"/>
      <c r="F140" s="16"/>
      <c r="G140" s="16"/>
      <c r="H140" s="16"/>
      <c r="I140" s="16"/>
      <c r="J140" s="16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6"/>
      <c r="D141" s="16"/>
      <c r="E141" s="16"/>
      <c r="F141" s="16"/>
      <c r="G141" s="16"/>
      <c r="H141" s="16"/>
      <c r="I141" s="16"/>
      <c r="J141" s="16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6"/>
      <c r="D142" s="16"/>
      <c r="E142" s="16"/>
      <c r="F142" s="16"/>
      <c r="G142" s="16"/>
      <c r="H142" s="16"/>
      <c r="I142" s="16"/>
      <c r="J142" s="16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6"/>
      <c r="D143" s="16"/>
      <c r="E143" s="16"/>
      <c r="F143" s="16"/>
      <c r="G143" s="16"/>
      <c r="H143" s="16"/>
      <c r="I143" s="16"/>
      <c r="J143" s="16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6"/>
      <c r="D144" s="16"/>
      <c r="E144" s="16"/>
      <c r="F144" s="16"/>
      <c r="G144" s="16"/>
      <c r="H144" s="16"/>
      <c r="I144" s="16"/>
      <c r="J144" s="16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6"/>
      <c r="D145" s="16"/>
      <c r="E145" s="16"/>
      <c r="F145" s="16"/>
      <c r="G145" s="16"/>
      <c r="H145" s="16"/>
      <c r="I145" s="16"/>
      <c r="J145" s="16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6"/>
      <c r="D146" s="16"/>
      <c r="E146" s="16"/>
      <c r="F146" s="16"/>
      <c r="G146" s="16"/>
      <c r="H146" s="16"/>
      <c r="I146" s="16"/>
      <c r="J146" s="16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6"/>
      <c r="D147" s="16"/>
      <c r="E147" s="16"/>
      <c r="F147" s="16"/>
      <c r="G147" s="16"/>
      <c r="H147" s="16"/>
      <c r="I147" s="16"/>
      <c r="J147" s="16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6"/>
      <c r="D148" s="16"/>
      <c r="E148" s="16"/>
      <c r="F148" s="16"/>
      <c r="G148" s="16"/>
      <c r="H148" s="16"/>
      <c r="I148" s="16"/>
      <c r="J148" s="16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6"/>
      <c r="D149" s="16"/>
      <c r="E149" s="16"/>
      <c r="F149" s="16"/>
      <c r="G149" s="16"/>
      <c r="H149" s="16"/>
      <c r="I149" s="16"/>
      <c r="J149" s="16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6"/>
      <c r="D150" s="16"/>
      <c r="E150" s="16"/>
      <c r="F150" s="16"/>
      <c r="G150" s="16"/>
      <c r="H150" s="16"/>
      <c r="I150" s="16"/>
      <c r="J150" s="16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6"/>
      <c r="D151" s="16"/>
      <c r="E151" s="16"/>
      <c r="F151" s="16"/>
      <c r="G151" s="16"/>
      <c r="H151" s="16"/>
      <c r="I151" s="16"/>
      <c r="J151" s="16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6"/>
      <c r="D152" s="16"/>
      <c r="E152" s="16"/>
      <c r="F152" s="16"/>
      <c r="G152" s="16"/>
      <c r="H152" s="16"/>
      <c r="I152" s="16"/>
      <c r="J152" s="16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6"/>
      <c r="D153" s="16"/>
      <c r="E153" s="16"/>
      <c r="F153" s="16"/>
      <c r="G153" s="16"/>
      <c r="H153" s="16"/>
      <c r="I153" s="16"/>
      <c r="J153" s="16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6"/>
      <c r="D154" s="16"/>
      <c r="E154" s="16"/>
      <c r="F154" s="16"/>
      <c r="G154" s="16"/>
      <c r="H154" s="16"/>
      <c r="I154" s="16"/>
      <c r="J154" s="16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6"/>
      <c r="D155" s="16"/>
      <c r="E155" s="16"/>
      <c r="F155" s="16"/>
      <c r="G155" s="16"/>
      <c r="H155" s="16"/>
      <c r="I155" s="16"/>
      <c r="J155" s="16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6"/>
      <c r="D156" s="16"/>
      <c r="E156" s="16"/>
      <c r="F156" s="16"/>
      <c r="G156" s="16"/>
      <c r="H156" s="16"/>
      <c r="I156" s="16"/>
      <c r="J156" s="16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6"/>
      <c r="D157" s="16"/>
      <c r="E157" s="16"/>
      <c r="F157" s="16"/>
      <c r="G157" s="16"/>
      <c r="H157" s="16"/>
      <c r="I157" s="16"/>
      <c r="J157" s="16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6"/>
      <c r="D158" s="16"/>
      <c r="E158" s="16"/>
      <c r="F158" s="16"/>
      <c r="G158" s="16"/>
      <c r="H158" s="16"/>
      <c r="I158" s="16"/>
      <c r="J158" s="16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6"/>
      <c r="D159" s="16"/>
      <c r="E159" s="16"/>
      <c r="F159" s="16"/>
      <c r="G159" s="16"/>
      <c r="H159" s="16"/>
      <c r="I159" s="16"/>
      <c r="J159" s="16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6"/>
      <c r="D160" s="16"/>
      <c r="E160" s="16"/>
      <c r="F160" s="16"/>
      <c r="G160" s="16"/>
      <c r="H160" s="16"/>
      <c r="I160" s="16"/>
      <c r="J160" s="16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6"/>
      <c r="D161" s="16"/>
      <c r="E161" s="16"/>
      <c r="F161" s="16"/>
      <c r="G161" s="16"/>
      <c r="H161" s="16"/>
      <c r="I161" s="16"/>
      <c r="J161" s="16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6"/>
      <c r="D162" s="16"/>
      <c r="E162" s="16"/>
      <c r="F162" s="16"/>
      <c r="G162" s="16"/>
      <c r="H162" s="16"/>
      <c r="I162" s="16"/>
      <c r="J162" s="16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6"/>
      <c r="D163" s="16"/>
      <c r="E163" s="16"/>
      <c r="F163" s="16"/>
      <c r="G163" s="16"/>
      <c r="H163" s="16"/>
      <c r="I163" s="16"/>
      <c r="J163" s="16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6"/>
      <c r="D164" s="16"/>
      <c r="E164" s="16"/>
      <c r="F164" s="16"/>
      <c r="G164" s="16"/>
      <c r="H164" s="16"/>
      <c r="I164" s="16"/>
      <c r="J164" s="16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6"/>
      <c r="D165" s="16"/>
      <c r="E165" s="16"/>
      <c r="F165" s="16"/>
      <c r="G165" s="16"/>
      <c r="H165" s="16"/>
      <c r="I165" s="16"/>
      <c r="J165" s="16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6"/>
      <c r="D166" s="16"/>
      <c r="E166" s="16"/>
      <c r="F166" s="16"/>
      <c r="G166" s="16"/>
      <c r="H166" s="16"/>
      <c r="I166" s="16"/>
      <c r="J166" s="16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6"/>
      <c r="D167" s="16"/>
      <c r="E167" s="16"/>
      <c r="F167" s="16"/>
      <c r="G167" s="16"/>
      <c r="H167" s="16"/>
      <c r="I167" s="16"/>
      <c r="J167" s="16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6"/>
      <c r="D168" s="16"/>
      <c r="E168" s="16"/>
      <c r="F168" s="16"/>
      <c r="G168" s="16"/>
      <c r="H168" s="16"/>
      <c r="I168" s="16"/>
      <c r="J168" s="16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6"/>
      <c r="D169" s="16"/>
      <c r="E169" s="16"/>
      <c r="F169" s="16"/>
      <c r="G169" s="16"/>
      <c r="H169" s="16"/>
      <c r="I169" s="16"/>
      <c r="J169" s="16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6"/>
      <c r="D170" s="16"/>
      <c r="E170" s="16"/>
      <c r="F170" s="16"/>
      <c r="G170" s="16"/>
      <c r="H170" s="16"/>
      <c r="I170" s="16"/>
      <c r="J170" s="16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6"/>
      <c r="D171" s="16"/>
      <c r="E171" s="16"/>
      <c r="F171" s="16"/>
      <c r="G171" s="16"/>
      <c r="H171" s="16"/>
      <c r="I171" s="16"/>
      <c r="J171" s="16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6"/>
      <c r="D172" s="16"/>
      <c r="E172" s="16"/>
      <c r="F172" s="16"/>
      <c r="G172" s="16"/>
      <c r="H172" s="16"/>
      <c r="I172" s="16"/>
      <c r="J172" s="16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6"/>
      <c r="D173" s="16"/>
      <c r="E173" s="16"/>
      <c r="F173" s="16"/>
      <c r="G173" s="16"/>
      <c r="H173" s="16"/>
      <c r="I173" s="16"/>
      <c r="J173" s="16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6"/>
      <c r="D174" s="16"/>
      <c r="E174" s="16"/>
      <c r="F174" s="16"/>
      <c r="G174" s="16"/>
      <c r="H174" s="16"/>
      <c r="I174" s="16"/>
      <c r="J174" s="16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6"/>
      <c r="D175" s="16"/>
      <c r="E175" s="16"/>
      <c r="F175" s="16"/>
      <c r="G175" s="16"/>
      <c r="H175" s="16"/>
      <c r="I175" s="16"/>
      <c r="J175" s="16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6"/>
      <c r="D176" s="16"/>
      <c r="E176" s="16"/>
      <c r="F176" s="16"/>
      <c r="G176" s="16"/>
      <c r="H176" s="16"/>
      <c r="I176" s="16"/>
      <c r="J176" s="16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6"/>
      <c r="D177" s="16"/>
      <c r="E177" s="16"/>
      <c r="F177" s="16"/>
      <c r="G177" s="16"/>
      <c r="H177" s="16"/>
      <c r="I177" s="16"/>
      <c r="J177" s="16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6"/>
      <c r="D178" s="16"/>
      <c r="E178" s="16"/>
      <c r="F178" s="16"/>
      <c r="G178" s="16"/>
      <c r="H178" s="16"/>
      <c r="I178" s="16"/>
      <c r="J178" s="16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6"/>
      <c r="D179" s="16"/>
      <c r="E179" s="16"/>
      <c r="F179" s="16"/>
      <c r="G179" s="16"/>
      <c r="H179" s="16"/>
      <c r="I179" s="16"/>
      <c r="J179" s="16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6"/>
      <c r="D180" s="16"/>
      <c r="E180" s="16"/>
      <c r="F180" s="16"/>
      <c r="G180" s="16"/>
      <c r="H180" s="16"/>
      <c r="I180" s="16"/>
      <c r="J180" s="16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6"/>
      <c r="D181" s="16"/>
      <c r="E181" s="16"/>
      <c r="F181" s="16"/>
      <c r="G181" s="16"/>
      <c r="H181" s="16"/>
      <c r="I181" s="16"/>
      <c r="J181" s="16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6"/>
      <c r="D182" s="16"/>
      <c r="E182" s="16"/>
      <c r="F182" s="16"/>
      <c r="G182" s="16"/>
      <c r="H182" s="16"/>
      <c r="I182" s="16"/>
      <c r="J182" s="16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6"/>
      <c r="D183" s="16"/>
      <c r="E183" s="16"/>
      <c r="F183" s="16"/>
      <c r="G183" s="16"/>
      <c r="H183" s="16"/>
      <c r="I183" s="16"/>
      <c r="J183" s="16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6"/>
      <c r="D184" s="16"/>
      <c r="E184" s="16"/>
      <c r="F184" s="16"/>
      <c r="G184" s="16"/>
      <c r="H184" s="16"/>
      <c r="I184" s="16"/>
      <c r="J184" s="16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6"/>
      <c r="D185" s="16"/>
      <c r="E185" s="16"/>
      <c r="F185" s="16"/>
      <c r="G185" s="16"/>
      <c r="H185" s="16"/>
      <c r="I185" s="16"/>
      <c r="J185" s="16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6"/>
      <c r="D186" s="16"/>
      <c r="E186" s="16"/>
      <c r="F186" s="16"/>
      <c r="G186" s="16"/>
      <c r="H186" s="16"/>
      <c r="I186" s="16"/>
      <c r="J186" s="16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6"/>
      <c r="D187" s="16"/>
      <c r="E187" s="16"/>
      <c r="F187" s="16"/>
      <c r="G187" s="16"/>
      <c r="H187" s="16"/>
      <c r="I187" s="16"/>
      <c r="J187" s="16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6"/>
      <c r="D188" s="16"/>
      <c r="E188" s="16"/>
      <c r="F188" s="16"/>
      <c r="G188" s="16"/>
      <c r="H188" s="16"/>
      <c r="I188" s="16"/>
      <c r="J188" s="16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6"/>
      <c r="D189" s="16"/>
      <c r="E189" s="16"/>
      <c r="F189" s="16"/>
      <c r="G189" s="16"/>
      <c r="H189" s="16"/>
      <c r="I189" s="16"/>
      <c r="J189" s="16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6"/>
      <c r="D190" s="16"/>
      <c r="E190" s="16"/>
      <c r="F190" s="16"/>
      <c r="G190" s="16"/>
      <c r="H190" s="16"/>
      <c r="I190" s="16"/>
      <c r="J190" s="16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6"/>
      <c r="D191" s="16"/>
      <c r="E191" s="16"/>
      <c r="F191" s="16"/>
      <c r="G191" s="16"/>
      <c r="H191" s="16"/>
      <c r="I191" s="16"/>
      <c r="J191" s="16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6"/>
      <c r="D192" s="16"/>
      <c r="E192" s="16"/>
      <c r="F192" s="16"/>
      <c r="G192" s="16"/>
      <c r="H192" s="16"/>
      <c r="I192" s="16"/>
      <c r="J192" s="16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6"/>
      <c r="D193" s="16"/>
      <c r="E193" s="16"/>
      <c r="F193" s="16"/>
      <c r="G193" s="16"/>
      <c r="H193" s="16"/>
      <c r="I193" s="16"/>
      <c r="J193" s="16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6"/>
      <c r="D194" s="16"/>
      <c r="E194" s="16"/>
      <c r="F194" s="16"/>
      <c r="G194" s="16"/>
      <c r="H194" s="16"/>
      <c r="I194" s="16"/>
      <c r="J194" s="16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6"/>
      <c r="D195" s="16"/>
      <c r="E195" s="16"/>
      <c r="F195" s="16"/>
      <c r="G195" s="16"/>
      <c r="H195" s="16"/>
      <c r="I195" s="16"/>
      <c r="J195" s="16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6"/>
      <c r="D196" s="16"/>
      <c r="E196" s="16"/>
      <c r="F196" s="16"/>
      <c r="G196" s="16"/>
      <c r="H196" s="16"/>
      <c r="I196" s="16"/>
      <c r="J196" s="16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6"/>
      <c r="D197" s="16"/>
      <c r="E197" s="16"/>
      <c r="F197" s="16"/>
      <c r="G197" s="16"/>
      <c r="H197" s="16"/>
      <c r="I197" s="16"/>
      <c r="J197" s="16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6"/>
      <c r="D198" s="16"/>
      <c r="E198" s="16"/>
      <c r="F198" s="16"/>
      <c r="G198" s="16"/>
      <c r="H198" s="16"/>
      <c r="I198" s="16"/>
      <c r="J198" s="16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6"/>
      <c r="D199" s="16"/>
      <c r="E199" s="16"/>
      <c r="F199" s="16"/>
      <c r="G199" s="16"/>
      <c r="H199" s="16"/>
      <c r="I199" s="16"/>
      <c r="J199" s="16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6"/>
      <c r="D200" s="16"/>
      <c r="E200" s="16"/>
      <c r="F200" s="16"/>
      <c r="G200" s="16"/>
      <c r="H200" s="16"/>
      <c r="I200" s="16"/>
      <c r="J200" s="16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6"/>
      <c r="D201" s="16"/>
      <c r="E201" s="16"/>
      <c r="F201" s="16"/>
      <c r="G201" s="16"/>
      <c r="H201" s="16"/>
      <c r="I201" s="16"/>
      <c r="J201" s="16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6"/>
      <c r="D202" s="16"/>
      <c r="E202" s="16"/>
      <c r="F202" s="16"/>
      <c r="G202" s="16"/>
      <c r="H202" s="16"/>
      <c r="I202" s="16"/>
      <c r="J202" s="16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6"/>
      <c r="D203" s="16"/>
      <c r="E203" s="16"/>
      <c r="F203" s="16"/>
      <c r="G203" s="16"/>
      <c r="H203" s="16"/>
      <c r="I203" s="16"/>
      <c r="J203" s="16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6"/>
      <c r="D204" s="16"/>
      <c r="E204" s="16"/>
      <c r="F204" s="16"/>
      <c r="G204" s="16"/>
      <c r="H204" s="16"/>
      <c r="I204" s="16"/>
      <c r="J204" s="16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6"/>
      <c r="D205" s="16"/>
      <c r="E205" s="16"/>
      <c r="F205" s="16"/>
      <c r="G205" s="16"/>
      <c r="H205" s="16"/>
      <c r="I205" s="16"/>
      <c r="J205" s="16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6"/>
      <c r="D206" s="16"/>
      <c r="E206" s="16"/>
      <c r="F206" s="16"/>
      <c r="G206" s="16"/>
      <c r="H206" s="16"/>
      <c r="I206" s="16"/>
      <c r="J206" s="16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6"/>
      <c r="D207" s="16"/>
      <c r="E207" s="16"/>
      <c r="F207" s="16"/>
      <c r="G207" s="16"/>
      <c r="H207" s="16"/>
      <c r="I207" s="16"/>
      <c r="J207" s="16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6"/>
      <c r="D208" s="16"/>
      <c r="E208" s="16"/>
      <c r="F208" s="16"/>
      <c r="G208" s="16"/>
      <c r="H208" s="16"/>
      <c r="I208" s="16"/>
      <c r="J208" s="16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6"/>
      <c r="D209" s="16"/>
      <c r="E209" s="16"/>
      <c r="F209" s="16"/>
      <c r="G209" s="16"/>
      <c r="H209" s="16"/>
      <c r="I209" s="16"/>
      <c r="J209" s="16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6"/>
      <c r="D210" s="16"/>
      <c r="E210" s="16"/>
      <c r="F210" s="16"/>
      <c r="G210" s="16"/>
      <c r="H210" s="16"/>
      <c r="I210" s="16"/>
      <c r="J210" s="16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6"/>
      <c r="D211" s="16"/>
      <c r="E211" s="16"/>
      <c r="F211" s="16"/>
      <c r="G211" s="16"/>
      <c r="H211" s="16"/>
      <c r="I211" s="16"/>
      <c r="J211" s="16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6"/>
      <c r="D212" s="16"/>
      <c r="E212" s="16"/>
      <c r="F212" s="16"/>
      <c r="G212" s="16"/>
      <c r="H212" s="16"/>
      <c r="I212" s="16"/>
      <c r="J212" s="16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6"/>
      <c r="D213" s="16"/>
      <c r="E213" s="16"/>
      <c r="F213" s="16"/>
      <c r="G213" s="16"/>
      <c r="H213" s="16"/>
      <c r="I213" s="16"/>
      <c r="J213" s="16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6"/>
      <c r="D214" s="16"/>
      <c r="E214" s="16"/>
      <c r="F214" s="16"/>
      <c r="G214" s="16"/>
      <c r="H214" s="16"/>
      <c r="I214" s="16"/>
      <c r="J214" s="16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6"/>
      <c r="D215" s="16"/>
      <c r="E215" s="16"/>
      <c r="F215" s="16"/>
      <c r="G215" s="16"/>
      <c r="H215" s="16"/>
      <c r="I215" s="16"/>
      <c r="J215" s="16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6"/>
      <c r="D216" s="16"/>
      <c r="E216" s="16"/>
      <c r="F216" s="16"/>
      <c r="G216" s="16"/>
      <c r="H216" s="16"/>
      <c r="I216" s="16"/>
      <c r="J216" s="16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6"/>
      <c r="D217" s="16"/>
      <c r="E217" s="16"/>
      <c r="F217" s="16"/>
      <c r="G217" s="16"/>
      <c r="H217" s="16"/>
      <c r="I217" s="16"/>
      <c r="J217" s="16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6"/>
      <c r="D218" s="16"/>
      <c r="E218" s="16"/>
      <c r="F218" s="16"/>
      <c r="G218" s="16"/>
      <c r="H218" s="16"/>
      <c r="I218" s="16"/>
      <c r="J218" s="16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6"/>
      <c r="D219" s="16"/>
      <c r="E219" s="16"/>
      <c r="F219" s="16"/>
      <c r="G219" s="16"/>
      <c r="H219" s="16"/>
      <c r="I219" s="16"/>
      <c r="J219" s="16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6"/>
      <c r="D220" s="16"/>
      <c r="E220" s="16"/>
      <c r="F220" s="16"/>
      <c r="G220" s="16"/>
      <c r="H220" s="16"/>
      <c r="I220" s="16"/>
      <c r="J220" s="16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6"/>
      <c r="D221" s="16"/>
      <c r="E221" s="16"/>
      <c r="F221" s="16"/>
      <c r="G221" s="16"/>
      <c r="H221" s="16"/>
      <c r="I221" s="16"/>
      <c r="J221" s="16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6"/>
      <c r="D222" s="16"/>
      <c r="E222" s="16"/>
      <c r="F222" s="16"/>
      <c r="G222" s="16"/>
      <c r="H222" s="16"/>
      <c r="I222" s="16"/>
      <c r="J222" s="16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6"/>
      <c r="D223" s="16"/>
      <c r="E223" s="16"/>
      <c r="F223" s="16"/>
      <c r="G223" s="16"/>
      <c r="H223" s="16"/>
      <c r="I223" s="16"/>
      <c r="J223" s="16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6"/>
      <c r="D224" s="16"/>
      <c r="E224" s="16"/>
      <c r="F224" s="16"/>
      <c r="G224" s="16"/>
      <c r="H224" s="16"/>
      <c r="I224" s="16"/>
      <c r="J224" s="16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6"/>
      <c r="D225" s="16"/>
      <c r="E225" s="16"/>
      <c r="F225" s="16"/>
      <c r="G225" s="16"/>
      <c r="H225" s="16"/>
      <c r="I225" s="16"/>
      <c r="J225" s="16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6"/>
      <c r="D226" s="16"/>
      <c r="E226" s="16"/>
      <c r="F226" s="16"/>
      <c r="G226" s="16"/>
      <c r="H226" s="16"/>
      <c r="I226" s="16"/>
      <c r="J226" s="16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6"/>
      <c r="D227" s="16"/>
      <c r="E227" s="16"/>
      <c r="F227" s="16"/>
      <c r="G227" s="16"/>
      <c r="H227" s="16"/>
      <c r="I227" s="16"/>
      <c r="J227" s="16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6"/>
      <c r="D228" s="16"/>
      <c r="E228" s="16"/>
      <c r="F228" s="16"/>
      <c r="G228" s="16"/>
      <c r="H228" s="16"/>
      <c r="I228" s="16"/>
      <c r="J228" s="16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6"/>
      <c r="D229" s="16"/>
      <c r="E229" s="16"/>
      <c r="F229" s="16"/>
      <c r="G229" s="16"/>
      <c r="H229" s="16"/>
      <c r="I229" s="16"/>
      <c r="J229" s="16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6"/>
      <c r="D230" s="16"/>
      <c r="E230" s="16"/>
      <c r="F230" s="16"/>
      <c r="G230" s="16"/>
      <c r="H230" s="16"/>
      <c r="I230" s="16"/>
      <c r="J230" s="16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6"/>
      <c r="D231" s="16"/>
      <c r="E231" s="16"/>
      <c r="F231" s="16"/>
      <c r="G231" s="16"/>
      <c r="H231" s="16"/>
      <c r="I231" s="16"/>
      <c r="J231" s="16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6"/>
      <c r="D232" s="16"/>
      <c r="E232" s="16"/>
      <c r="F232" s="16"/>
      <c r="G232" s="16"/>
      <c r="H232" s="16"/>
      <c r="I232" s="16"/>
      <c r="J232" s="16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6"/>
      <c r="D233" s="16"/>
      <c r="E233" s="16"/>
      <c r="F233" s="16"/>
      <c r="G233" s="16"/>
      <c r="H233" s="16"/>
      <c r="I233" s="16"/>
      <c r="J233" s="16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6"/>
      <c r="D234" s="16"/>
      <c r="E234" s="16"/>
      <c r="F234" s="16"/>
      <c r="G234" s="16"/>
      <c r="H234" s="16"/>
      <c r="I234" s="16"/>
      <c r="J234" s="16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6"/>
      <c r="D235" s="16"/>
      <c r="E235" s="16"/>
      <c r="F235" s="16"/>
      <c r="G235" s="16"/>
      <c r="H235" s="16"/>
      <c r="I235" s="16"/>
      <c r="J235" s="16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6"/>
      <c r="D236" s="16"/>
      <c r="E236" s="16"/>
      <c r="F236" s="16"/>
      <c r="G236" s="16"/>
      <c r="H236" s="16"/>
      <c r="I236" s="16"/>
      <c r="J236" s="16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6"/>
      <c r="D237" s="16"/>
      <c r="E237" s="16"/>
      <c r="F237" s="16"/>
      <c r="G237" s="16"/>
      <c r="H237" s="16"/>
      <c r="I237" s="16"/>
      <c r="J237" s="16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6"/>
      <c r="D238" s="16"/>
      <c r="E238" s="16"/>
      <c r="F238" s="16"/>
      <c r="G238" s="16"/>
      <c r="H238" s="16"/>
      <c r="I238" s="16"/>
      <c r="J238" s="16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6"/>
      <c r="D239" s="16"/>
      <c r="E239" s="16"/>
      <c r="F239" s="16"/>
      <c r="G239" s="16"/>
      <c r="H239" s="16"/>
      <c r="I239" s="16"/>
      <c r="J239" s="16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6"/>
      <c r="D240" s="16"/>
      <c r="E240" s="16"/>
      <c r="F240" s="16"/>
      <c r="G240" s="16"/>
      <c r="H240" s="16"/>
      <c r="I240" s="16"/>
      <c r="J240" s="16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6"/>
      <c r="D241" s="16"/>
      <c r="E241" s="16"/>
      <c r="F241" s="16"/>
      <c r="G241" s="16"/>
      <c r="H241" s="16"/>
      <c r="I241" s="16"/>
      <c r="J241" s="16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6"/>
      <c r="D242" s="16"/>
      <c r="E242" s="16"/>
      <c r="F242" s="16"/>
      <c r="G242" s="16"/>
      <c r="H242" s="16"/>
      <c r="I242" s="16"/>
      <c r="J242" s="16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6"/>
      <c r="D243" s="16"/>
      <c r="E243" s="16"/>
      <c r="F243" s="16"/>
      <c r="G243" s="16"/>
      <c r="H243" s="16"/>
      <c r="I243" s="16"/>
      <c r="J243" s="16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6"/>
      <c r="D244" s="16"/>
      <c r="E244" s="16"/>
      <c r="F244" s="16"/>
      <c r="G244" s="16"/>
      <c r="H244" s="16"/>
      <c r="I244" s="16"/>
      <c r="J244" s="16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6"/>
      <c r="D245" s="16"/>
      <c r="E245" s="16"/>
      <c r="F245" s="16"/>
      <c r="G245" s="16"/>
      <c r="H245" s="16"/>
      <c r="I245" s="16"/>
      <c r="J245" s="16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6"/>
      <c r="D246" s="16"/>
      <c r="E246" s="16"/>
      <c r="F246" s="16"/>
      <c r="G246" s="16"/>
      <c r="H246" s="16"/>
      <c r="I246" s="16"/>
      <c r="J246" s="16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6"/>
      <c r="D247" s="16"/>
      <c r="E247" s="16"/>
      <c r="F247" s="16"/>
      <c r="G247" s="16"/>
      <c r="H247" s="16"/>
      <c r="I247" s="16"/>
      <c r="J247" s="16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6"/>
      <c r="D248" s="16"/>
      <c r="E248" s="16"/>
      <c r="F248" s="16"/>
      <c r="G248" s="16"/>
      <c r="H248" s="16"/>
      <c r="I248" s="16"/>
      <c r="J248" s="16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6"/>
      <c r="D249" s="16"/>
      <c r="E249" s="16"/>
      <c r="F249" s="16"/>
      <c r="G249" s="16"/>
      <c r="H249" s="16"/>
      <c r="I249" s="16"/>
      <c r="J249" s="16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6"/>
      <c r="D250" s="16"/>
      <c r="E250" s="16"/>
      <c r="F250" s="16"/>
      <c r="G250" s="16"/>
      <c r="H250" s="16"/>
      <c r="I250" s="16"/>
      <c r="J250" s="16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6"/>
      <c r="D251" s="16"/>
      <c r="E251" s="16"/>
      <c r="F251" s="16"/>
      <c r="G251" s="16"/>
      <c r="H251" s="16"/>
      <c r="I251" s="16"/>
      <c r="J251" s="16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6"/>
      <c r="D252" s="16"/>
      <c r="E252" s="16"/>
      <c r="F252" s="16"/>
      <c r="G252" s="16"/>
      <c r="H252" s="16"/>
      <c r="I252" s="16"/>
      <c r="J252" s="16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6"/>
      <c r="D253" s="16"/>
      <c r="E253" s="16"/>
      <c r="F253" s="16"/>
      <c r="G253" s="16"/>
      <c r="H253" s="16"/>
      <c r="I253" s="16"/>
      <c r="J253" s="16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6"/>
      <c r="D254" s="16"/>
      <c r="E254" s="16"/>
      <c r="F254" s="16"/>
      <c r="G254" s="16"/>
      <c r="H254" s="16"/>
      <c r="I254" s="16"/>
      <c r="J254" s="16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6"/>
      <c r="D255" s="16"/>
      <c r="E255" s="16"/>
      <c r="F255" s="16"/>
      <c r="G255" s="16"/>
      <c r="H255" s="16"/>
      <c r="I255" s="16"/>
      <c r="J255" s="16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6"/>
      <c r="D256" s="16"/>
      <c r="E256" s="16"/>
      <c r="F256" s="16"/>
      <c r="G256" s="16"/>
      <c r="H256" s="16"/>
      <c r="I256" s="16"/>
      <c r="J256" s="16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6"/>
      <c r="D257" s="16"/>
      <c r="E257" s="16"/>
      <c r="F257" s="16"/>
      <c r="G257" s="16"/>
      <c r="H257" s="16"/>
      <c r="I257" s="16"/>
      <c r="J257" s="16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6"/>
      <c r="D258" s="16"/>
      <c r="E258" s="16"/>
      <c r="F258" s="16"/>
      <c r="G258" s="16"/>
      <c r="H258" s="16"/>
      <c r="I258" s="16"/>
      <c r="J258" s="16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6"/>
      <c r="D259" s="16"/>
      <c r="E259" s="16"/>
      <c r="F259" s="16"/>
      <c r="G259" s="16"/>
      <c r="H259" s="16"/>
      <c r="I259" s="16"/>
      <c r="J259" s="16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6"/>
      <c r="D260" s="16"/>
      <c r="E260" s="16"/>
      <c r="F260" s="16"/>
      <c r="G260" s="16"/>
      <c r="H260" s="16"/>
      <c r="I260" s="16"/>
      <c r="J260" s="16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6"/>
      <c r="D261" s="16"/>
      <c r="E261" s="16"/>
      <c r="F261" s="16"/>
      <c r="G261" s="16"/>
      <c r="H261" s="16"/>
      <c r="I261" s="16"/>
      <c r="J261" s="16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6"/>
      <c r="D262" s="16"/>
      <c r="E262" s="16"/>
      <c r="F262" s="16"/>
      <c r="G262" s="16"/>
      <c r="H262" s="16"/>
      <c r="I262" s="16"/>
      <c r="J262" s="16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6"/>
      <c r="D263" s="16"/>
      <c r="E263" s="16"/>
      <c r="F263" s="16"/>
      <c r="G263" s="16"/>
      <c r="H263" s="16"/>
      <c r="I263" s="16"/>
      <c r="J263" s="16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6"/>
      <c r="D264" s="16"/>
      <c r="E264" s="16"/>
      <c r="F264" s="16"/>
      <c r="G264" s="16"/>
      <c r="H264" s="16"/>
      <c r="I264" s="16"/>
      <c r="J264" s="16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6"/>
      <c r="D265" s="16"/>
      <c r="E265" s="16"/>
      <c r="F265" s="16"/>
      <c r="G265" s="16"/>
      <c r="H265" s="16"/>
      <c r="I265" s="16"/>
      <c r="J265" s="16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6"/>
      <c r="D266" s="16"/>
      <c r="E266" s="16"/>
      <c r="F266" s="16"/>
      <c r="G266" s="16"/>
      <c r="H266" s="16"/>
      <c r="I266" s="16"/>
      <c r="J266" s="16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6"/>
      <c r="D267" s="16"/>
      <c r="E267" s="16"/>
      <c r="F267" s="16"/>
      <c r="G267" s="16"/>
      <c r="H267" s="16"/>
      <c r="I267" s="16"/>
      <c r="J267" s="16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6"/>
      <c r="D268" s="16"/>
      <c r="E268" s="16"/>
      <c r="F268" s="16"/>
      <c r="G268" s="16"/>
      <c r="H268" s="16"/>
      <c r="I268" s="16"/>
      <c r="J268" s="16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6"/>
      <c r="D269" s="16"/>
      <c r="E269" s="16"/>
      <c r="F269" s="16"/>
      <c r="G269" s="16"/>
      <c r="H269" s="16"/>
      <c r="I269" s="16"/>
      <c r="J269" s="16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6"/>
      <c r="D270" s="16"/>
      <c r="E270" s="16"/>
      <c r="F270" s="16"/>
      <c r="G270" s="16"/>
      <c r="H270" s="16"/>
      <c r="I270" s="16"/>
      <c r="J270" s="16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6"/>
      <c r="D271" s="16"/>
      <c r="E271" s="16"/>
      <c r="F271" s="16"/>
      <c r="G271" s="16"/>
      <c r="H271" s="16"/>
      <c r="I271" s="16"/>
      <c r="J271" s="16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6"/>
      <c r="D272" s="16"/>
      <c r="E272" s="16"/>
      <c r="F272" s="16"/>
      <c r="G272" s="16"/>
      <c r="H272" s="16"/>
      <c r="I272" s="16"/>
      <c r="J272" s="16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6"/>
      <c r="D273" s="16"/>
      <c r="E273" s="16"/>
      <c r="F273" s="16"/>
      <c r="G273" s="16"/>
      <c r="H273" s="16"/>
      <c r="I273" s="16"/>
      <c r="J273" s="16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6"/>
      <c r="D274" s="16"/>
      <c r="E274" s="16"/>
      <c r="F274" s="16"/>
      <c r="G274" s="16"/>
      <c r="H274" s="16"/>
      <c r="I274" s="16"/>
      <c r="J274" s="16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6"/>
      <c r="D275" s="16"/>
      <c r="E275" s="16"/>
      <c r="F275" s="16"/>
      <c r="G275" s="16"/>
      <c r="H275" s="16"/>
      <c r="I275" s="16"/>
      <c r="J275" s="16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6"/>
      <c r="D276" s="16"/>
      <c r="E276" s="16"/>
      <c r="F276" s="16"/>
      <c r="G276" s="16"/>
      <c r="H276" s="16"/>
      <c r="I276" s="16"/>
      <c r="J276" s="16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6"/>
      <c r="D277" s="16"/>
      <c r="E277" s="16"/>
      <c r="F277" s="16"/>
      <c r="G277" s="16"/>
      <c r="H277" s="16"/>
      <c r="I277" s="16"/>
      <c r="J277" s="16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6"/>
      <c r="D278" s="16"/>
      <c r="E278" s="16"/>
      <c r="F278" s="16"/>
      <c r="G278" s="16"/>
      <c r="H278" s="16"/>
      <c r="I278" s="16"/>
      <c r="J278" s="16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6"/>
      <c r="D279" s="16"/>
      <c r="E279" s="16"/>
      <c r="F279" s="16"/>
      <c r="G279" s="16"/>
      <c r="H279" s="16"/>
      <c r="I279" s="16"/>
      <c r="J279" s="16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6"/>
      <c r="D280" s="16"/>
      <c r="E280" s="16"/>
      <c r="F280" s="16"/>
      <c r="G280" s="16"/>
      <c r="H280" s="16"/>
      <c r="I280" s="16"/>
      <c r="J280" s="16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6"/>
      <c r="D281" s="16"/>
      <c r="E281" s="16"/>
      <c r="F281" s="16"/>
      <c r="G281" s="16"/>
      <c r="H281" s="16"/>
      <c r="I281" s="16"/>
      <c r="J281" s="16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6"/>
      <c r="D282" s="16"/>
      <c r="E282" s="16"/>
      <c r="F282" s="16"/>
      <c r="G282" s="16"/>
      <c r="H282" s="16"/>
      <c r="I282" s="16"/>
      <c r="J282" s="16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6"/>
      <c r="D283" s="16"/>
      <c r="E283" s="16"/>
      <c r="F283" s="16"/>
      <c r="G283" s="16"/>
      <c r="H283" s="16"/>
      <c r="I283" s="16"/>
      <c r="J283" s="16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6"/>
      <c r="D284" s="16"/>
      <c r="E284" s="16"/>
      <c r="F284" s="16"/>
      <c r="G284" s="16"/>
      <c r="H284" s="16"/>
      <c r="I284" s="16"/>
      <c r="J284" s="16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6"/>
      <c r="D285" s="16"/>
      <c r="E285" s="16"/>
      <c r="F285" s="16"/>
      <c r="G285" s="16"/>
      <c r="H285" s="16"/>
      <c r="I285" s="16"/>
      <c r="J285" s="16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6"/>
      <c r="D286" s="16"/>
      <c r="E286" s="16"/>
      <c r="F286" s="16"/>
      <c r="G286" s="16"/>
      <c r="H286" s="16"/>
      <c r="I286" s="16"/>
      <c r="J286" s="16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6"/>
      <c r="D287" s="16"/>
      <c r="E287" s="16"/>
      <c r="F287" s="16"/>
      <c r="G287" s="16"/>
      <c r="H287" s="16"/>
      <c r="I287" s="16"/>
      <c r="J287" s="16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6"/>
      <c r="D288" s="16"/>
      <c r="E288" s="16"/>
      <c r="F288" s="16"/>
      <c r="G288" s="16"/>
      <c r="H288" s="16"/>
      <c r="I288" s="16"/>
      <c r="J288" s="16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6"/>
      <c r="D289" s="16"/>
      <c r="E289" s="16"/>
      <c r="F289" s="16"/>
      <c r="G289" s="16"/>
      <c r="H289" s="16"/>
      <c r="I289" s="16"/>
      <c r="J289" s="16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6"/>
      <c r="D290" s="16"/>
      <c r="E290" s="16"/>
      <c r="F290" s="16"/>
      <c r="G290" s="16"/>
      <c r="H290" s="16"/>
      <c r="I290" s="16"/>
      <c r="J290" s="16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6"/>
      <c r="D291" s="16"/>
      <c r="E291" s="16"/>
      <c r="F291" s="16"/>
      <c r="G291" s="16"/>
      <c r="H291" s="16"/>
      <c r="I291" s="16"/>
      <c r="J291" s="16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6"/>
      <c r="D292" s="16"/>
      <c r="E292" s="16"/>
      <c r="F292" s="16"/>
      <c r="G292" s="16"/>
      <c r="H292" s="16"/>
      <c r="I292" s="16"/>
      <c r="J292" s="16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6"/>
      <c r="D293" s="16"/>
      <c r="E293" s="16"/>
      <c r="F293" s="16"/>
      <c r="G293" s="16"/>
      <c r="H293" s="16"/>
      <c r="I293" s="16"/>
      <c r="J293" s="16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6"/>
      <c r="D294" s="16"/>
      <c r="E294" s="16"/>
      <c r="F294" s="16"/>
      <c r="G294" s="16"/>
      <c r="H294" s="16"/>
      <c r="I294" s="16"/>
      <c r="J294" s="16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6"/>
      <c r="D295" s="16"/>
      <c r="E295" s="16"/>
      <c r="F295" s="16"/>
      <c r="G295" s="16"/>
      <c r="H295" s="16"/>
      <c r="I295" s="16"/>
      <c r="J295" s="16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6"/>
      <c r="D296" s="16"/>
      <c r="E296" s="16"/>
      <c r="F296" s="16"/>
      <c r="G296" s="16"/>
      <c r="H296" s="16"/>
      <c r="I296" s="16"/>
      <c r="J296" s="16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6"/>
      <c r="D297" s="16"/>
      <c r="E297" s="16"/>
      <c r="F297" s="16"/>
      <c r="G297" s="16"/>
      <c r="H297" s="16"/>
      <c r="I297" s="16"/>
      <c r="J297" s="16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6"/>
      <c r="D298" s="16"/>
      <c r="E298" s="16"/>
      <c r="F298" s="16"/>
      <c r="G298" s="16"/>
      <c r="H298" s="16"/>
      <c r="I298" s="16"/>
      <c r="J298" s="16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6"/>
      <c r="D299" s="16"/>
      <c r="E299" s="16"/>
      <c r="F299" s="16"/>
      <c r="G299" s="16"/>
      <c r="H299" s="16"/>
      <c r="I299" s="16"/>
      <c r="J299" s="16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6"/>
      <c r="D300" s="16"/>
      <c r="E300" s="16"/>
      <c r="F300" s="16"/>
      <c r="G300" s="16"/>
      <c r="H300" s="16"/>
      <c r="I300" s="16"/>
      <c r="J300" s="16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6"/>
      <c r="D301" s="16"/>
      <c r="E301" s="16"/>
      <c r="F301" s="16"/>
      <c r="G301" s="16"/>
      <c r="H301" s="16"/>
      <c r="I301" s="16"/>
      <c r="J301" s="16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6"/>
      <c r="D302" s="16"/>
      <c r="E302" s="16"/>
      <c r="F302" s="16"/>
      <c r="G302" s="16"/>
      <c r="H302" s="16"/>
      <c r="I302" s="16"/>
      <c r="J302" s="16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6"/>
      <c r="D303" s="16"/>
      <c r="E303" s="16"/>
      <c r="F303" s="16"/>
      <c r="G303" s="16"/>
      <c r="H303" s="16"/>
      <c r="I303" s="16"/>
      <c r="J303" s="16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6"/>
      <c r="D304" s="16"/>
      <c r="E304" s="16"/>
      <c r="F304" s="16"/>
      <c r="G304" s="16"/>
      <c r="H304" s="16"/>
      <c r="I304" s="16"/>
      <c r="J304" s="16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6"/>
      <c r="D305" s="16"/>
      <c r="E305" s="16"/>
      <c r="F305" s="16"/>
      <c r="G305" s="16"/>
      <c r="H305" s="16"/>
      <c r="I305" s="16"/>
      <c r="J305" s="16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6"/>
      <c r="D306" s="16"/>
      <c r="E306" s="16"/>
      <c r="F306" s="16"/>
      <c r="G306" s="16"/>
      <c r="H306" s="16"/>
      <c r="I306" s="16"/>
      <c r="J306" s="16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6"/>
      <c r="D307" s="16"/>
      <c r="E307" s="16"/>
      <c r="F307" s="16"/>
      <c r="G307" s="16"/>
      <c r="H307" s="16"/>
      <c r="I307" s="16"/>
      <c r="J307" s="16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6"/>
      <c r="D308" s="16"/>
      <c r="E308" s="16"/>
      <c r="F308" s="16"/>
      <c r="G308" s="16"/>
      <c r="H308" s="16"/>
      <c r="I308" s="16"/>
      <c r="J308" s="16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6"/>
      <c r="D309" s="16"/>
      <c r="E309" s="16"/>
      <c r="F309" s="16"/>
      <c r="G309" s="16"/>
      <c r="H309" s="16"/>
      <c r="I309" s="16"/>
      <c r="J309" s="16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6"/>
      <c r="D310" s="16"/>
      <c r="E310" s="16"/>
      <c r="F310" s="16"/>
      <c r="G310" s="16"/>
      <c r="H310" s="16"/>
      <c r="I310" s="16"/>
      <c r="J310" s="16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6"/>
      <c r="D311" s="16"/>
      <c r="E311" s="16"/>
      <c r="F311" s="16"/>
      <c r="G311" s="16"/>
      <c r="H311" s="16"/>
      <c r="I311" s="16"/>
      <c r="J311" s="16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6"/>
      <c r="D312" s="16"/>
      <c r="E312" s="16"/>
      <c r="F312" s="16"/>
      <c r="G312" s="16"/>
      <c r="H312" s="16"/>
      <c r="I312" s="16"/>
      <c r="J312" s="16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6"/>
      <c r="D313" s="16"/>
      <c r="E313" s="16"/>
      <c r="F313" s="16"/>
      <c r="G313" s="16"/>
      <c r="H313" s="16"/>
      <c r="I313" s="16"/>
      <c r="J313" s="16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6"/>
      <c r="D314" s="16"/>
      <c r="E314" s="16"/>
      <c r="F314" s="16"/>
      <c r="G314" s="16"/>
      <c r="H314" s="16"/>
      <c r="I314" s="16"/>
      <c r="J314" s="16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6"/>
      <c r="D315" s="16"/>
      <c r="E315" s="16"/>
      <c r="F315" s="16"/>
      <c r="G315" s="16"/>
      <c r="H315" s="16"/>
      <c r="I315" s="16"/>
      <c r="J315" s="16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6"/>
      <c r="D316" s="16"/>
      <c r="E316" s="16"/>
      <c r="F316" s="16"/>
      <c r="G316" s="16"/>
      <c r="H316" s="16"/>
      <c r="I316" s="16"/>
      <c r="J316" s="16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6"/>
      <c r="D317" s="16"/>
      <c r="E317" s="16"/>
      <c r="F317" s="16"/>
      <c r="G317" s="16"/>
      <c r="H317" s="16"/>
      <c r="I317" s="16"/>
      <c r="J317" s="16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6"/>
      <c r="D318" s="16"/>
      <c r="E318" s="16"/>
      <c r="F318" s="16"/>
      <c r="G318" s="16"/>
      <c r="H318" s="16"/>
      <c r="I318" s="16"/>
      <c r="J318" s="16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6"/>
      <c r="D319" s="16"/>
      <c r="E319" s="16"/>
      <c r="F319" s="16"/>
      <c r="G319" s="16"/>
      <c r="H319" s="16"/>
      <c r="I319" s="16"/>
      <c r="J319" s="16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6"/>
      <c r="D320" s="16"/>
      <c r="E320" s="16"/>
      <c r="F320" s="16"/>
      <c r="G320" s="16"/>
      <c r="H320" s="16"/>
      <c r="I320" s="16"/>
      <c r="J320" s="16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6"/>
      <c r="D321" s="16"/>
      <c r="E321" s="16"/>
      <c r="F321" s="16"/>
      <c r="G321" s="16"/>
      <c r="H321" s="16"/>
      <c r="I321" s="16"/>
      <c r="J321" s="16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6"/>
      <c r="D322" s="16"/>
      <c r="E322" s="16"/>
      <c r="F322" s="16"/>
      <c r="G322" s="16"/>
      <c r="H322" s="16"/>
      <c r="I322" s="16"/>
      <c r="J322" s="16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6"/>
      <c r="D323" s="16"/>
      <c r="E323" s="16"/>
      <c r="F323" s="16"/>
      <c r="G323" s="16"/>
      <c r="H323" s="16"/>
      <c r="I323" s="16"/>
      <c r="J323" s="16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6"/>
      <c r="D324" s="16"/>
      <c r="E324" s="16"/>
      <c r="F324" s="16"/>
      <c r="G324" s="16"/>
      <c r="H324" s="16"/>
      <c r="I324" s="16"/>
      <c r="J324" s="16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6"/>
      <c r="D325" s="16"/>
      <c r="E325" s="16"/>
      <c r="F325" s="16"/>
      <c r="G325" s="16"/>
      <c r="H325" s="16"/>
      <c r="I325" s="16"/>
      <c r="J325" s="16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6"/>
      <c r="D326" s="16"/>
      <c r="E326" s="16"/>
      <c r="F326" s="16"/>
      <c r="G326" s="16"/>
      <c r="H326" s="16"/>
      <c r="I326" s="16"/>
      <c r="J326" s="16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6"/>
      <c r="D327" s="16"/>
      <c r="E327" s="16"/>
      <c r="F327" s="16"/>
      <c r="G327" s="16"/>
      <c r="H327" s="16"/>
      <c r="I327" s="16"/>
      <c r="J327" s="16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6"/>
      <c r="D328" s="16"/>
      <c r="E328" s="16"/>
      <c r="F328" s="16"/>
      <c r="G328" s="16"/>
      <c r="H328" s="16"/>
      <c r="I328" s="16"/>
      <c r="J328" s="16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6"/>
      <c r="D329" s="16"/>
      <c r="E329" s="16"/>
      <c r="F329" s="16"/>
      <c r="G329" s="16"/>
      <c r="H329" s="16"/>
      <c r="I329" s="16"/>
      <c r="J329" s="16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6"/>
      <c r="D330" s="16"/>
      <c r="E330" s="16"/>
      <c r="F330" s="16"/>
      <c r="G330" s="16"/>
      <c r="H330" s="16"/>
      <c r="I330" s="16"/>
      <c r="J330" s="16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6"/>
      <c r="D331" s="16"/>
      <c r="E331" s="16"/>
      <c r="F331" s="16"/>
      <c r="G331" s="16"/>
      <c r="H331" s="16"/>
      <c r="I331" s="16"/>
      <c r="J331" s="16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6"/>
      <c r="D332" s="16"/>
      <c r="E332" s="16"/>
      <c r="F332" s="16"/>
      <c r="G332" s="16"/>
      <c r="H332" s="16"/>
      <c r="I332" s="16"/>
      <c r="J332" s="16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6"/>
      <c r="D333" s="16"/>
      <c r="E333" s="16"/>
      <c r="F333" s="16"/>
      <c r="G333" s="16"/>
      <c r="H333" s="16"/>
      <c r="I333" s="16"/>
      <c r="J333" s="16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6"/>
      <c r="D334" s="16"/>
      <c r="E334" s="16"/>
      <c r="F334" s="16"/>
      <c r="G334" s="16"/>
      <c r="H334" s="16"/>
      <c r="I334" s="16"/>
      <c r="J334" s="16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6"/>
      <c r="D335" s="16"/>
      <c r="E335" s="16"/>
      <c r="F335" s="16"/>
      <c r="G335" s="16"/>
      <c r="H335" s="16"/>
      <c r="I335" s="16"/>
      <c r="J335" s="16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6"/>
      <c r="D336" s="16"/>
      <c r="E336" s="16"/>
      <c r="F336" s="16"/>
      <c r="G336" s="16"/>
      <c r="H336" s="16"/>
      <c r="I336" s="16"/>
      <c r="J336" s="16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6"/>
      <c r="D337" s="16"/>
      <c r="E337" s="16"/>
      <c r="F337" s="16"/>
      <c r="G337" s="16"/>
      <c r="H337" s="16"/>
      <c r="I337" s="16"/>
      <c r="J337" s="16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6"/>
      <c r="D338" s="16"/>
      <c r="E338" s="16"/>
      <c r="F338" s="16"/>
      <c r="G338" s="16"/>
      <c r="H338" s="16"/>
      <c r="I338" s="16"/>
      <c r="J338" s="16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6"/>
      <c r="D339" s="16"/>
      <c r="E339" s="16"/>
      <c r="F339" s="16"/>
      <c r="G339" s="16"/>
      <c r="H339" s="16"/>
      <c r="I339" s="16"/>
      <c r="J339" s="16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6"/>
      <c r="D340" s="16"/>
      <c r="E340" s="16"/>
      <c r="F340" s="16"/>
      <c r="G340" s="16"/>
      <c r="H340" s="16"/>
      <c r="I340" s="16"/>
      <c r="J340" s="16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6"/>
      <c r="D341" s="16"/>
      <c r="E341" s="16"/>
      <c r="F341" s="16"/>
      <c r="G341" s="16"/>
      <c r="H341" s="16"/>
      <c r="I341" s="16"/>
      <c r="J341" s="16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6"/>
      <c r="D342" s="16"/>
      <c r="E342" s="16"/>
      <c r="F342" s="16"/>
      <c r="G342" s="16"/>
      <c r="H342" s="16"/>
      <c r="I342" s="16"/>
      <c r="J342" s="16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6"/>
      <c r="D343" s="16"/>
      <c r="E343" s="16"/>
      <c r="F343" s="16"/>
      <c r="G343" s="16"/>
      <c r="H343" s="16"/>
      <c r="I343" s="16"/>
      <c r="J343" s="16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6"/>
      <c r="D344" s="16"/>
      <c r="E344" s="16"/>
      <c r="F344" s="16"/>
      <c r="G344" s="16"/>
      <c r="H344" s="16"/>
      <c r="I344" s="16"/>
      <c r="J344" s="16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6"/>
      <c r="D345" s="16"/>
      <c r="E345" s="16"/>
      <c r="F345" s="16"/>
      <c r="G345" s="16"/>
      <c r="H345" s="16"/>
      <c r="I345" s="16"/>
      <c r="J345" s="16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6"/>
      <c r="D346" s="16"/>
      <c r="E346" s="16"/>
      <c r="F346" s="16"/>
      <c r="G346" s="16"/>
      <c r="H346" s="16"/>
      <c r="I346" s="16"/>
      <c r="J346" s="16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6"/>
      <c r="D347" s="16"/>
      <c r="E347" s="16"/>
      <c r="F347" s="16"/>
      <c r="G347" s="16"/>
      <c r="H347" s="16"/>
      <c r="I347" s="16"/>
      <c r="J347" s="16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6"/>
      <c r="D348" s="16"/>
      <c r="E348" s="16"/>
      <c r="F348" s="16"/>
      <c r="G348" s="16"/>
      <c r="H348" s="16"/>
      <c r="I348" s="16"/>
      <c r="J348" s="16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6"/>
      <c r="D349" s="16"/>
      <c r="E349" s="16"/>
      <c r="F349" s="16"/>
      <c r="G349" s="16"/>
      <c r="H349" s="16"/>
      <c r="I349" s="16"/>
      <c r="J349" s="16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6"/>
      <c r="D350" s="16"/>
      <c r="E350" s="16"/>
      <c r="F350" s="16"/>
      <c r="G350" s="16"/>
      <c r="H350" s="16"/>
      <c r="I350" s="16"/>
      <c r="J350" s="16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6"/>
      <c r="D351" s="16"/>
      <c r="E351" s="16"/>
      <c r="F351" s="16"/>
      <c r="G351" s="16"/>
      <c r="H351" s="16"/>
      <c r="I351" s="16"/>
      <c r="J351" s="16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6"/>
      <c r="D352" s="16"/>
      <c r="E352" s="16"/>
      <c r="F352" s="16"/>
      <c r="G352" s="16"/>
      <c r="H352" s="16"/>
      <c r="I352" s="16"/>
      <c r="J352" s="16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6"/>
      <c r="D353" s="16"/>
      <c r="E353" s="16"/>
      <c r="F353" s="16"/>
      <c r="G353" s="16"/>
      <c r="H353" s="16"/>
      <c r="I353" s="16"/>
      <c r="J353" s="16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6"/>
      <c r="D354" s="16"/>
      <c r="E354" s="16"/>
      <c r="F354" s="16"/>
      <c r="G354" s="16"/>
      <c r="H354" s="16"/>
      <c r="I354" s="16"/>
      <c r="J354" s="16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6"/>
      <c r="D355" s="16"/>
      <c r="E355" s="16"/>
      <c r="F355" s="16"/>
      <c r="G355" s="16"/>
      <c r="H355" s="16"/>
      <c r="I355" s="16"/>
      <c r="J355" s="16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6"/>
      <c r="D356" s="16"/>
      <c r="E356" s="16"/>
      <c r="F356" s="16"/>
      <c r="G356" s="16"/>
      <c r="H356" s="16"/>
      <c r="I356" s="16"/>
      <c r="J356" s="16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6"/>
      <c r="D357" s="16"/>
      <c r="E357" s="16"/>
      <c r="F357" s="16"/>
      <c r="G357" s="16"/>
      <c r="H357" s="16"/>
      <c r="I357" s="16"/>
      <c r="J357" s="16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6"/>
      <c r="D358" s="16"/>
      <c r="E358" s="16"/>
      <c r="F358" s="16"/>
      <c r="G358" s="16"/>
      <c r="H358" s="16"/>
      <c r="I358" s="16"/>
      <c r="J358" s="16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6"/>
      <c r="D359" s="16"/>
      <c r="E359" s="16"/>
      <c r="F359" s="16"/>
      <c r="G359" s="16"/>
      <c r="H359" s="16"/>
      <c r="I359" s="16"/>
      <c r="J359" s="16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6"/>
      <c r="D360" s="16"/>
      <c r="E360" s="16"/>
      <c r="F360" s="16"/>
      <c r="G360" s="16"/>
      <c r="H360" s="16"/>
      <c r="I360" s="16"/>
      <c r="J360" s="16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6"/>
      <c r="D361" s="16"/>
      <c r="E361" s="16"/>
      <c r="F361" s="16"/>
      <c r="G361" s="16"/>
      <c r="H361" s="16"/>
      <c r="I361" s="16"/>
      <c r="J361" s="16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6"/>
      <c r="D362" s="16"/>
      <c r="E362" s="16"/>
      <c r="F362" s="16"/>
      <c r="G362" s="16"/>
      <c r="H362" s="16"/>
      <c r="I362" s="16"/>
      <c r="J362" s="16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6"/>
      <c r="D363" s="16"/>
      <c r="E363" s="16"/>
      <c r="F363" s="16"/>
      <c r="G363" s="16"/>
      <c r="H363" s="16"/>
      <c r="I363" s="16"/>
      <c r="J363" s="16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6"/>
      <c r="D364" s="16"/>
      <c r="E364" s="16"/>
      <c r="F364" s="16"/>
      <c r="G364" s="16"/>
      <c r="H364" s="16"/>
      <c r="I364" s="16"/>
      <c r="J364" s="16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6"/>
      <c r="D365" s="16"/>
      <c r="E365" s="16"/>
      <c r="F365" s="16"/>
      <c r="G365" s="16"/>
      <c r="H365" s="16"/>
      <c r="I365" s="16"/>
      <c r="J365" s="16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6"/>
      <c r="D366" s="16"/>
      <c r="E366" s="16"/>
      <c r="F366" s="16"/>
      <c r="G366" s="16"/>
      <c r="H366" s="16"/>
      <c r="I366" s="16"/>
      <c r="J366" s="16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6"/>
      <c r="D367" s="16"/>
      <c r="E367" s="16"/>
      <c r="F367" s="16"/>
      <c r="G367" s="16"/>
      <c r="H367" s="16"/>
      <c r="I367" s="16"/>
      <c r="J367" s="16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6"/>
      <c r="D368" s="16"/>
      <c r="E368" s="16"/>
      <c r="F368" s="16"/>
      <c r="G368" s="16"/>
      <c r="H368" s="16"/>
      <c r="I368" s="16"/>
      <c r="J368" s="16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6"/>
      <c r="D369" s="16"/>
      <c r="E369" s="16"/>
      <c r="F369" s="16"/>
      <c r="G369" s="16"/>
      <c r="H369" s="16"/>
      <c r="I369" s="16"/>
      <c r="J369" s="16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6"/>
      <c r="D370" s="16"/>
      <c r="E370" s="16"/>
      <c r="F370" s="16"/>
      <c r="G370" s="16"/>
      <c r="H370" s="16"/>
      <c r="I370" s="16"/>
      <c r="J370" s="16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6"/>
      <c r="D371" s="16"/>
      <c r="E371" s="16"/>
      <c r="F371" s="16"/>
      <c r="G371" s="16"/>
      <c r="H371" s="16"/>
      <c r="I371" s="16"/>
      <c r="J371" s="16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6"/>
      <c r="D372" s="16"/>
      <c r="E372" s="16"/>
      <c r="F372" s="16"/>
      <c r="G372" s="16"/>
      <c r="H372" s="16"/>
      <c r="I372" s="16"/>
      <c r="J372" s="16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6"/>
      <c r="D373" s="16"/>
      <c r="E373" s="16"/>
      <c r="F373" s="16"/>
      <c r="G373" s="16"/>
      <c r="H373" s="16"/>
      <c r="I373" s="16"/>
      <c r="J373" s="16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6"/>
      <c r="D374" s="16"/>
      <c r="E374" s="16"/>
      <c r="F374" s="16"/>
      <c r="G374" s="16"/>
      <c r="H374" s="16"/>
      <c r="I374" s="16"/>
      <c r="J374" s="16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6"/>
      <c r="D375" s="16"/>
      <c r="E375" s="16"/>
      <c r="F375" s="16"/>
      <c r="G375" s="16"/>
      <c r="H375" s="16"/>
      <c r="I375" s="16"/>
      <c r="J375" s="16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6"/>
      <c r="D376" s="16"/>
      <c r="E376" s="16"/>
      <c r="F376" s="16"/>
      <c r="G376" s="16"/>
      <c r="H376" s="16"/>
      <c r="I376" s="16"/>
      <c r="J376" s="16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6"/>
      <c r="D377" s="16"/>
      <c r="E377" s="16"/>
      <c r="F377" s="16"/>
      <c r="G377" s="16"/>
      <c r="H377" s="16"/>
      <c r="I377" s="16"/>
      <c r="J377" s="16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6"/>
      <c r="D378" s="16"/>
      <c r="E378" s="16"/>
      <c r="F378" s="16"/>
      <c r="G378" s="16"/>
      <c r="H378" s="16"/>
      <c r="I378" s="16"/>
      <c r="J378" s="16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6"/>
      <c r="D379" s="16"/>
      <c r="E379" s="16"/>
      <c r="F379" s="16"/>
      <c r="G379" s="16"/>
      <c r="H379" s="16"/>
      <c r="I379" s="16"/>
      <c r="J379" s="16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6"/>
      <c r="D380" s="16"/>
      <c r="E380" s="16"/>
      <c r="F380" s="16"/>
      <c r="G380" s="16"/>
      <c r="H380" s="16"/>
      <c r="I380" s="16"/>
      <c r="J380" s="16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6"/>
      <c r="D381" s="16"/>
      <c r="E381" s="16"/>
      <c r="F381" s="16"/>
      <c r="G381" s="16"/>
      <c r="H381" s="16"/>
      <c r="I381" s="16"/>
      <c r="J381" s="16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6"/>
      <c r="D382" s="16"/>
      <c r="E382" s="16"/>
      <c r="F382" s="16"/>
      <c r="G382" s="16"/>
      <c r="H382" s="16"/>
      <c r="I382" s="16"/>
      <c r="J382" s="16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6"/>
      <c r="D383" s="16"/>
      <c r="E383" s="16"/>
      <c r="F383" s="16"/>
      <c r="G383" s="16"/>
      <c r="H383" s="16"/>
      <c r="I383" s="16"/>
      <c r="J383" s="16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6"/>
      <c r="D384" s="16"/>
      <c r="E384" s="16"/>
      <c r="F384" s="16"/>
      <c r="G384" s="16"/>
      <c r="H384" s="16"/>
      <c r="I384" s="16"/>
      <c r="J384" s="16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6"/>
      <c r="D385" s="16"/>
      <c r="E385" s="16"/>
      <c r="F385" s="16"/>
      <c r="G385" s="16"/>
      <c r="H385" s="16"/>
      <c r="I385" s="16"/>
      <c r="J385" s="16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6"/>
      <c r="D386" s="16"/>
      <c r="E386" s="16"/>
      <c r="F386" s="16"/>
      <c r="G386" s="16"/>
      <c r="H386" s="16"/>
      <c r="I386" s="16"/>
      <c r="J386" s="16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6"/>
      <c r="D387" s="16"/>
      <c r="E387" s="16"/>
      <c r="F387" s="16"/>
      <c r="G387" s="16"/>
      <c r="H387" s="16"/>
      <c r="I387" s="16"/>
      <c r="J387" s="16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6"/>
      <c r="D388" s="16"/>
      <c r="E388" s="16"/>
      <c r="F388" s="16"/>
      <c r="G388" s="16"/>
      <c r="H388" s="16"/>
      <c r="I388" s="16"/>
      <c r="J388" s="16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6"/>
      <c r="D389" s="16"/>
      <c r="E389" s="16"/>
      <c r="F389" s="16"/>
      <c r="G389" s="16"/>
      <c r="H389" s="16"/>
      <c r="I389" s="16"/>
      <c r="J389" s="16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6"/>
      <c r="D390" s="16"/>
      <c r="E390" s="16"/>
      <c r="F390" s="16"/>
      <c r="G390" s="16"/>
      <c r="H390" s="16"/>
      <c r="I390" s="16"/>
      <c r="J390" s="16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6"/>
      <c r="D391" s="16"/>
      <c r="E391" s="16"/>
      <c r="F391" s="16"/>
      <c r="G391" s="16"/>
      <c r="H391" s="16"/>
      <c r="I391" s="16"/>
      <c r="J391" s="16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6"/>
      <c r="D392" s="16"/>
      <c r="E392" s="16"/>
      <c r="F392" s="16"/>
      <c r="G392" s="16"/>
      <c r="H392" s="16"/>
      <c r="I392" s="16"/>
      <c r="J392" s="16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6"/>
      <c r="D393" s="16"/>
      <c r="E393" s="16"/>
      <c r="F393" s="16"/>
      <c r="G393" s="16"/>
      <c r="H393" s="16"/>
      <c r="I393" s="16"/>
      <c r="J393" s="16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6"/>
      <c r="D394" s="16"/>
      <c r="E394" s="16"/>
      <c r="F394" s="16"/>
      <c r="G394" s="16"/>
      <c r="H394" s="16"/>
      <c r="I394" s="16"/>
      <c r="J394" s="16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6"/>
      <c r="D395" s="16"/>
      <c r="E395" s="16"/>
      <c r="F395" s="16"/>
      <c r="G395" s="16"/>
      <c r="H395" s="16"/>
      <c r="I395" s="16"/>
      <c r="J395" s="16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6"/>
      <c r="D396" s="16"/>
      <c r="E396" s="16"/>
      <c r="F396" s="16"/>
      <c r="G396" s="16"/>
      <c r="H396" s="16"/>
      <c r="I396" s="16"/>
      <c r="J396" s="16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6"/>
      <c r="D397" s="16"/>
      <c r="E397" s="16"/>
      <c r="F397" s="16"/>
      <c r="G397" s="16"/>
      <c r="H397" s="16"/>
      <c r="I397" s="16"/>
      <c r="J397" s="16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6"/>
      <c r="D398" s="16"/>
      <c r="E398" s="16"/>
      <c r="F398" s="16"/>
      <c r="G398" s="16"/>
      <c r="H398" s="16"/>
      <c r="I398" s="16"/>
      <c r="J398" s="16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6"/>
      <c r="D399" s="16"/>
      <c r="E399" s="16"/>
      <c r="F399" s="16"/>
      <c r="G399" s="16"/>
      <c r="H399" s="16"/>
      <c r="I399" s="16"/>
      <c r="J399" s="16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6"/>
      <c r="D400" s="16"/>
      <c r="E400" s="16"/>
      <c r="F400" s="16"/>
      <c r="G400" s="16"/>
      <c r="H400" s="16"/>
      <c r="I400" s="16"/>
      <c r="J400" s="16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6"/>
      <c r="D401" s="16"/>
      <c r="E401" s="16"/>
      <c r="F401" s="16"/>
      <c r="G401" s="16"/>
      <c r="H401" s="16"/>
      <c r="I401" s="16"/>
      <c r="J401" s="16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6"/>
      <c r="D402" s="16"/>
      <c r="E402" s="16"/>
      <c r="F402" s="16"/>
      <c r="G402" s="16"/>
      <c r="H402" s="16"/>
      <c r="I402" s="16"/>
      <c r="J402" s="16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6"/>
      <c r="D403" s="16"/>
      <c r="E403" s="16"/>
      <c r="F403" s="16"/>
      <c r="G403" s="16"/>
      <c r="H403" s="16"/>
      <c r="I403" s="16"/>
      <c r="J403" s="16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6"/>
      <c r="D404" s="16"/>
      <c r="E404" s="16"/>
      <c r="F404" s="16"/>
      <c r="G404" s="16"/>
      <c r="H404" s="16"/>
      <c r="I404" s="16"/>
      <c r="J404" s="16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6"/>
      <c r="D405" s="16"/>
      <c r="E405" s="16"/>
      <c r="F405" s="16"/>
      <c r="G405" s="16"/>
      <c r="H405" s="16"/>
      <c r="I405" s="16"/>
      <c r="J405" s="16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6"/>
      <c r="D406" s="16"/>
      <c r="E406" s="16"/>
      <c r="F406" s="16"/>
      <c r="G406" s="16"/>
      <c r="H406" s="16"/>
      <c r="I406" s="16"/>
      <c r="J406" s="16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6"/>
      <c r="D407" s="16"/>
      <c r="E407" s="16"/>
      <c r="F407" s="16"/>
      <c r="G407" s="16"/>
      <c r="H407" s="16"/>
      <c r="I407" s="16"/>
      <c r="J407" s="16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6"/>
      <c r="D408" s="16"/>
      <c r="E408" s="16"/>
      <c r="F408" s="16"/>
      <c r="G408" s="16"/>
      <c r="H408" s="16"/>
      <c r="I408" s="16"/>
      <c r="J408" s="16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6"/>
      <c r="D409" s="16"/>
      <c r="E409" s="16"/>
      <c r="F409" s="16"/>
      <c r="G409" s="16"/>
      <c r="H409" s="16"/>
      <c r="I409" s="16"/>
      <c r="J409" s="16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6"/>
      <c r="D410" s="16"/>
      <c r="E410" s="16"/>
      <c r="F410" s="16"/>
      <c r="G410" s="16"/>
      <c r="H410" s="16"/>
      <c r="I410" s="16"/>
      <c r="J410" s="16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6"/>
      <c r="D411" s="16"/>
      <c r="E411" s="16"/>
      <c r="F411" s="16"/>
      <c r="G411" s="16"/>
      <c r="H411" s="16"/>
      <c r="I411" s="16"/>
      <c r="J411" s="16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6"/>
      <c r="D412" s="16"/>
      <c r="E412" s="16"/>
      <c r="F412" s="16"/>
      <c r="G412" s="16"/>
      <c r="H412" s="16"/>
      <c r="I412" s="16"/>
      <c r="J412" s="16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6"/>
      <c r="D413" s="16"/>
      <c r="E413" s="16"/>
      <c r="F413" s="16"/>
      <c r="G413" s="16"/>
      <c r="H413" s="16"/>
      <c r="I413" s="16"/>
      <c r="J413" s="16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6"/>
      <c r="D414" s="16"/>
      <c r="E414" s="16"/>
      <c r="F414" s="16"/>
      <c r="G414" s="16"/>
      <c r="H414" s="16"/>
      <c r="I414" s="16"/>
      <c r="J414" s="16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6"/>
      <c r="D415" s="16"/>
      <c r="E415" s="16"/>
      <c r="F415" s="16"/>
      <c r="G415" s="16"/>
      <c r="H415" s="16"/>
      <c r="I415" s="16"/>
      <c r="J415" s="16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6"/>
      <c r="D416" s="16"/>
      <c r="E416" s="16"/>
      <c r="F416" s="16"/>
      <c r="G416" s="16"/>
      <c r="H416" s="16"/>
      <c r="I416" s="16"/>
      <c r="J416" s="16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6"/>
      <c r="D417" s="16"/>
      <c r="E417" s="16"/>
      <c r="F417" s="16"/>
      <c r="G417" s="16"/>
      <c r="H417" s="16"/>
      <c r="I417" s="16"/>
      <c r="J417" s="16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6"/>
      <c r="D418" s="16"/>
      <c r="E418" s="16"/>
      <c r="F418" s="16"/>
      <c r="G418" s="16"/>
      <c r="H418" s="16"/>
      <c r="I418" s="16"/>
      <c r="J418" s="16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6"/>
      <c r="D419" s="16"/>
      <c r="E419" s="16"/>
      <c r="F419" s="16"/>
      <c r="G419" s="16"/>
      <c r="H419" s="16"/>
      <c r="I419" s="16"/>
      <c r="J419" s="16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6"/>
      <c r="D420" s="16"/>
      <c r="E420" s="16"/>
      <c r="F420" s="16"/>
      <c r="G420" s="16"/>
      <c r="H420" s="16"/>
      <c r="I420" s="16"/>
      <c r="J420" s="16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6"/>
      <c r="D421" s="16"/>
      <c r="E421" s="16"/>
      <c r="F421" s="16"/>
      <c r="G421" s="16"/>
      <c r="H421" s="16"/>
      <c r="I421" s="16"/>
      <c r="J421" s="16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6"/>
      <c r="D422" s="16"/>
      <c r="E422" s="16"/>
      <c r="F422" s="16"/>
      <c r="G422" s="16"/>
      <c r="H422" s="16"/>
      <c r="I422" s="16"/>
      <c r="J422" s="16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6"/>
      <c r="D423" s="16"/>
      <c r="E423" s="16"/>
      <c r="F423" s="16"/>
      <c r="G423" s="16"/>
      <c r="H423" s="16"/>
      <c r="I423" s="16"/>
      <c r="J423" s="16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6"/>
      <c r="D424" s="16"/>
      <c r="E424" s="16"/>
      <c r="F424" s="16"/>
      <c r="G424" s="16"/>
      <c r="H424" s="16"/>
      <c r="I424" s="16"/>
      <c r="J424" s="16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6"/>
      <c r="D425" s="16"/>
      <c r="E425" s="16"/>
      <c r="F425" s="16"/>
      <c r="G425" s="16"/>
      <c r="H425" s="16"/>
      <c r="I425" s="16"/>
      <c r="J425" s="16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6"/>
      <c r="D426" s="16"/>
      <c r="E426" s="16"/>
      <c r="F426" s="16"/>
      <c r="G426" s="16"/>
      <c r="H426" s="16"/>
      <c r="I426" s="16"/>
      <c r="J426" s="16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6"/>
      <c r="D427" s="16"/>
      <c r="E427" s="16"/>
      <c r="F427" s="16"/>
      <c r="G427" s="16"/>
      <c r="H427" s="16"/>
      <c r="I427" s="16"/>
      <c r="J427" s="16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6"/>
      <c r="D428" s="16"/>
      <c r="E428" s="16"/>
      <c r="F428" s="16"/>
      <c r="G428" s="16"/>
      <c r="H428" s="16"/>
      <c r="I428" s="16"/>
      <c r="J428" s="16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6"/>
      <c r="D429" s="16"/>
      <c r="E429" s="16"/>
      <c r="F429" s="16"/>
      <c r="G429" s="16"/>
      <c r="H429" s="16"/>
      <c r="I429" s="16"/>
      <c r="J429" s="16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6"/>
      <c r="D430" s="16"/>
      <c r="E430" s="16"/>
      <c r="F430" s="16"/>
      <c r="G430" s="16"/>
      <c r="H430" s="16"/>
      <c r="I430" s="16"/>
      <c r="J430" s="16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6"/>
      <c r="D431" s="16"/>
      <c r="E431" s="16"/>
      <c r="F431" s="16"/>
      <c r="G431" s="16"/>
      <c r="H431" s="16"/>
      <c r="I431" s="16"/>
      <c r="J431" s="16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6"/>
      <c r="D432" s="16"/>
      <c r="E432" s="16"/>
      <c r="F432" s="16"/>
      <c r="G432" s="16"/>
      <c r="H432" s="16"/>
      <c r="I432" s="16"/>
      <c r="J432" s="16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6"/>
      <c r="D433" s="16"/>
      <c r="E433" s="16"/>
      <c r="F433" s="16"/>
      <c r="G433" s="16"/>
      <c r="H433" s="16"/>
      <c r="I433" s="16"/>
      <c r="J433" s="16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6"/>
      <c r="D434" s="16"/>
      <c r="E434" s="16"/>
      <c r="F434" s="16"/>
      <c r="G434" s="16"/>
      <c r="H434" s="16"/>
      <c r="I434" s="16"/>
      <c r="J434" s="16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6"/>
      <c r="D435" s="16"/>
      <c r="E435" s="16"/>
      <c r="F435" s="16"/>
      <c r="G435" s="16"/>
      <c r="H435" s="16"/>
      <c r="I435" s="16"/>
      <c r="J435" s="16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6"/>
      <c r="D436" s="16"/>
      <c r="E436" s="16"/>
      <c r="F436" s="16"/>
      <c r="G436" s="16"/>
      <c r="H436" s="16"/>
      <c r="I436" s="16"/>
      <c r="J436" s="16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6"/>
      <c r="D437" s="16"/>
      <c r="E437" s="16"/>
      <c r="F437" s="16"/>
      <c r="G437" s="16"/>
      <c r="H437" s="16"/>
      <c r="I437" s="16"/>
      <c r="J437" s="16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6"/>
      <c r="D438" s="16"/>
      <c r="E438" s="16"/>
      <c r="F438" s="16"/>
      <c r="G438" s="16"/>
      <c r="H438" s="16"/>
      <c r="I438" s="16"/>
      <c r="J438" s="16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6"/>
      <c r="D439" s="16"/>
      <c r="E439" s="16"/>
      <c r="F439" s="16"/>
      <c r="G439" s="16"/>
      <c r="H439" s="16"/>
      <c r="I439" s="16"/>
      <c r="J439" s="16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6"/>
      <c r="D440" s="16"/>
      <c r="E440" s="16"/>
      <c r="F440" s="16"/>
      <c r="G440" s="16"/>
      <c r="H440" s="16"/>
      <c r="I440" s="16"/>
      <c r="J440" s="16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6"/>
      <c r="D441" s="16"/>
      <c r="E441" s="16"/>
      <c r="F441" s="16"/>
      <c r="G441" s="16"/>
      <c r="H441" s="16"/>
      <c r="I441" s="16"/>
      <c r="J441" s="16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6"/>
      <c r="D442" s="16"/>
      <c r="E442" s="16"/>
      <c r="F442" s="16"/>
      <c r="G442" s="16"/>
      <c r="H442" s="16"/>
      <c r="I442" s="16"/>
      <c r="J442" s="16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6"/>
      <c r="D443" s="16"/>
      <c r="E443" s="16"/>
      <c r="F443" s="16"/>
      <c r="G443" s="16"/>
      <c r="H443" s="16"/>
      <c r="I443" s="16"/>
      <c r="J443" s="16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6"/>
      <c r="D444" s="16"/>
      <c r="E444" s="16"/>
      <c r="F444" s="16"/>
      <c r="G444" s="16"/>
      <c r="H444" s="16"/>
      <c r="I444" s="16"/>
      <c r="J444" s="16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6"/>
      <c r="D445" s="16"/>
      <c r="E445" s="16"/>
      <c r="F445" s="16"/>
      <c r="G445" s="16"/>
      <c r="H445" s="16"/>
      <c r="I445" s="16"/>
      <c r="J445" s="16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6"/>
      <c r="D446" s="16"/>
      <c r="E446" s="16"/>
      <c r="F446" s="16"/>
      <c r="G446" s="16"/>
      <c r="H446" s="16"/>
      <c r="I446" s="16"/>
      <c r="J446" s="16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6"/>
      <c r="D447" s="16"/>
      <c r="E447" s="16"/>
      <c r="F447" s="16"/>
      <c r="G447" s="16"/>
      <c r="H447" s="16"/>
      <c r="I447" s="16"/>
      <c r="J447" s="16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6"/>
      <c r="D448" s="16"/>
      <c r="E448" s="16"/>
      <c r="F448" s="16"/>
      <c r="G448" s="16"/>
      <c r="H448" s="16"/>
      <c r="I448" s="16"/>
      <c r="J448" s="16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6"/>
      <c r="D449" s="16"/>
      <c r="E449" s="16"/>
      <c r="F449" s="16"/>
      <c r="G449" s="16"/>
      <c r="H449" s="16"/>
      <c r="I449" s="16"/>
      <c r="J449" s="16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6"/>
      <c r="D450" s="16"/>
      <c r="E450" s="16"/>
      <c r="F450" s="16"/>
      <c r="G450" s="16"/>
      <c r="H450" s="16"/>
      <c r="I450" s="16"/>
      <c r="J450" s="16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6"/>
      <c r="D451" s="16"/>
      <c r="E451" s="16"/>
      <c r="F451" s="16"/>
      <c r="G451" s="16"/>
      <c r="H451" s="16"/>
      <c r="I451" s="16"/>
      <c r="J451" s="16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6"/>
      <c r="D452" s="16"/>
      <c r="E452" s="16"/>
      <c r="F452" s="16"/>
      <c r="G452" s="16"/>
      <c r="H452" s="16"/>
      <c r="I452" s="16"/>
      <c r="J452" s="16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6"/>
      <c r="D453" s="16"/>
      <c r="E453" s="16"/>
      <c r="F453" s="16"/>
      <c r="G453" s="16"/>
      <c r="H453" s="16"/>
      <c r="I453" s="16"/>
      <c r="J453" s="16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6"/>
      <c r="D454" s="16"/>
      <c r="E454" s="16"/>
      <c r="F454" s="16"/>
      <c r="G454" s="16"/>
      <c r="H454" s="16"/>
      <c r="I454" s="16"/>
      <c r="J454" s="16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6"/>
      <c r="D455" s="16"/>
      <c r="E455" s="16"/>
      <c r="F455" s="16"/>
      <c r="G455" s="16"/>
      <c r="H455" s="16"/>
      <c r="I455" s="16"/>
      <c r="J455" s="16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6"/>
      <c r="D456" s="16"/>
      <c r="E456" s="16"/>
      <c r="F456" s="16"/>
      <c r="G456" s="16"/>
      <c r="H456" s="16"/>
      <c r="I456" s="16"/>
      <c r="J456" s="16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6"/>
      <c r="D457" s="16"/>
      <c r="E457" s="16"/>
      <c r="F457" s="16"/>
      <c r="G457" s="16"/>
      <c r="H457" s="16"/>
      <c r="I457" s="16"/>
      <c r="J457" s="16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6"/>
      <c r="D458" s="16"/>
      <c r="E458" s="16"/>
      <c r="F458" s="16"/>
      <c r="G458" s="16"/>
      <c r="H458" s="16"/>
      <c r="I458" s="16"/>
      <c r="J458" s="16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6"/>
      <c r="D459" s="16"/>
      <c r="E459" s="16"/>
      <c r="F459" s="16"/>
      <c r="G459" s="16"/>
      <c r="H459" s="16"/>
      <c r="I459" s="16"/>
      <c r="J459" s="16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6"/>
      <c r="D460" s="16"/>
      <c r="E460" s="16"/>
      <c r="F460" s="16"/>
      <c r="G460" s="16"/>
      <c r="H460" s="16"/>
      <c r="I460" s="16"/>
      <c r="J460" s="16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6"/>
      <c r="D461" s="16"/>
      <c r="E461" s="16"/>
      <c r="F461" s="16"/>
      <c r="G461" s="16"/>
      <c r="H461" s="16"/>
      <c r="I461" s="16"/>
      <c r="J461" s="16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6"/>
      <c r="D462" s="16"/>
      <c r="E462" s="16"/>
      <c r="F462" s="16"/>
      <c r="G462" s="16"/>
      <c r="H462" s="16"/>
      <c r="I462" s="16"/>
      <c r="J462" s="16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6"/>
      <c r="D463" s="16"/>
      <c r="E463" s="16"/>
      <c r="F463" s="16"/>
      <c r="G463" s="16"/>
      <c r="H463" s="16"/>
      <c r="I463" s="16"/>
      <c r="J463" s="16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6"/>
      <c r="D464" s="16"/>
      <c r="E464" s="16"/>
      <c r="F464" s="16"/>
      <c r="G464" s="16"/>
      <c r="H464" s="16"/>
      <c r="I464" s="16"/>
      <c r="J464" s="16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6"/>
      <c r="D465" s="16"/>
      <c r="E465" s="16"/>
      <c r="F465" s="16"/>
      <c r="G465" s="16"/>
      <c r="H465" s="16"/>
      <c r="I465" s="16"/>
      <c r="J465" s="16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6"/>
      <c r="D466" s="16"/>
      <c r="E466" s="16"/>
      <c r="F466" s="16"/>
      <c r="G466" s="16"/>
      <c r="H466" s="16"/>
      <c r="I466" s="16"/>
      <c r="J466" s="16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6"/>
      <c r="D467" s="16"/>
      <c r="E467" s="16"/>
      <c r="F467" s="16"/>
      <c r="G467" s="16"/>
      <c r="H467" s="16"/>
      <c r="I467" s="16"/>
      <c r="J467" s="16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6"/>
      <c r="D468" s="16"/>
      <c r="E468" s="16"/>
      <c r="F468" s="16"/>
      <c r="G468" s="16"/>
      <c r="H468" s="16"/>
      <c r="I468" s="16"/>
      <c r="J468" s="16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6"/>
      <c r="D469" s="16"/>
      <c r="E469" s="16"/>
      <c r="F469" s="16"/>
      <c r="G469" s="16"/>
      <c r="H469" s="16"/>
      <c r="I469" s="16"/>
      <c r="J469" s="16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6"/>
      <c r="D470" s="16"/>
      <c r="E470" s="16"/>
      <c r="F470" s="16"/>
      <c r="G470" s="16"/>
      <c r="H470" s="16"/>
      <c r="I470" s="16"/>
      <c r="J470" s="16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6"/>
      <c r="D471" s="16"/>
      <c r="E471" s="16"/>
      <c r="F471" s="16"/>
      <c r="G471" s="16"/>
      <c r="H471" s="16"/>
      <c r="I471" s="16"/>
      <c r="J471" s="16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6"/>
      <c r="D472" s="16"/>
      <c r="E472" s="16"/>
      <c r="F472" s="16"/>
      <c r="G472" s="16"/>
      <c r="H472" s="16"/>
      <c r="I472" s="16"/>
      <c r="J472" s="16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6"/>
      <c r="D473" s="16"/>
      <c r="E473" s="16"/>
      <c r="F473" s="16"/>
      <c r="G473" s="16"/>
      <c r="H473" s="16"/>
      <c r="I473" s="16"/>
      <c r="J473" s="16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6"/>
      <c r="D474" s="16"/>
      <c r="E474" s="16"/>
      <c r="F474" s="16"/>
      <c r="G474" s="16"/>
      <c r="H474" s="16"/>
      <c r="I474" s="16"/>
      <c r="J474" s="16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6"/>
      <c r="D475" s="16"/>
      <c r="E475" s="16"/>
      <c r="F475" s="16"/>
      <c r="G475" s="16"/>
      <c r="H475" s="16"/>
      <c r="I475" s="16"/>
      <c r="J475" s="16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6"/>
      <c r="D476" s="16"/>
      <c r="E476" s="16"/>
      <c r="F476" s="16"/>
      <c r="G476" s="16"/>
      <c r="H476" s="16"/>
      <c r="I476" s="16"/>
      <c r="J476" s="16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6"/>
      <c r="D477" s="16"/>
      <c r="E477" s="16"/>
      <c r="F477" s="16"/>
      <c r="G477" s="16"/>
      <c r="H477" s="16"/>
      <c r="I477" s="16"/>
      <c r="J477" s="16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6"/>
      <c r="D478" s="16"/>
      <c r="E478" s="16"/>
      <c r="F478" s="16"/>
      <c r="G478" s="16"/>
      <c r="H478" s="16"/>
      <c r="I478" s="16"/>
      <c r="J478" s="16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6"/>
      <c r="D479" s="16"/>
      <c r="E479" s="16"/>
      <c r="F479" s="16"/>
      <c r="G479" s="16"/>
      <c r="H479" s="16"/>
      <c r="I479" s="16"/>
      <c r="J479" s="16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6"/>
      <c r="D480" s="16"/>
      <c r="E480" s="16"/>
      <c r="F480" s="16"/>
      <c r="G480" s="16"/>
      <c r="H480" s="16"/>
      <c r="I480" s="16"/>
      <c r="J480" s="16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6"/>
      <c r="D481" s="16"/>
      <c r="E481" s="16"/>
      <c r="F481" s="16"/>
      <c r="G481" s="16"/>
      <c r="H481" s="16"/>
      <c r="I481" s="16"/>
      <c r="J481" s="16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6"/>
      <c r="D482" s="16"/>
      <c r="E482" s="16"/>
      <c r="F482" s="16"/>
      <c r="G482" s="16"/>
      <c r="H482" s="16"/>
      <c r="I482" s="16"/>
      <c r="J482" s="16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6"/>
      <c r="D483" s="16"/>
      <c r="E483" s="16"/>
      <c r="F483" s="16"/>
      <c r="G483" s="16"/>
      <c r="H483" s="16"/>
      <c r="I483" s="16"/>
      <c r="J483" s="16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6"/>
      <c r="D484" s="16"/>
      <c r="E484" s="16"/>
      <c r="F484" s="16"/>
      <c r="G484" s="16"/>
      <c r="H484" s="16"/>
      <c r="I484" s="16"/>
      <c r="J484" s="16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6"/>
      <c r="D485" s="16"/>
      <c r="E485" s="16"/>
      <c r="F485" s="16"/>
      <c r="G485" s="16"/>
      <c r="H485" s="16"/>
      <c r="I485" s="16"/>
      <c r="J485" s="16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6"/>
      <c r="D486" s="16"/>
      <c r="E486" s="16"/>
      <c r="F486" s="16"/>
      <c r="G486" s="16"/>
      <c r="H486" s="16"/>
      <c r="I486" s="16"/>
      <c r="J486" s="16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6"/>
      <c r="D487" s="16"/>
      <c r="E487" s="16"/>
      <c r="F487" s="16"/>
      <c r="G487" s="16"/>
      <c r="H487" s="16"/>
      <c r="I487" s="16"/>
      <c r="J487" s="16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6"/>
      <c r="D488" s="16"/>
      <c r="E488" s="16"/>
      <c r="F488" s="16"/>
      <c r="G488" s="16"/>
      <c r="H488" s="16"/>
      <c r="I488" s="16"/>
      <c r="J488" s="16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6"/>
      <c r="D489" s="16"/>
      <c r="E489" s="16"/>
      <c r="F489" s="16"/>
      <c r="G489" s="16"/>
      <c r="H489" s="16"/>
      <c r="I489" s="16"/>
      <c r="J489" s="16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6"/>
      <c r="D490" s="16"/>
      <c r="E490" s="16"/>
      <c r="F490" s="16"/>
      <c r="G490" s="16"/>
      <c r="H490" s="16"/>
      <c r="I490" s="16"/>
      <c r="J490" s="16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6"/>
      <c r="D491" s="16"/>
      <c r="E491" s="16"/>
      <c r="F491" s="16"/>
      <c r="G491" s="16"/>
      <c r="H491" s="16"/>
      <c r="I491" s="16"/>
      <c r="J491" s="16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6"/>
      <c r="D492" s="16"/>
      <c r="E492" s="16"/>
      <c r="F492" s="16"/>
      <c r="G492" s="16"/>
      <c r="H492" s="16"/>
      <c r="I492" s="16"/>
      <c r="J492" s="16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6"/>
      <c r="D493" s="16"/>
      <c r="E493" s="16"/>
      <c r="F493" s="16"/>
      <c r="G493" s="16"/>
      <c r="H493" s="16"/>
      <c r="I493" s="16"/>
      <c r="J493" s="16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6"/>
      <c r="D494" s="16"/>
      <c r="E494" s="16"/>
      <c r="F494" s="16"/>
      <c r="G494" s="16"/>
      <c r="H494" s="16"/>
      <c r="I494" s="16"/>
      <c r="J494" s="16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6"/>
      <c r="D495" s="16"/>
      <c r="E495" s="16"/>
      <c r="F495" s="16"/>
      <c r="G495" s="16"/>
      <c r="H495" s="16"/>
      <c r="I495" s="16"/>
      <c r="J495" s="16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6"/>
      <c r="D496" s="16"/>
      <c r="E496" s="16"/>
      <c r="F496" s="16"/>
      <c r="G496" s="16"/>
      <c r="H496" s="16"/>
      <c r="I496" s="16"/>
      <c r="J496" s="16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6"/>
      <c r="D497" s="16"/>
      <c r="E497" s="16"/>
      <c r="F497" s="16"/>
      <c r="G497" s="16"/>
      <c r="H497" s="16"/>
      <c r="I497" s="16"/>
      <c r="J497" s="16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6"/>
      <c r="D498" s="16"/>
      <c r="E498" s="16"/>
      <c r="F498" s="16"/>
      <c r="G498" s="16"/>
      <c r="H498" s="16"/>
      <c r="I498" s="16"/>
      <c r="J498" s="16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6"/>
      <c r="D499" s="16"/>
      <c r="E499" s="16"/>
      <c r="F499" s="16"/>
      <c r="G499" s="16"/>
      <c r="H499" s="16"/>
      <c r="I499" s="16"/>
      <c r="J499" s="16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6"/>
      <c r="D500" s="16"/>
      <c r="E500" s="16"/>
      <c r="F500" s="16"/>
      <c r="G500" s="16"/>
      <c r="H500" s="16"/>
      <c r="I500" s="16"/>
      <c r="J500" s="16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6"/>
      <c r="D501" s="16"/>
      <c r="E501" s="16"/>
      <c r="F501" s="16"/>
      <c r="G501" s="16"/>
      <c r="H501" s="16"/>
      <c r="I501" s="16"/>
      <c r="J501" s="16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6"/>
      <c r="D502" s="16"/>
      <c r="E502" s="16"/>
      <c r="F502" s="16"/>
      <c r="G502" s="16"/>
      <c r="H502" s="16"/>
      <c r="I502" s="16"/>
      <c r="J502" s="16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6"/>
      <c r="D503" s="16"/>
      <c r="E503" s="16"/>
      <c r="F503" s="16"/>
      <c r="G503" s="16"/>
      <c r="H503" s="16"/>
      <c r="I503" s="16"/>
      <c r="J503" s="16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6"/>
      <c r="D504" s="16"/>
      <c r="E504" s="16"/>
      <c r="F504" s="16"/>
      <c r="G504" s="16"/>
      <c r="H504" s="16"/>
      <c r="I504" s="16"/>
      <c r="J504" s="16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6"/>
      <c r="D505" s="16"/>
      <c r="E505" s="16"/>
      <c r="F505" s="16"/>
      <c r="G505" s="16"/>
      <c r="H505" s="16"/>
      <c r="I505" s="16"/>
      <c r="J505" s="16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6"/>
      <c r="D506" s="16"/>
      <c r="E506" s="16"/>
      <c r="F506" s="16"/>
      <c r="G506" s="16"/>
      <c r="H506" s="16"/>
      <c r="I506" s="16"/>
      <c r="J506" s="16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6"/>
      <c r="D507" s="16"/>
      <c r="E507" s="16"/>
      <c r="F507" s="16"/>
      <c r="G507" s="16"/>
      <c r="H507" s="16"/>
      <c r="I507" s="16"/>
      <c r="J507" s="16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6"/>
      <c r="D508" s="16"/>
      <c r="E508" s="16"/>
      <c r="F508" s="16"/>
      <c r="G508" s="16"/>
      <c r="H508" s="16"/>
      <c r="I508" s="16"/>
      <c r="J508" s="16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6"/>
      <c r="D509" s="16"/>
      <c r="E509" s="16"/>
      <c r="F509" s="16"/>
      <c r="G509" s="16"/>
      <c r="H509" s="16"/>
      <c r="I509" s="16"/>
      <c r="J509" s="16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6"/>
      <c r="D510" s="16"/>
      <c r="E510" s="16"/>
      <c r="F510" s="16"/>
      <c r="G510" s="16"/>
      <c r="H510" s="16"/>
      <c r="I510" s="16"/>
      <c r="J510" s="16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6"/>
      <c r="D511" s="16"/>
      <c r="E511" s="16"/>
      <c r="F511" s="16"/>
      <c r="G511" s="16"/>
      <c r="H511" s="16"/>
      <c r="I511" s="16"/>
      <c r="J511" s="16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6"/>
      <c r="D512" s="16"/>
      <c r="E512" s="16"/>
      <c r="F512" s="16"/>
      <c r="G512" s="16"/>
      <c r="H512" s="16"/>
      <c r="I512" s="16"/>
      <c r="J512" s="16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6"/>
      <c r="D513" s="16"/>
      <c r="E513" s="16"/>
      <c r="F513" s="16"/>
      <c r="G513" s="16"/>
      <c r="H513" s="16"/>
      <c r="I513" s="16"/>
      <c r="J513" s="16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6"/>
      <c r="D514" s="16"/>
      <c r="E514" s="16"/>
      <c r="F514" s="16"/>
      <c r="G514" s="16"/>
      <c r="H514" s="16"/>
      <c r="I514" s="16"/>
      <c r="J514" s="16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6"/>
      <c r="D515" s="16"/>
      <c r="E515" s="16"/>
      <c r="F515" s="16"/>
      <c r="G515" s="16"/>
      <c r="H515" s="16"/>
      <c r="I515" s="16"/>
      <c r="J515" s="16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6"/>
      <c r="D516" s="16"/>
      <c r="E516" s="16"/>
      <c r="F516" s="16"/>
      <c r="G516" s="16"/>
      <c r="H516" s="16"/>
      <c r="I516" s="16"/>
      <c r="J516" s="16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6"/>
      <c r="D517" s="16"/>
      <c r="E517" s="16"/>
      <c r="F517" s="16"/>
      <c r="G517" s="16"/>
      <c r="H517" s="16"/>
      <c r="I517" s="16"/>
      <c r="J517" s="16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6"/>
      <c r="D518" s="16"/>
      <c r="E518" s="16"/>
      <c r="F518" s="16"/>
      <c r="G518" s="16"/>
      <c r="H518" s="16"/>
      <c r="I518" s="16"/>
      <c r="J518" s="16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6"/>
      <c r="D519" s="16"/>
      <c r="E519" s="16"/>
      <c r="F519" s="16"/>
      <c r="G519" s="16"/>
      <c r="H519" s="16"/>
      <c r="I519" s="16"/>
      <c r="J519" s="16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6"/>
      <c r="D520" s="16"/>
      <c r="E520" s="16"/>
      <c r="F520" s="16"/>
      <c r="G520" s="16"/>
      <c r="H520" s="16"/>
      <c r="I520" s="16"/>
      <c r="J520" s="16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6"/>
      <c r="D521" s="16"/>
      <c r="E521" s="16"/>
      <c r="F521" s="16"/>
      <c r="G521" s="16"/>
      <c r="H521" s="16"/>
      <c r="I521" s="16"/>
      <c r="J521" s="16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6"/>
      <c r="D522" s="16"/>
      <c r="E522" s="16"/>
      <c r="F522" s="16"/>
      <c r="G522" s="16"/>
      <c r="H522" s="16"/>
      <c r="I522" s="16"/>
      <c r="J522" s="16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6"/>
      <c r="D523" s="16"/>
      <c r="E523" s="16"/>
      <c r="F523" s="16"/>
      <c r="G523" s="16"/>
      <c r="H523" s="16"/>
      <c r="I523" s="16"/>
      <c r="J523" s="16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6"/>
      <c r="D524" s="16"/>
      <c r="E524" s="16"/>
      <c r="F524" s="16"/>
      <c r="G524" s="16"/>
      <c r="H524" s="16"/>
      <c r="I524" s="16"/>
      <c r="J524" s="16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6"/>
      <c r="D525" s="16"/>
      <c r="E525" s="16"/>
      <c r="F525" s="16"/>
      <c r="G525" s="16"/>
      <c r="H525" s="16"/>
      <c r="I525" s="16"/>
      <c r="J525" s="16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6"/>
      <c r="D526" s="16"/>
      <c r="E526" s="16"/>
      <c r="F526" s="16"/>
      <c r="G526" s="16"/>
      <c r="H526" s="16"/>
      <c r="I526" s="16"/>
      <c r="J526" s="16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6"/>
      <c r="D527" s="16"/>
      <c r="E527" s="16"/>
      <c r="F527" s="16"/>
      <c r="G527" s="16"/>
      <c r="H527" s="16"/>
      <c r="I527" s="16"/>
      <c r="J527" s="16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6"/>
      <c r="D528" s="16"/>
      <c r="E528" s="16"/>
      <c r="F528" s="16"/>
      <c r="G528" s="16"/>
      <c r="H528" s="16"/>
      <c r="I528" s="16"/>
      <c r="J528" s="16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6"/>
      <c r="D529" s="16"/>
      <c r="E529" s="16"/>
      <c r="F529" s="16"/>
      <c r="G529" s="16"/>
      <c r="H529" s="16"/>
      <c r="I529" s="16"/>
      <c r="J529" s="16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6"/>
      <c r="D530" s="16"/>
      <c r="E530" s="16"/>
      <c r="F530" s="16"/>
      <c r="G530" s="16"/>
      <c r="H530" s="16"/>
      <c r="I530" s="16"/>
      <c r="J530" s="16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6"/>
      <c r="D531" s="16"/>
      <c r="E531" s="16"/>
      <c r="F531" s="16"/>
      <c r="G531" s="16"/>
      <c r="H531" s="16"/>
      <c r="I531" s="16"/>
      <c r="J531" s="16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6"/>
      <c r="D532" s="16"/>
      <c r="E532" s="16"/>
      <c r="F532" s="16"/>
      <c r="G532" s="16"/>
      <c r="H532" s="16"/>
      <c r="I532" s="16"/>
      <c r="J532" s="16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6"/>
      <c r="D533" s="16"/>
      <c r="E533" s="16"/>
      <c r="F533" s="16"/>
      <c r="G533" s="16"/>
      <c r="H533" s="16"/>
      <c r="I533" s="16"/>
      <c r="J533" s="16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6"/>
      <c r="D534" s="16"/>
      <c r="E534" s="16"/>
      <c r="F534" s="16"/>
      <c r="G534" s="16"/>
      <c r="H534" s="16"/>
      <c r="I534" s="16"/>
      <c r="J534" s="16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6"/>
      <c r="D535" s="16"/>
      <c r="E535" s="16"/>
      <c r="F535" s="16"/>
      <c r="G535" s="16"/>
      <c r="H535" s="16"/>
      <c r="I535" s="16"/>
      <c r="J535" s="16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6"/>
      <c r="D536" s="16"/>
      <c r="E536" s="16"/>
      <c r="F536" s="16"/>
      <c r="G536" s="16"/>
      <c r="H536" s="16"/>
      <c r="I536" s="16"/>
      <c r="J536" s="16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6"/>
      <c r="D537" s="16"/>
      <c r="E537" s="16"/>
      <c r="F537" s="16"/>
      <c r="G537" s="16"/>
      <c r="H537" s="16"/>
      <c r="I537" s="16"/>
      <c r="J537" s="16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6"/>
      <c r="D538" s="16"/>
      <c r="E538" s="16"/>
      <c r="F538" s="16"/>
      <c r="G538" s="16"/>
      <c r="H538" s="16"/>
      <c r="I538" s="16"/>
      <c r="J538" s="16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6"/>
      <c r="D539" s="16"/>
      <c r="E539" s="16"/>
      <c r="F539" s="16"/>
      <c r="G539" s="16"/>
      <c r="H539" s="16"/>
      <c r="I539" s="16"/>
      <c r="J539" s="16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6"/>
      <c r="D540" s="16"/>
      <c r="E540" s="16"/>
      <c r="F540" s="16"/>
      <c r="G540" s="16"/>
      <c r="H540" s="16"/>
      <c r="I540" s="16"/>
      <c r="J540" s="16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6"/>
      <c r="D541" s="16"/>
      <c r="E541" s="16"/>
      <c r="F541" s="16"/>
      <c r="G541" s="16"/>
      <c r="H541" s="16"/>
      <c r="I541" s="16"/>
      <c r="J541" s="16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6"/>
      <c r="D542" s="16"/>
      <c r="E542" s="16"/>
      <c r="F542" s="16"/>
      <c r="G542" s="16"/>
      <c r="H542" s="16"/>
      <c r="I542" s="16"/>
      <c r="J542" s="16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6"/>
      <c r="D543" s="16"/>
      <c r="E543" s="16"/>
      <c r="F543" s="16"/>
      <c r="G543" s="16"/>
      <c r="H543" s="16"/>
      <c r="I543" s="16"/>
      <c r="J543" s="16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6"/>
      <c r="D544" s="16"/>
      <c r="E544" s="16"/>
      <c r="F544" s="16"/>
      <c r="G544" s="16"/>
      <c r="H544" s="16"/>
      <c r="I544" s="16"/>
      <c r="J544" s="16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6"/>
      <c r="D545" s="16"/>
      <c r="E545" s="16"/>
      <c r="F545" s="16"/>
      <c r="G545" s="16"/>
      <c r="H545" s="16"/>
      <c r="I545" s="16"/>
      <c r="J545" s="16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6"/>
      <c r="D546" s="16"/>
      <c r="E546" s="16"/>
      <c r="F546" s="16"/>
      <c r="G546" s="16"/>
      <c r="H546" s="16"/>
      <c r="I546" s="16"/>
      <c r="J546" s="16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6"/>
      <c r="D547" s="16"/>
      <c r="E547" s="16"/>
      <c r="F547" s="16"/>
      <c r="G547" s="16"/>
      <c r="H547" s="16"/>
      <c r="I547" s="16"/>
      <c r="J547" s="16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6"/>
      <c r="D548" s="16"/>
      <c r="E548" s="16"/>
      <c r="F548" s="16"/>
      <c r="G548" s="16"/>
      <c r="H548" s="16"/>
      <c r="I548" s="16"/>
      <c r="J548" s="16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6"/>
      <c r="D549" s="16"/>
      <c r="E549" s="16"/>
      <c r="F549" s="16"/>
      <c r="G549" s="16"/>
      <c r="H549" s="16"/>
      <c r="I549" s="16"/>
      <c r="J549" s="16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6"/>
      <c r="D550" s="16"/>
      <c r="E550" s="16"/>
      <c r="F550" s="16"/>
      <c r="G550" s="16"/>
      <c r="H550" s="16"/>
      <c r="I550" s="16"/>
      <c r="J550" s="16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6"/>
      <c r="D551" s="16"/>
      <c r="E551" s="16"/>
      <c r="F551" s="16"/>
      <c r="G551" s="16"/>
      <c r="H551" s="16"/>
      <c r="I551" s="16"/>
      <c r="J551" s="16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6"/>
      <c r="D552" s="16"/>
      <c r="E552" s="16"/>
      <c r="F552" s="16"/>
      <c r="G552" s="16"/>
      <c r="H552" s="16"/>
      <c r="I552" s="16"/>
      <c r="J552" s="16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6"/>
      <c r="D553" s="16"/>
      <c r="E553" s="16"/>
      <c r="F553" s="16"/>
      <c r="G553" s="16"/>
      <c r="H553" s="16"/>
      <c r="I553" s="16"/>
      <c r="J553" s="16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6"/>
      <c r="D554" s="16"/>
      <c r="E554" s="16"/>
      <c r="F554" s="16"/>
      <c r="G554" s="16"/>
      <c r="H554" s="16"/>
      <c r="I554" s="16"/>
      <c r="J554" s="16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6"/>
      <c r="D555" s="16"/>
      <c r="E555" s="16"/>
      <c r="F555" s="16"/>
      <c r="G555" s="16"/>
      <c r="H555" s="16"/>
      <c r="I555" s="16"/>
      <c r="J555" s="16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6"/>
      <c r="D556" s="16"/>
      <c r="E556" s="16"/>
      <c r="F556" s="16"/>
      <c r="G556" s="16"/>
      <c r="H556" s="16"/>
      <c r="I556" s="16"/>
      <c r="J556" s="16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6"/>
      <c r="D557" s="16"/>
      <c r="E557" s="16"/>
      <c r="F557" s="16"/>
      <c r="G557" s="16"/>
      <c r="H557" s="16"/>
      <c r="I557" s="16"/>
      <c r="J557" s="16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6"/>
      <c r="D558" s="16"/>
      <c r="E558" s="16"/>
      <c r="F558" s="16"/>
      <c r="G558" s="16"/>
      <c r="H558" s="16"/>
      <c r="I558" s="16"/>
      <c r="J558" s="16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6"/>
      <c r="D559" s="16"/>
      <c r="E559" s="16"/>
      <c r="F559" s="16"/>
      <c r="G559" s="16"/>
      <c r="H559" s="16"/>
      <c r="I559" s="16"/>
      <c r="J559" s="16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6"/>
      <c r="D560" s="16"/>
      <c r="E560" s="16"/>
      <c r="F560" s="16"/>
      <c r="G560" s="16"/>
      <c r="H560" s="16"/>
      <c r="I560" s="16"/>
      <c r="J560" s="16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6"/>
      <c r="D561" s="16"/>
      <c r="E561" s="16"/>
      <c r="F561" s="16"/>
      <c r="G561" s="16"/>
      <c r="H561" s="16"/>
      <c r="I561" s="16"/>
      <c r="J561" s="16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6"/>
      <c r="D562" s="16"/>
      <c r="E562" s="16"/>
      <c r="F562" s="16"/>
      <c r="G562" s="16"/>
      <c r="H562" s="16"/>
      <c r="I562" s="16"/>
      <c r="J562" s="16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6"/>
      <c r="D563" s="16"/>
      <c r="E563" s="16"/>
      <c r="F563" s="16"/>
      <c r="G563" s="16"/>
      <c r="H563" s="16"/>
      <c r="I563" s="16"/>
      <c r="J563" s="16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6"/>
      <c r="D564" s="16"/>
      <c r="E564" s="16"/>
      <c r="F564" s="16"/>
      <c r="G564" s="16"/>
      <c r="H564" s="16"/>
      <c r="I564" s="16"/>
      <c r="J564" s="16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6"/>
      <c r="D565" s="16"/>
      <c r="E565" s="16"/>
      <c r="F565" s="16"/>
      <c r="G565" s="16"/>
      <c r="H565" s="16"/>
      <c r="I565" s="16"/>
      <c r="J565" s="16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6"/>
      <c r="D566" s="16"/>
      <c r="E566" s="16"/>
      <c r="F566" s="16"/>
      <c r="G566" s="16"/>
      <c r="H566" s="16"/>
      <c r="I566" s="16"/>
      <c r="J566" s="16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6"/>
      <c r="D567" s="16"/>
      <c r="E567" s="16"/>
      <c r="F567" s="16"/>
      <c r="G567" s="16"/>
      <c r="H567" s="16"/>
      <c r="I567" s="16"/>
      <c r="J567" s="16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6"/>
      <c r="D568" s="16"/>
      <c r="E568" s="16"/>
      <c r="F568" s="16"/>
      <c r="G568" s="16"/>
      <c r="H568" s="16"/>
      <c r="I568" s="16"/>
      <c r="J568" s="16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6"/>
      <c r="D569" s="16"/>
      <c r="E569" s="16"/>
      <c r="F569" s="16"/>
      <c r="G569" s="16"/>
      <c r="H569" s="16"/>
      <c r="I569" s="16"/>
      <c r="J569" s="16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6"/>
      <c r="D570" s="16"/>
      <c r="E570" s="16"/>
      <c r="F570" s="16"/>
      <c r="G570" s="16"/>
      <c r="H570" s="16"/>
      <c r="I570" s="16"/>
      <c r="J570" s="16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6"/>
      <c r="D571" s="16"/>
      <c r="E571" s="16"/>
      <c r="F571" s="16"/>
      <c r="G571" s="16"/>
      <c r="H571" s="16"/>
      <c r="I571" s="16"/>
      <c r="J571" s="16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6"/>
      <c r="D572" s="16"/>
      <c r="E572" s="16"/>
      <c r="F572" s="16"/>
      <c r="G572" s="16"/>
      <c r="H572" s="16"/>
      <c r="I572" s="16"/>
      <c r="J572" s="16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6"/>
      <c r="D573" s="16"/>
      <c r="E573" s="16"/>
      <c r="F573" s="16"/>
      <c r="G573" s="16"/>
      <c r="H573" s="16"/>
      <c r="I573" s="16"/>
      <c r="J573" s="16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6"/>
      <c r="D574" s="16"/>
      <c r="E574" s="16"/>
      <c r="F574" s="16"/>
      <c r="G574" s="16"/>
      <c r="H574" s="16"/>
      <c r="I574" s="16"/>
      <c r="J574" s="16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6"/>
      <c r="D575" s="16"/>
      <c r="E575" s="16"/>
      <c r="F575" s="16"/>
      <c r="G575" s="16"/>
      <c r="H575" s="16"/>
      <c r="I575" s="16"/>
      <c r="J575" s="16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6"/>
      <c r="D576" s="16"/>
      <c r="E576" s="16"/>
      <c r="F576" s="16"/>
      <c r="G576" s="16"/>
      <c r="H576" s="16"/>
      <c r="I576" s="16"/>
      <c r="J576" s="16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6"/>
      <c r="D577" s="16"/>
      <c r="E577" s="16"/>
      <c r="F577" s="16"/>
      <c r="G577" s="16"/>
      <c r="H577" s="16"/>
      <c r="I577" s="16"/>
      <c r="J577" s="16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6"/>
      <c r="D578" s="16"/>
      <c r="E578" s="16"/>
      <c r="F578" s="16"/>
      <c r="G578" s="16"/>
      <c r="H578" s="16"/>
      <c r="I578" s="16"/>
      <c r="J578" s="16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6"/>
      <c r="D579" s="16"/>
      <c r="E579" s="16"/>
      <c r="F579" s="16"/>
      <c r="G579" s="16"/>
      <c r="H579" s="16"/>
      <c r="I579" s="16"/>
      <c r="J579" s="16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6"/>
      <c r="D580" s="16"/>
      <c r="E580" s="16"/>
      <c r="F580" s="16"/>
      <c r="G580" s="16"/>
      <c r="H580" s="16"/>
      <c r="I580" s="16"/>
      <c r="J580" s="16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6"/>
      <c r="D581" s="16"/>
      <c r="E581" s="16"/>
      <c r="F581" s="16"/>
      <c r="G581" s="16"/>
      <c r="H581" s="16"/>
      <c r="I581" s="16"/>
      <c r="J581" s="16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6"/>
      <c r="D582" s="16"/>
      <c r="E582" s="16"/>
      <c r="F582" s="16"/>
      <c r="G582" s="16"/>
      <c r="H582" s="16"/>
      <c r="I582" s="16"/>
      <c r="J582" s="16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6"/>
      <c r="D583" s="16"/>
      <c r="E583" s="16"/>
      <c r="F583" s="16"/>
      <c r="G583" s="16"/>
      <c r="H583" s="16"/>
      <c r="I583" s="16"/>
      <c r="J583" s="16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6"/>
      <c r="D584" s="16"/>
      <c r="E584" s="16"/>
      <c r="F584" s="16"/>
      <c r="G584" s="16"/>
      <c r="H584" s="16"/>
      <c r="I584" s="16"/>
      <c r="J584" s="16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6"/>
      <c r="D585" s="16"/>
      <c r="E585" s="16"/>
      <c r="F585" s="16"/>
      <c r="G585" s="16"/>
      <c r="H585" s="16"/>
      <c r="I585" s="16"/>
      <c r="J585" s="16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6"/>
      <c r="D586" s="16"/>
      <c r="E586" s="16"/>
      <c r="F586" s="16"/>
      <c r="G586" s="16"/>
      <c r="H586" s="16"/>
      <c r="I586" s="16"/>
      <c r="J586" s="16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6"/>
      <c r="D587" s="16"/>
      <c r="E587" s="16"/>
      <c r="F587" s="16"/>
      <c r="G587" s="16"/>
      <c r="H587" s="16"/>
      <c r="I587" s="16"/>
      <c r="J587" s="16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6"/>
      <c r="D588" s="16"/>
      <c r="E588" s="16"/>
      <c r="F588" s="16"/>
      <c r="G588" s="16"/>
      <c r="H588" s="16"/>
      <c r="I588" s="16"/>
      <c r="J588" s="16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6"/>
      <c r="D589" s="16"/>
      <c r="E589" s="16"/>
      <c r="F589" s="16"/>
      <c r="G589" s="16"/>
      <c r="H589" s="16"/>
      <c r="I589" s="16"/>
      <c r="J589" s="16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6"/>
      <c r="D590" s="16"/>
      <c r="E590" s="16"/>
      <c r="F590" s="16"/>
      <c r="G590" s="16"/>
      <c r="H590" s="16"/>
      <c r="I590" s="16"/>
      <c r="J590" s="16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6"/>
      <c r="D591" s="16"/>
      <c r="E591" s="16"/>
      <c r="F591" s="16"/>
      <c r="G591" s="16"/>
      <c r="H591" s="16"/>
      <c r="I591" s="16"/>
      <c r="J591" s="16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6"/>
      <c r="D592" s="16"/>
      <c r="E592" s="16"/>
      <c r="F592" s="16"/>
      <c r="G592" s="16"/>
      <c r="H592" s="16"/>
      <c r="I592" s="16"/>
      <c r="J592" s="16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6"/>
      <c r="D593" s="16"/>
      <c r="E593" s="16"/>
      <c r="F593" s="16"/>
      <c r="G593" s="16"/>
      <c r="H593" s="16"/>
      <c r="I593" s="16"/>
      <c r="J593" s="16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6"/>
      <c r="D594" s="16"/>
      <c r="E594" s="16"/>
      <c r="F594" s="16"/>
      <c r="G594" s="16"/>
      <c r="H594" s="16"/>
      <c r="I594" s="16"/>
      <c r="J594" s="16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6"/>
      <c r="D595" s="16"/>
      <c r="E595" s="16"/>
      <c r="F595" s="16"/>
      <c r="G595" s="16"/>
      <c r="H595" s="16"/>
      <c r="I595" s="16"/>
      <c r="J595" s="16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6"/>
      <c r="D596" s="16"/>
      <c r="E596" s="16"/>
      <c r="F596" s="16"/>
      <c r="G596" s="16"/>
      <c r="H596" s="16"/>
      <c r="I596" s="16"/>
      <c r="J596" s="16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6"/>
      <c r="D597" s="16"/>
      <c r="E597" s="16"/>
      <c r="F597" s="16"/>
      <c r="G597" s="16"/>
      <c r="H597" s="16"/>
      <c r="I597" s="16"/>
      <c r="J597" s="16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6"/>
      <c r="D598" s="16"/>
      <c r="E598" s="16"/>
      <c r="F598" s="16"/>
      <c r="G598" s="16"/>
      <c r="H598" s="16"/>
      <c r="I598" s="16"/>
      <c r="J598" s="16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6"/>
      <c r="D599" s="16"/>
      <c r="E599" s="16"/>
      <c r="F599" s="16"/>
      <c r="G599" s="16"/>
      <c r="H599" s="16"/>
      <c r="I599" s="16"/>
      <c r="J599" s="16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6"/>
      <c r="D600" s="16"/>
      <c r="E600" s="16"/>
      <c r="F600" s="16"/>
      <c r="G600" s="16"/>
      <c r="H600" s="16"/>
      <c r="I600" s="16"/>
      <c r="J600" s="16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6"/>
      <c r="D601" s="16"/>
      <c r="E601" s="16"/>
      <c r="F601" s="16"/>
      <c r="G601" s="16"/>
      <c r="H601" s="16"/>
      <c r="I601" s="16"/>
      <c r="J601" s="16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6"/>
      <c r="D602" s="16"/>
      <c r="E602" s="16"/>
      <c r="F602" s="16"/>
      <c r="G602" s="16"/>
      <c r="H602" s="16"/>
      <c r="I602" s="16"/>
      <c r="J602" s="16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6"/>
      <c r="D603" s="16"/>
      <c r="E603" s="16"/>
      <c r="F603" s="16"/>
      <c r="G603" s="16"/>
      <c r="H603" s="16"/>
      <c r="I603" s="16"/>
      <c r="J603" s="16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6"/>
      <c r="D604" s="16"/>
      <c r="E604" s="16"/>
      <c r="F604" s="16"/>
      <c r="G604" s="16"/>
      <c r="H604" s="16"/>
      <c r="I604" s="16"/>
      <c r="J604" s="16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6"/>
      <c r="D605" s="16"/>
      <c r="E605" s="16"/>
      <c r="F605" s="16"/>
      <c r="G605" s="16"/>
      <c r="H605" s="16"/>
      <c r="I605" s="16"/>
      <c r="J605" s="16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6"/>
      <c r="D606" s="16"/>
      <c r="E606" s="16"/>
      <c r="F606" s="16"/>
      <c r="G606" s="16"/>
      <c r="H606" s="16"/>
      <c r="I606" s="16"/>
      <c r="J606" s="16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6"/>
      <c r="D607" s="16"/>
      <c r="E607" s="16"/>
      <c r="F607" s="16"/>
      <c r="G607" s="16"/>
      <c r="H607" s="16"/>
      <c r="I607" s="16"/>
      <c r="J607" s="16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6"/>
      <c r="D608" s="16"/>
      <c r="E608" s="16"/>
      <c r="F608" s="16"/>
      <c r="G608" s="16"/>
      <c r="H608" s="16"/>
      <c r="I608" s="16"/>
      <c r="J608" s="16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6"/>
      <c r="D609" s="16"/>
      <c r="E609" s="16"/>
      <c r="F609" s="16"/>
      <c r="G609" s="16"/>
      <c r="H609" s="16"/>
      <c r="I609" s="16"/>
      <c r="J609" s="16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6"/>
      <c r="D610" s="16"/>
      <c r="E610" s="16"/>
      <c r="F610" s="16"/>
      <c r="G610" s="16"/>
      <c r="H610" s="16"/>
      <c r="I610" s="16"/>
      <c r="J610" s="16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6"/>
      <c r="D611" s="16"/>
      <c r="E611" s="16"/>
      <c r="F611" s="16"/>
      <c r="G611" s="16"/>
      <c r="H611" s="16"/>
      <c r="I611" s="16"/>
      <c r="J611" s="16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6"/>
      <c r="D612" s="16"/>
      <c r="E612" s="16"/>
      <c r="F612" s="16"/>
      <c r="G612" s="16"/>
      <c r="H612" s="16"/>
      <c r="I612" s="16"/>
      <c r="J612" s="16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6"/>
      <c r="D613" s="16"/>
      <c r="E613" s="16"/>
      <c r="F613" s="16"/>
      <c r="G613" s="16"/>
      <c r="H613" s="16"/>
      <c r="I613" s="16"/>
      <c r="J613" s="16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6"/>
      <c r="D614" s="16"/>
      <c r="E614" s="16"/>
      <c r="F614" s="16"/>
      <c r="G614" s="16"/>
      <c r="H614" s="16"/>
      <c r="I614" s="16"/>
      <c r="J614" s="16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6"/>
      <c r="D615" s="16"/>
      <c r="E615" s="16"/>
      <c r="F615" s="16"/>
      <c r="G615" s="16"/>
      <c r="H615" s="16"/>
      <c r="I615" s="16"/>
      <c r="J615" s="16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6"/>
      <c r="D616" s="16"/>
      <c r="E616" s="16"/>
      <c r="F616" s="16"/>
      <c r="G616" s="16"/>
      <c r="H616" s="16"/>
      <c r="I616" s="16"/>
      <c r="J616" s="16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6"/>
      <c r="D617" s="16"/>
      <c r="E617" s="16"/>
      <c r="F617" s="16"/>
      <c r="G617" s="16"/>
      <c r="H617" s="16"/>
      <c r="I617" s="16"/>
      <c r="J617" s="16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6"/>
      <c r="D618" s="16"/>
      <c r="E618" s="16"/>
      <c r="F618" s="16"/>
      <c r="G618" s="16"/>
      <c r="H618" s="16"/>
      <c r="I618" s="16"/>
      <c r="J618" s="16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6"/>
      <c r="D619" s="16"/>
      <c r="E619" s="16"/>
      <c r="F619" s="16"/>
      <c r="G619" s="16"/>
      <c r="H619" s="16"/>
      <c r="I619" s="16"/>
      <c r="J619" s="16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6"/>
      <c r="D620" s="16"/>
      <c r="E620" s="16"/>
      <c r="F620" s="16"/>
      <c r="G620" s="16"/>
      <c r="H620" s="16"/>
      <c r="I620" s="16"/>
      <c r="J620" s="16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6"/>
      <c r="D621" s="16"/>
      <c r="E621" s="16"/>
      <c r="F621" s="16"/>
      <c r="G621" s="16"/>
      <c r="H621" s="16"/>
      <c r="I621" s="16"/>
      <c r="J621" s="16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6"/>
      <c r="D622" s="16"/>
      <c r="E622" s="16"/>
      <c r="F622" s="16"/>
      <c r="G622" s="16"/>
      <c r="H622" s="16"/>
      <c r="I622" s="16"/>
      <c r="J622" s="16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6"/>
      <c r="D623" s="16"/>
      <c r="E623" s="16"/>
      <c r="F623" s="16"/>
      <c r="G623" s="16"/>
      <c r="H623" s="16"/>
      <c r="I623" s="16"/>
      <c r="J623" s="16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6"/>
      <c r="D624" s="16"/>
      <c r="E624" s="16"/>
      <c r="F624" s="16"/>
      <c r="G624" s="16"/>
      <c r="H624" s="16"/>
      <c r="I624" s="16"/>
      <c r="J624" s="16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6"/>
      <c r="D625" s="16"/>
      <c r="E625" s="16"/>
      <c r="F625" s="16"/>
      <c r="G625" s="16"/>
      <c r="H625" s="16"/>
      <c r="I625" s="16"/>
      <c r="J625" s="16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6"/>
      <c r="D626" s="16"/>
      <c r="E626" s="16"/>
      <c r="F626" s="16"/>
      <c r="G626" s="16"/>
      <c r="H626" s="16"/>
      <c r="I626" s="16"/>
      <c r="J626" s="16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6"/>
      <c r="D627" s="16"/>
      <c r="E627" s="16"/>
      <c r="F627" s="16"/>
      <c r="G627" s="16"/>
      <c r="H627" s="16"/>
      <c r="I627" s="16"/>
      <c r="J627" s="16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6"/>
      <c r="D628" s="16"/>
      <c r="E628" s="16"/>
      <c r="F628" s="16"/>
      <c r="G628" s="16"/>
      <c r="H628" s="16"/>
      <c r="I628" s="16"/>
      <c r="J628" s="16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6"/>
      <c r="D629" s="16"/>
      <c r="E629" s="16"/>
      <c r="F629" s="16"/>
      <c r="G629" s="16"/>
      <c r="H629" s="16"/>
      <c r="I629" s="16"/>
      <c r="J629" s="16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6"/>
      <c r="D630" s="16"/>
      <c r="E630" s="16"/>
      <c r="F630" s="16"/>
      <c r="G630" s="16"/>
      <c r="H630" s="16"/>
      <c r="I630" s="16"/>
      <c r="J630" s="16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6"/>
      <c r="D631" s="16"/>
      <c r="E631" s="16"/>
      <c r="F631" s="16"/>
      <c r="G631" s="16"/>
      <c r="H631" s="16"/>
      <c r="I631" s="16"/>
      <c r="J631" s="16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6"/>
      <c r="D632" s="16"/>
      <c r="E632" s="16"/>
      <c r="F632" s="16"/>
      <c r="G632" s="16"/>
      <c r="H632" s="16"/>
      <c r="I632" s="16"/>
      <c r="J632" s="16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6"/>
      <c r="D633" s="16"/>
      <c r="E633" s="16"/>
      <c r="F633" s="16"/>
      <c r="G633" s="16"/>
      <c r="H633" s="16"/>
      <c r="I633" s="16"/>
      <c r="J633" s="16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6"/>
      <c r="D634" s="16"/>
      <c r="E634" s="16"/>
      <c r="F634" s="16"/>
      <c r="G634" s="16"/>
      <c r="H634" s="16"/>
      <c r="I634" s="16"/>
      <c r="J634" s="16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6"/>
      <c r="D635" s="16"/>
      <c r="E635" s="16"/>
      <c r="F635" s="16"/>
      <c r="G635" s="16"/>
      <c r="H635" s="16"/>
      <c r="I635" s="16"/>
      <c r="J635" s="16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6"/>
      <c r="D636" s="16"/>
      <c r="E636" s="16"/>
      <c r="F636" s="16"/>
      <c r="G636" s="16"/>
      <c r="H636" s="16"/>
      <c r="I636" s="16"/>
      <c r="J636" s="16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6"/>
      <c r="D637" s="16"/>
      <c r="E637" s="16"/>
      <c r="F637" s="16"/>
      <c r="G637" s="16"/>
      <c r="H637" s="16"/>
      <c r="I637" s="16"/>
      <c r="J637" s="16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6"/>
      <c r="D638" s="16"/>
      <c r="E638" s="16"/>
      <c r="F638" s="16"/>
      <c r="G638" s="16"/>
      <c r="H638" s="16"/>
      <c r="I638" s="16"/>
      <c r="J638" s="16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6"/>
      <c r="D639" s="16"/>
      <c r="E639" s="16"/>
      <c r="F639" s="16"/>
      <c r="G639" s="16"/>
      <c r="H639" s="16"/>
      <c r="I639" s="16"/>
      <c r="J639" s="16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6"/>
      <c r="D640" s="16"/>
      <c r="E640" s="16"/>
      <c r="F640" s="16"/>
      <c r="G640" s="16"/>
      <c r="H640" s="16"/>
      <c r="I640" s="16"/>
      <c r="J640" s="16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6"/>
      <c r="D641" s="16"/>
      <c r="E641" s="16"/>
      <c r="F641" s="16"/>
      <c r="G641" s="16"/>
      <c r="H641" s="16"/>
      <c r="I641" s="16"/>
      <c r="J641" s="16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6"/>
      <c r="D642" s="16"/>
      <c r="E642" s="16"/>
      <c r="F642" s="16"/>
      <c r="G642" s="16"/>
      <c r="H642" s="16"/>
      <c r="I642" s="16"/>
      <c r="J642" s="16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6"/>
      <c r="D643" s="16"/>
      <c r="E643" s="16"/>
      <c r="F643" s="16"/>
      <c r="G643" s="16"/>
      <c r="H643" s="16"/>
      <c r="I643" s="16"/>
      <c r="J643" s="16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6"/>
      <c r="D644" s="16"/>
      <c r="E644" s="16"/>
      <c r="F644" s="16"/>
      <c r="G644" s="16"/>
      <c r="H644" s="16"/>
      <c r="I644" s="16"/>
      <c r="J644" s="16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6"/>
      <c r="D645" s="16"/>
      <c r="E645" s="16"/>
      <c r="F645" s="16"/>
      <c r="G645" s="16"/>
      <c r="H645" s="16"/>
      <c r="I645" s="16"/>
      <c r="J645" s="16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6"/>
      <c r="D646" s="16"/>
      <c r="E646" s="16"/>
      <c r="F646" s="16"/>
      <c r="G646" s="16"/>
      <c r="H646" s="16"/>
      <c r="I646" s="16"/>
      <c r="J646" s="16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6"/>
      <c r="D647" s="16"/>
      <c r="E647" s="16"/>
      <c r="F647" s="16"/>
      <c r="G647" s="16"/>
      <c r="H647" s="16"/>
      <c r="I647" s="16"/>
      <c r="J647" s="16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6"/>
      <c r="D648" s="16"/>
      <c r="E648" s="16"/>
      <c r="F648" s="16"/>
      <c r="G648" s="16"/>
      <c r="H648" s="16"/>
      <c r="I648" s="16"/>
      <c r="J648" s="16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6"/>
      <c r="D649" s="16"/>
      <c r="E649" s="16"/>
      <c r="F649" s="16"/>
      <c r="G649" s="16"/>
      <c r="H649" s="16"/>
      <c r="I649" s="16"/>
      <c r="J649" s="16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6"/>
      <c r="D650" s="16"/>
      <c r="E650" s="16"/>
      <c r="F650" s="16"/>
      <c r="G650" s="16"/>
      <c r="H650" s="16"/>
      <c r="I650" s="16"/>
      <c r="J650" s="16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6"/>
      <c r="D651" s="16"/>
      <c r="E651" s="16"/>
      <c r="F651" s="16"/>
      <c r="G651" s="16"/>
      <c r="H651" s="16"/>
      <c r="I651" s="16"/>
      <c r="J651" s="16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6"/>
      <c r="D652" s="16"/>
      <c r="E652" s="16"/>
      <c r="F652" s="16"/>
      <c r="G652" s="16"/>
      <c r="H652" s="16"/>
      <c r="I652" s="16"/>
      <c r="J652" s="16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6"/>
      <c r="D653" s="16"/>
      <c r="E653" s="16"/>
      <c r="F653" s="16"/>
      <c r="G653" s="16"/>
      <c r="H653" s="16"/>
      <c r="I653" s="16"/>
      <c r="J653" s="16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6"/>
      <c r="D654" s="16"/>
      <c r="E654" s="16"/>
      <c r="F654" s="16"/>
      <c r="G654" s="16"/>
      <c r="H654" s="16"/>
      <c r="I654" s="16"/>
      <c r="J654" s="16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6"/>
      <c r="D655" s="16"/>
      <c r="E655" s="16"/>
      <c r="F655" s="16"/>
      <c r="G655" s="16"/>
      <c r="H655" s="16"/>
      <c r="I655" s="16"/>
      <c r="J655" s="16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6"/>
      <c r="D656" s="16"/>
      <c r="E656" s="16"/>
      <c r="F656" s="16"/>
      <c r="G656" s="16"/>
      <c r="H656" s="16"/>
      <c r="I656" s="16"/>
      <c r="J656" s="16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6"/>
      <c r="D657" s="16"/>
      <c r="E657" s="16"/>
      <c r="F657" s="16"/>
      <c r="G657" s="16"/>
      <c r="H657" s="16"/>
      <c r="I657" s="16"/>
      <c r="J657" s="16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6"/>
      <c r="D658" s="16"/>
      <c r="E658" s="16"/>
      <c r="F658" s="16"/>
      <c r="G658" s="16"/>
      <c r="H658" s="16"/>
      <c r="I658" s="16"/>
      <c r="J658" s="16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6"/>
      <c r="D659" s="16"/>
      <c r="E659" s="16"/>
      <c r="F659" s="16"/>
      <c r="G659" s="16"/>
      <c r="H659" s="16"/>
      <c r="I659" s="16"/>
      <c r="J659" s="16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6"/>
      <c r="D660" s="16"/>
      <c r="E660" s="16"/>
      <c r="F660" s="16"/>
      <c r="G660" s="16"/>
      <c r="H660" s="16"/>
      <c r="I660" s="16"/>
      <c r="J660" s="16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6"/>
      <c r="D661" s="16"/>
      <c r="E661" s="16"/>
      <c r="F661" s="16"/>
      <c r="G661" s="16"/>
      <c r="H661" s="16"/>
      <c r="I661" s="16"/>
      <c r="J661" s="16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6"/>
      <c r="D662" s="16"/>
      <c r="E662" s="16"/>
      <c r="F662" s="16"/>
      <c r="G662" s="16"/>
      <c r="H662" s="16"/>
      <c r="I662" s="16"/>
      <c r="J662" s="16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6"/>
      <c r="D663" s="16"/>
      <c r="E663" s="16"/>
      <c r="F663" s="16"/>
      <c r="G663" s="16"/>
      <c r="H663" s="16"/>
      <c r="I663" s="16"/>
      <c r="J663" s="16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6"/>
      <c r="D664" s="16"/>
      <c r="E664" s="16"/>
      <c r="F664" s="16"/>
      <c r="G664" s="16"/>
      <c r="H664" s="16"/>
      <c r="I664" s="16"/>
      <c r="J664" s="16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6"/>
      <c r="D665" s="16"/>
      <c r="E665" s="16"/>
      <c r="F665" s="16"/>
      <c r="G665" s="16"/>
      <c r="H665" s="16"/>
      <c r="I665" s="16"/>
      <c r="J665" s="16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6"/>
      <c r="D666" s="16"/>
      <c r="E666" s="16"/>
      <c r="F666" s="16"/>
      <c r="G666" s="16"/>
      <c r="H666" s="16"/>
      <c r="I666" s="16"/>
      <c r="J666" s="16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6"/>
      <c r="D667" s="16"/>
      <c r="E667" s="16"/>
      <c r="F667" s="16"/>
      <c r="G667" s="16"/>
      <c r="H667" s="16"/>
      <c r="I667" s="16"/>
      <c r="J667" s="16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6"/>
      <c r="D668" s="16"/>
      <c r="E668" s="16"/>
      <c r="F668" s="16"/>
      <c r="G668" s="16"/>
      <c r="H668" s="16"/>
      <c r="I668" s="16"/>
      <c r="J668" s="16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6"/>
      <c r="D669" s="16"/>
      <c r="E669" s="16"/>
      <c r="F669" s="16"/>
      <c r="G669" s="16"/>
      <c r="H669" s="16"/>
      <c r="I669" s="16"/>
      <c r="J669" s="16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6"/>
      <c r="D670" s="16"/>
      <c r="E670" s="16"/>
      <c r="F670" s="16"/>
      <c r="G670" s="16"/>
      <c r="H670" s="16"/>
      <c r="I670" s="16"/>
      <c r="J670" s="16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6"/>
      <c r="D671" s="16"/>
      <c r="E671" s="16"/>
      <c r="F671" s="16"/>
      <c r="G671" s="16"/>
      <c r="H671" s="16"/>
      <c r="I671" s="16"/>
      <c r="J671" s="16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6"/>
      <c r="D672" s="16"/>
      <c r="E672" s="16"/>
      <c r="F672" s="16"/>
      <c r="G672" s="16"/>
      <c r="H672" s="16"/>
      <c r="I672" s="16"/>
      <c r="J672" s="16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6"/>
      <c r="D673" s="16"/>
      <c r="E673" s="16"/>
      <c r="F673" s="16"/>
      <c r="G673" s="16"/>
      <c r="H673" s="16"/>
      <c r="I673" s="16"/>
      <c r="J673" s="16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6"/>
      <c r="D674" s="16"/>
      <c r="E674" s="16"/>
      <c r="F674" s="16"/>
      <c r="G674" s="16"/>
      <c r="H674" s="16"/>
      <c r="I674" s="16"/>
      <c r="J674" s="16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6"/>
      <c r="D675" s="16"/>
      <c r="E675" s="16"/>
      <c r="F675" s="16"/>
      <c r="G675" s="16"/>
      <c r="H675" s="16"/>
      <c r="I675" s="16"/>
      <c r="J675" s="16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6"/>
      <c r="D676" s="16"/>
      <c r="E676" s="16"/>
      <c r="F676" s="16"/>
      <c r="G676" s="16"/>
      <c r="H676" s="16"/>
      <c r="I676" s="16"/>
      <c r="J676" s="16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6"/>
      <c r="D677" s="16"/>
      <c r="E677" s="16"/>
      <c r="F677" s="16"/>
      <c r="G677" s="16"/>
      <c r="H677" s="16"/>
      <c r="I677" s="16"/>
      <c r="J677" s="16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6"/>
      <c r="D678" s="16"/>
      <c r="E678" s="16"/>
      <c r="F678" s="16"/>
      <c r="G678" s="16"/>
      <c r="H678" s="16"/>
      <c r="I678" s="16"/>
      <c r="J678" s="16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6"/>
      <c r="D679" s="16"/>
      <c r="E679" s="16"/>
      <c r="F679" s="16"/>
      <c r="G679" s="16"/>
      <c r="H679" s="16"/>
      <c r="I679" s="16"/>
      <c r="J679" s="16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6"/>
      <c r="D680" s="16"/>
      <c r="E680" s="16"/>
      <c r="F680" s="16"/>
      <c r="G680" s="16"/>
      <c r="H680" s="16"/>
      <c r="I680" s="16"/>
      <c r="J680" s="16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6"/>
      <c r="D681" s="16"/>
      <c r="E681" s="16"/>
      <c r="F681" s="16"/>
      <c r="G681" s="16"/>
      <c r="H681" s="16"/>
      <c r="I681" s="16"/>
      <c r="J681" s="16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6"/>
      <c r="D682" s="16"/>
      <c r="E682" s="16"/>
      <c r="F682" s="16"/>
      <c r="G682" s="16"/>
      <c r="H682" s="16"/>
      <c r="I682" s="16"/>
      <c r="J682" s="16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6"/>
      <c r="D683" s="16"/>
      <c r="E683" s="16"/>
      <c r="F683" s="16"/>
      <c r="G683" s="16"/>
      <c r="H683" s="16"/>
      <c r="I683" s="16"/>
      <c r="J683" s="16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6"/>
      <c r="D684" s="16"/>
      <c r="E684" s="16"/>
      <c r="F684" s="16"/>
      <c r="G684" s="16"/>
      <c r="H684" s="16"/>
      <c r="I684" s="16"/>
      <c r="J684" s="16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6"/>
      <c r="D685" s="16"/>
      <c r="E685" s="16"/>
      <c r="F685" s="16"/>
      <c r="G685" s="16"/>
      <c r="H685" s="16"/>
      <c r="I685" s="16"/>
      <c r="J685" s="16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6"/>
      <c r="D686" s="16"/>
      <c r="E686" s="16"/>
      <c r="F686" s="16"/>
      <c r="G686" s="16"/>
      <c r="H686" s="16"/>
      <c r="I686" s="16"/>
      <c r="J686" s="16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6"/>
      <c r="D687" s="16"/>
      <c r="E687" s="16"/>
      <c r="F687" s="16"/>
      <c r="G687" s="16"/>
      <c r="H687" s="16"/>
      <c r="I687" s="16"/>
      <c r="J687" s="16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6"/>
      <c r="D688" s="16"/>
      <c r="E688" s="16"/>
      <c r="F688" s="16"/>
      <c r="G688" s="16"/>
      <c r="H688" s="16"/>
      <c r="I688" s="16"/>
      <c r="J688" s="16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6"/>
      <c r="D689" s="16"/>
      <c r="E689" s="16"/>
      <c r="F689" s="16"/>
      <c r="G689" s="16"/>
      <c r="H689" s="16"/>
      <c r="I689" s="16"/>
      <c r="J689" s="16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6"/>
      <c r="D690" s="16"/>
      <c r="E690" s="16"/>
      <c r="F690" s="16"/>
      <c r="G690" s="16"/>
      <c r="H690" s="16"/>
      <c r="I690" s="16"/>
      <c r="J690" s="16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6"/>
      <c r="D691" s="16"/>
      <c r="E691" s="16"/>
      <c r="F691" s="16"/>
      <c r="G691" s="16"/>
      <c r="H691" s="16"/>
      <c r="I691" s="16"/>
      <c r="J691" s="16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6"/>
      <c r="D692" s="16"/>
      <c r="E692" s="16"/>
      <c r="F692" s="16"/>
      <c r="G692" s="16"/>
      <c r="H692" s="16"/>
      <c r="I692" s="16"/>
      <c r="J692" s="16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6"/>
      <c r="D693" s="16"/>
      <c r="E693" s="16"/>
      <c r="F693" s="16"/>
      <c r="G693" s="16"/>
      <c r="H693" s="16"/>
      <c r="I693" s="16"/>
      <c r="J693" s="16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6"/>
      <c r="D694" s="16"/>
      <c r="E694" s="16"/>
      <c r="F694" s="16"/>
      <c r="G694" s="16"/>
      <c r="H694" s="16"/>
      <c r="I694" s="16"/>
      <c r="J694" s="16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6"/>
      <c r="D695" s="16"/>
      <c r="E695" s="16"/>
      <c r="F695" s="16"/>
      <c r="G695" s="16"/>
      <c r="H695" s="16"/>
      <c r="I695" s="16"/>
      <c r="J695" s="16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6"/>
      <c r="D696" s="16"/>
      <c r="E696" s="16"/>
      <c r="F696" s="16"/>
      <c r="G696" s="16"/>
      <c r="H696" s="16"/>
      <c r="I696" s="16"/>
      <c r="J696" s="16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6"/>
      <c r="D697" s="16"/>
      <c r="E697" s="16"/>
      <c r="F697" s="16"/>
      <c r="G697" s="16"/>
      <c r="H697" s="16"/>
      <c r="I697" s="16"/>
      <c r="J697" s="16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6"/>
      <c r="D698" s="16"/>
      <c r="E698" s="16"/>
      <c r="F698" s="16"/>
      <c r="G698" s="16"/>
      <c r="H698" s="16"/>
      <c r="I698" s="16"/>
      <c r="J698" s="16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6"/>
      <c r="D699" s="16"/>
      <c r="E699" s="16"/>
      <c r="F699" s="16"/>
      <c r="G699" s="16"/>
      <c r="H699" s="16"/>
      <c r="I699" s="16"/>
      <c r="J699" s="16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6"/>
      <c r="D700" s="16"/>
      <c r="E700" s="16"/>
      <c r="F700" s="16"/>
      <c r="G700" s="16"/>
      <c r="H700" s="16"/>
      <c r="I700" s="16"/>
      <c r="J700" s="16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6"/>
      <c r="D701" s="16"/>
      <c r="E701" s="16"/>
      <c r="F701" s="16"/>
      <c r="G701" s="16"/>
      <c r="H701" s="16"/>
      <c r="I701" s="16"/>
      <c r="J701" s="16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6"/>
      <c r="D702" s="16"/>
      <c r="E702" s="16"/>
      <c r="F702" s="16"/>
      <c r="G702" s="16"/>
      <c r="H702" s="16"/>
      <c r="I702" s="16"/>
      <c r="J702" s="16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6"/>
      <c r="D703" s="16"/>
      <c r="E703" s="16"/>
      <c r="F703" s="16"/>
      <c r="G703" s="16"/>
      <c r="H703" s="16"/>
      <c r="I703" s="16"/>
      <c r="J703" s="16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6"/>
      <c r="D704" s="16"/>
      <c r="E704" s="16"/>
      <c r="F704" s="16"/>
      <c r="G704" s="16"/>
      <c r="H704" s="16"/>
      <c r="I704" s="16"/>
      <c r="J704" s="16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6"/>
      <c r="D705" s="16"/>
      <c r="E705" s="16"/>
      <c r="F705" s="16"/>
      <c r="G705" s="16"/>
      <c r="H705" s="16"/>
      <c r="I705" s="16"/>
      <c r="J705" s="16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6"/>
      <c r="D706" s="16"/>
      <c r="E706" s="16"/>
      <c r="F706" s="16"/>
      <c r="G706" s="16"/>
      <c r="H706" s="16"/>
      <c r="I706" s="16"/>
      <c r="J706" s="16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6"/>
      <c r="D707" s="16"/>
      <c r="E707" s="16"/>
      <c r="F707" s="16"/>
      <c r="G707" s="16"/>
      <c r="H707" s="16"/>
      <c r="I707" s="16"/>
      <c r="J707" s="16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6"/>
      <c r="D708" s="16"/>
      <c r="E708" s="16"/>
      <c r="F708" s="16"/>
      <c r="G708" s="16"/>
      <c r="H708" s="16"/>
      <c r="I708" s="16"/>
      <c r="J708" s="16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6"/>
      <c r="D709" s="16"/>
      <c r="E709" s="16"/>
      <c r="F709" s="16"/>
      <c r="G709" s="16"/>
      <c r="H709" s="16"/>
      <c r="I709" s="16"/>
      <c r="J709" s="16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6"/>
      <c r="D710" s="16"/>
      <c r="E710" s="16"/>
      <c r="F710" s="16"/>
      <c r="G710" s="16"/>
      <c r="H710" s="16"/>
      <c r="I710" s="16"/>
      <c r="J710" s="16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6"/>
      <c r="D711" s="16"/>
      <c r="E711" s="16"/>
      <c r="F711" s="16"/>
      <c r="G711" s="16"/>
      <c r="H711" s="16"/>
      <c r="I711" s="16"/>
      <c r="J711" s="16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6"/>
      <c r="D712" s="16"/>
      <c r="E712" s="16"/>
      <c r="F712" s="16"/>
      <c r="G712" s="16"/>
      <c r="H712" s="16"/>
      <c r="I712" s="16"/>
      <c r="J712" s="16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6"/>
      <c r="D713" s="16"/>
      <c r="E713" s="16"/>
      <c r="F713" s="16"/>
      <c r="G713" s="16"/>
      <c r="H713" s="16"/>
      <c r="I713" s="16"/>
      <c r="J713" s="16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6"/>
      <c r="D714" s="16"/>
      <c r="E714" s="16"/>
      <c r="F714" s="16"/>
      <c r="G714" s="16"/>
      <c r="H714" s="16"/>
      <c r="I714" s="16"/>
      <c r="J714" s="16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6"/>
      <c r="D715" s="16"/>
      <c r="E715" s="16"/>
      <c r="F715" s="16"/>
      <c r="G715" s="16"/>
      <c r="H715" s="16"/>
      <c r="I715" s="16"/>
      <c r="J715" s="16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6"/>
      <c r="D716" s="16"/>
      <c r="E716" s="16"/>
      <c r="F716" s="16"/>
      <c r="G716" s="16"/>
      <c r="H716" s="16"/>
      <c r="I716" s="16"/>
      <c r="J716" s="16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6"/>
      <c r="D717" s="16"/>
      <c r="E717" s="16"/>
      <c r="F717" s="16"/>
      <c r="G717" s="16"/>
      <c r="H717" s="16"/>
      <c r="I717" s="16"/>
      <c r="J717" s="16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6"/>
      <c r="D718" s="16"/>
      <c r="E718" s="16"/>
      <c r="F718" s="16"/>
      <c r="G718" s="16"/>
      <c r="H718" s="16"/>
      <c r="I718" s="16"/>
      <c r="J718" s="16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6"/>
      <c r="D719" s="16"/>
      <c r="E719" s="16"/>
      <c r="F719" s="16"/>
      <c r="G719" s="16"/>
      <c r="H719" s="16"/>
      <c r="I719" s="16"/>
      <c r="J719" s="16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6"/>
      <c r="D720" s="16"/>
      <c r="E720" s="16"/>
      <c r="F720" s="16"/>
      <c r="G720" s="16"/>
      <c r="H720" s="16"/>
      <c r="I720" s="16"/>
      <c r="J720" s="16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6"/>
      <c r="D721" s="16"/>
      <c r="E721" s="16"/>
      <c r="F721" s="16"/>
      <c r="G721" s="16"/>
      <c r="H721" s="16"/>
      <c r="I721" s="16"/>
      <c r="J721" s="16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6"/>
      <c r="D722" s="16"/>
      <c r="E722" s="16"/>
      <c r="F722" s="16"/>
      <c r="G722" s="16"/>
      <c r="H722" s="16"/>
      <c r="I722" s="16"/>
      <c r="J722" s="16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6"/>
      <c r="D723" s="16"/>
      <c r="E723" s="16"/>
      <c r="F723" s="16"/>
      <c r="G723" s="16"/>
      <c r="H723" s="16"/>
      <c r="I723" s="16"/>
      <c r="J723" s="16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6"/>
      <c r="D724" s="16"/>
      <c r="E724" s="16"/>
      <c r="F724" s="16"/>
      <c r="G724" s="16"/>
      <c r="H724" s="16"/>
      <c r="I724" s="16"/>
      <c r="J724" s="16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6"/>
      <c r="D725" s="16"/>
      <c r="E725" s="16"/>
      <c r="F725" s="16"/>
      <c r="G725" s="16"/>
      <c r="H725" s="16"/>
      <c r="I725" s="16"/>
      <c r="J725" s="16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6"/>
      <c r="D726" s="16"/>
      <c r="E726" s="16"/>
      <c r="F726" s="16"/>
      <c r="G726" s="16"/>
      <c r="H726" s="16"/>
      <c r="I726" s="16"/>
      <c r="J726" s="16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6"/>
      <c r="D727" s="16"/>
      <c r="E727" s="16"/>
      <c r="F727" s="16"/>
      <c r="G727" s="16"/>
      <c r="H727" s="16"/>
      <c r="I727" s="16"/>
      <c r="J727" s="16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6"/>
      <c r="D728" s="16"/>
      <c r="E728" s="16"/>
      <c r="F728" s="16"/>
      <c r="G728" s="16"/>
      <c r="H728" s="16"/>
      <c r="I728" s="16"/>
      <c r="J728" s="16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6"/>
      <c r="D729" s="16"/>
      <c r="E729" s="16"/>
      <c r="F729" s="16"/>
      <c r="G729" s="16"/>
      <c r="H729" s="16"/>
      <c r="I729" s="16"/>
      <c r="J729" s="16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6"/>
      <c r="D730" s="16"/>
      <c r="E730" s="16"/>
      <c r="F730" s="16"/>
      <c r="G730" s="16"/>
      <c r="H730" s="16"/>
      <c r="I730" s="16"/>
      <c r="J730" s="16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6"/>
      <c r="D731" s="16"/>
      <c r="E731" s="16"/>
      <c r="F731" s="16"/>
      <c r="G731" s="16"/>
      <c r="H731" s="16"/>
      <c r="I731" s="16"/>
      <c r="J731" s="16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6"/>
      <c r="D732" s="16"/>
      <c r="E732" s="16"/>
      <c r="F732" s="16"/>
      <c r="G732" s="16"/>
      <c r="H732" s="16"/>
      <c r="I732" s="16"/>
      <c r="J732" s="16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6"/>
      <c r="D733" s="16"/>
      <c r="E733" s="16"/>
      <c r="F733" s="16"/>
      <c r="G733" s="16"/>
      <c r="H733" s="16"/>
      <c r="I733" s="16"/>
      <c r="J733" s="16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6"/>
      <c r="D734" s="16"/>
      <c r="E734" s="16"/>
      <c r="F734" s="16"/>
      <c r="G734" s="16"/>
      <c r="H734" s="16"/>
      <c r="I734" s="16"/>
      <c r="J734" s="16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6"/>
      <c r="D735" s="16"/>
      <c r="E735" s="16"/>
      <c r="F735" s="16"/>
      <c r="G735" s="16"/>
      <c r="H735" s="16"/>
      <c r="I735" s="16"/>
      <c r="J735" s="16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6"/>
      <c r="D736" s="16"/>
      <c r="E736" s="16"/>
      <c r="F736" s="16"/>
      <c r="G736" s="16"/>
      <c r="H736" s="16"/>
      <c r="I736" s="16"/>
      <c r="J736" s="16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6"/>
      <c r="D737" s="16"/>
      <c r="E737" s="16"/>
      <c r="F737" s="16"/>
      <c r="G737" s="16"/>
      <c r="H737" s="16"/>
      <c r="I737" s="16"/>
      <c r="J737" s="16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6"/>
      <c r="D738" s="16"/>
      <c r="E738" s="16"/>
      <c r="F738" s="16"/>
      <c r="G738" s="16"/>
      <c r="H738" s="16"/>
      <c r="I738" s="16"/>
      <c r="J738" s="16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6"/>
      <c r="D739" s="16"/>
      <c r="E739" s="16"/>
      <c r="F739" s="16"/>
      <c r="G739" s="16"/>
      <c r="H739" s="16"/>
      <c r="I739" s="16"/>
      <c r="J739" s="16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6"/>
      <c r="D740" s="16"/>
      <c r="E740" s="16"/>
      <c r="F740" s="16"/>
      <c r="G740" s="16"/>
      <c r="H740" s="16"/>
      <c r="I740" s="16"/>
      <c r="J740" s="16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6"/>
      <c r="D741" s="16"/>
      <c r="E741" s="16"/>
      <c r="F741" s="16"/>
      <c r="G741" s="16"/>
      <c r="H741" s="16"/>
      <c r="I741" s="16"/>
      <c r="J741" s="16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6"/>
      <c r="D742" s="16"/>
      <c r="E742" s="16"/>
      <c r="F742" s="16"/>
      <c r="G742" s="16"/>
      <c r="H742" s="16"/>
      <c r="I742" s="16"/>
      <c r="J742" s="16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6"/>
      <c r="D743" s="16"/>
      <c r="E743" s="16"/>
      <c r="F743" s="16"/>
      <c r="G743" s="16"/>
      <c r="H743" s="16"/>
      <c r="I743" s="16"/>
      <c r="J743" s="16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6"/>
      <c r="D744" s="16"/>
      <c r="E744" s="16"/>
      <c r="F744" s="16"/>
      <c r="G744" s="16"/>
      <c r="H744" s="16"/>
      <c r="I744" s="16"/>
      <c r="J744" s="16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6"/>
      <c r="D745" s="16"/>
      <c r="E745" s="16"/>
      <c r="F745" s="16"/>
      <c r="G745" s="16"/>
      <c r="H745" s="16"/>
      <c r="I745" s="16"/>
      <c r="J745" s="16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6"/>
      <c r="D746" s="16"/>
      <c r="E746" s="16"/>
      <c r="F746" s="16"/>
      <c r="G746" s="16"/>
      <c r="H746" s="16"/>
      <c r="I746" s="16"/>
      <c r="J746" s="16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6"/>
      <c r="D747" s="16"/>
      <c r="E747" s="16"/>
      <c r="F747" s="16"/>
      <c r="G747" s="16"/>
      <c r="H747" s="16"/>
      <c r="I747" s="16"/>
      <c r="J747" s="16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6"/>
      <c r="D748" s="16"/>
      <c r="E748" s="16"/>
      <c r="F748" s="16"/>
      <c r="G748" s="16"/>
      <c r="H748" s="16"/>
      <c r="I748" s="16"/>
      <c r="J748" s="16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6"/>
      <c r="D749" s="16"/>
      <c r="E749" s="16"/>
      <c r="F749" s="16"/>
      <c r="G749" s="16"/>
      <c r="H749" s="16"/>
      <c r="I749" s="16"/>
      <c r="J749" s="16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6"/>
      <c r="D750" s="16"/>
      <c r="E750" s="16"/>
      <c r="F750" s="16"/>
      <c r="G750" s="16"/>
      <c r="H750" s="16"/>
      <c r="I750" s="16"/>
      <c r="J750" s="16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6"/>
      <c r="D751" s="16"/>
      <c r="E751" s="16"/>
      <c r="F751" s="16"/>
      <c r="G751" s="16"/>
      <c r="H751" s="16"/>
      <c r="I751" s="16"/>
      <c r="J751" s="16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6"/>
      <c r="D752" s="16"/>
      <c r="E752" s="16"/>
      <c r="F752" s="16"/>
      <c r="G752" s="16"/>
      <c r="H752" s="16"/>
      <c r="I752" s="16"/>
      <c r="J752" s="16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6"/>
      <c r="D753" s="16"/>
      <c r="E753" s="16"/>
      <c r="F753" s="16"/>
      <c r="G753" s="16"/>
      <c r="H753" s="16"/>
      <c r="I753" s="16"/>
      <c r="J753" s="16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6"/>
      <c r="D754" s="16"/>
      <c r="E754" s="16"/>
      <c r="F754" s="16"/>
      <c r="G754" s="16"/>
      <c r="H754" s="16"/>
      <c r="I754" s="16"/>
      <c r="J754" s="16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6"/>
      <c r="D755" s="16"/>
      <c r="E755" s="16"/>
      <c r="F755" s="16"/>
      <c r="G755" s="16"/>
      <c r="H755" s="16"/>
      <c r="I755" s="16"/>
      <c r="J755" s="16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6"/>
      <c r="D756" s="16"/>
      <c r="E756" s="16"/>
      <c r="F756" s="16"/>
      <c r="G756" s="16"/>
      <c r="H756" s="16"/>
      <c r="I756" s="16"/>
      <c r="J756" s="16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6"/>
      <c r="D757" s="16"/>
      <c r="E757" s="16"/>
      <c r="F757" s="16"/>
      <c r="G757" s="16"/>
      <c r="H757" s="16"/>
      <c r="I757" s="16"/>
      <c r="J757" s="16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6"/>
      <c r="D758" s="16"/>
      <c r="E758" s="16"/>
      <c r="F758" s="16"/>
      <c r="G758" s="16"/>
      <c r="H758" s="16"/>
      <c r="I758" s="16"/>
      <c r="J758" s="16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6"/>
      <c r="D759" s="16"/>
      <c r="E759" s="16"/>
      <c r="F759" s="16"/>
      <c r="G759" s="16"/>
      <c r="H759" s="16"/>
      <c r="I759" s="16"/>
      <c r="J759" s="16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6"/>
      <c r="D760" s="16"/>
      <c r="E760" s="16"/>
      <c r="F760" s="16"/>
      <c r="G760" s="16"/>
      <c r="H760" s="16"/>
      <c r="I760" s="16"/>
      <c r="J760" s="16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6"/>
      <c r="D761" s="16"/>
      <c r="E761" s="16"/>
      <c r="F761" s="16"/>
      <c r="G761" s="16"/>
      <c r="H761" s="16"/>
      <c r="I761" s="16"/>
      <c r="J761" s="16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6"/>
      <c r="D762" s="16"/>
      <c r="E762" s="16"/>
      <c r="F762" s="16"/>
      <c r="G762" s="16"/>
      <c r="H762" s="16"/>
      <c r="I762" s="16"/>
      <c r="J762" s="16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6"/>
      <c r="D763" s="16"/>
      <c r="E763" s="16"/>
      <c r="F763" s="16"/>
      <c r="G763" s="16"/>
      <c r="H763" s="16"/>
      <c r="I763" s="16"/>
      <c r="J763" s="16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6"/>
      <c r="D764" s="16"/>
      <c r="E764" s="16"/>
      <c r="F764" s="16"/>
      <c r="G764" s="16"/>
      <c r="H764" s="16"/>
      <c r="I764" s="16"/>
      <c r="J764" s="16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6"/>
      <c r="D765" s="16"/>
      <c r="E765" s="16"/>
      <c r="F765" s="16"/>
      <c r="G765" s="16"/>
      <c r="H765" s="16"/>
      <c r="I765" s="16"/>
      <c r="J765" s="16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6"/>
      <c r="D766" s="16"/>
      <c r="E766" s="16"/>
      <c r="F766" s="16"/>
      <c r="G766" s="16"/>
      <c r="H766" s="16"/>
      <c r="I766" s="16"/>
      <c r="J766" s="16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6"/>
      <c r="D767" s="16"/>
      <c r="E767" s="16"/>
      <c r="F767" s="16"/>
      <c r="G767" s="16"/>
      <c r="H767" s="16"/>
      <c r="I767" s="16"/>
      <c r="J767" s="16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6"/>
      <c r="D768" s="16"/>
      <c r="E768" s="16"/>
      <c r="F768" s="16"/>
      <c r="G768" s="16"/>
      <c r="H768" s="16"/>
      <c r="I768" s="16"/>
      <c r="J768" s="16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6"/>
      <c r="D769" s="16"/>
      <c r="E769" s="16"/>
      <c r="F769" s="16"/>
      <c r="G769" s="16"/>
      <c r="H769" s="16"/>
      <c r="I769" s="16"/>
      <c r="J769" s="16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6"/>
      <c r="D770" s="16"/>
      <c r="E770" s="16"/>
      <c r="F770" s="16"/>
      <c r="G770" s="16"/>
      <c r="H770" s="16"/>
      <c r="I770" s="16"/>
      <c r="J770" s="16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6"/>
      <c r="D771" s="16"/>
      <c r="E771" s="16"/>
      <c r="F771" s="16"/>
      <c r="G771" s="16"/>
      <c r="H771" s="16"/>
      <c r="I771" s="16"/>
      <c r="J771" s="16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6"/>
      <c r="D772" s="16"/>
      <c r="E772" s="16"/>
      <c r="F772" s="16"/>
      <c r="G772" s="16"/>
      <c r="H772" s="16"/>
      <c r="I772" s="16"/>
      <c r="J772" s="16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6"/>
      <c r="D773" s="16"/>
      <c r="E773" s="16"/>
      <c r="F773" s="16"/>
      <c r="G773" s="16"/>
      <c r="H773" s="16"/>
      <c r="I773" s="16"/>
      <c r="J773" s="16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6"/>
      <c r="D774" s="16"/>
      <c r="E774" s="16"/>
      <c r="F774" s="16"/>
      <c r="G774" s="16"/>
      <c r="H774" s="16"/>
      <c r="I774" s="16"/>
      <c r="J774" s="16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6"/>
      <c r="D775" s="16"/>
      <c r="E775" s="16"/>
      <c r="F775" s="16"/>
      <c r="G775" s="16"/>
      <c r="H775" s="16"/>
      <c r="I775" s="16"/>
      <c r="J775" s="16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6"/>
      <c r="D776" s="16"/>
      <c r="E776" s="16"/>
      <c r="F776" s="16"/>
      <c r="G776" s="16"/>
      <c r="H776" s="16"/>
      <c r="I776" s="16"/>
      <c r="J776" s="16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6"/>
      <c r="D777" s="16"/>
      <c r="E777" s="16"/>
      <c r="F777" s="16"/>
      <c r="G777" s="16"/>
      <c r="H777" s="16"/>
      <c r="I777" s="16"/>
      <c r="J777" s="16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6"/>
      <c r="D778" s="16"/>
      <c r="E778" s="16"/>
      <c r="F778" s="16"/>
      <c r="G778" s="16"/>
      <c r="H778" s="16"/>
      <c r="I778" s="16"/>
      <c r="J778" s="16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6"/>
      <c r="D779" s="16"/>
      <c r="E779" s="16"/>
      <c r="F779" s="16"/>
      <c r="G779" s="16"/>
      <c r="H779" s="16"/>
      <c r="I779" s="16"/>
      <c r="J779" s="16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6"/>
      <c r="D780" s="16"/>
      <c r="E780" s="16"/>
      <c r="F780" s="16"/>
      <c r="G780" s="16"/>
      <c r="H780" s="16"/>
      <c r="I780" s="16"/>
      <c r="J780" s="16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6"/>
      <c r="D781" s="16"/>
      <c r="E781" s="16"/>
      <c r="F781" s="16"/>
      <c r="G781" s="16"/>
      <c r="H781" s="16"/>
      <c r="I781" s="16"/>
      <c r="J781" s="16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6"/>
      <c r="D782" s="16"/>
      <c r="E782" s="16"/>
      <c r="F782" s="16"/>
      <c r="G782" s="16"/>
      <c r="H782" s="16"/>
      <c r="I782" s="16"/>
      <c r="J782" s="16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6"/>
      <c r="D783" s="16"/>
      <c r="E783" s="16"/>
      <c r="F783" s="16"/>
      <c r="G783" s="16"/>
      <c r="H783" s="16"/>
      <c r="I783" s="16"/>
      <c r="J783" s="16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6"/>
      <c r="D784" s="16"/>
      <c r="E784" s="16"/>
      <c r="F784" s="16"/>
      <c r="G784" s="16"/>
      <c r="H784" s="16"/>
      <c r="I784" s="16"/>
      <c r="J784" s="16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6"/>
      <c r="D785" s="16"/>
      <c r="E785" s="16"/>
      <c r="F785" s="16"/>
      <c r="G785" s="16"/>
      <c r="H785" s="16"/>
      <c r="I785" s="16"/>
      <c r="J785" s="16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6"/>
      <c r="D786" s="16"/>
      <c r="E786" s="16"/>
      <c r="F786" s="16"/>
      <c r="G786" s="16"/>
      <c r="H786" s="16"/>
      <c r="I786" s="16"/>
      <c r="J786" s="16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6"/>
      <c r="D787" s="16"/>
      <c r="E787" s="16"/>
      <c r="F787" s="16"/>
      <c r="G787" s="16"/>
      <c r="H787" s="16"/>
      <c r="I787" s="16"/>
      <c r="J787" s="16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6"/>
      <c r="D788" s="16"/>
      <c r="E788" s="16"/>
      <c r="F788" s="16"/>
      <c r="G788" s="16"/>
      <c r="H788" s="16"/>
      <c r="I788" s="16"/>
      <c r="J788" s="16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6"/>
      <c r="D789" s="16"/>
      <c r="E789" s="16"/>
      <c r="F789" s="16"/>
      <c r="G789" s="16"/>
      <c r="H789" s="16"/>
      <c r="I789" s="16"/>
      <c r="J789" s="16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6"/>
      <c r="D790" s="16"/>
      <c r="E790" s="16"/>
      <c r="F790" s="16"/>
      <c r="G790" s="16"/>
      <c r="H790" s="16"/>
      <c r="I790" s="16"/>
      <c r="J790" s="16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6"/>
      <c r="D791" s="16"/>
      <c r="E791" s="16"/>
      <c r="F791" s="16"/>
      <c r="G791" s="16"/>
      <c r="H791" s="16"/>
      <c r="I791" s="16"/>
      <c r="J791" s="16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6"/>
      <c r="D792" s="16"/>
      <c r="E792" s="16"/>
      <c r="F792" s="16"/>
      <c r="G792" s="16"/>
      <c r="H792" s="16"/>
      <c r="I792" s="16"/>
      <c r="J792" s="16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6"/>
      <c r="D793" s="16"/>
      <c r="E793" s="16"/>
      <c r="F793" s="16"/>
      <c r="G793" s="16"/>
      <c r="H793" s="16"/>
      <c r="I793" s="16"/>
      <c r="J793" s="16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6"/>
      <c r="D794" s="16"/>
      <c r="E794" s="16"/>
      <c r="F794" s="16"/>
      <c r="G794" s="16"/>
      <c r="H794" s="16"/>
      <c r="I794" s="16"/>
      <c r="J794" s="16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6"/>
      <c r="D795" s="16"/>
      <c r="E795" s="16"/>
      <c r="F795" s="16"/>
      <c r="G795" s="16"/>
      <c r="H795" s="16"/>
      <c r="I795" s="16"/>
      <c r="J795" s="16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6"/>
      <c r="D796" s="16"/>
      <c r="E796" s="16"/>
      <c r="F796" s="16"/>
      <c r="G796" s="16"/>
      <c r="H796" s="16"/>
      <c r="I796" s="16"/>
      <c r="J796" s="16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6"/>
      <c r="D797" s="16"/>
      <c r="E797" s="16"/>
      <c r="F797" s="16"/>
      <c r="G797" s="16"/>
      <c r="H797" s="16"/>
      <c r="I797" s="16"/>
      <c r="J797" s="16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6"/>
      <c r="D798" s="16"/>
      <c r="E798" s="16"/>
      <c r="F798" s="16"/>
      <c r="G798" s="16"/>
      <c r="H798" s="16"/>
      <c r="I798" s="16"/>
      <c r="J798" s="16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6"/>
      <c r="D799" s="16"/>
      <c r="E799" s="16"/>
      <c r="F799" s="16"/>
      <c r="G799" s="16"/>
      <c r="H799" s="16"/>
      <c r="I799" s="16"/>
      <c r="J799" s="16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6"/>
      <c r="D800" s="16"/>
      <c r="E800" s="16"/>
      <c r="F800" s="16"/>
      <c r="G800" s="16"/>
      <c r="H800" s="16"/>
      <c r="I800" s="16"/>
      <c r="J800" s="16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6"/>
      <c r="D801" s="16"/>
      <c r="E801" s="16"/>
      <c r="F801" s="16"/>
      <c r="G801" s="16"/>
      <c r="H801" s="16"/>
      <c r="I801" s="16"/>
      <c r="J801" s="16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6"/>
      <c r="D802" s="16"/>
      <c r="E802" s="16"/>
      <c r="F802" s="16"/>
      <c r="G802" s="16"/>
      <c r="H802" s="16"/>
      <c r="I802" s="16"/>
      <c r="J802" s="16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6"/>
      <c r="D803" s="16"/>
      <c r="E803" s="16"/>
      <c r="F803" s="16"/>
      <c r="G803" s="16"/>
      <c r="H803" s="16"/>
      <c r="I803" s="16"/>
      <c r="J803" s="16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6"/>
      <c r="D804" s="16"/>
      <c r="E804" s="16"/>
      <c r="F804" s="16"/>
      <c r="G804" s="16"/>
      <c r="H804" s="16"/>
      <c r="I804" s="16"/>
      <c r="J804" s="16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6"/>
      <c r="D805" s="16"/>
      <c r="E805" s="16"/>
      <c r="F805" s="16"/>
      <c r="G805" s="16"/>
      <c r="H805" s="16"/>
      <c r="I805" s="16"/>
      <c r="J805" s="16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6"/>
      <c r="D806" s="16"/>
      <c r="E806" s="16"/>
      <c r="F806" s="16"/>
      <c r="G806" s="16"/>
      <c r="H806" s="16"/>
      <c r="I806" s="16"/>
      <c r="J806" s="16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6"/>
      <c r="D807" s="16"/>
      <c r="E807" s="16"/>
      <c r="F807" s="16"/>
      <c r="G807" s="16"/>
      <c r="H807" s="16"/>
      <c r="I807" s="16"/>
      <c r="J807" s="16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6"/>
      <c r="D808" s="16"/>
      <c r="E808" s="16"/>
      <c r="F808" s="16"/>
      <c r="G808" s="16"/>
      <c r="H808" s="16"/>
      <c r="I808" s="16"/>
      <c r="J808" s="16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6"/>
      <c r="D809" s="16"/>
      <c r="E809" s="16"/>
      <c r="F809" s="16"/>
      <c r="G809" s="16"/>
      <c r="H809" s="16"/>
      <c r="I809" s="16"/>
      <c r="J809" s="16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6"/>
      <c r="D810" s="16"/>
      <c r="E810" s="16"/>
      <c r="F810" s="16"/>
      <c r="G810" s="16"/>
      <c r="H810" s="16"/>
      <c r="I810" s="16"/>
      <c r="J810" s="16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6"/>
      <c r="D811" s="16"/>
      <c r="E811" s="16"/>
      <c r="F811" s="16"/>
      <c r="G811" s="16"/>
      <c r="H811" s="16"/>
      <c r="I811" s="16"/>
      <c r="J811" s="16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6"/>
      <c r="D812" s="16"/>
      <c r="E812" s="16"/>
      <c r="F812" s="16"/>
      <c r="G812" s="16"/>
      <c r="H812" s="16"/>
      <c r="I812" s="16"/>
      <c r="J812" s="16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6"/>
      <c r="D813" s="16"/>
      <c r="E813" s="16"/>
      <c r="F813" s="16"/>
      <c r="G813" s="16"/>
      <c r="H813" s="16"/>
      <c r="I813" s="16"/>
      <c r="J813" s="16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6"/>
      <c r="D814" s="16"/>
      <c r="E814" s="16"/>
      <c r="F814" s="16"/>
      <c r="G814" s="16"/>
      <c r="H814" s="16"/>
      <c r="I814" s="16"/>
      <c r="J814" s="16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6"/>
      <c r="D815" s="16"/>
      <c r="E815" s="16"/>
      <c r="F815" s="16"/>
      <c r="G815" s="16"/>
      <c r="H815" s="16"/>
      <c r="I815" s="16"/>
      <c r="J815" s="16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6"/>
      <c r="D816" s="16"/>
      <c r="E816" s="16"/>
      <c r="F816" s="16"/>
      <c r="G816" s="16"/>
      <c r="H816" s="16"/>
      <c r="I816" s="16"/>
      <c r="J816" s="16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6"/>
      <c r="D817" s="16"/>
      <c r="E817" s="16"/>
      <c r="F817" s="16"/>
      <c r="G817" s="16"/>
      <c r="H817" s="16"/>
      <c r="I817" s="16"/>
      <c r="J817" s="16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6"/>
      <c r="D818" s="16"/>
      <c r="E818" s="16"/>
      <c r="F818" s="16"/>
      <c r="G818" s="16"/>
      <c r="H818" s="16"/>
      <c r="I818" s="16"/>
      <c r="J818" s="16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6"/>
      <c r="D819" s="16"/>
      <c r="E819" s="16"/>
      <c r="F819" s="16"/>
      <c r="G819" s="16"/>
      <c r="H819" s="16"/>
      <c r="I819" s="16"/>
      <c r="J819" s="16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6"/>
      <c r="D820" s="16"/>
      <c r="E820" s="16"/>
      <c r="F820" s="16"/>
      <c r="G820" s="16"/>
      <c r="H820" s="16"/>
      <c r="I820" s="16"/>
      <c r="J820" s="16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6"/>
      <c r="D821" s="16"/>
      <c r="E821" s="16"/>
      <c r="F821" s="16"/>
      <c r="G821" s="16"/>
      <c r="H821" s="16"/>
      <c r="I821" s="16"/>
      <c r="J821" s="16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6"/>
      <c r="D822" s="16"/>
      <c r="E822" s="16"/>
      <c r="F822" s="16"/>
      <c r="G822" s="16"/>
      <c r="H822" s="16"/>
      <c r="I822" s="16"/>
      <c r="J822" s="16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6"/>
      <c r="D823" s="16"/>
      <c r="E823" s="16"/>
      <c r="F823" s="16"/>
      <c r="G823" s="16"/>
      <c r="H823" s="16"/>
      <c r="I823" s="16"/>
      <c r="J823" s="16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6"/>
      <c r="D824" s="16"/>
      <c r="E824" s="16"/>
      <c r="F824" s="16"/>
      <c r="G824" s="16"/>
      <c r="H824" s="16"/>
      <c r="I824" s="16"/>
      <c r="J824" s="16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6"/>
      <c r="D825" s="16"/>
      <c r="E825" s="16"/>
      <c r="F825" s="16"/>
      <c r="G825" s="16"/>
      <c r="H825" s="16"/>
      <c r="I825" s="16"/>
      <c r="J825" s="16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6"/>
      <c r="D826" s="16"/>
      <c r="E826" s="16"/>
      <c r="F826" s="16"/>
      <c r="G826" s="16"/>
      <c r="H826" s="16"/>
      <c r="I826" s="16"/>
      <c r="J826" s="16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6"/>
      <c r="D827" s="16"/>
      <c r="E827" s="16"/>
      <c r="F827" s="16"/>
      <c r="G827" s="16"/>
      <c r="H827" s="16"/>
      <c r="I827" s="16"/>
      <c r="J827" s="16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6"/>
      <c r="D828" s="16"/>
      <c r="E828" s="16"/>
      <c r="F828" s="16"/>
      <c r="G828" s="16"/>
      <c r="H828" s="16"/>
      <c r="I828" s="16"/>
      <c r="J828" s="16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6"/>
      <c r="D829" s="16"/>
      <c r="E829" s="16"/>
      <c r="F829" s="16"/>
      <c r="G829" s="16"/>
      <c r="H829" s="16"/>
      <c r="I829" s="16"/>
      <c r="J829" s="16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6"/>
      <c r="D830" s="16"/>
      <c r="E830" s="16"/>
      <c r="F830" s="16"/>
      <c r="G830" s="16"/>
      <c r="H830" s="16"/>
      <c r="I830" s="16"/>
      <c r="J830" s="16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6"/>
      <c r="D831" s="16"/>
      <c r="E831" s="16"/>
      <c r="F831" s="16"/>
      <c r="G831" s="16"/>
      <c r="H831" s="16"/>
      <c r="I831" s="16"/>
      <c r="J831" s="16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6"/>
      <c r="D832" s="16"/>
      <c r="E832" s="16"/>
      <c r="F832" s="16"/>
      <c r="G832" s="16"/>
      <c r="H832" s="16"/>
      <c r="I832" s="16"/>
      <c r="J832" s="16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6"/>
      <c r="D833" s="16"/>
      <c r="E833" s="16"/>
      <c r="F833" s="16"/>
      <c r="G833" s="16"/>
      <c r="H833" s="16"/>
      <c r="I833" s="16"/>
      <c r="J833" s="16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6"/>
      <c r="D834" s="16"/>
      <c r="E834" s="16"/>
      <c r="F834" s="16"/>
      <c r="G834" s="16"/>
      <c r="H834" s="16"/>
      <c r="I834" s="16"/>
      <c r="J834" s="16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6"/>
      <c r="D835" s="16"/>
      <c r="E835" s="16"/>
      <c r="F835" s="16"/>
      <c r="G835" s="16"/>
      <c r="H835" s="16"/>
      <c r="I835" s="16"/>
      <c r="J835" s="16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6"/>
      <c r="D836" s="16"/>
      <c r="E836" s="16"/>
      <c r="F836" s="16"/>
      <c r="G836" s="16"/>
      <c r="H836" s="16"/>
      <c r="I836" s="16"/>
      <c r="J836" s="16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6"/>
      <c r="D837" s="16"/>
      <c r="E837" s="16"/>
      <c r="F837" s="16"/>
      <c r="G837" s="16"/>
      <c r="H837" s="16"/>
      <c r="I837" s="16"/>
      <c r="J837" s="16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6"/>
      <c r="D838" s="16"/>
      <c r="E838" s="16"/>
      <c r="F838" s="16"/>
      <c r="G838" s="16"/>
      <c r="H838" s="16"/>
      <c r="I838" s="16"/>
      <c r="J838" s="16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6"/>
      <c r="D839" s="16"/>
      <c r="E839" s="16"/>
      <c r="F839" s="16"/>
      <c r="G839" s="16"/>
      <c r="H839" s="16"/>
      <c r="I839" s="16"/>
      <c r="J839" s="16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6"/>
      <c r="D840" s="16"/>
      <c r="E840" s="16"/>
      <c r="F840" s="16"/>
      <c r="G840" s="16"/>
      <c r="H840" s="16"/>
      <c r="I840" s="16"/>
      <c r="J840" s="16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6"/>
      <c r="D841" s="16"/>
      <c r="E841" s="16"/>
      <c r="F841" s="16"/>
      <c r="G841" s="16"/>
      <c r="H841" s="16"/>
      <c r="I841" s="16"/>
      <c r="J841" s="16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6"/>
      <c r="D842" s="16"/>
      <c r="E842" s="16"/>
      <c r="F842" s="16"/>
      <c r="G842" s="16"/>
      <c r="H842" s="16"/>
      <c r="I842" s="16"/>
      <c r="J842" s="16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6"/>
      <c r="D843" s="16"/>
      <c r="E843" s="16"/>
      <c r="F843" s="16"/>
      <c r="G843" s="16"/>
      <c r="H843" s="16"/>
      <c r="I843" s="16"/>
      <c r="J843" s="16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6"/>
      <c r="D844" s="16"/>
      <c r="E844" s="16"/>
      <c r="F844" s="16"/>
      <c r="G844" s="16"/>
      <c r="H844" s="16"/>
      <c r="I844" s="16"/>
      <c r="J844" s="16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6"/>
      <c r="D845" s="16"/>
      <c r="E845" s="16"/>
      <c r="F845" s="16"/>
      <c r="G845" s="16"/>
      <c r="H845" s="16"/>
      <c r="I845" s="16"/>
      <c r="J845" s="16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6"/>
      <c r="D846" s="16"/>
      <c r="E846" s="16"/>
      <c r="F846" s="16"/>
      <c r="G846" s="16"/>
      <c r="H846" s="16"/>
      <c r="I846" s="16"/>
      <c r="J846" s="16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6"/>
      <c r="D847" s="16"/>
      <c r="E847" s="16"/>
      <c r="F847" s="16"/>
      <c r="G847" s="16"/>
      <c r="H847" s="16"/>
      <c r="I847" s="16"/>
      <c r="J847" s="16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6"/>
      <c r="D848" s="16"/>
      <c r="E848" s="16"/>
      <c r="F848" s="16"/>
      <c r="G848" s="16"/>
      <c r="H848" s="16"/>
      <c r="I848" s="16"/>
      <c r="J848" s="16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6"/>
      <c r="D849" s="16"/>
      <c r="E849" s="16"/>
      <c r="F849" s="16"/>
      <c r="G849" s="16"/>
      <c r="H849" s="16"/>
      <c r="I849" s="16"/>
      <c r="J849" s="16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6"/>
      <c r="D850" s="16"/>
      <c r="E850" s="16"/>
      <c r="F850" s="16"/>
      <c r="G850" s="16"/>
      <c r="H850" s="16"/>
      <c r="I850" s="16"/>
      <c r="J850" s="16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6"/>
      <c r="D851" s="16"/>
      <c r="E851" s="16"/>
      <c r="F851" s="16"/>
      <c r="G851" s="16"/>
      <c r="H851" s="16"/>
      <c r="I851" s="16"/>
      <c r="J851" s="16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6"/>
      <c r="D852" s="16"/>
      <c r="E852" s="16"/>
      <c r="F852" s="16"/>
      <c r="G852" s="16"/>
      <c r="H852" s="16"/>
      <c r="I852" s="16"/>
      <c r="J852" s="16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6"/>
      <c r="D853" s="16"/>
      <c r="E853" s="16"/>
      <c r="F853" s="16"/>
      <c r="G853" s="16"/>
      <c r="H853" s="16"/>
      <c r="I853" s="16"/>
      <c r="J853" s="16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6"/>
      <c r="D854" s="16"/>
      <c r="E854" s="16"/>
      <c r="F854" s="16"/>
      <c r="G854" s="16"/>
      <c r="H854" s="16"/>
      <c r="I854" s="16"/>
      <c r="J854" s="16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6"/>
      <c r="D855" s="16"/>
      <c r="E855" s="16"/>
      <c r="F855" s="16"/>
      <c r="G855" s="16"/>
      <c r="H855" s="16"/>
      <c r="I855" s="16"/>
      <c r="J855" s="16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6"/>
      <c r="D856" s="16"/>
      <c r="E856" s="16"/>
      <c r="F856" s="16"/>
      <c r="G856" s="16"/>
      <c r="H856" s="16"/>
      <c r="I856" s="16"/>
      <c r="J856" s="16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6"/>
      <c r="D857" s="16"/>
      <c r="E857" s="16"/>
      <c r="F857" s="16"/>
      <c r="G857" s="16"/>
      <c r="H857" s="16"/>
      <c r="I857" s="16"/>
      <c r="J857" s="16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6"/>
      <c r="D858" s="16"/>
      <c r="E858" s="16"/>
      <c r="F858" s="16"/>
      <c r="G858" s="16"/>
      <c r="H858" s="16"/>
      <c r="I858" s="16"/>
      <c r="J858" s="16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6"/>
      <c r="D859" s="16"/>
      <c r="E859" s="16"/>
      <c r="F859" s="16"/>
      <c r="G859" s="16"/>
      <c r="H859" s="16"/>
      <c r="I859" s="16"/>
      <c r="J859" s="16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6"/>
      <c r="D860" s="16"/>
      <c r="E860" s="16"/>
      <c r="F860" s="16"/>
      <c r="G860" s="16"/>
      <c r="H860" s="16"/>
      <c r="I860" s="16"/>
      <c r="J860" s="16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6"/>
      <c r="D861" s="16"/>
      <c r="E861" s="16"/>
      <c r="F861" s="16"/>
      <c r="G861" s="16"/>
      <c r="H861" s="16"/>
      <c r="I861" s="16"/>
      <c r="J861" s="16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6"/>
      <c r="D862" s="16"/>
      <c r="E862" s="16"/>
      <c r="F862" s="16"/>
      <c r="G862" s="16"/>
      <c r="H862" s="16"/>
      <c r="I862" s="16"/>
      <c r="J862" s="16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6"/>
      <c r="D863" s="16"/>
      <c r="E863" s="16"/>
      <c r="F863" s="16"/>
      <c r="G863" s="16"/>
      <c r="H863" s="16"/>
      <c r="I863" s="16"/>
      <c r="J863" s="16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6"/>
      <c r="D864" s="16"/>
      <c r="E864" s="16"/>
      <c r="F864" s="16"/>
      <c r="G864" s="16"/>
      <c r="H864" s="16"/>
      <c r="I864" s="16"/>
      <c r="J864" s="16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6"/>
      <c r="D865" s="16"/>
      <c r="E865" s="16"/>
      <c r="F865" s="16"/>
      <c r="G865" s="16"/>
      <c r="H865" s="16"/>
      <c r="I865" s="16"/>
      <c r="J865" s="16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6"/>
      <c r="D866" s="16"/>
      <c r="E866" s="16"/>
      <c r="F866" s="16"/>
      <c r="G866" s="16"/>
      <c r="H866" s="16"/>
      <c r="I866" s="16"/>
      <c r="J866" s="16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6"/>
      <c r="D867" s="16"/>
      <c r="E867" s="16"/>
      <c r="F867" s="16"/>
      <c r="G867" s="16"/>
      <c r="H867" s="16"/>
      <c r="I867" s="16"/>
      <c r="J867" s="16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6"/>
      <c r="D868" s="16"/>
      <c r="E868" s="16"/>
      <c r="F868" s="16"/>
      <c r="G868" s="16"/>
      <c r="H868" s="16"/>
      <c r="I868" s="16"/>
      <c r="J868" s="16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6"/>
      <c r="D869" s="16"/>
      <c r="E869" s="16"/>
      <c r="F869" s="16"/>
      <c r="G869" s="16"/>
      <c r="H869" s="16"/>
      <c r="I869" s="16"/>
      <c r="J869" s="16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6"/>
      <c r="D870" s="16"/>
      <c r="E870" s="16"/>
      <c r="F870" s="16"/>
      <c r="G870" s="16"/>
      <c r="H870" s="16"/>
      <c r="I870" s="16"/>
      <c r="J870" s="16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6"/>
      <c r="D871" s="16"/>
      <c r="E871" s="16"/>
      <c r="F871" s="16"/>
      <c r="G871" s="16"/>
      <c r="H871" s="16"/>
      <c r="I871" s="16"/>
      <c r="J871" s="16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6"/>
      <c r="D872" s="16"/>
      <c r="E872" s="16"/>
      <c r="F872" s="16"/>
      <c r="G872" s="16"/>
      <c r="H872" s="16"/>
      <c r="I872" s="16"/>
      <c r="J872" s="16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6"/>
      <c r="D873" s="16"/>
      <c r="E873" s="16"/>
      <c r="F873" s="16"/>
      <c r="G873" s="16"/>
      <c r="H873" s="16"/>
      <c r="I873" s="16"/>
      <c r="J873" s="16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6"/>
      <c r="D874" s="16"/>
      <c r="E874" s="16"/>
      <c r="F874" s="16"/>
      <c r="G874" s="16"/>
      <c r="H874" s="16"/>
      <c r="I874" s="16"/>
      <c r="J874" s="16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6"/>
      <c r="D875" s="16"/>
      <c r="E875" s="16"/>
      <c r="F875" s="16"/>
      <c r="G875" s="16"/>
      <c r="H875" s="16"/>
      <c r="I875" s="16"/>
      <c r="J875" s="16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6"/>
      <c r="D876" s="16"/>
      <c r="E876" s="16"/>
      <c r="F876" s="16"/>
      <c r="G876" s="16"/>
      <c r="H876" s="16"/>
      <c r="I876" s="16"/>
      <c r="J876" s="16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6"/>
      <c r="D877" s="16"/>
      <c r="E877" s="16"/>
      <c r="F877" s="16"/>
      <c r="G877" s="16"/>
      <c r="H877" s="16"/>
      <c r="I877" s="16"/>
      <c r="J877" s="16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6"/>
      <c r="D878" s="16"/>
      <c r="E878" s="16"/>
      <c r="F878" s="16"/>
      <c r="G878" s="16"/>
      <c r="H878" s="16"/>
      <c r="I878" s="16"/>
      <c r="J878" s="16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6"/>
      <c r="D879" s="16"/>
      <c r="E879" s="16"/>
      <c r="F879" s="16"/>
      <c r="G879" s="16"/>
      <c r="H879" s="16"/>
      <c r="I879" s="16"/>
      <c r="J879" s="16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6"/>
      <c r="D880" s="16"/>
      <c r="E880" s="16"/>
      <c r="F880" s="16"/>
      <c r="G880" s="16"/>
      <c r="H880" s="16"/>
      <c r="I880" s="16"/>
      <c r="J880" s="16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6"/>
      <c r="D881" s="16"/>
      <c r="E881" s="16"/>
      <c r="F881" s="16"/>
      <c r="G881" s="16"/>
      <c r="H881" s="16"/>
      <c r="I881" s="16"/>
      <c r="J881" s="16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6"/>
      <c r="D882" s="16"/>
      <c r="E882" s="16"/>
      <c r="F882" s="16"/>
      <c r="G882" s="16"/>
      <c r="H882" s="16"/>
      <c r="I882" s="16"/>
      <c r="J882" s="16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6"/>
      <c r="D883" s="16"/>
      <c r="E883" s="16"/>
      <c r="F883" s="16"/>
      <c r="G883" s="16"/>
      <c r="H883" s="16"/>
      <c r="I883" s="16"/>
      <c r="J883" s="16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6"/>
      <c r="D884" s="16"/>
      <c r="E884" s="16"/>
      <c r="F884" s="16"/>
      <c r="G884" s="16"/>
      <c r="H884" s="16"/>
      <c r="I884" s="16"/>
      <c r="J884" s="16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6"/>
      <c r="D885" s="16"/>
      <c r="E885" s="16"/>
      <c r="F885" s="16"/>
      <c r="G885" s="16"/>
      <c r="H885" s="16"/>
      <c r="I885" s="16"/>
      <c r="J885" s="16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6"/>
      <c r="D886" s="16"/>
      <c r="E886" s="16"/>
      <c r="F886" s="16"/>
      <c r="G886" s="16"/>
      <c r="H886" s="16"/>
      <c r="I886" s="16"/>
      <c r="J886" s="16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6"/>
      <c r="D887" s="16"/>
      <c r="E887" s="16"/>
      <c r="F887" s="16"/>
      <c r="G887" s="16"/>
      <c r="H887" s="16"/>
      <c r="I887" s="16"/>
      <c r="J887" s="16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6"/>
      <c r="D888" s="16"/>
      <c r="E888" s="16"/>
      <c r="F888" s="16"/>
      <c r="G888" s="16"/>
      <c r="H888" s="16"/>
      <c r="I888" s="16"/>
      <c r="J888" s="16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6"/>
      <c r="D889" s="16"/>
      <c r="E889" s="16"/>
      <c r="F889" s="16"/>
      <c r="G889" s="16"/>
      <c r="H889" s="16"/>
      <c r="I889" s="16"/>
      <c r="J889" s="16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6"/>
      <c r="D890" s="16"/>
      <c r="E890" s="16"/>
      <c r="F890" s="16"/>
      <c r="G890" s="16"/>
      <c r="H890" s="16"/>
      <c r="I890" s="16"/>
      <c r="J890" s="16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6"/>
      <c r="D891" s="16"/>
      <c r="E891" s="16"/>
      <c r="F891" s="16"/>
      <c r="G891" s="16"/>
      <c r="H891" s="16"/>
      <c r="I891" s="16"/>
      <c r="J891" s="16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6"/>
      <c r="D892" s="16"/>
      <c r="E892" s="16"/>
      <c r="F892" s="16"/>
      <c r="G892" s="16"/>
      <c r="H892" s="16"/>
      <c r="I892" s="16"/>
      <c r="J892" s="16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6"/>
      <c r="D893" s="16"/>
      <c r="E893" s="16"/>
      <c r="F893" s="16"/>
      <c r="G893" s="16"/>
      <c r="H893" s="16"/>
      <c r="I893" s="16"/>
      <c r="J893" s="16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6"/>
      <c r="D894" s="16"/>
      <c r="E894" s="16"/>
      <c r="F894" s="16"/>
      <c r="G894" s="16"/>
      <c r="H894" s="16"/>
      <c r="I894" s="16"/>
      <c r="J894" s="16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6"/>
      <c r="D895" s="16"/>
      <c r="E895" s="16"/>
      <c r="F895" s="16"/>
      <c r="G895" s="16"/>
      <c r="H895" s="16"/>
      <c r="I895" s="16"/>
      <c r="J895" s="16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6"/>
      <c r="D896" s="16"/>
      <c r="E896" s="16"/>
      <c r="F896" s="16"/>
      <c r="G896" s="16"/>
      <c r="H896" s="16"/>
      <c r="I896" s="16"/>
      <c r="J896" s="16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6"/>
      <c r="D897" s="16"/>
      <c r="E897" s="16"/>
      <c r="F897" s="16"/>
      <c r="G897" s="16"/>
      <c r="H897" s="16"/>
      <c r="I897" s="16"/>
      <c r="J897" s="16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6"/>
      <c r="D898" s="16"/>
      <c r="E898" s="16"/>
      <c r="F898" s="16"/>
      <c r="G898" s="16"/>
      <c r="H898" s="16"/>
      <c r="I898" s="16"/>
      <c r="J898" s="16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6"/>
      <c r="D899" s="16"/>
      <c r="E899" s="16"/>
      <c r="F899" s="16"/>
      <c r="G899" s="16"/>
      <c r="H899" s="16"/>
      <c r="I899" s="16"/>
      <c r="J899" s="16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6"/>
      <c r="D900" s="16"/>
      <c r="E900" s="16"/>
      <c r="F900" s="16"/>
      <c r="G900" s="16"/>
      <c r="H900" s="16"/>
      <c r="I900" s="16"/>
      <c r="J900" s="16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6"/>
      <c r="D901" s="16"/>
      <c r="E901" s="16"/>
      <c r="F901" s="16"/>
      <c r="G901" s="16"/>
      <c r="H901" s="16"/>
      <c r="I901" s="16"/>
      <c r="J901" s="16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6"/>
      <c r="D902" s="16"/>
      <c r="E902" s="16"/>
      <c r="F902" s="16"/>
      <c r="G902" s="16"/>
      <c r="H902" s="16"/>
      <c r="I902" s="16"/>
      <c r="J902" s="16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6"/>
      <c r="D903" s="16"/>
      <c r="E903" s="16"/>
      <c r="F903" s="16"/>
      <c r="G903" s="16"/>
      <c r="H903" s="16"/>
      <c r="I903" s="16"/>
      <c r="J903" s="16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6"/>
      <c r="D904" s="16"/>
      <c r="E904" s="16"/>
      <c r="F904" s="16"/>
      <c r="G904" s="16"/>
      <c r="H904" s="16"/>
      <c r="I904" s="16"/>
      <c r="J904" s="16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6"/>
      <c r="D905" s="16"/>
      <c r="E905" s="16"/>
      <c r="F905" s="16"/>
      <c r="G905" s="16"/>
      <c r="H905" s="16"/>
      <c r="I905" s="16"/>
      <c r="J905" s="16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6"/>
      <c r="D906" s="16"/>
      <c r="E906" s="16"/>
      <c r="F906" s="16"/>
      <c r="G906" s="16"/>
      <c r="H906" s="16"/>
      <c r="I906" s="16"/>
      <c r="J906" s="16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6"/>
      <c r="D907" s="16"/>
      <c r="E907" s="16"/>
      <c r="F907" s="16"/>
      <c r="G907" s="16"/>
      <c r="H907" s="16"/>
      <c r="I907" s="16"/>
      <c r="J907" s="16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6"/>
      <c r="D908" s="16"/>
      <c r="E908" s="16"/>
      <c r="F908" s="16"/>
      <c r="G908" s="16"/>
      <c r="H908" s="16"/>
      <c r="I908" s="16"/>
      <c r="J908" s="16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6"/>
      <c r="D909" s="16"/>
      <c r="E909" s="16"/>
      <c r="F909" s="16"/>
      <c r="G909" s="16"/>
      <c r="H909" s="16"/>
      <c r="I909" s="16"/>
      <c r="J909" s="16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6"/>
      <c r="D910" s="16"/>
      <c r="E910" s="16"/>
      <c r="F910" s="16"/>
      <c r="G910" s="16"/>
      <c r="H910" s="16"/>
      <c r="I910" s="16"/>
      <c r="J910" s="16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6"/>
      <c r="D911" s="16"/>
      <c r="E911" s="16"/>
      <c r="F911" s="16"/>
      <c r="G911" s="16"/>
      <c r="H911" s="16"/>
      <c r="I911" s="16"/>
      <c r="J911" s="16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6"/>
      <c r="D912" s="16"/>
      <c r="E912" s="16"/>
      <c r="F912" s="16"/>
      <c r="G912" s="16"/>
      <c r="H912" s="16"/>
      <c r="I912" s="16"/>
      <c r="J912" s="16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6"/>
      <c r="D913" s="16"/>
      <c r="E913" s="16"/>
      <c r="F913" s="16"/>
      <c r="G913" s="16"/>
      <c r="H913" s="16"/>
      <c r="I913" s="16"/>
      <c r="J913" s="16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6"/>
      <c r="D914" s="16"/>
      <c r="E914" s="16"/>
      <c r="F914" s="16"/>
      <c r="G914" s="16"/>
      <c r="H914" s="16"/>
      <c r="I914" s="16"/>
      <c r="J914" s="16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6"/>
      <c r="D915" s="16"/>
      <c r="E915" s="16"/>
      <c r="F915" s="16"/>
      <c r="G915" s="16"/>
      <c r="H915" s="16"/>
      <c r="I915" s="16"/>
      <c r="J915" s="16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6"/>
      <c r="D916" s="16"/>
      <c r="E916" s="16"/>
      <c r="F916" s="16"/>
      <c r="G916" s="16"/>
      <c r="H916" s="16"/>
      <c r="I916" s="16"/>
      <c r="J916" s="16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6"/>
      <c r="D917" s="16"/>
      <c r="E917" s="16"/>
      <c r="F917" s="16"/>
      <c r="G917" s="16"/>
      <c r="H917" s="16"/>
      <c r="I917" s="16"/>
      <c r="J917" s="16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6"/>
      <c r="D918" s="16"/>
      <c r="E918" s="16"/>
      <c r="F918" s="16"/>
      <c r="G918" s="16"/>
      <c r="H918" s="16"/>
      <c r="I918" s="16"/>
      <c r="J918" s="16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6"/>
      <c r="D919" s="16"/>
      <c r="E919" s="16"/>
      <c r="F919" s="16"/>
      <c r="G919" s="16"/>
      <c r="H919" s="16"/>
      <c r="I919" s="16"/>
      <c r="J919" s="16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6"/>
      <c r="D920" s="16"/>
      <c r="E920" s="16"/>
      <c r="F920" s="16"/>
      <c r="G920" s="16"/>
      <c r="H920" s="16"/>
      <c r="I920" s="16"/>
      <c r="J920" s="16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6"/>
      <c r="D921" s="16"/>
      <c r="E921" s="16"/>
      <c r="F921" s="16"/>
      <c r="G921" s="16"/>
      <c r="H921" s="16"/>
      <c r="I921" s="16"/>
      <c r="J921" s="16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6"/>
      <c r="D922" s="16"/>
      <c r="E922" s="16"/>
      <c r="F922" s="16"/>
      <c r="G922" s="16"/>
      <c r="H922" s="16"/>
      <c r="I922" s="16"/>
      <c r="J922" s="16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6"/>
      <c r="D923" s="16"/>
      <c r="E923" s="16"/>
      <c r="F923" s="16"/>
      <c r="G923" s="16"/>
      <c r="H923" s="16"/>
      <c r="I923" s="16"/>
      <c r="J923" s="16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6"/>
      <c r="D924" s="16"/>
      <c r="E924" s="16"/>
      <c r="F924" s="16"/>
      <c r="G924" s="16"/>
      <c r="H924" s="16"/>
      <c r="I924" s="16"/>
      <c r="J924" s="16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6"/>
      <c r="D925" s="16"/>
      <c r="E925" s="16"/>
      <c r="F925" s="16"/>
      <c r="G925" s="16"/>
      <c r="H925" s="16"/>
      <c r="I925" s="16"/>
      <c r="J925" s="16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6"/>
      <c r="D926" s="16"/>
      <c r="E926" s="16"/>
      <c r="F926" s="16"/>
      <c r="G926" s="16"/>
      <c r="H926" s="16"/>
      <c r="I926" s="16"/>
      <c r="J926" s="16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6"/>
      <c r="D927" s="16"/>
      <c r="E927" s="16"/>
      <c r="F927" s="16"/>
      <c r="G927" s="16"/>
      <c r="H927" s="16"/>
      <c r="I927" s="16"/>
      <c r="J927" s="16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6"/>
      <c r="D928" s="16"/>
      <c r="E928" s="16"/>
      <c r="F928" s="16"/>
      <c r="G928" s="16"/>
      <c r="H928" s="16"/>
      <c r="I928" s="16"/>
      <c r="J928" s="16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6"/>
      <c r="D929" s="16"/>
      <c r="E929" s="16"/>
      <c r="F929" s="16"/>
      <c r="G929" s="16"/>
      <c r="H929" s="16"/>
      <c r="I929" s="16"/>
      <c r="J929" s="16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6"/>
      <c r="D930" s="16"/>
      <c r="E930" s="16"/>
      <c r="F930" s="16"/>
      <c r="G930" s="16"/>
      <c r="H930" s="16"/>
      <c r="I930" s="16"/>
      <c r="J930" s="16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6"/>
      <c r="D931" s="16"/>
      <c r="E931" s="16"/>
      <c r="F931" s="16"/>
      <c r="G931" s="16"/>
      <c r="H931" s="16"/>
      <c r="I931" s="16"/>
      <c r="J931" s="16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6"/>
      <c r="D932" s="16"/>
      <c r="E932" s="16"/>
      <c r="F932" s="16"/>
      <c r="G932" s="16"/>
      <c r="H932" s="16"/>
      <c r="I932" s="16"/>
      <c r="J932" s="16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6"/>
      <c r="D933" s="16"/>
      <c r="E933" s="16"/>
      <c r="F933" s="16"/>
      <c r="G933" s="16"/>
      <c r="H933" s="16"/>
      <c r="I933" s="16"/>
      <c r="J933" s="16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6"/>
      <c r="D934" s="16"/>
      <c r="E934" s="16"/>
      <c r="F934" s="16"/>
      <c r="G934" s="16"/>
      <c r="H934" s="16"/>
      <c r="I934" s="16"/>
      <c r="J934" s="16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6"/>
      <c r="D935" s="16"/>
      <c r="E935" s="16"/>
      <c r="F935" s="16"/>
      <c r="G935" s="16"/>
      <c r="H935" s="16"/>
      <c r="I935" s="16"/>
      <c r="J935" s="16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6"/>
      <c r="D936" s="16"/>
      <c r="E936" s="16"/>
      <c r="F936" s="16"/>
      <c r="G936" s="16"/>
      <c r="H936" s="16"/>
      <c r="I936" s="16"/>
      <c r="J936" s="16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6"/>
      <c r="D937" s="16"/>
      <c r="E937" s="16"/>
      <c r="F937" s="16"/>
      <c r="G937" s="16"/>
      <c r="H937" s="16"/>
      <c r="I937" s="16"/>
      <c r="J937" s="16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6"/>
      <c r="D938" s="16"/>
      <c r="E938" s="16"/>
      <c r="F938" s="16"/>
      <c r="G938" s="16"/>
      <c r="H938" s="16"/>
      <c r="I938" s="16"/>
      <c r="J938" s="16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6"/>
      <c r="D939" s="16"/>
      <c r="E939" s="16"/>
      <c r="F939" s="16"/>
      <c r="G939" s="16"/>
      <c r="H939" s="16"/>
      <c r="I939" s="16"/>
      <c r="J939" s="16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6"/>
      <c r="D940" s="16"/>
      <c r="E940" s="16"/>
      <c r="F940" s="16"/>
      <c r="G940" s="16"/>
      <c r="H940" s="16"/>
      <c r="I940" s="16"/>
      <c r="J940" s="16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6"/>
      <c r="D941" s="16"/>
      <c r="E941" s="16"/>
      <c r="F941" s="16"/>
      <c r="G941" s="16"/>
      <c r="H941" s="16"/>
      <c r="I941" s="16"/>
      <c r="J941" s="16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6"/>
      <c r="D942" s="16"/>
      <c r="E942" s="16"/>
      <c r="F942" s="16"/>
      <c r="G942" s="16"/>
      <c r="H942" s="16"/>
      <c r="I942" s="16"/>
      <c r="J942" s="16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6"/>
      <c r="D943" s="16"/>
      <c r="E943" s="16"/>
      <c r="F943" s="16"/>
      <c r="G943" s="16"/>
      <c r="H943" s="16"/>
      <c r="I943" s="16"/>
      <c r="J943" s="16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6"/>
      <c r="D944" s="16"/>
      <c r="E944" s="16"/>
      <c r="F944" s="16"/>
      <c r="G944" s="16"/>
      <c r="H944" s="16"/>
      <c r="I944" s="16"/>
      <c r="J944" s="16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6"/>
      <c r="D945" s="16"/>
      <c r="E945" s="16"/>
      <c r="F945" s="16"/>
      <c r="G945" s="16"/>
      <c r="H945" s="16"/>
      <c r="I945" s="16"/>
      <c r="J945" s="16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6"/>
      <c r="D946" s="16"/>
      <c r="E946" s="16"/>
      <c r="F946" s="16"/>
      <c r="G946" s="16"/>
      <c r="H946" s="16"/>
      <c r="I946" s="16"/>
      <c r="J946" s="16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6"/>
      <c r="D947" s="16"/>
      <c r="E947" s="16"/>
      <c r="F947" s="16"/>
      <c r="G947" s="16"/>
      <c r="H947" s="16"/>
      <c r="I947" s="16"/>
      <c r="J947" s="16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6"/>
      <c r="D948" s="16"/>
      <c r="E948" s="16"/>
      <c r="F948" s="16"/>
      <c r="G948" s="16"/>
      <c r="H948" s="16"/>
      <c r="I948" s="16"/>
      <c r="J948" s="16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6"/>
      <c r="D949" s="16"/>
      <c r="E949" s="16"/>
      <c r="F949" s="16"/>
      <c r="G949" s="16"/>
      <c r="H949" s="16"/>
      <c r="I949" s="16"/>
      <c r="J949" s="16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6"/>
      <c r="D950" s="16"/>
      <c r="E950" s="16"/>
      <c r="F950" s="16"/>
      <c r="G950" s="16"/>
      <c r="H950" s="16"/>
      <c r="I950" s="16"/>
      <c r="J950" s="16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6"/>
      <c r="D951" s="16"/>
      <c r="E951" s="16"/>
      <c r="F951" s="16"/>
      <c r="G951" s="16"/>
      <c r="H951" s="16"/>
      <c r="I951" s="16"/>
      <c r="J951" s="16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6"/>
      <c r="D952" s="16"/>
      <c r="E952" s="16"/>
      <c r="F952" s="16"/>
      <c r="G952" s="16"/>
      <c r="H952" s="16"/>
      <c r="I952" s="16"/>
      <c r="J952" s="16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6"/>
      <c r="D953" s="16"/>
      <c r="E953" s="16"/>
      <c r="F953" s="16"/>
      <c r="G953" s="16"/>
      <c r="H953" s="16"/>
      <c r="I953" s="16"/>
      <c r="J953" s="16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6"/>
      <c r="D954" s="16"/>
      <c r="E954" s="16"/>
      <c r="F954" s="16"/>
      <c r="G954" s="16"/>
      <c r="H954" s="16"/>
      <c r="I954" s="16"/>
      <c r="J954" s="16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6"/>
      <c r="D955" s="16"/>
      <c r="E955" s="16"/>
      <c r="F955" s="16"/>
      <c r="G955" s="16"/>
      <c r="H955" s="16"/>
      <c r="I955" s="16"/>
      <c r="J955" s="16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6"/>
      <c r="D956" s="16"/>
      <c r="E956" s="16"/>
      <c r="F956" s="16"/>
      <c r="G956" s="16"/>
      <c r="H956" s="16"/>
      <c r="I956" s="16"/>
      <c r="J956" s="16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6"/>
      <c r="D957" s="16"/>
      <c r="E957" s="16"/>
      <c r="F957" s="16"/>
      <c r="G957" s="16"/>
      <c r="H957" s="16"/>
      <c r="I957" s="16"/>
      <c r="J957" s="16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6"/>
      <c r="D958" s="16"/>
      <c r="E958" s="16"/>
      <c r="F958" s="16"/>
      <c r="G958" s="16"/>
      <c r="H958" s="16"/>
      <c r="I958" s="16"/>
      <c r="J958" s="16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6"/>
      <c r="D959" s="16"/>
      <c r="E959" s="16"/>
      <c r="F959" s="16"/>
      <c r="G959" s="16"/>
      <c r="H959" s="16"/>
      <c r="I959" s="16"/>
      <c r="J959" s="16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6"/>
      <c r="D960" s="16"/>
      <c r="E960" s="16"/>
      <c r="F960" s="16"/>
      <c r="G960" s="16"/>
      <c r="H960" s="16"/>
      <c r="I960" s="16"/>
      <c r="J960" s="16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6"/>
      <c r="D961" s="16"/>
      <c r="E961" s="16"/>
      <c r="F961" s="16"/>
      <c r="G961" s="16"/>
      <c r="H961" s="16"/>
      <c r="I961" s="16"/>
      <c r="J961" s="16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6"/>
      <c r="D962" s="16"/>
      <c r="E962" s="16"/>
      <c r="F962" s="16"/>
      <c r="G962" s="16"/>
      <c r="H962" s="16"/>
      <c r="I962" s="16"/>
      <c r="J962" s="16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6"/>
      <c r="D963" s="16"/>
      <c r="E963" s="16"/>
      <c r="F963" s="16"/>
      <c r="G963" s="16"/>
      <c r="H963" s="16"/>
      <c r="I963" s="16"/>
      <c r="J963" s="16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6"/>
      <c r="D964" s="16"/>
      <c r="E964" s="16"/>
      <c r="F964" s="16"/>
      <c r="G964" s="16"/>
      <c r="H964" s="16"/>
      <c r="I964" s="16"/>
      <c r="J964" s="16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6"/>
      <c r="D965" s="16"/>
      <c r="E965" s="16"/>
      <c r="F965" s="16"/>
      <c r="G965" s="16"/>
      <c r="H965" s="16"/>
      <c r="I965" s="16"/>
      <c r="J965" s="16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6"/>
      <c r="D966" s="16"/>
      <c r="E966" s="16"/>
      <c r="F966" s="16"/>
      <c r="G966" s="16"/>
      <c r="H966" s="16"/>
      <c r="I966" s="16"/>
      <c r="J966" s="16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6"/>
      <c r="D967" s="16"/>
      <c r="E967" s="16"/>
      <c r="F967" s="16"/>
      <c r="G967" s="16"/>
      <c r="H967" s="16"/>
      <c r="I967" s="16"/>
      <c r="J967" s="16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6"/>
      <c r="D968" s="16"/>
      <c r="E968" s="16"/>
      <c r="F968" s="16"/>
      <c r="G968" s="16"/>
      <c r="H968" s="16"/>
      <c r="I968" s="16"/>
      <c r="J968" s="16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6"/>
      <c r="D969" s="16"/>
      <c r="E969" s="16"/>
      <c r="F969" s="16"/>
      <c r="G969" s="16"/>
      <c r="H969" s="16"/>
      <c r="I969" s="16"/>
      <c r="J969" s="16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6"/>
      <c r="D970" s="16"/>
      <c r="E970" s="16"/>
      <c r="F970" s="16"/>
      <c r="G970" s="16"/>
      <c r="H970" s="16"/>
      <c r="I970" s="16"/>
      <c r="J970" s="16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6"/>
      <c r="D971" s="16"/>
      <c r="E971" s="16"/>
      <c r="F971" s="16"/>
      <c r="G971" s="16"/>
      <c r="H971" s="16"/>
      <c r="I971" s="16"/>
      <c r="J971" s="16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6"/>
      <c r="D972" s="16"/>
      <c r="E972" s="16"/>
      <c r="F972" s="16"/>
      <c r="G972" s="16"/>
      <c r="H972" s="16"/>
      <c r="I972" s="16"/>
      <c r="J972" s="16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6"/>
      <c r="D973" s="16"/>
      <c r="E973" s="16"/>
      <c r="F973" s="16"/>
      <c r="G973" s="16"/>
      <c r="H973" s="16"/>
      <c r="I973" s="16"/>
      <c r="J973" s="16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6"/>
      <c r="D974" s="16"/>
      <c r="E974" s="16"/>
      <c r="F974" s="16"/>
      <c r="G974" s="16"/>
      <c r="H974" s="16"/>
      <c r="I974" s="16"/>
      <c r="J974" s="16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6"/>
      <c r="D975" s="16"/>
      <c r="E975" s="16"/>
      <c r="F975" s="16"/>
      <c r="G975" s="16"/>
      <c r="H975" s="16"/>
      <c r="I975" s="16"/>
      <c r="J975" s="16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6"/>
      <c r="D976" s="16"/>
      <c r="E976" s="16"/>
      <c r="F976" s="16"/>
      <c r="G976" s="16"/>
      <c r="H976" s="16"/>
      <c r="I976" s="16"/>
      <c r="J976" s="16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6"/>
      <c r="D977" s="16"/>
      <c r="E977" s="16"/>
      <c r="F977" s="16"/>
      <c r="G977" s="16"/>
      <c r="H977" s="16"/>
      <c r="I977" s="16"/>
      <c r="J977" s="16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6"/>
      <c r="D978" s="16"/>
      <c r="E978" s="16"/>
      <c r="F978" s="16"/>
      <c r="G978" s="16"/>
      <c r="H978" s="16"/>
      <c r="I978" s="16"/>
      <c r="J978" s="16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6"/>
      <c r="D979" s="16"/>
      <c r="E979" s="16"/>
      <c r="F979" s="16"/>
      <c r="G979" s="16"/>
      <c r="H979" s="16"/>
      <c r="I979" s="16"/>
      <c r="J979" s="16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6"/>
      <c r="D980" s="16"/>
      <c r="E980" s="16"/>
      <c r="F980" s="16"/>
      <c r="G980" s="16"/>
      <c r="H980" s="16"/>
      <c r="I980" s="16"/>
      <c r="J980" s="16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6"/>
      <c r="D981" s="16"/>
      <c r="E981" s="16"/>
      <c r="F981" s="16"/>
      <c r="G981" s="16"/>
      <c r="H981" s="16"/>
      <c r="I981" s="16"/>
      <c r="J981" s="16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6"/>
      <c r="D982" s="16"/>
      <c r="E982" s="16"/>
      <c r="F982" s="16"/>
      <c r="G982" s="16"/>
      <c r="H982" s="16"/>
      <c r="I982" s="16"/>
      <c r="J982" s="16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6"/>
      <c r="D983" s="16"/>
      <c r="E983" s="16"/>
      <c r="F983" s="16"/>
      <c r="G983" s="16"/>
      <c r="H983" s="16"/>
      <c r="I983" s="16"/>
      <c r="J983" s="16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6"/>
      <c r="D984" s="16"/>
      <c r="E984" s="16"/>
      <c r="F984" s="16"/>
      <c r="G984" s="16"/>
      <c r="H984" s="16"/>
      <c r="I984" s="16"/>
      <c r="J984" s="16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6"/>
      <c r="D985" s="16"/>
      <c r="E985" s="16"/>
      <c r="F985" s="16"/>
      <c r="G985" s="16"/>
      <c r="H985" s="16"/>
      <c r="I985" s="16"/>
      <c r="J985" s="16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6"/>
      <c r="D986" s="16"/>
      <c r="E986" s="16"/>
      <c r="F986" s="16"/>
      <c r="G986" s="16"/>
      <c r="H986" s="16"/>
      <c r="I986" s="16"/>
      <c r="J986" s="16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6"/>
      <c r="D987" s="16"/>
      <c r="E987" s="16"/>
      <c r="F987" s="16"/>
      <c r="G987" s="16"/>
      <c r="H987" s="16"/>
      <c r="I987" s="16"/>
      <c r="J987" s="16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6"/>
      <c r="D988" s="16"/>
      <c r="E988" s="16"/>
      <c r="F988" s="16"/>
      <c r="G988" s="16"/>
      <c r="H988" s="16"/>
      <c r="I988" s="16"/>
      <c r="J988" s="16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6"/>
      <c r="D989" s="16"/>
      <c r="E989" s="16"/>
      <c r="F989" s="16"/>
      <c r="G989" s="16"/>
      <c r="H989" s="16"/>
      <c r="I989" s="16"/>
      <c r="J989" s="16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6"/>
      <c r="D990" s="16"/>
      <c r="E990" s="16"/>
      <c r="F990" s="16"/>
      <c r="G990" s="16"/>
      <c r="H990" s="16"/>
      <c r="I990" s="16"/>
      <c r="J990" s="16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6"/>
      <c r="D991" s="16"/>
      <c r="E991" s="16"/>
      <c r="F991" s="16"/>
      <c r="G991" s="16"/>
      <c r="H991" s="16"/>
      <c r="I991" s="16"/>
      <c r="J991" s="16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6"/>
      <c r="D992" s="16"/>
      <c r="E992" s="16"/>
      <c r="F992" s="16"/>
      <c r="G992" s="16"/>
      <c r="H992" s="16"/>
      <c r="I992" s="16"/>
      <c r="J992" s="16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6"/>
      <c r="D993" s="16"/>
      <c r="E993" s="16"/>
      <c r="F993" s="16"/>
      <c r="G993" s="16"/>
      <c r="H993" s="16"/>
      <c r="I993" s="16"/>
      <c r="J993" s="16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6"/>
      <c r="D994" s="16"/>
      <c r="E994" s="16"/>
      <c r="F994" s="16"/>
      <c r="G994" s="16"/>
      <c r="H994" s="16"/>
      <c r="I994" s="16"/>
      <c r="J994" s="16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6"/>
      <c r="D995" s="16"/>
      <c r="E995" s="16"/>
      <c r="F995" s="16"/>
      <c r="G995" s="16"/>
      <c r="H995" s="16"/>
      <c r="I995" s="16"/>
      <c r="J995" s="16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6"/>
      <c r="D996" s="16"/>
      <c r="E996" s="16"/>
      <c r="F996" s="16"/>
      <c r="G996" s="16"/>
      <c r="H996" s="16"/>
      <c r="I996" s="16"/>
      <c r="J996" s="16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6"/>
      <c r="D997" s="16"/>
      <c r="E997" s="16"/>
      <c r="F997" s="16"/>
      <c r="G997" s="16"/>
      <c r="H997" s="16"/>
      <c r="I997" s="16"/>
      <c r="J997" s="16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6"/>
      <c r="D998" s="16"/>
      <c r="E998" s="16"/>
      <c r="F998" s="16"/>
      <c r="G998" s="16"/>
      <c r="H998" s="16"/>
      <c r="I998" s="16"/>
      <c r="J998" s="16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6"/>
      <c r="D999" s="16"/>
      <c r="E999" s="16"/>
      <c r="F999" s="16"/>
      <c r="G999" s="16"/>
      <c r="H999" s="16"/>
      <c r="I999" s="16"/>
      <c r="J999" s="16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6"/>
      <c r="D1000" s="16"/>
      <c r="E1000" s="16"/>
      <c r="F1000" s="16"/>
      <c r="G1000" s="16"/>
      <c r="H1000" s="16"/>
      <c r="I1000" s="16"/>
      <c r="J1000" s="16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6"/>
      <c r="D1001" s="16"/>
      <c r="E1001" s="16"/>
      <c r="F1001" s="16"/>
      <c r="G1001" s="16"/>
      <c r="H1001" s="16"/>
      <c r="I1001" s="16"/>
      <c r="J1001" s="16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6"/>
      <c r="D1002" s="16"/>
      <c r="E1002" s="16"/>
      <c r="F1002" s="16"/>
      <c r="G1002" s="16"/>
      <c r="H1002" s="16"/>
      <c r="I1002" s="16"/>
      <c r="J1002" s="16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6"/>
      <c r="D1003" s="16"/>
      <c r="E1003" s="16"/>
      <c r="F1003" s="16"/>
      <c r="G1003" s="16"/>
      <c r="H1003" s="16"/>
      <c r="I1003" s="16"/>
      <c r="J1003" s="16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16"/>
      <c r="D1004" s="16"/>
      <c r="E1004" s="16"/>
      <c r="F1004" s="16"/>
      <c r="G1004" s="16"/>
      <c r="H1004" s="16"/>
      <c r="I1004" s="16"/>
      <c r="J1004" s="16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12"/>
      <c r="B1005" s="12"/>
      <c r="C1005" s="16"/>
      <c r="D1005" s="16"/>
      <c r="E1005" s="16"/>
      <c r="F1005" s="16"/>
      <c r="G1005" s="16"/>
      <c r="H1005" s="16"/>
      <c r="I1005" s="16"/>
      <c r="J1005" s="16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>
      <c r="A1006" s="12"/>
      <c r="B1006" s="12"/>
      <c r="C1006" s="16"/>
      <c r="D1006" s="16"/>
      <c r="E1006" s="16"/>
      <c r="F1006" s="16"/>
      <c r="G1006" s="16"/>
      <c r="H1006" s="16"/>
      <c r="I1006" s="16"/>
      <c r="J1006" s="16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</sheetData>
  <mergeCells count="4">
    <mergeCell ref="A1:J1"/>
    <mergeCell ref="A2:J2"/>
    <mergeCell ref="A18:J18"/>
    <mergeCell ref="A19:J19"/>
  </mergeCells>
  <conditionalFormatting sqref="C4:J11">
    <cfRule type="colorScale" priority="1">
      <colorScale>
        <cfvo type="percent" val="0"/>
        <cfvo type="percentile" val="50"/>
        <cfvo type="percent" val="100"/>
        <color rgb="FFEA4335"/>
        <color rgb="FFFFD666"/>
        <color rgb="FF6AA84F"/>
      </colorScale>
    </cfRule>
  </conditionalFormatting>
  <conditionalFormatting sqref="C12:J12">
    <cfRule type="colorScale" priority="2">
      <colorScale>
        <cfvo type="percent" val="0"/>
        <cfvo type="percentile" val="50"/>
        <cfvo type="percent" val="100"/>
        <color rgb="FFEA4335"/>
        <color rgb="FFFFD666"/>
        <color rgb="FF6AA84F"/>
      </colorScale>
    </cfRule>
  </conditionalFormatting>
  <conditionalFormatting sqref="C21:J29">
    <cfRule type="colorScale" priority="3">
      <colorScale>
        <cfvo type="percent" val="0"/>
        <cfvo type="percentile" val="50"/>
        <cfvo type="percent" val="100"/>
        <color rgb="FFEA4335"/>
        <color rgb="FFFFD666"/>
        <color rgb="FF6AA84F"/>
      </colorScale>
    </cfRule>
  </conditionalFormatting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25"/>
  </cols>
  <sheetData>
    <row r="1">
      <c r="C1" s="18" t="s">
        <v>403</v>
      </c>
      <c r="D1" s="18" t="s">
        <v>404</v>
      </c>
      <c r="E1" s="18" t="s">
        <v>405</v>
      </c>
      <c r="F1" s="18" t="s">
        <v>406</v>
      </c>
      <c r="G1" s="18" t="s">
        <v>403</v>
      </c>
      <c r="H1" s="18" t="s">
        <v>404</v>
      </c>
      <c r="I1" s="18" t="s">
        <v>405</v>
      </c>
      <c r="J1" s="18" t="s">
        <v>406</v>
      </c>
    </row>
    <row r="2">
      <c r="C2" s="41">
        <f>IFERROR(__xludf.DUMMYFUNCTION("QUERY(Retencao_trimestre_dinamica!C2:K$25,""select * limit 1"")/$B$2"),0.9090909090909091)</f>
        <v>0.9090909091</v>
      </c>
      <c r="D2" s="41">
        <f>IFERROR(__xludf.DUMMYFUNCTION("QUERY(Retencao_trimestre_dinamica!D2:L$25,""select * limit 1"")/$B$2"),0.9090909090909091)</f>
        <v>0.9090909091</v>
      </c>
      <c r="E2" s="41">
        <f>IFERROR(__xludf.DUMMYFUNCTION("QUERY(Retencao_trimestre_dinamica!E2:M$25,""select * limit 1"")/$B$2"),0.7272727272727273)</f>
        <v>0.7272727273</v>
      </c>
      <c r="F2" s="41">
        <f>IFERROR(__xludf.DUMMYFUNCTION("QUERY(Retencao_trimestre_dinamica!F2:N$25,""select * limit 1"")/$B$2"),0.7272727272727273)</f>
        <v>0.7272727273</v>
      </c>
      <c r="G2" s="41">
        <f>IFERROR(__xludf.DUMMYFUNCTION("QUERY(Retencao_trimestre_dinamica!G2:O$25,""select * limit 1"")/$B$2"),0.7272727272727273)</f>
        <v>0.7272727273</v>
      </c>
      <c r="H2" s="41">
        <f>IFERROR(__xludf.DUMMYFUNCTION("QUERY(Retencao_trimestre_dinamica!H2:P$25,""select * limit 1"")/$B$2"),0.7272727272727273)</f>
        <v>0.7272727273</v>
      </c>
      <c r="I2" s="41">
        <f>IFERROR(__xludf.DUMMYFUNCTION("QUERY(Retencao_trimestre_dinamica!I2:Q$25,""select * limit 1"")/$B$2"),0.6363636363636364)</f>
        <v>0.6363636364</v>
      </c>
      <c r="J2" s="41">
        <f>IFERROR(__xludf.DUMMYFUNCTION("QUERY(Retencao_trimestre_dinamica!J2:R$25,""select * limit 1"")/$B$2"),0.6363636363636364)</f>
        <v>0.6363636364</v>
      </c>
    </row>
    <row r="3">
      <c r="C3" s="41">
        <f>IFERROR(__xludf.DUMMYFUNCTION("QUERY(Retencao_trimestre_dinamica!C3:K$25,""select * limit 1"")/$B$3"),1.0)</f>
        <v>1</v>
      </c>
      <c r="D3" s="41">
        <f>IFERROR(__xludf.DUMMYFUNCTION("QUERY(Retencao_trimestre_dinamica!D3:L$25,""select * limit 1"")/$B$3"),0.7692307692307693)</f>
        <v>0.7692307692</v>
      </c>
      <c r="E3" s="41">
        <f>IFERROR(__xludf.DUMMYFUNCTION("QUERY(Retencao_trimestre_dinamica!E3:M$25,""select * limit 1"")/$B$3"),0.7692307692307693)</f>
        <v>0.7692307692</v>
      </c>
      <c r="F3" s="41">
        <f>IFERROR(__xludf.DUMMYFUNCTION("QUERY(Retencao_trimestre_dinamica!F3:N$25,""select * limit 1"")/$B$3"),0.6153846153846154)</f>
        <v>0.6153846154</v>
      </c>
      <c r="G3" s="41">
        <f>IFERROR(__xludf.DUMMYFUNCTION("QUERY(Retencao_trimestre_dinamica!G3:O$25,""select * limit 1"")/$B$3"),0.6153846153846154)</f>
        <v>0.6153846154</v>
      </c>
      <c r="H3" s="41">
        <f>IFERROR(__xludf.DUMMYFUNCTION("QUERY(Retencao_trimestre_dinamica!H3:P$25,""select * limit 1"")/$B$3"),0.6153846153846154)</f>
        <v>0.6153846154</v>
      </c>
      <c r="I3" s="41">
        <f>IFERROR(__xludf.DUMMYFUNCTION("QUERY(Retencao_trimestre_dinamica!I3:Q$25,""select * limit 1"")/$B$3"),0.6153846153846154)</f>
        <v>0.6153846154</v>
      </c>
      <c r="J3" s="41">
        <f>IFERROR(__xludf.DUMMYFUNCTION("QUERY(Retencao_trimestre_dinamica!J3:R$25,""select * limit 1"")/$B$3"),0.6153846153846154)</f>
        <v>0.6153846154</v>
      </c>
    </row>
    <row r="4">
      <c r="C4" s="41">
        <f>IFERROR(__xludf.DUMMYFUNCTION("QUERY(Retencao_trimestre_dinamica!C4:K$25,""select * limit 1"")/$B$4"),1.0)</f>
        <v>1</v>
      </c>
      <c r="D4" s="41">
        <f>IFERROR(__xludf.DUMMYFUNCTION("QUERY(Retencao_trimestre_dinamica!D4:L$25,""select * limit 1"")/$B$4"),1.0)</f>
        <v>1</v>
      </c>
      <c r="E4" s="41">
        <f>IFERROR(__xludf.DUMMYFUNCTION("QUERY(Retencao_trimestre_dinamica!E4:M$25,""select * limit 1"")/$B$4"),0.9230769230769231)</f>
        <v>0.9230769231</v>
      </c>
      <c r="F4" s="41">
        <f>IFERROR(__xludf.DUMMYFUNCTION("QUERY(Retencao_trimestre_dinamica!F4:N$25,""select * limit 1"")/$B$4"),0.8461538461538461)</f>
        <v>0.8461538462</v>
      </c>
      <c r="G4" s="41">
        <f>IFERROR(__xludf.DUMMYFUNCTION("QUERY(Retencao_trimestre_dinamica!G4:O$25,""select * limit 1"")/$B$4"),0.7692307692307693)</f>
        <v>0.7692307692</v>
      </c>
      <c r="H4" s="41">
        <f>IFERROR(__xludf.DUMMYFUNCTION("QUERY(Retencao_trimestre_dinamica!H4:P$25,""select * limit 1"")/$B$4"),0.46153846153846156)</f>
        <v>0.4615384615</v>
      </c>
      <c r="I4" s="41">
        <f>IFERROR(__xludf.DUMMYFUNCTION("QUERY(Retencao_trimestre_dinamica!I4:Q$25,""select * limit 1"")/$B$4"),0.38461538461538464)</f>
        <v>0.3846153846</v>
      </c>
      <c r="J4" s="41">
        <f>IFERROR(__xludf.DUMMYFUNCTION("QUERY(Retencao_trimestre_dinamica!J4:R$25,""select * limit 1"")/$B$4"),0.3076923076923077)</f>
        <v>0.3076923077</v>
      </c>
    </row>
    <row r="5">
      <c r="C5" s="41">
        <f>IFERROR(__xludf.DUMMYFUNCTION("QUERY(Retencao_trimestre_dinamica!D5:K$25,""select * limit 1"")/$B$5"),0.9333333333333333)</f>
        <v>0.9333333333</v>
      </c>
      <c r="D5" s="41">
        <f>IFERROR(__xludf.DUMMYFUNCTION("QUERY(Retencao_trimestre_dinamica!E5:L$25,""select * limit 1"")/$B$5"),0.8)</f>
        <v>0.8</v>
      </c>
      <c r="E5" s="41">
        <f>IFERROR(__xludf.DUMMYFUNCTION("QUERY(Retencao_trimestre_dinamica!F5:M$25,""select * limit 1"")/$B$5"),0.7333333333333333)</f>
        <v>0.7333333333</v>
      </c>
      <c r="F5" s="41">
        <f>IFERROR(__xludf.DUMMYFUNCTION("QUERY(Retencao_trimestre_dinamica!G5:N$25,""select * limit 1"")/$B$5"),0.6)</f>
        <v>0.6</v>
      </c>
      <c r="G5" s="41">
        <f>IFERROR(__xludf.DUMMYFUNCTION("QUERY(Retencao_trimestre_dinamica!H5:O$25,""select * limit 1"")/$B$5"),0.4666666666666667)</f>
        <v>0.4666666667</v>
      </c>
      <c r="H5" s="41">
        <f>IFERROR(__xludf.DUMMYFUNCTION("QUERY(Retencao_trimestre_dinamica!I5:P$25,""select * limit 1"")/$B$5"),0.4666666666666667)</f>
        <v>0.4666666667</v>
      </c>
      <c r="I5" s="41">
        <f>IFERROR(__xludf.DUMMYFUNCTION("QUERY(Retencao_trimestre_dinamica!J5:Q$25,""select * limit 1"")/$B$5"),0.4666666666666667)</f>
        <v>0.4666666667</v>
      </c>
      <c r="J5" s="41">
        <f>IFERROR(__xludf.DUMMYFUNCTION("QUERY(Retencao_trimestre_dinamica!K5:R$25,""select * limit 1"")/$B$5"),0.0)</f>
        <v>0</v>
      </c>
    </row>
    <row r="6">
      <c r="C6" s="41">
        <f>IFERROR(__xludf.DUMMYFUNCTION("QUERY(Retencao_trimestre_dinamica!D6:K$25,""select * limit 1"")/$B$6"),1.0)</f>
        <v>1</v>
      </c>
      <c r="D6" s="41">
        <f>IFERROR(__xludf.DUMMYFUNCTION("QUERY(Retencao_trimestre_dinamica!E6:L$25,""select * limit 1"")/$B$6"),0.8461538461538461)</f>
        <v>0.8461538462</v>
      </c>
      <c r="E6" s="41">
        <f>IFERROR(__xludf.DUMMYFUNCTION("QUERY(Retencao_trimestre_dinamica!F6:M$25,""select * limit 1"")/$B$6"),0.7692307692307693)</f>
        <v>0.7692307692</v>
      </c>
      <c r="F6" s="41">
        <f>IFERROR(__xludf.DUMMYFUNCTION("QUERY(Retencao_trimestre_dinamica!G6:N$25,""select * limit 1"")/$B$6"),0.6923076923076923)</f>
        <v>0.6923076923</v>
      </c>
      <c r="G6" s="41">
        <f>IFERROR(__xludf.DUMMYFUNCTION("QUERY(Retencao_trimestre_dinamica!H6:O$25,""select * limit 1"")/$B$6"),0.6153846153846154)</f>
        <v>0.6153846154</v>
      </c>
      <c r="H6" s="41">
        <f>IFERROR(__xludf.DUMMYFUNCTION("QUERY(Retencao_trimestre_dinamica!I6:P$25,""select * limit 1"")/$B$6"),0.46153846153846156)</f>
        <v>0.4615384615</v>
      </c>
      <c r="I6" s="41">
        <f>IFERROR(__xludf.DUMMYFUNCTION("QUERY(Retencao_trimestre_dinamica!J6:Q$25,""select * limit 1"")/$B$6"),0.46153846153846156)</f>
        <v>0.4615384615</v>
      </c>
      <c r="J6" s="41">
        <f>IFERROR(__xludf.DUMMYFUNCTION("QUERY(Retencao_trimestre_dinamica!K6:R$25,""select * limit 1"")/$B$6"),0.0)</f>
        <v>0</v>
      </c>
    </row>
    <row r="7">
      <c r="C7" s="41">
        <f>IFERROR(__xludf.DUMMYFUNCTION("QUERY(Retencao_trimestre_dinamica!D7:K$25,""select * limit 1"")/$B$7"),1.0)</f>
        <v>1</v>
      </c>
      <c r="D7" s="41">
        <f>IFERROR(__xludf.DUMMYFUNCTION("QUERY(Retencao_trimestre_dinamica!E7:L$25,""select * limit 1"")/$B$7"),0.9090909090909091)</f>
        <v>0.9090909091</v>
      </c>
      <c r="E7" s="41">
        <f>IFERROR(__xludf.DUMMYFUNCTION("QUERY(Retencao_trimestre_dinamica!F7:M$25,""select * limit 1"")/$B$7"),0.8181818181818182)</f>
        <v>0.8181818182</v>
      </c>
      <c r="F7" s="41">
        <f>IFERROR(__xludf.DUMMYFUNCTION("QUERY(Retencao_trimestre_dinamica!G7:N$25,""select * limit 1"")/$B$7"),0.7272727272727273)</f>
        <v>0.7272727273</v>
      </c>
      <c r="G7" s="41">
        <f>IFERROR(__xludf.DUMMYFUNCTION("QUERY(Retencao_trimestre_dinamica!H7:O$25,""select * limit 1"")/$B$7"),0.7272727272727273)</f>
        <v>0.7272727273</v>
      </c>
      <c r="H7" s="41">
        <f>IFERROR(__xludf.DUMMYFUNCTION("QUERY(Retencao_trimestre_dinamica!I7:P$25,""select * limit 1"")/$B$7"),0.6363636363636364)</f>
        <v>0.6363636364</v>
      </c>
      <c r="I7" s="41">
        <f>IFERROR(__xludf.DUMMYFUNCTION("QUERY(Retencao_trimestre_dinamica!J7:Q$25,""select * limit 1"")/$B$7"),0.5454545454545454)</f>
        <v>0.5454545455</v>
      </c>
      <c r="J7" s="41">
        <f>IFERROR(__xludf.DUMMYFUNCTION("QUERY(Retencao_trimestre_dinamica!K7:R$25,""select * limit 1"")/$B$7"),0.0)</f>
        <v>0</v>
      </c>
    </row>
    <row r="8">
      <c r="C8" s="41">
        <f>IFERROR(__xludf.DUMMYFUNCTION("QUERY(Retencao_trimestre_dinamica!E8:K$25,""select * limit 1"")/$B$8"),1.0)</f>
        <v>1</v>
      </c>
      <c r="D8" s="41">
        <f>IFERROR(__xludf.DUMMYFUNCTION("QUERY(Retencao_trimestre_dinamica!F8:L$25,""select * limit 1"")/$B$8"),1.0)</f>
        <v>1</v>
      </c>
      <c r="E8" s="41">
        <f>IFERROR(__xludf.DUMMYFUNCTION("QUERY(Retencao_trimestre_dinamica!G8:M$25,""select * limit 1"")/$B$8"),0.7272727272727273)</f>
        <v>0.7272727273</v>
      </c>
      <c r="F8" s="41">
        <f>IFERROR(__xludf.DUMMYFUNCTION("QUERY(Retencao_trimestre_dinamica!H8:N$25,""select * limit 1"")/$B$8"),0.6363636363636364)</f>
        <v>0.6363636364</v>
      </c>
      <c r="G8" s="41">
        <f>IFERROR(__xludf.DUMMYFUNCTION("QUERY(Retencao_trimestre_dinamica!I8:O$25,""select * limit 1"")/$B$8"),0.5454545454545454)</f>
        <v>0.5454545455</v>
      </c>
      <c r="H8" s="41">
        <f>IFERROR(__xludf.DUMMYFUNCTION("QUERY(Retencao_trimestre_dinamica!J8:P$25,""select * limit 1"")/$B$8"),0.45454545454545453)</f>
        <v>0.4545454545</v>
      </c>
      <c r="I8" s="41">
        <f>IFERROR(__xludf.DUMMYFUNCTION("QUERY(Retencao_trimestre_dinamica!K8:Q$25,""select * limit 1"")/$B$8"),0.0)</f>
        <v>0</v>
      </c>
      <c r="J8" s="41">
        <f>IFERROR(__xludf.DUMMYFUNCTION("QUERY(Retencao_trimestre_dinamica!L8:R$25,""select * limit 1"")/$B$8"),0.0)</f>
        <v>0</v>
      </c>
    </row>
    <row r="9">
      <c r="C9" s="41">
        <f>IFERROR(__xludf.DUMMYFUNCTION("QUERY(Retencao_trimestre_dinamica!E9:K$25,""select * limit 1"")/$B$9"),0.75)</f>
        <v>0.75</v>
      </c>
      <c r="D9" s="41">
        <f>IFERROR(__xludf.DUMMYFUNCTION("QUERY(Retencao_trimestre_dinamica!F9:L$25,""select * limit 1"")/$B$9"),0.75)</f>
        <v>0.75</v>
      </c>
      <c r="E9" s="41">
        <f>IFERROR(__xludf.DUMMYFUNCTION("QUERY(Retencao_trimestre_dinamica!G9:M$25,""select * limit 1"")/$B$9"),0.75)</f>
        <v>0.75</v>
      </c>
      <c r="F9" s="41">
        <f>IFERROR(__xludf.DUMMYFUNCTION("QUERY(Retencao_trimestre_dinamica!H9:N$25,""select * limit 1"")/$B$9"),0.75)</f>
        <v>0.75</v>
      </c>
      <c r="G9" s="41">
        <f>IFERROR(__xludf.DUMMYFUNCTION("QUERY(Retencao_trimestre_dinamica!I9:O$25,""select * limit 1"")/$B$9"),0.75)</f>
        <v>0.75</v>
      </c>
      <c r="H9" s="41">
        <f>IFERROR(__xludf.DUMMYFUNCTION("QUERY(Retencao_trimestre_dinamica!J9:P$25,""select * limit 1"")/$B$9"),0.75)</f>
        <v>0.75</v>
      </c>
      <c r="I9" s="41">
        <f>IFERROR(__xludf.DUMMYFUNCTION("QUERY(Retencao_trimestre_dinamica!K9:Q$25,""select * limit 1"")/$B$9"),0.0)</f>
        <v>0</v>
      </c>
      <c r="J9" s="41">
        <f>IFERROR(__xludf.DUMMYFUNCTION("QUERY(Retencao_trimestre_dinamica!L9:R$25,""select * limit 1"")/$B$9"),0.0)</f>
        <v>0</v>
      </c>
    </row>
    <row r="10">
      <c r="C10" s="41">
        <f>IFERROR(__xludf.DUMMYFUNCTION("QUERY(Retencao_trimestre_dinamica!E10:K$25,""select * limit 1"")/$B$10"),1.0)</f>
        <v>1</v>
      </c>
      <c r="D10" s="41">
        <f>IFERROR(__xludf.DUMMYFUNCTION("QUERY(Retencao_trimestre_dinamica!F10:L$25,""select * limit 1"")/$B$10"),0.875)</f>
        <v>0.875</v>
      </c>
      <c r="E10" s="41">
        <f>IFERROR(__xludf.DUMMYFUNCTION("QUERY(Retencao_trimestre_dinamica!G10:M$25,""select * limit 1"")/$B$10"),0.75)</f>
        <v>0.75</v>
      </c>
      <c r="F10" s="41">
        <f>IFERROR(__xludf.DUMMYFUNCTION("QUERY(Retencao_trimestre_dinamica!H10:N$25,""select * limit 1"")/$B$10"),0.75)</f>
        <v>0.75</v>
      </c>
      <c r="G10" s="41">
        <f>IFERROR(__xludf.DUMMYFUNCTION("QUERY(Retencao_trimestre_dinamica!I10:O$25,""select * limit 1"")/$B$10"),0.5)</f>
        <v>0.5</v>
      </c>
      <c r="H10" s="41">
        <f>IFERROR(__xludf.DUMMYFUNCTION("QUERY(Retencao_trimestre_dinamica!J10:P$25,""select * limit 1"")/$B$10"),0.5)</f>
        <v>0.5</v>
      </c>
      <c r="I10" s="41">
        <f>IFERROR(__xludf.DUMMYFUNCTION("QUERY(Retencao_trimestre_dinamica!K10:Q$25,""select * limit 1"")/$B$10"),0.0)</f>
        <v>0</v>
      </c>
      <c r="J10" s="41">
        <f>IFERROR(__xludf.DUMMYFUNCTION("QUERY(Retencao_trimestre_dinamica!L10:R$25,""select * limit 1"")/$B$10"),0.0)</f>
        <v>0</v>
      </c>
    </row>
    <row r="11">
      <c r="C11" s="41">
        <f>IFERROR(__xludf.DUMMYFUNCTION("QUERY(Retencao_trimestre_dinamica!F11:K$25,""select * limit 1"")/$B$11"),1.0)</f>
        <v>1</v>
      </c>
      <c r="D11" s="41">
        <f>IFERROR(__xludf.DUMMYFUNCTION("QUERY(Retencao_trimestre_dinamica!G11:L$25,""select * limit 1"")/$B$11"),0.9333333333333333)</f>
        <v>0.9333333333</v>
      </c>
      <c r="E11" s="41">
        <f>IFERROR(__xludf.DUMMYFUNCTION("QUERY(Retencao_trimestre_dinamica!H11:M$25,""select * limit 1"")/$B$11"),0.9333333333333333)</f>
        <v>0.9333333333</v>
      </c>
      <c r="F11" s="41">
        <f>IFERROR(__xludf.DUMMYFUNCTION("QUERY(Retencao_trimestre_dinamica!I11:N$25,""select * limit 1"")/$B$11"),0.8666666666666667)</f>
        <v>0.8666666667</v>
      </c>
      <c r="G11" s="41">
        <f>IFERROR(__xludf.DUMMYFUNCTION("QUERY(Retencao_trimestre_dinamica!J11:O$25,""select * limit 1"")/$B$11"),0.7333333333333333)</f>
        <v>0.7333333333</v>
      </c>
      <c r="H11" s="41">
        <f>IFERROR(__xludf.DUMMYFUNCTION("QUERY(Retencao_trimestre_dinamica!K11:P$25,""select * limit 1"")/$B$11"),0.0)</f>
        <v>0</v>
      </c>
      <c r="I11" s="41">
        <f>IFERROR(__xludf.DUMMYFUNCTION("QUERY(Retencao_trimestre_dinamica!L11:Q$25,""select * limit 1"")/$B$11"),0.0)</f>
        <v>0</v>
      </c>
      <c r="J11" s="41">
        <f>IFERROR(__xludf.DUMMYFUNCTION("QUERY(Retencao_trimestre_dinamica!M11:R$25,""select * limit 1"")/$B$11"),0.0)</f>
        <v>0</v>
      </c>
    </row>
    <row r="12">
      <c r="C12" s="41">
        <f>IFERROR(__xludf.DUMMYFUNCTION("QUERY(Retencao_trimestre_dinamica!F12:K$25,""select * limit 1"")/$B$12"),1.0)</f>
        <v>1</v>
      </c>
      <c r="D12" s="41">
        <f>IFERROR(__xludf.DUMMYFUNCTION("QUERY(Retencao_trimestre_dinamica!G12:L$25,""select * limit 1"")/$B$12"),1.0)</f>
        <v>1</v>
      </c>
      <c r="E12" s="41">
        <f>IFERROR(__xludf.DUMMYFUNCTION("QUERY(Retencao_trimestre_dinamica!H12:M$25,""select * limit 1"")/$B$12"),0.7692307692307693)</f>
        <v>0.7692307692</v>
      </c>
      <c r="F12" s="41">
        <f>IFERROR(__xludf.DUMMYFUNCTION("QUERY(Retencao_trimestre_dinamica!I12:N$25,""select * limit 1"")/$B$12"),0.7692307692307693)</f>
        <v>0.7692307692</v>
      </c>
      <c r="G12" s="41">
        <f>IFERROR(__xludf.DUMMYFUNCTION("QUERY(Retencao_trimestre_dinamica!J12:O$25,""select * limit 1"")/$B$12"),0.6923076923076923)</f>
        <v>0.6923076923</v>
      </c>
      <c r="H12" s="41">
        <f>IFERROR(__xludf.DUMMYFUNCTION("QUERY(Retencao_trimestre_dinamica!K12:P$25,""select * limit 1"")/$B$12"),0.0)</f>
        <v>0</v>
      </c>
      <c r="I12" s="41">
        <f>IFERROR(__xludf.DUMMYFUNCTION("QUERY(Retencao_trimestre_dinamica!L12:Q$25,""select * limit 1"")/$B$12"),0.0)</f>
        <v>0</v>
      </c>
      <c r="J12" s="41">
        <f>IFERROR(__xludf.DUMMYFUNCTION("QUERY(Retencao_trimestre_dinamica!M12:R$25,""select * limit 1"")/$B$12"),0.0)</f>
        <v>0</v>
      </c>
    </row>
    <row r="13">
      <c r="C13" s="41">
        <f>IFERROR(__xludf.DUMMYFUNCTION("QUERY(Retencao_trimestre_dinamica!F13:K$25,""select * limit 1"")/$B$13"),1.0)</f>
        <v>1</v>
      </c>
      <c r="D13" s="41">
        <f>IFERROR(__xludf.DUMMYFUNCTION("QUERY(Retencao_trimestre_dinamica!G13:L$25,""select * limit 1"")/$B$13"),1.0)</f>
        <v>1</v>
      </c>
      <c r="E13" s="41">
        <f>IFERROR(__xludf.DUMMYFUNCTION("QUERY(Retencao_trimestre_dinamica!H13:M$25,""select * limit 1"")/$B$13"),1.0)</f>
        <v>1</v>
      </c>
      <c r="F13" s="41">
        <f>IFERROR(__xludf.DUMMYFUNCTION("QUERY(Retencao_trimestre_dinamica!I13:N$25,""select * limit 1"")/$B$13"),1.0)</f>
        <v>1</v>
      </c>
      <c r="G13" s="41">
        <f>IFERROR(__xludf.DUMMYFUNCTION("QUERY(Retencao_trimestre_dinamica!J13:O$25,""select * limit 1"")/$B$13"),1.0)</f>
        <v>1</v>
      </c>
      <c r="H13" s="41">
        <f>IFERROR(__xludf.DUMMYFUNCTION("QUERY(Retencao_trimestre_dinamica!K13:P$25,""select * limit 1"")/$B$13"),0.0)</f>
        <v>0</v>
      </c>
      <c r="I13" s="41">
        <f>IFERROR(__xludf.DUMMYFUNCTION("QUERY(Retencao_trimestre_dinamica!L13:Q$25,""select * limit 1"")/$B$13"),0.0)</f>
        <v>0</v>
      </c>
      <c r="J13" s="41">
        <f>IFERROR(__xludf.DUMMYFUNCTION("QUERY(Retencao_trimestre_dinamica!M13:R$25,""select * limit 1"")/$B$13"),0.0)</f>
        <v>0</v>
      </c>
    </row>
    <row r="14">
      <c r="C14" s="41">
        <f>IFERROR(__xludf.DUMMYFUNCTION("QUERY(Retencao_trimestre_dinamica!G14:K$25,""select * limit 1"")/$B$14"),1.0)</f>
        <v>1</v>
      </c>
      <c r="D14" s="41">
        <f>IFERROR(__xludf.DUMMYFUNCTION("QUERY(Retencao_trimestre_dinamica!H14:L$25,""select * limit 1"")/$B$14"),0.9047619047619048)</f>
        <v>0.9047619048</v>
      </c>
      <c r="E14" s="41">
        <f>IFERROR(__xludf.DUMMYFUNCTION("QUERY(Retencao_trimestre_dinamica!I14:M$25,""select * limit 1"")/$B$14"),0.8571428571428571)</f>
        <v>0.8571428571</v>
      </c>
      <c r="F14" s="41">
        <f>IFERROR(__xludf.DUMMYFUNCTION("QUERY(Retencao_trimestre_dinamica!J14:N$25,""select * limit 1"")/$B$14"),0.6666666666666666)</f>
        <v>0.6666666667</v>
      </c>
      <c r="G14" s="41">
        <f>IFERROR(__xludf.DUMMYFUNCTION("QUERY(Retencao_trimestre_dinamica!K14:O$25,""select * limit 1"")/$B$14"),0.0)</f>
        <v>0</v>
      </c>
      <c r="H14" s="41">
        <f>IFERROR(__xludf.DUMMYFUNCTION("QUERY(Retencao_trimestre_dinamica!L14:P$25,""select * limit 1"")/$B$14"),0.0)</f>
        <v>0</v>
      </c>
      <c r="I14" s="41">
        <f>IFERROR(__xludf.DUMMYFUNCTION("QUERY(Retencao_trimestre_dinamica!M14:Q$25,""select * limit 1"")/$B$14"),0.0)</f>
        <v>0</v>
      </c>
      <c r="J14" s="41">
        <f>IFERROR(__xludf.DUMMYFUNCTION("QUERY(Retencao_trimestre_dinamica!N14:R$25,""select * limit 1"")/$B$14"),0.0)</f>
        <v>0</v>
      </c>
    </row>
    <row r="15">
      <c r="C15" s="41">
        <f>IFERROR(__xludf.DUMMYFUNCTION("QUERY(Retencao_trimestre_dinamica!G15:K$25,""select * limit 1"")/$B$15"),0.9090909090909091)</f>
        <v>0.9090909091</v>
      </c>
      <c r="D15" s="41">
        <f>IFERROR(__xludf.DUMMYFUNCTION("QUERY(Retencao_trimestre_dinamica!H15:L$25,""select * limit 1"")/$B$15"),0.9090909090909091)</f>
        <v>0.9090909091</v>
      </c>
      <c r="E15" s="41">
        <f>IFERROR(__xludf.DUMMYFUNCTION("QUERY(Retencao_trimestre_dinamica!I15:M$25,""select * limit 1"")/$B$15"),0.9090909090909091)</f>
        <v>0.9090909091</v>
      </c>
      <c r="F15" s="41">
        <f>IFERROR(__xludf.DUMMYFUNCTION("QUERY(Retencao_trimestre_dinamica!J15:N$25,""select * limit 1"")/$B$15"),0.8181818181818182)</f>
        <v>0.8181818182</v>
      </c>
      <c r="G15" s="41">
        <f>IFERROR(__xludf.DUMMYFUNCTION("QUERY(Retencao_trimestre_dinamica!K15:O$25,""select * limit 1"")/$B$15"),0.0)</f>
        <v>0</v>
      </c>
      <c r="H15" s="41">
        <f>IFERROR(__xludf.DUMMYFUNCTION("QUERY(Retencao_trimestre_dinamica!L15:P$25,""select * limit 1"")/$B$15"),0.0)</f>
        <v>0</v>
      </c>
      <c r="I15" s="41">
        <f>IFERROR(__xludf.DUMMYFUNCTION("QUERY(Retencao_trimestre_dinamica!M15:Q$25,""select * limit 1"")/$B$15"),0.0)</f>
        <v>0</v>
      </c>
      <c r="J15" s="41">
        <f>IFERROR(__xludf.DUMMYFUNCTION("QUERY(Retencao_trimestre_dinamica!N15:R$25,""select * limit 1"")/$B$15"),0.0)</f>
        <v>0</v>
      </c>
    </row>
    <row r="16">
      <c r="C16" s="41">
        <f>IFERROR(__xludf.DUMMYFUNCTION("QUERY(Retencao_trimestre_dinamica!G16:K$25,""select * limit 1"")/$B$16"),1.0)</f>
        <v>1</v>
      </c>
      <c r="D16" s="41">
        <f>IFERROR(__xludf.DUMMYFUNCTION("QUERY(Retencao_trimestre_dinamica!H16:L$25,""select * limit 1"")/$B$16"),0.7272727272727273)</f>
        <v>0.7272727273</v>
      </c>
      <c r="E16" s="41">
        <f>IFERROR(__xludf.DUMMYFUNCTION("QUERY(Retencao_trimestre_dinamica!I16:M$25,""select * limit 1"")/$B$16"),0.45454545454545453)</f>
        <v>0.4545454545</v>
      </c>
      <c r="F16" s="41">
        <f>IFERROR(__xludf.DUMMYFUNCTION("QUERY(Retencao_trimestre_dinamica!J16:N$25,""select * limit 1"")/$B$16"),0.45454545454545453)</f>
        <v>0.4545454545</v>
      </c>
      <c r="G16" s="41">
        <f>IFERROR(__xludf.DUMMYFUNCTION("QUERY(Retencao_trimestre_dinamica!K16:O$25,""select * limit 1"")/$B$16"),0.0)</f>
        <v>0</v>
      </c>
      <c r="H16" s="41">
        <f>IFERROR(__xludf.DUMMYFUNCTION("QUERY(Retencao_trimestre_dinamica!L16:P$25,""select * limit 1"")/$B$16"),0.0)</f>
        <v>0</v>
      </c>
      <c r="I16" s="41">
        <f>IFERROR(__xludf.DUMMYFUNCTION("QUERY(Retencao_trimestre_dinamica!M16:Q$25,""select * limit 1"")/$B$16"),0.0)</f>
        <v>0</v>
      </c>
      <c r="J16" s="41">
        <f>IFERROR(__xludf.DUMMYFUNCTION("QUERY(Retencao_trimestre_dinamica!N16:R$25,""select * limit 1"")/$B$16"),0.0)</f>
        <v>0</v>
      </c>
    </row>
    <row r="17">
      <c r="C17" s="41">
        <f>IFERROR(__xludf.DUMMYFUNCTION("QUERY(Retencao_trimestre_dinamica!H17:K$25,""select * limit 1"")/$B$17"),0.9375)</f>
        <v>0.9375</v>
      </c>
      <c r="D17" s="41">
        <f>IFERROR(__xludf.DUMMYFUNCTION("QUERY(Retencao_trimestre_dinamica!I17:L$25,""select * limit 1"")/$B$17"),0.875)</f>
        <v>0.875</v>
      </c>
      <c r="E17" s="41">
        <f>IFERROR(__xludf.DUMMYFUNCTION("QUERY(Retencao_trimestre_dinamica!J17:M$25,""select * limit 1"")/$B$17"),0.875)</f>
        <v>0.875</v>
      </c>
      <c r="F17" s="41">
        <f>IFERROR(__xludf.DUMMYFUNCTION("QUERY(Retencao_trimestre_dinamica!K17:N$25,""select * limit 1"")/$B$17"),0.0)</f>
        <v>0</v>
      </c>
      <c r="G17" s="41">
        <f>IFERROR(__xludf.DUMMYFUNCTION("QUERY(Retencao_trimestre_dinamica!L17:O$25,""select * limit 1"")/$B$17"),0.0)</f>
        <v>0</v>
      </c>
      <c r="H17" s="41">
        <f>IFERROR(__xludf.DUMMYFUNCTION("QUERY(Retencao_trimestre_dinamica!M17:P$25,""select * limit 1"")/$B$17"),0.0)</f>
        <v>0</v>
      </c>
      <c r="I17" s="41">
        <f>IFERROR(__xludf.DUMMYFUNCTION("QUERY(Retencao_trimestre_dinamica!N17:Q$25,""select * limit 1"")/$B$17"),0.0)</f>
        <v>0</v>
      </c>
      <c r="J17" s="41">
        <f>IFERROR(__xludf.DUMMYFUNCTION("QUERY(Retencao_trimestre_dinamica!O17:R$25,""select * limit 1"")/$B$17"),0.0)</f>
        <v>0</v>
      </c>
    </row>
    <row r="18">
      <c r="C18" s="41">
        <f>IFERROR(__xludf.DUMMYFUNCTION("QUERY(Retencao_trimestre_dinamica!H18:K$25,""select * limit 1"")/$B$18"),0.96)</f>
        <v>0.96</v>
      </c>
      <c r="D18" s="41">
        <f>IFERROR(__xludf.DUMMYFUNCTION("QUERY(Retencao_trimestre_dinamica!I18:L$25,""select * limit 1"")/$B$18"),0.76)</f>
        <v>0.76</v>
      </c>
      <c r="E18" s="41">
        <f>IFERROR(__xludf.DUMMYFUNCTION("QUERY(Retencao_trimestre_dinamica!J18:M$25,""select * limit 1"")/$B$18"),0.64)</f>
        <v>0.64</v>
      </c>
      <c r="F18" s="41">
        <f>IFERROR(__xludf.DUMMYFUNCTION("QUERY(Retencao_trimestre_dinamica!K18:N$25,""select * limit 1"")/$B$18"),0.0)</f>
        <v>0</v>
      </c>
      <c r="G18" s="41">
        <f>IFERROR(__xludf.DUMMYFUNCTION("QUERY(Retencao_trimestre_dinamica!L18:O$25,""select * limit 1"")/$B$18"),0.0)</f>
        <v>0</v>
      </c>
      <c r="H18" s="41">
        <f>IFERROR(__xludf.DUMMYFUNCTION("QUERY(Retencao_trimestre_dinamica!M18:P$25,""select * limit 1"")/$B$18"),0.0)</f>
        <v>0</v>
      </c>
      <c r="I18" s="41">
        <f>IFERROR(__xludf.DUMMYFUNCTION("QUERY(Retencao_trimestre_dinamica!N18:Q$25,""select * limit 1"")/$B$18"),0.0)</f>
        <v>0</v>
      </c>
      <c r="J18" s="41">
        <f>IFERROR(__xludf.DUMMYFUNCTION("QUERY(Retencao_trimestre_dinamica!O18:R$25,""select * limit 1"")/$B$18"),0.0)</f>
        <v>0</v>
      </c>
    </row>
    <row r="19">
      <c r="C19" s="42">
        <f>IFERROR(__xludf.DUMMYFUNCTION("QUERY(Retencao_trimestre_dinamica!H19:K$25,""select * limit 1"")/$B$19"),1.0)</f>
        <v>1</v>
      </c>
      <c r="D19" s="42">
        <f>IFERROR(__xludf.DUMMYFUNCTION("QUERY(Retencao_trimestre_dinamica!I19:L$25,""select * limit 1"")/$B$19"),0.9090909090909091)</f>
        <v>0.9090909091</v>
      </c>
      <c r="E19" s="42">
        <f>IFERROR(__xludf.DUMMYFUNCTION("QUERY(Retencao_trimestre_dinamica!J19:M$25,""select * limit 1"")/$B$19"),0.7272727272727273)</f>
        <v>0.7272727273</v>
      </c>
      <c r="F19" s="42">
        <f>IFERROR(__xludf.DUMMYFUNCTION("QUERY(Retencao_trimestre_dinamica!K19:N$25,""select * limit 1"")/$B$19"),0.0)</f>
        <v>0</v>
      </c>
      <c r="G19" s="42">
        <f>IFERROR(__xludf.DUMMYFUNCTION("QUERY(Retencao_trimestre_dinamica!L19:O$25,""select * limit 1"")/$B$19"),0.0)</f>
        <v>0</v>
      </c>
      <c r="H19" s="42">
        <f>IFERROR(__xludf.DUMMYFUNCTION("QUERY(Retencao_trimestre_dinamica!M19:P$25,""select * limit 1"")/$B$19"),0.0)</f>
        <v>0</v>
      </c>
      <c r="I19" s="42">
        <f>IFERROR(__xludf.DUMMYFUNCTION("QUERY(Retencao_trimestre_dinamica!N19:Q$25,""select * limit 1"")/$B$19"),0.0)</f>
        <v>0</v>
      </c>
      <c r="J19" s="42">
        <f>IFERROR(__xludf.DUMMYFUNCTION("QUERY(Retencao_trimestre_dinamica!O19:R$25,""select * limit 1"")/$B$19"),0.0)</f>
        <v>0</v>
      </c>
    </row>
    <row r="20">
      <c r="C20" s="42">
        <f>IFERROR(__xludf.DUMMYFUNCTION("QUERY(Retencao_trimestre_dinamica!I20:K$25,""select * limit 1"")/$B$20"),0.9523809523809523)</f>
        <v>0.9523809524</v>
      </c>
      <c r="D20" s="42">
        <f>IFERROR(__xludf.DUMMYFUNCTION("QUERY(Retencao_trimestre_dinamica!J20:L$25,""select * limit 1"")/$B$20"),0.8571428571428571)</f>
        <v>0.8571428571</v>
      </c>
      <c r="E20" s="42">
        <f>IFERROR(__xludf.DUMMYFUNCTION("QUERY(Retencao_trimestre_dinamica!K20:M$25,""select * limit 1"")/$B$20"),0.0)</f>
        <v>0</v>
      </c>
      <c r="F20" s="42">
        <f>IFERROR(__xludf.DUMMYFUNCTION("QUERY(Retencao_trimestre_dinamica!L20:N$25,""select * limit 1"")/$B$20"),0.0)</f>
        <v>0</v>
      </c>
      <c r="G20" s="42">
        <f>IFERROR(__xludf.DUMMYFUNCTION("QUERY(Retencao_trimestre_dinamica!M20:O$25,""select * limit 1"")/$B$20"),0.0)</f>
        <v>0</v>
      </c>
      <c r="H20" s="42">
        <f>IFERROR(__xludf.DUMMYFUNCTION("QUERY(Retencao_trimestre_dinamica!N20:P$25,""select * limit 1"")/$B$20"),0.0)</f>
        <v>0</v>
      </c>
      <c r="I20" s="42">
        <f>IFERROR(__xludf.DUMMYFUNCTION("QUERY(Retencao_trimestre_dinamica!O20:Q$25,""select * limit 1"")/$B$20"),0.0)</f>
        <v>0</v>
      </c>
      <c r="J20" s="42">
        <f>IFERROR(__xludf.DUMMYFUNCTION("QUERY(Retencao_trimestre_dinamica!P20:R$25,""select * limit 1"")/$B$20"),0.0)</f>
        <v>0</v>
      </c>
    </row>
    <row r="21">
      <c r="C21" s="42">
        <f>IFERROR(__xludf.DUMMYFUNCTION("QUERY(Retencao_trimestre_dinamica!I21:K$25,""select * limit 1"")/$B$21"),1.0)</f>
        <v>1</v>
      </c>
      <c r="D21" s="42">
        <f>IFERROR(__xludf.DUMMYFUNCTION("QUERY(Retencao_trimestre_dinamica!J21:L$25,""select * limit 1"")/$B$21"),0.8148148148148148)</f>
        <v>0.8148148148</v>
      </c>
      <c r="E21" s="42">
        <f>IFERROR(__xludf.DUMMYFUNCTION("QUERY(Retencao_trimestre_dinamica!K21:M$25,""select * limit 1"")/$B$21"),0.0)</f>
        <v>0</v>
      </c>
      <c r="F21" s="42">
        <f>IFERROR(__xludf.DUMMYFUNCTION("QUERY(Retencao_trimestre_dinamica!L21:N$25,""select * limit 1"")/$B$21"),0.0)</f>
        <v>0</v>
      </c>
      <c r="G21" s="42">
        <f>IFERROR(__xludf.DUMMYFUNCTION("QUERY(Retencao_trimestre_dinamica!M21:O$25,""select * limit 1"")/$B$21"),0.0)</f>
        <v>0</v>
      </c>
      <c r="H21" s="42">
        <f>IFERROR(__xludf.DUMMYFUNCTION("QUERY(Retencao_trimestre_dinamica!N21:P$25,""select * limit 1"")/$B$21"),0.0)</f>
        <v>0</v>
      </c>
      <c r="I21" s="42">
        <f>IFERROR(__xludf.DUMMYFUNCTION("QUERY(Retencao_trimestre_dinamica!O21:Q$25,""select * limit 1"")/$B$21"),0.0)</f>
        <v>0</v>
      </c>
      <c r="J21" s="42">
        <f>IFERROR(__xludf.DUMMYFUNCTION("QUERY(Retencao_trimestre_dinamica!P21:R$25,""select * limit 1"")/$B$21"),0.0)</f>
        <v>0</v>
      </c>
    </row>
    <row r="22">
      <c r="C22" s="41">
        <f>IFERROR(__xludf.DUMMYFUNCTION("QUERY(Retencao_trimestre_dinamica!I22:K$25,""select * limit 1"")/$B$22"),1.0)</f>
        <v>1</v>
      </c>
      <c r="D22" s="41">
        <f>IFERROR(__xludf.DUMMYFUNCTION("QUERY(Retencao_trimestre_dinamica!J22:L$25,""select * limit 1"")/$B$22"),1.0)</f>
        <v>1</v>
      </c>
      <c r="E22" s="41">
        <f>IFERROR(__xludf.DUMMYFUNCTION("QUERY(Retencao_trimestre_dinamica!K22:M$25,""select * limit 1"")/$B$22"),0.0)</f>
        <v>0</v>
      </c>
      <c r="F22" s="41">
        <f>IFERROR(__xludf.DUMMYFUNCTION("QUERY(Retencao_trimestre_dinamica!L22:N$25,""select * limit 1"")/$B$22"),0.0)</f>
        <v>0</v>
      </c>
      <c r="G22" s="41">
        <f>IFERROR(__xludf.DUMMYFUNCTION("QUERY(Retencao_trimestre_dinamica!M22:O$25,""select * limit 1"")/$B$22"),0.0)</f>
        <v>0</v>
      </c>
      <c r="H22" s="41">
        <f>IFERROR(__xludf.DUMMYFUNCTION("QUERY(Retencao_trimestre_dinamica!N22:P$25,""select * limit 1"")/$B$22"),0.0)</f>
        <v>0</v>
      </c>
      <c r="I22" s="41">
        <f>IFERROR(__xludf.DUMMYFUNCTION("QUERY(Retencao_trimestre_dinamica!O22:Q$25,""select * limit 1"")/$B$22"),0.0)</f>
        <v>0</v>
      </c>
      <c r="J22" s="41">
        <f>IFERROR(__xludf.DUMMYFUNCTION("QUERY(Retencao_trimestre_dinamica!P22:R$25,""select * limit 1"")/$B$22"),0.0)</f>
        <v>0</v>
      </c>
    </row>
    <row r="23">
      <c r="C23" s="41">
        <f>IFERROR(__xludf.DUMMYFUNCTION("QUERY(Retencao_trimestre_dinamica!J23:K$25,""select * limit 1"")/$B$23"),1.0)</f>
        <v>1</v>
      </c>
      <c r="D23" s="41">
        <f>IFERROR(__xludf.DUMMYFUNCTION("QUERY(Retencao_trimestre_dinamica!K23:L$25,""select * limit 1"")/$B$23"),0.0)</f>
        <v>0</v>
      </c>
      <c r="E23" s="41">
        <f>IFERROR(__xludf.DUMMYFUNCTION("QUERY(Retencao_trimestre_dinamica!L23:M$25,""select * limit 1"")/$B$23"),0.0)</f>
        <v>0</v>
      </c>
      <c r="F23" s="41">
        <f>IFERROR(__xludf.DUMMYFUNCTION("QUERY(Retencao_trimestre_dinamica!M23:N$25,""select * limit 1"")/$B$23"),0.0)</f>
        <v>0</v>
      </c>
      <c r="G23" s="41">
        <f>IFERROR(__xludf.DUMMYFUNCTION("QUERY(Retencao_trimestre_dinamica!N23:O$25,""select * limit 1"")/$B$23"),0.0)</f>
        <v>0</v>
      </c>
      <c r="H23" s="41">
        <f>IFERROR(__xludf.DUMMYFUNCTION("QUERY(Retencao_trimestre_dinamica!O23:P$25,""select * limit 1"")/$B$23"),0.0)</f>
        <v>0</v>
      </c>
      <c r="I23" s="41">
        <f>IFERROR(__xludf.DUMMYFUNCTION("QUERY(Retencao_trimestre_dinamica!P23:Q$25,""select * limit 1"")/$B$23"),0.0)</f>
        <v>0</v>
      </c>
      <c r="J23" s="41">
        <f>IFERROR(__xludf.DUMMYFUNCTION("QUERY(Retencao_trimestre_dinamica!Q23:R$25,""select * limit 1"")/$B$23"),0.0)</f>
        <v>0</v>
      </c>
    </row>
    <row r="24">
      <c r="C24" s="41">
        <f>IFERROR(__xludf.DUMMYFUNCTION("QUERY(Retencao_trimestre_dinamica!J24:K$25,""select * limit 1"")/$B$24"),1.0)</f>
        <v>1</v>
      </c>
      <c r="D24" s="41">
        <f>IFERROR(__xludf.DUMMYFUNCTION("QUERY(Retencao_trimestre_dinamica!K24:L$25,""select * limit 1"")/$B$24"),0.0)</f>
        <v>0</v>
      </c>
      <c r="E24" s="41">
        <f>IFERROR(__xludf.DUMMYFUNCTION("QUERY(Retencao_trimestre_dinamica!L24:M$25,""select * limit 1"")/$B$24"),0.0)</f>
        <v>0</v>
      </c>
      <c r="F24" s="41">
        <f>IFERROR(__xludf.DUMMYFUNCTION("QUERY(Retencao_trimestre_dinamica!M24:N$25,""select * limit 1"")/$B$24"),0.0)</f>
        <v>0</v>
      </c>
      <c r="G24" s="41">
        <f>IFERROR(__xludf.DUMMYFUNCTION("QUERY(Retencao_trimestre_dinamica!N24:O$25,""select * limit 1"")/$B$24"),0.0)</f>
        <v>0</v>
      </c>
      <c r="H24" s="41">
        <f>IFERROR(__xludf.DUMMYFUNCTION("QUERY(Retencao_trimestre_dinamica!O24:P$25,""select * limit 1"")/$B$24"),0.0)</f>
        <v>0</v>
      </c>
      <c r="I24" s="41">
        <f>IFERROR(__xludf.DUMMYFUNCTION("QUERY(Retencao_trimestre_dinamica!P24:Q$25,""select * limit 1"")/$B$24"),0.0)</f>
        <v>0</v>
      </c>
      <c r="J24" s="41">
        <f>IFERROR(__xludf.DUMMYFUNCTION("QUERY(Retencao_trimestre_dinamica!Q24:R$25,""select * limit 1"")/$B$24"),0.0)</f>
        <v>0</v>
      </c>
    </row>
    <row r="25">
      <c r="C25" s="41">
        <f>IFERROR(__xludf.DUMMYFUNCTION("QUERY(Retencao_trimestre_dinamica!J25:K$25,""select * limit 1"")/$B$25"),1.0)</f>
        <v>1</v>
      </c>
      <c r="D25" s="41">
        <f>IFERROR(__xludf.DUMMYFUNCTION("QUERY(Retencao_trimestre_dinamica!K25:L$25,""select * limit 1"")/$B$25"),0.0)</f>
        <v>0</v>
      </c>
      <c r="E25" s="41">
        <f>IFERROR(__xludf.DUMMYFUNCTION("QUERY(Retencao_trimestre_dinamica!L25:M$25,""select * limit 1"")/$B$25"),0.0)</f>
        <v>0</v>
      </c>
      <c r="F25" s="41">
        <f>IFERROR(__xludf.DUMMYFUNCTION("QUERY(Retencao_trimestre_dinamica!M25:N$25,""select * limit 1"")/$B$25"),0.0)</f>
        <v>0</v>
      </c>
      <c r="G25" s="41">
        <f>IFERROR(__xludf.DUMMYFUNCTION("QUERY(Retencao_trimestre_dinamica!N25:O$25,""select * limit 1"")/$B$25"),0.0)</f>
        <v>0</v>
      </c>
      <c r="H25" s="41">
        <f>IFERROR(__xludf.DUMMYFUNCTION("QUERY(Retencao_trimestre_dinamica!O25:P$25,""select * limit 1"")/$B$25"),0.0)</f>
        <v>0</v>
      </c>
      <c r="I25" s="41">
        <f>IFERROR(__xludf.DUMMYFUNCTION("QUERY(Retencao_trimestre_dinamica!P25:Q$25,""select * limit 1"")/$B$25"),0.0)</f>
        <v>0</v>
      </c>
      <c r="J25" s="41">
        <f>IFERROR(__xludf.DUMMYFUNCTION("QUERY(Retencao_trimestre_dinamica!Q25:R$25,""select * limit 1"")/$B$25"),0.0)</f>
        <v>0</v>
      </c>
    </row>
    <row r="26">
      <c r="C26" s="43">
        <f t="shared" ref="C26:J26" si="1">AVERAGE(C2:C25)</f>
        <v>0.9729748377</v>
      </c>
      <c r="D26" s="43">
        <f t="shared" si="1"/>
        <v>0.7728780787</v>
      </c>
      <c r="E26" s="43">
        <f t="shared" si="1"/>
        <v>0.5888839633</v>
      </c>
      <c r="F26" s="43">
        <f t="shared" si="1"/>
        <v>0.4550019425</v>
      </c>
      <c r="G26" s="43">
        <f t="shared" si="1"/>
        <v>0.3392628205</v>
      </c>
      <c r="H26" s="43">
        <f t="shared" si="1"/>
        <v>0.2113879176</v>
      </c>
      <c r="I26" s="43">
        <f t="shared" si="1"/>
        <v>0.1295843046</v>
      </c>
      <c r="J26" s="43">
        <f t="shared" si="1"/>
        <v>0.06497668998</v>
      </c>
    </row>
  </sheetData>
  <conditionalFormatting sqref="C2:J26">
    <cfRule type="colorScale" priority="1">
      <colorScale>
        <cfvo type="percent" val="0"/>
        <cfvo type="percent" val="50"/>
        <cfvo type="percent" val="100"/>
        <color rgb="FFEA4335"/>
        <color rgb="FFFFFF00"/>
        <color rgb="FF6AA84F"/>
      </colorScale>
    </cfRule>
  </conditionalFormatting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20</v>
      </c>
      <c r="B1" s="18" t="s">
        <v>403</v>
      </c>
      <c r="C1" s="18" t="s">
        <v>404</v>
      </c>
      <c r="D1" s="18" t="s">
        <v>405</v>
      </c>
      <c r="E1" s="18" t="s">
        <v>406</v>
      </c>
      <c r="F1" s="18" t="s">
        <v>403</v>
      </c>
      <c r="G1" s="18" t="s">
        <v>404</v>
      </c>
      <c r="H1" s="18" t="s">
        <v>405</v>
      </c>
      <c r="I1" s="18" t="s">
        <v>406</v>
      </c>
    </row>
    <row r="2">
      <c r="A2" s="40">
        <v>43466.0</v>
      </c>
      <c r="B2" s="43">
        <f>100%-Taxa_retencao_trimestre!C2</f>
        <v>0.09090909091</v>
      </c>
      <c r="C2" s="43">
        <f>100%-Taxa_retencao_trimestre!D2</f>
        <v>0.09090909091</v>
      </c>
      <c r="D2" s="43">
        <f>100%-Taxa_retencao_trimestre!E2</f>
        <v>0.2727272727</v>
      </c>
      <c r="E2" s="43">
        <f>100%-Taxa_retencao_trimestre!F2</f>
        <v>0.2727272727</v>
      </c>
      <c r="F2" s="43">
        <f>100%-Taxa_retencao_trimestre!G2</f>
        <v>0.2727272727</v>
      </c>
      <c r="G2" s="43">
        <f>100%-Taxa_retencao_trimestre!H2</f>
        <v>0.2727272727</v>
      </c>
      <c r="H2" s="43">
        <f>100%-Taxa_retencao_trimestre!I2</f>
        <v>0.3636363636</v>
      </c>
      <c r="I2" s="43">
        <f>100%-Taxa_retencao_trimestre!J2</f>
        <v>0.3636363636</v>
      </c>
    </row>
    <row r="3">
      <c r="A3" s="40">
        <v>43497.0</v>
      </c>
      <c r="B3" s="43">
        <f>100%-Taxa_retencao_trimestre!C3</f>
        <v>0</v>
      </c>
      <c r="C3" s="43">
        <f>100%-Taxa_retencao_trimestre!D3</f>
        <v>0.2307692308</v>
      </c>
      <c r="D3" s="43">
        <f>100%-Taxa_retencao_trimestre!E3</f>
        <v>0.2307692308</v>
      </c>
      <c r="E3" s="43">
        <f>100%-Taxa_retencao_trimestre!F3</f>
        <v>0.3846153846</v>
      </c>
      <c r="F3" s="43">
        <f>100%-Taxa_retencao_trimestre!G3</f>
        <v>0.3846153846</v>
      </c>
      <c r="G3" s="43">
        <f>100%-Taxa_retencao_trimestre!H3</f>
        <v>0.3846153846</v>
      </c>
      <c r="H3" s="43">
        <f>100%-Taxa_retencao_trimestre!I3</f>
        <v>0.3846153846</v>
      </c>
      <c r="I3" s="43">
        <f>100%-Taxa_retencao_trimestre!J3</f>
        <v>0.3846153846</v>
      </c>
    </row>
    <row r="4">
      <c r="A4" s="40">
        <v>43525.0</v>
      </c>
      <c r="B4" s="43">
        <f>100%-Taxa_retencao_trimestre!C4</f>
        <v>0</v>
      </c>
      <c r="C4" s="43">
        <f>100%-Taxa_retencao_trimestre!D4</f>
        <v>0</v>
      </c>
      <c r="D4" s="43">
        <f>100%-Taxa_retencao_trimestre!E4</f>
        <v>0.07692307692</v>
      </c>
      <c r="E4" s="43">
        <f>100%-Taxa_retencao_trimestre!F4</f>
        <v>0.1538461538</v>
      </c>
      <c r="F4" s="43">
        <f>100%-Taxa_retencao_trimestre!G4</f>
        <v>0.2307692308</v>
      </c>
      <c r="G4" s="43">
        <f>100%-Taxa_retencao_trimestre!H4</f>
        <v>0.5384615385</v>
      </c>
      <c r="H4" s="43">
        <f>100%-Taxa_retencao_trimestre!I4</f>
        <v>0.6153846154</v>
      </c>
      <c r="I4" s="43">
        <f>100%-Taxa_retencao_trimestre!J4</f>
        <v>0.6923076923</v>
      </c>
    </row>
    <row r="5">
      <c r="A5" s="40">
        <v>43556.0</v>
      </c>
      <c r="B5" s="43">
        <f>100%-Taxa_retencao_trimestre!C5</f>
        <v>0.06666666667</v>
      </c>
      <c r="C5" s="43">
        <f>100%-Taxa_retencao_trimestre!D5</f>
        <v>0.2</v>
      </c>
      <c r="D5" s="43">
        <f>100%-Taxa_retencao_trimestre!E5</f>
        <v>0.2666666667</v>
      </c>
      <c r="E5" s="43">
        <f>100%-Taxa_retencao_trimestre!F5</f>
        <v>0.4</v>
      </c>
      <c r="F5" s="43">
        <f>100%-Taxa_retencao_trimestre!G5</f>
        <v>0.5333333333</v>
      </c>
      <c r="G5" s="43">
        <f>100%-Taxa_retencao_trimestre!H5</f>
        <v>0.5333333333</v>
      </c>
      <c r="H5" s="43">
        <f>100%-Taxa_retencao_trimestre!I5</f>
        <v>0.5333333333</v>
      </c>
      <c r="I5" s="43">
        <f>100%-Taxa_retencao_trimestre!J5</f>
        <v>1</v>
      </c>
    </row>
    <row r="6">
      <c r="A6" s="40">
        <v>43586.0</v>
      </c>
      <c r="B6" s="43">
        <f>100%-Taxa_retencao_trimestre!C6</f>
        <v>0</v>
      </c>
      <c r="C6" s="43">
        <f>100%-Taxa_retencao_trimestre!D6</f>
        <v>0.1538461538</v>
      </c>
      <c r="D6" s="43">
        <f>100%-Taxa_retencao_trimestre!E6</f>
        <v>0.2307692308</v>
      </c>
      <c r="E6" s="43">
        <f>100%-Taxa_retencao_trimestre!F6</f>
        <v>0.3076923077</v>
      </c>
      <c r="F6" s="43">
        <f>100%-Taxa_retencao_trimestre!G6</f>
        <v>0.3846153846</v>
      </c>
      <c r="G6" s="43">
        <f>100%-Taxa_retencao_trimestre!H6</f>
        <v>0.5384615385</v>
      </c>
      <c r="H6" s="43">
        <f>100%-Taxa_retencao_trimestre!I6</f>
        <v>0.5384615385</v>
      </c>
      <c r="I6" s="43">
        <f>100%-Taxa_retencao_trimestre!J6</f>
        <v>1</v>
      </c>
    </row>
    <row r="7">
      <c r="A7" s="40">
        <v>43617.0</v>
      </c>
      <c r="B7" s="43">
        <f>100%-Taxa_retencao_trimestre!C7</f>
        <v>0</v>
      </c>
      <c r="C7" s="43">
        <f>100%-Taxa_retencao_trimestre!D7</f>
        <v>0.09090909091</v>
      </c>
      <c r="D7" s="43">
        <f>100%-Taxa_retencao_trimestre!E7</f>
        <v>0.1818181818</v>
      </c>
      <c r="E7" s="43">
        <f>100%-Taxa_retencao_trimestre!F7</f>
        <v>0.2727272727</v>
      </c>
      <c r="F7" s="43">
        <f>100%-Taxa_retencao_trimestre!G7</f>
        <v>0.2727272727</v>
      </c>
      <c r="G7" s="43">
        <f>100%-Taxa_retencao_trimestre!H7</f>
        <v>0.3636363636</v>
      </c>
      <c r="H7" s="43">
        <f>100%-Taxa_retencao_trimestre!I7</f>
        <v>0.4545454545</v>
      </c>
      <c r="I7" s="43">
        <f>100%-Taxa_retencao_trimestre!J7</f>
        <v>1</v>
      </c>
    </row>
    <row r="8">
      <c r="A8" s="40">
        <v>43647.0</v>
      </c>
      <c r="B8" s="43">
        <f>100%-Taxa_retencao_trimestre!C8</f>
        <v>0</v>
      </c>
      <c r="C8" s="43">
        <f>100%-Taxa_retencao_trimestre!D8</f>
        <v>0</v>
      </c>
      <c r="D8" s="43">
        <f>100%-Taxa_retencao_trimestre!E8</f>
        <v>0.2727272727</v>
      </c>
      <c r="E8" s="43">
        <f>100%-Taxa_retencao_trimestre!F8</f>
        <v>0.3636363636</v>
      </c>
      <c r="F8" s="43">
        <f>100%-Taxa_retencao_trimestre!G8</f>
        <v>0.4545454545</v>
      </c>
      <c r="G8" s="43">
        <f>100%-Taxa_retencao_trimestre!H8</f>
        <v>0.5454545455</v>
      </c>
      <c r="H8" s="43">
        <f>100%-Taxa_retencao_trimestre!I8</f>
        <v>1</v>
      </c>
      <c r="I8" s="43">
        <f>100%-Taxa_retencao_trimestre!J8</f>
        <v>1</v>
      </c>
    </row>
    <row r="9">
      <c r="A9" s="40">
        <v>43678.0</v>
      </c>
      <c r="B9" s="43">
        <f>100%-Taxa_retencao_trimestre!C9</f>
        <v>0.25</v>
      </c>
      <c r="C9" s="43">
        <f>100%-Taxa_retencao_trimestre!D9</f>
        <v>0.25</v>
      </c>
      <c r="D9" s="43">
        <f>100%-Taxa_retencao_trimestre!E9</f>
        <v>0.25</v>
      </c>
      <c r="E9" s="43">
        <f>100%-Taxa_retencao_trimestre!F9</f>
        <v>0.25</v>
      </c>
      <c r="F9" s="43">
        <f>100%-Taxa_retencao_trimestre!G9</f>
        <v>0.25</v>
      </c>
      <c r="G9" s="43">
        <f>100%-Taxa_retencao_trimestre!H9</f>
        <v>0.25</v>
      </c>
      <c r="H9" s="43">
        <f>100%-Taxa_retencao_trimestre!I9</f>
        <v>1</v>
      </c>
      <c r="I9" s="43">
        <f>100%-Taxa_retencao_trimestre!J9</f>
        <v>1</v>
      </c>
    </row>
    <row r="10">
      <c r="A10" s="40">
        <v>43709.0</v>
      </c>
      <c r="B10" s="44">
        <f>100%-Taxa_retencao_trimestre!C10</f>
        <v>0</v>
      </c>
      <c r="C10" s="44">
        <f>100%-Taxa_retencao_trimestre!D10</f>
        <v>0.125</v>
      </c>
      <c r="D10" s="44">
        <f>100%-Taxa_retencao_trimestre!E10</f>
        <v>0.25</v>
      </c>
      <c r="E10" s="44">
        <f>100%-Taxa_retencao_trimestre!F10</f>
        <v>0.25</v>
      </c>
      <c r="F10" s="44">
        <f>100%-Taxa_retencao_trimestre!G10</f>
        <v>0.5</v>
      </c>
      <c r="G10" s="44">
        <f>100%-Taxa_retencao_trimestre!H10</f>
        <v>0.5</v>
      </c>
      <c r="H10" s="44">
        <f>100%-Taxa_retencao_trimestre!I10</f>
        <v>1</v>
      </c>
      <c r="I10" s="44">
        <f>100%-Taxa_retencao_trimestre!J10</f>
        <v>1</v>
      </c>
    </row>
    <row r="11">
      <c r="A11" s="40">
        <v>43739.0</v>
      </c>
      <c r="B11" s="43">
        <f>100%-Taxa_retencao_trimestre!C11</f>
        <v>0</v>
      </c>
      <c r="C11" s="43">
        <f>100%-Taxa_retencao_trimestre!D11</f>
        <v>0.06666666667</v>
      </c>
      <c r="D11" s="43">
        <f>100%-Taxa_retencao_trimestre!E11</f>
        <v>0.06666666667</v>
      </c>
      <c r="E11" s="43">
        <f>100%-Taxa_retencao_trimestre!F11</f>
        <v>0.1333333333</v>
      </c>
      <c r="F11" s="43">
        <f>100%-Taxa_retencao_trimestre!G11</f>
        <v>0.2666666667</v>
      </c>
      <c r="G11" s="43">
        <f>100%-Taxa_retencao_trimestre!H11</f>
        <v>1</v>
      </c>
      <c r="H11" s="43">
        <f>100%-Taxa_retencao_trimestre!I11</f>
        <v>1</v>
      </c>
      <c r="I11" s="43">
        <f>100%-Taxa_retencao_trimestre!J11</f>
        <v>1</v>
      </c>
    </row>
    <row r="12">
      <c r="A12" s="40">
        <v>43770.0</v>
      </c>
      <c r="B12" s="43">
        <f>100%-Taxa_retencao_trimestre!C12</f>
        <v>0</v>
      </c>
      <c r="C12" s="43">
        <f>100%-Taxa_retencao_trimestre!D12</f>
        <v>0</v>
      </c>
      <c r="D12" s="43">
        <f>100%-Taxa_retencao_trimestre!E12</f>
        <v>0.2307692308</v>
      </c>
      <c r="E12" s="43">
        <f>100%-Taxa_retencao_trimestre!F12</f>
        <v>0.2307692308</v>
      </c>
      <c r="F12" s="43">
        <f>100%-Taxa_retencao_trimestre!G12</f>
        <v>0.3076923077</v>
      </c>
      <c r="G12" s="43">
        <f>100%-Taxa_retencao_trimestre!H12</f>
        <v>1</v>
      </c>
      <c r="H12" s="43">
        <f>100%-Taxa_retencao_trimestre!I12</f>
        <v>1</v>
      </c>
      <c r="I12" s="43">
        <f>100%-Taxa_retencao_trimestre!J12</f>
        <v>1</v>
      </c>
    </row>
    <row r="13">
      <c r="A13" s="40">
        <v>43800.0</v>
      </c>
      <c r="B13" s="43">
        <f>100%-Taxa_retencao_trimestre!C13</f>
        <v>0</v>
      </c>
      <c r="C13" s="43">
        <f>100%-Taxa_retencao_trimestre!D13</f>
        <v>0</v>
      </c>
      <c r="D13" s="43">
        <f>100%-Taxa_retencao_trimestre!E13</f>
        <v>0</v>
      </c>
      <c r="E13" s="43">
        <f>100%-Taxa_retencao_trimestre!F13</f>
        <v>0</v>
      </c>
      <c r="F13" s="43">
        <f>100%-Taxa_retencao_trimestre!G13</f>
        <v>0</v>
      </c>
      <c r="G13" s="43">
        <f>100%-Taxa_retencao_trimestre!H13</f>
        <v>1</v>
      </c>
      <c r="H13" s="43">
        <f>100%-Taxa_retencao_trimestre!I13</f>
        <v>1</v>
      </c>
      <c r="I13" s="43">
        <f>100%-Taxa_retencao_trimestre!J13</f>
        <v>1</v>
      </c>
    </row>
    <row r="14">
      <c r="A14" s="40">
        <v>43831.0</v>
      </c>
      <c r="B14" s="43">
        <f>100%-Taxa_retencao_trimestre!C14</f>
        <v>0</v>
      </c>
      <c r="C14" s="43">
        <f>100%-Taxa_retencao_trimestre!D14</f>
        <v>0.09523809524</v>
      </c>
      <c r="D14" s="43">
        <f>100%-Taxa_retencao_trimestre!E14</f>
        <v>0.1428571429</v>
      </c>
      <c r="E14" s="43">
        <f>100%-Taxa_retencao_trimestre!F14</f>
        <v>0.3333333333</v>
      </c>
      <c r="F14" s="43">
        <f>100%-Taxa_retencao_trimestre!G14</f>
        <v>1</v>
      </c>
      <c r="G14" s="43">
        <f>100%-Taxa_retencao_trimestre!H14</f>
        <v>1</v>
      </c>
      <c r="H14" s="43">
        <f>100%-Taxa_retencao_trimestre!I14</f>
        <v>1</v>
      </c>
      <c r="I14" s="43">
        <f>100%-Taxa_retencao_trimestre!J14</f>
        <v>1</v>
      </c>
    </row>
    <row r="15">
      <c r="A15" s="40">
        <v>43862.0</v>
      </c>
      <c r="B15" s="43">
        <f>100%-Taxa_retencao_trimestre!C15</f>
        <v>0.09090909091</v>
      </c>
      <c r="C15" s="43">
        <f>100%-Taxa_retencao_trimestre!D15</f>
        <v>0.09090909091</v>
      </c>
      <c r="D15" s="43">
        <f>100%-Taxa_retencao_trimestre!E15</f>
        <v>0.09090909091</v>
      </c>
      <c r="E15" s="43">
        <f>100%-Taxa_retencao_trimestre!F15</f>
        <v>0.1818181818</v>
      </c>
      <c r="F15" s="43">
        <f>100%-Taxa_retencao_trimestre!G15</f>
        <v>1</v>
      </c>
      <c r="G15" s="43">
        <f>100%-Taxa_retencao_trimestre!H15</f>
        <v>1</v>
      </c>
      <c r="H15" s="43">
        <f>100%-Taxa_retencao_trimestre!I15</f>
        <v>1</v>
      </c>
      <c r="I15" s="43">
        <f>100%-Taxa_retencao_trimestre!J15</f>
        <v>1</v>
      </c>
    </row>
    <row r="16">
      <c r="A16" s="40">
        <v>43891.0</v>
      </c>
      <c r="B16" s="45">
        <f>100%-Taxa_retencao_trimestre!C16</f>
        <v>0</v>
      </c>
      <c r="C16" s="45">
        <f>100%-Taxa_retencao_trimestre!D16</f>
        <v>0.2727272727</v>
      </c>
      <c r="D16" s="45">
        <f>100%-Taxa_retencao_trimestre!E16</f>
        <v>0.5454545455</v>
      </c>
      <c r="E16" s="45">
        <f>100%-Taxa_retencao_trimestre!F16</f>
        <v>0.5454545455</v>
      </c>
      <c r="F16" s="45">
        <f>100%-Taxa_retencao_trimestre!G16</f>
        <v>1</v>
      </c>
      <c r="G16" s="45">
        <f>100%-Taxa_retencao_trimestre!H16</f>
        <v>1</v>
      </c>
      <c r="H16" s="45">
        <f>100%-Taxa_retencao_trimestre!I16</f>
        <v>1</v>
      </c>
      <c r="I16" s="45">
        <f>100%-Taxa_retencao_trimestre!J16</f>
        <v>1</v>
      </c>
      <c r="J16" s="46"/>
    </row>
    <row r="17">
      <c r="A17" s="40">
        <v>43922.0</v>
      </c>
      <c r="B17" s="43">
        <f>100%-Taxa_retencao_trimestre!C17</f>
        <v>0.0625</v>
      </c>
      <c r="C17" s="43">
        <f>100%-Taxa_retencao_trimestre!D17</f>
        <v>0.125</v>
      </c>
      <c r="D17" s="43">
        <f>100%-Taxa_retencao_trimestre!E17</f>
        <v>0.125</v>
      </c>
      <c r="E17" s="43">
        <f>100%-Taxa_retencao_trimestre!F17</f>
        <v>1</v>
      </c>
      <c r="F17" s="43">
        <f>100%-Taxa_retencao_trimestre!G17</f>
        <v>1</v>
      </c>
      <c r="G17" s="43">
        <f>100%-Taxa_retencao_trimestre!H17</f>
        <v>1</v>
      </c>
      <c r="H17" s="43">
        <f>100%-Taxa_retencao_trimestre!I17</f>
        <v>1</v>
      </c>
      <c r="I17" s="43">
        <f>100%-Taxa_retencao_trimestre!J17</f>
        <v>1</v>
      </c>
    </row>
    <row r="18">
      <c r="A18" s="40">
        <v>43952.0</v>
      </c>
      <c r="B18" s="43">
        <f>100%-Taxa_retencao_trimestre!C18</f>
        <v>0.04</v>
      </c>
      <c r="C18" s="43">
        <f>100%-Taxa_retencao_trimestre!D18</f>
        <v>0.24</v>
      </c>
      <c r="D18" s="43">
        <f>100%-Taxa_retencao_trimestre!E18</f>
        <v>0.36</v>
      </c>
      <c r="E18" s="43">
        <f>100%-Taxa_retencao_trimestre!F18</f>
        <v>1</v>
      </c>
      <c r="F18" s="43">
        <f>100%-Taxa_retencao_trimestre!G18</f>
        <v>1</v>
      </c>
      <c r="G18" s="43">
        <f>100%-Taxa_retencao_trimestre!H18</f>
        <v>1</v>
      </c>
      <c r="H18" s="43">
        <f>100%-Taxa_retencao_trimestre!I18</f>
        <v>1</v>
      </c>
      <c r="I18" s="43">
        <f>100%-Taxa_retencao_trimestre!J18</f>
        <v>1</v>
      </c>
    </row>
    <row r="19">
      <c r="A19" s="40">
        <v>43983.0</v>
      </c>
      <c r="B19" s="45">
        <f>100%-Taxa_retencao_trimestre!C19</f>
        <v>0</v>
      </c>
      <c r="C19" s="45">
        <f>100%-Taxa_retencao_trimestre!D19</f>
        <v>0.09090909091</v>
      </c>
      <c r="D19" s="45">
        <f>100%-Taxa_retencao_trimestre!E19</f>
        <v>0.2727272727</v>
      </c>
      <c r="E19" s="45">
        <f>100%-Taxa_retencao_trimestre!F19</f>
        <v>1</v>
      </c>
      <c r="F19" s="45">
        <f>100%-Taxa_retencao_trimestre!G19</f>
        <v>1</v>
      </c>
      <c r="G19" s="45">
        <f>100%-Taxa_retencao_trimestre!H19</f>
        <v>1</v>
      </c>
      <c r="H19" s="45">
        <f>100%-Taxa_retencao_trimestre!I19</f>
        <v>1</v>
      </c>
      <c r="I19" s="45">
        <f>100%-Taxa_retencao_trimestre!J19</f>
        <v>1</v>
      </c>
    </row>
    <row r="20">
      <c r="A20" s="40">
        <v>44013.0</v>
      </c>
      <c r="B20" s="43">
        <f>100%-Taxa_retencao_trimestre!C20</f>
        <v>0.04761904762</v>
      </c>
      <c r="C20" s="43">
        <f>100%-Taxa_retencao_trimestre!D20</f>
        <v>0.1428571429</v>
      </c>
    </row>
    <row r="21">
      <c r="A21" s="40">
        <v>44044.0</v>
      </c>
      <c r="B21" s="43">
        <f>100%-Taxa_retencao_trimestre!C21</f>
        <v>0</v>
      </c>
      <c r="C21" s="43">
        <f>100%-Taxa_retencao_trimestre!D21</f>
        <v>0.1851851852</v>
      </c>
    </row>
    <row r="22">
      <c r="A22" s="40">
        <v>44075.0</v>
      </c>
      <c r="B22" s="43">
        <f>100%-Taxa_retencao_trimestre!C22</f>
        <v>0</v>
      </c>
      <c r="C22" s="43">
        <f>100%-Taxa_retencao_trimestre!D22</f>
        <v>0</v>
      </c>
    </row>
    <row r="23">
      <c r="A23" s="40">
        <v>44105.0</v>
      </c>
      <c r="B23" s="43">
        <f>100%-Taxa_retencao_trimestre!C23</f>
        <v>0</v>
      </c>
    </row>
    <row r="24">
      <c r="A24" s="40">
        <v>44136.0</v>
      </c>
      <c r="B24" s="47">
        <f>100%-Taxa_retencao_trimestre!C24</f>
        <v>0</v>
      </c>
      <c r="C24" s="46"/>
      <c r="D24" s="46"/>
      <c r="E24" s="46"/>
      <c r="F24" s="46"/>
      <c r="G24" s="46"/>
      <c r="H24" s="46"/>
      <c r="I24" s="46"/>
    </row>
    <row r="25">
      <c r="A25" s="40">
        <v>44166.0</v>
      </c>
      <c r="B25" s="43">
        <f>100%-Taxa_retencao_trimestre!C25</f>
        <v>0</v>
      </c>
    </row>
    <row r="26">
      <c r="A26" s="1" t="s">
        <v>18</v>
      </c>
      <c r="B26" s="43">
        <f t="shared" ref="B26:I26" si="1">AVERAGE(B2:B25)</f>
        <v>0.02702516234</v>
      </c>
      <c r="C26" s="43">
        <f t="shared" si="1"/>
        <v>0.1167107672</v>
      </c>
      <c r="D26" s="43">
        <f t="shared" si="1"/>
        <v>0.2148213823</v>
      </c>
      <c r="E26" s="43">
        <f t="shared" si="1"/>
        <v>0.3933307433</v>
      </c>
      <c r="F26" s="43">
        <f t="shared" si="1"/>
        <v>0.5476495726</v>
      </c>
      <c r="G26" s="43">
        <f t="shared" si="1"/>
        <v>0.7181494431</v>
      </c>
      <c r="H26" s="43">
        <f t="shared" si="1"/>
        <v>0.8272209272</v>
      </c>
      <c r="I26" s="43">
        <f t="shared" si="1"/>
        <v>0.9133644134</v>
      </c>
    </row>
    <row r="27">
      <c r="A27" s="39"/>
    </row>
    <row r="28">
      <c r="A28" s="40"/>
    </row>
    <row r="29">
      <c r="A29" s="40"/>
    </row>
    <row r="30">
      <c r="A30" s="40"/>
    </row>
    <row r="31">
      <c r="A31" s="40"/>
    </row>
    <row r="32">
      <c r="A32" s="40"/>
    </row>
    <row r="33">
      <c r="A33" s="40"/>
    </row>
    <row r="34">
      <c r="A34" s="40"/>
    </row>
    <row r="35">
      <c r="A35" s="40"/>
    </row>
    <row r="36">
      <c r="A36" s="40"/>
    </row>
    <row r="37">
      <c r="A37" s="40"/>
    </row>
    <row r="38">
      <c r="A38" s="40"/>
    </row>
    <row r="39">
      <c r="A39" s="40"/>
    </row>
    <row r="40">
      <c r="A40" s="40"/>
    </row>
    <row r="41">
      <c r="A41" s="40"/>
    </row>
    <row r="42">
      <c r="A42" s="40"/>
    </row>
    <row r="43">
      <c r="A43" s="40"/>
    </row>
    <row r="44">
      <c r="A44" s="40"/>
    </row>
    <row r="45">
      <c r="A45" s="40"/>
    </row>
    <row r="46">
      <c r="A46" s="40"/>
    </row>
    <row r="47">
      <c r="A47" s="40"/>
    </row>
    <row r="48">
      <c r="A48" s="40"/>
    </row>
    <row r="49">
      <c r="A49" s="40"/>
    </row>
    <row r="50">
      <c r="A50" s="40"/>
    </row>
    <row r="51">
      <c r="A51" s="40"/>
    </row>
    <row r="53">
      <c r="A53" s="39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9">
      <c r="A79" s="39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5">
      <c r="A105" s="39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1">
      <c r="A131" s="39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7">
      <c r="A157" s="39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3">
      <c r="A183" s="39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9">
      <c r="A209" s="39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5">
      <c r="A235" s="39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1">
      <c r="A261" s="39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7">
      <c r="A287" s="39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3">
      <c r="A313" s="39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9">
      <c r="A339" s="39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5">
      <c r="A365" s="39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1">
      <c r="A391" s="39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7">
      <c r="A417" s="39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3">
      <c r="A443" s="39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9">
      <c r="A469" s="39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5">
      <c r="A495" s="39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1">
      <c r="A521" s="39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7">
      <c r="A547" s="39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3">
      <c r="A573" s="39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9">
      <c r="A599" s="39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5">
      <c r="A625" s="39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1">
      <c r="A651" s="39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7">
      <c r="A677" s="39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3">
      <c r="A703" s="39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9">
      <c r="A729" s="39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5">
      <c r="A755" s="39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1">
      <c r="A781" s="39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7">
      <c r="A807" s="39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3">
      <c r="A833" s="39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9">
      <c r="A859" s="39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5">
      <c r="A885" s="39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1">
      <c r="A911" s="39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7">
      <c r="A937" s="39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3">
      <c r="A963" s="39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  <row r="975">
      <c r="A975" s="40"/>
    </row>
    <row r="976">
      <c r="A976" s="40"/>
    </row>
    <row r="977">
      <c r="A977" s="40"/>
    </row>
    <row r="978">
      <c r="A978" s="40"/>
    </row>
    <row r="979">
      <c r="A979" s="40"/>
    </row>
    <row r="980">
      <c r="A980" s="40"/>
    </row>
    <row r="981">
      <c r="A981" s="40"/>
    </row>
    <row r="982">
      <c r="A982" s="40"/>
    </row>
    <row r="983">
      <c r="A983" s="40"/>
    </row>
    <row r="984">
      <c r="A984" s="40"/>
    </row>
    <row r="985">
      <c r="A985" s="40"/>
    </row>
    <row r="986">
      <c r="A986" s="40"/>
    </row>
    <row r="987">
      <c r="A987" s="40"/>
    </row>
  </sheetData>
  <conditionalFormatting sqref="B2:I26">
    <cfRule type="colorScale" priority="1">
      <colorScale>
        <cfvo type="percent" val="0"/>
        <cfvo type="percent" val="50"/>
        <cfvo type="percent" val="100"/>
        <color rgb="FFFF0000"/>
        <color rgb="FFFFFF00"/>
        <color rgb="FF38761D"/>
      </colorScale>
    </cfRule>
  </conditionalFormatting>
  <drawing r:id="rId1"/>
</worksheet>
</file>