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RDy\Desktop\Projets\Alzheimer\Meta Analyse\Scripts_and_data\"/>
    </mc:Choice>
  </mc:AlternateContent>
  <bookViews>
    <workbookView xWindow="0" yWindow="0" windowWidth="24000" windowHeight="96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1" l="1"/>
  <c r="J65" i="1"/>
  <c r="J64" i="1"/>
  <c r="J63" i="1"/>
  <c r="F64" i="1"/>
  <c r="F63" i="1"/>
  <c r="J62" i="1" l="1"/>
  <c r="F62" i="1"/>
  <c r="J61" i="1"/>
  <c r="F61" i="1"/>
  <c r="F24" i="1" l="1"/>
  <c r="F25" i="1"/>
  <c r="D10" i="1" l="1"/>
  <c r="J51" i="1"/>
  <c r="J52" i="1"/>
  <c r="J53" i="1"/>
  <c r="F51" i="1"/>
  <c r="F52" i="1"/>
  <c r="F53" i="1"/>
  <c r="H37" i="1" l="1"/>
  <c r="J60" i="1" l="1"/>
  <c r="F60" i="1"/>
  <c r="J55" i="1"/>
  <c r="J56" i="1"/>
  <c r="J57" i="1"/>
  <c r="J58" i="1"/>
  <c r="J59" i="1"/>
  <c r="F55" i="1"/>
  <c r="F56" i="1"/>
  <c r="F57" i="1"/>
  <c r="F58" i="1"/>
  <c r="F59" i="1"/>
  <c r="J54" i="1"/>
  <c r="J50" i="1"/>
  <c r="F54" i="1"/>
  <c r="F50" i="1" l="1"/>
  <c r="F47" i="1"/>
  <c r="F46" i="1"/>
  <c r="J48" i="1"/>
  <c r="J49" i="1"/>
  <c r="F48" i="1"/>
  <c r="F49" i="1"/>
  <c r="J47" i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H36" i="1"/>
  <c r="H35" i="1"/>
  <c r="H34" i="1"/>
  <c r="H33" i="1"/>
  <c r="H32" i="1"/>
  <c r="H31" i="1"/>
  <c r="H30" i="1"/>
  <c r="E37" i="1"/>
  <c r="F37" i="1" s="1"/>
  <c r="D37" i="1"/>
  <c r="E36" i="1"/>
  <c r="F36" i="1" s="1"/>
  <c r="D36" i="1"/>
  <c r="E35" i="1"/>
  <c r="F35" i="1" s="1"/>
  <c r="D35" i="1"/>
  <c r="E34" i="1"/>
  <c r="F34" i="1" s="1"/>
  <c r="D34" i="1"/>
  <c r="E33" i="1"/>
  <c r="F33" i="1" s="1"/>
  <c r="D33" i="1"/>
  <c r="E32" i="1"/>
  <c r="F32" i="1" s="1"/>
  <c r="D32" i="1"/>
  <c r="E31" i="1"/>
  <c r="F31" i="1" s="1"/>
  <c r="D31" i="1"/>
  <c r="E30" i="1"/>
  <c r="F30" i="1" s="1"/>
  <c r="D30" i="1"/>
  <c r="J28" i="1"/>
  <c r="F28" i="1"/>
  <c r="J20" i="1"/>
  <c r="F20" i="1"/>
  <c r="J17" i="1"/>
  <c r="J18" i="1"/>
  <c r="J19" i="1"/>
  <c r="F17" i="1"/>
  <c r="F18" i="1"/>
  <c r="F19" i="1"/>
  <c r="F16" i="1"/>
  <c r="J10" i="1"/>
  <c r="E10" i="1"/>
  <c r="F10" i="1" s="1"/>
  <c r="F3" i="1"/>
  <c r="F4" i="1"/>
  <c r="F5" i="1"/>
  <c r="F6" i="1"/>
  <c r="F7" i="1"/>
  <c r="F8" i="1"/>
  <c r="F9" i="1"/>
  <c r="F11" i="1"/>
  <c r="F12" i="1"/>
  <c r="F13" i="1"/>
  <c r="F14" i="1"/>
  <c r="F15" i="1"/>
  <c r="F21" i="1"/>
  <c r="F22" i="1"/>
  <c r="F23" i="1"/>
  <c r="F26" i="1"/>
  <c r="F27" i="1"/>
  <c r="F29" i="1"/>
  <c r="F38" i="1"/>
  <c r="F39" i="1"/>
  <c r="F40" i="1"/>
  <c r="F41" i="1"/>
  <c r="F42" i="1"/>
  <c r="F43" i="1"/>
  <c r="F44" i="1"/>
  <c r="F45" i="1"/>
  <c r="J46" i="1"/>
  <c r="F2" i="1"/>
  <c r="J2" i="1" l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21" i="1"/>
  <c r="J22" i="1"/>
  <c r="J23" i="1"/>
  <c r="J24" i="1"/>
  <c r="J25" i="1"/>
  <c r="J26" i="1"/>
  <c r="J27" i="1"/>
  <c r="J29" i="1"/>
  <c r="J38" i="1"/>
  <c r="J39" i="1"/>
  <c r="J40" i="1"/>
  <c r="J41" i="1"/>
  <c r="J42" i="1"/>
  <c r="J43" i="1"/>
  <c r="J44" i="1"/>
  <c r="J45" i="1"/>
</calcChain>
</file>

<file path=xl/sharedStrings.xml><?xml version="1.0" encoding="utf-8"?>
<sst xmlns="http://schemas.openxmlformats.org/spreadsheetml/2006/main" count="404" uniqueCount="119">
  <si>
    <t>Authors</t>
  </si>
  <si>
    <t>2006. Dudas</t>
  </si>
  <si>
    <t>2012. Brambati</t>
  </si>
  <si>
    <t>2008. Joubert</t>
  </si>
  <si>
    <t>2010. Joubert</t>
  </si>
  <si>
    <t>2004. Estévez</t>
  </si>
  <si>
    <t>2011. Brunet</t>
  </si>
  <si>
    <t>2012. Barbeau</t>
  </si>
  <si>
    <t>2010. Leyhe</t>
  </si>
  <si>
    <t>2005. Vogel</t>
  </si>
  <si>
    <t>2018. Pineault</t>
  </si>
  <si>
    <t>2009. Bizzozero</t>
  </si>
  <si>
    <t>2010. Borg</t>
  </si>
  <si>
    <t>2011. Clague</t>
  </si>
  <si>
    <t>2016. Langlois</t>
  </si>
  <si>
    <t>2014. Gardini</t>
  </si>
  <si>
    <t>MCI_Mean</t>
  </si>
  <si>
    <t>MCI_SD</t>
  </si>
  <si>
    <t>Control_Mean</t>
  </si>
  <si>
    <t>Control_SD</t>
  </si>
  <si>
    <t>MCI_size</t>
  </si>
  <si>
    <t>Control_size</t>
  </si>
  <si>
    <t>2017. Benoit</t>
  </si>
  <si>
    <t>Way</t>
  </si>
  <si>
    <t>2008. Ahmed</t>
  </si>
  <si>
    <t>MMSE_score</t>
  </si>
  <si>
    <t>Task_difficulty</t>
  </si>
  <si>
    <t>MoCA_score</t>
  </si>
  <si>
    <t>Effortless</t>
  </si>
  <si>
    <t>Effortfull</t>
  </si>
  <si>
    <t>MCI_Var</t>
  </si>
  <si>
    <t>Control_VAR</t>
  </si>
  <si>
    <t>NamingVsSemantic</t>
  </si>
  <si>
    <t>Naming</t>
  </si>
  <si>
    <t xml:space="preserve">Naming </t>
  </si>
  <si>
    <t>Semantics</t>
  </si>
  <si>
    <t>Task</t>
  </si>
  <si>
    <t>Naming famous faces</t>
  </si>
  <si>
    <t>Person Identification</t>
  </si>
  <si>
    <t>Person information</t>
  </si>
  <si>
    <t>DAQ</t>
  </si>
  <si>
    <t>Short-eve FR</t>
  </si>
  <si>
    <t>Short-eve MCQ</t>
  </si>
  <si>
    <t>Short-eve CQ</t>
  </si>
  <si>
    <t>Short-eve Dote</t>
  </si>
  <si>
    <t>Specific questions from name</t>
  </si>
  <si>
    <t>Test of famous persons</t>
  </si>
  <si>
    <t>Test of famous public events</t>
  </si>
  <si>
    <t>Semantinc priming</t>
  </si>
  <si>
    <t>Name famous buildings</t>
  </si>
  <si>
    <t>Name famous faces</t>
  </si>
  <si>
    <t>WAIS-III Information</t>
  </si>
  <si>
    <t>Recognition of famous event</t>
  </si>
  <si>
    <t>Dating famous event</t>
  </si>
  <si>
    <t>Context about famous event</t>
  </si>
  <si>
    <t>Semantinc catagorization</t>
  </si>
  <si>
    <t>MCQ Naming test</t>
  </si>
  <si>
    <t>Media mediated memory test</t>
  </si>
  <si>
    <t>Famous people fluency</t>
  </si>
  <si>
    <t>Person naming</t>
  </si>
  <si>
    <t>Total face sorting</t>
  </si>
  <si>
    <t>Total name sorting</t>
  </si>
  <si>
    <t>Two choice associative (faces)</t>
  </si>
  <si>
    <t>Two choice associative (names)</t>
  </si>
  <si>
    <t>Name to face matching</t>
  </si>
  <si>
    <t>Enduring 60-75</t>
  </si>
  <si>
    <t>Enduring 76-90</t>
  </si>
  <si>
    <t>Enduring 91-2005</t>
  </si>
  <si>
    <t>Enduring 2006-11</t>
  </si>
  <si>
    <t>Transient 60-75</t>
  </si>
  <si>
    <t>Transient 76-90</t>
  </si>
  <si>
    <t>Transient 91-2005</t>
  </si>
  <si>
    <t>Transient 2006-11</t>
  </si>
  <si>
    <t>Famous people free recall</t>
  </si>
  <si>
    <t>Famous people with cue</t>
  </si>
  <si>
    <t>2009. Seidenberg</t>
  </si>
  <si>
    <t>Recognition - recent</t>
  </si>
  <si>
    <t>Recognition - remote</t>
  </si>
  <si>
    <t>Recognition - enduring</t>
  </si>
  <si>
    <t>Information - recent</t>
  </si>
  <si>
    <t>Information - remote</t>
  </si>
  <si>
    <t>Information - enduring</t>
  </si>
  <si>
    <t>2009. Woodard</t>
  </si>
  <si>
    <t>Per cent correct - famous</t>
  </si>
  <si>
    <t>Morphologic free recall (MFR)</t>
  </si>
  <si>
    <t>Morphologic recognition (MR)</t>
  </si>
  <si>
    <t>Semantic questions (SQ)</t>
  </si>
  <si>
    <t>Semantics recognition (SR)</t>
  </si>
  <si>
    <t>NA</t>
  </si>
  <si>
    <t>2012. Rodriguez</t>
  </si>
  <si>
    <t>Famous people fluency and naming</t>
  </si>
  <si>
    <t>Faces - Words matching</t>
  </si>
  <si>
    <t>Forced task - famous or not famous</t>
  </si>
  <si>
    <t>2013. Smith JC</t>
  </si>
  <si>
    <t>2014. Smith NC</t>
  </si>
  <si>
    <t>Free recall of famous events</t>
  </si>
  <si>
    <t>Authors_save</t>
  </si>
  <si>
    <t>Dudas et al. 2006</t>
  </si>
  <si>
    <t>Ahmed et al. 2008</t>
  </si>
  <si>
    <t>Brambati et al. 2012</t>
  </si>
  <si>
    <t>Joubert et al. 2008</t>
  </si>
  <si>
    <t>Joubert et al. 2010</t>
  </si>
  <si>
    <t>Gonzalez-Estévez et al. 2004</t>
  </si>
  <si>
    <t>Brunet et al. 2011</t>
  </si>
  <si>
    <t>Barbeau et al. 2012</t>
  </si>
  <si>
    <t>Leyhe et al. 2010</t>
  </si>
  <si>
    <t>Vogel et al. 2005</t>
  </si>
  <si>
    <t>Pineault et al. 2018</t>
  </si>
  <si>
    <t>Benoit et al. 2017</t>
  </si>
  <si>
    <t>Bizzozero et al. 2009</t>
  </si>
  <si>
    <t>Clague et al. 2011</t>
  </si>
  <si>
    <t>Langlois et al. 2016</t>
  </si>
  <si>
    <t>Gardini et al. 2015</t>
  </si>
  <si>
    <t>Borg et al. 2010</t>
  </si>
  <si>
    <t>Seidenberg et al. 2009</t>
  </si>
  <si>
    <t>Woodard et al. 2009</t>
  </si>
  <si>
    <t>Rodriguez-Ferreiro et al. 2012</t>
  </si>
  <si>
    <t>Smith JC et al. 2013</t>
  </si>
  <si>
    <t>Smith NC et al.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</si>
</sst>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3" borderId="0" xfId="0" applyFill="1"/>
    <xf numFmtId="0" fontId="1" fillId="3" borderId="0" xfId="1" applyFill="1"/>
    <xf numFmtId="0" fontId="0" fillId="4" borderId="0" xfId="0" applyFill="1"/>
    <xf numFmtId="0" fontId="0" fillId="0" borderId="0" xfId="0" applyFill="1"/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topLeftCell="A29" zoomScaleNormal="100" workbookViewId="0">
      <pane xSplit="2" topLeftCell="C1" activePane="topRight" state="frozen"/>
      <selection pane="topRight" activeCell="A65" sqref="A65"/>
    </sheetView>
  </sheetViews>
  <sheetFormatPr baseColWidth="10" defaultRowHeight="15" x14ac:dyDescent="0.25"/>
  <cols>
    <col min="1" max="2" width="25" customWidth="1"/>
    <col min="3" max="3" width="8.85546875" bestFit="1" customWidth="1"/>
    <col min="7" max="7" width="12" bestFit="1" customWidth="1"/>
    <col min="8" max="8" width="13.5703125" bestFit="1" customWidth="1"/>
    <col min="9" max="9" width="14.5703125" bestFit="1" customWidth="1"/>
    <col min="12" max="12" width="12.140625" bestFit="1" customWidth="1"/>
    <col min="13" max="13" width="13.85546875" bestFit="1" customWidth="1"/>
    <col min="14" max="14" width="18.28515625" bestFit="1" customWidth="1"/>
    <col min="15" max="15" width="23.85546875" bestFit="1" customWidth="1"/>
    <col min="16" max="16" width="32.85546875" bestFit="1" customWidth="1"/>
  </cols>
  <sheetData>
    <row r="1" spans="1:16" s="1" customFormat="1" x14ac:dyDescent="0.25">
      <c r="A1" s="1" t="s">
        <v>0</v>
      </c>
      <c r="B1" s="1" t="s">
        <v>96</v>
      </c>
      <c r="C1" s="1" t="s">
        <v>20</v>
      </c>
      <c r="D1" s="1" t="s">
        <v>16</v>
      </c>
      <c r="E1" s="1" t="s">
        <v>17</v>
      </c>
      <c r="F1" s="1" t="s">
        <v>30</v>
      </c>
      <c r="G1" s="1" t="s">
        <v>21</v>
      </c>
      <c r="H1" s="1" t="s">
        <v>18</v>
      </c>
      <c r="I1" s="1" t="s">
        <v>19</v>
      </c>
      <c r="J1" s="1" t="s">
        <v>31</v>
      </c>
      <c r="K1" s="1" t="s">
        <v>23</v>
      </c>
      <c r="L1" s="1" t="s">
        <v>25</v>
      </c>
      <c r="M1" s="1" t="s">
        <v>27</v>
      </c>
      <c r="N1" s="1" t="s">
        <v>26</v>
      </c>
      <c r="O1" s="1" t="s">
        <v>32</v>
      </c>
      <c r="P1" s="1" t="s">
        <v>36</v>
      </c>
    </row>
    <row r="2" spans="1:16" x14ac:dyDescent="0.25">
      <c r="A2" t="s">
        <v>97</v>
      </c>
      <c r="B2" t="s">
        <v>1</v>
      </c>
      <c r="C2">
        <v>24</v>
      </c>
      <c r="D2">
        <v>9.5</v>
      </c>
      <c r="E2">
        <v>5.5</v>
      </c>
      <c r="F2">
        <f>E2 * (C2-1)</f>
        <v>126.5</v>
      </c>
      <c r="G2">
        <v>29</v>
      </c>
      <c r="H2">
        <v>15</v>
      </c>
      <c r="I2">
        <v>5</v>
      </c>
      <c r="J2">
        <f t="shared" ref="J2:J43" si="0">I2 * I2</f>
        <v>25</v>
      </c>
      <c r="K2">
        <v>1</v>
      </c>
      <c r="L2">
        <v>26.4</v>
      </c>
      <c r="M2" t="s">
        <v>88</v>
      </c>
      <c r="N2" t="s">
        <v>29</v>
      </c>
      <c r="O2" t="s">
        <v>33</v>
      </c>
      <c r="P2" t="s">
        <v>50</v>
      </c>
    </row>
    <row r="3" spans="1:16" s="2" customFormat="1" x14ac:dyDescent="0.25">
      <c r="A3" s="2" t="s">
        <v>98</v>
      </c>
      <c r="B3" s="2" t="s">
        <v>24</v>
      </c>
      <c r="C3" s="2">
        <v>32</v>
      </c>
      <c r="D3" s="2">
        <v>15.9</v>
      </c>
      <c r="E3" s="2">
        <v>5</v>
      </c>
      <c r="F3" s="2">
        <f t="shared" ref="F3:F43" si="1">E3 * E3</f>
        <v>25</v>
      </c>
      <c r="G3" s="2">
        <v>37</v>
      </c>
      <c r="H3" s="2">
        <v>24.7</v>
      </c>
      <c r="I3" s="2">
        <v>2.6</v>
      </c>
      <c r="J3" s="2">
        <f t="shared" si="0"/>
        <v>6.7600000000000007</v>
      </c>
      <c r="K3" s="2">
        <v>1</v>
      </c>
      <c r="L3" s="2">
        <v>27.2</v>
      </c>
      <c r="M3" s="2" t="s">
        <v>88</v>
      </c>
      <c r="N3" s="2" t="s">
        <v>29</v>
      </c>
      <c r="O3" s="2" t="s">
        <v>33</v>
      </c>
      <c r="P3" s="2" t="s">
        <v>49</v>
      </c>
    </row>
    <row r="4" spans="1:16" s="2" customFormat="1" x14ac:dyDescent="0.25">
      <c r="A4" s="2" t="s">
        <v>98</v>
      </c>
      <c r="B4" s="2" t="s">
        <v>24</v>
      </c>
      <c r="C4" s="2">
        <v>32</v>
      </c>
      <c r="D4" s="2">
        <v>14</v>
      </c>
      <c r="E4" s="2">
        <v>5.0999999999999996</v>
      </c>
      <c r="F4" s="2">
        <f t="shared" si="1"/>
        <v>26.009999999999998</v>
      </c>
      <c r="G4" s="2">
        <v>37</v>
      </c>
      <c r="H4" s="2">
        <v>22.2</v>
      </c>
      <c r="I4" s="2">
        <v>3.1</v>
      </c>
      <c r="J4" s="2">
        <f t="shared" si="0"/>
        <v>9.6100000000000012</v>
      </c>
      <c r="K4" s="2">
        <v>1</v>
      </c>
      <c r="L4" s="2">
        <v>27.2</v>
      </c>
      <c r="M4" s="2" t="s">
        <v>88</v>
      </c>
      <c r="N4" s="2" t="s">
        <v>29</v>
      </c>
      <c r="O4" s="2" t="s">
        <v>33</v>
      </c>
      <c r="P4" s="2" t="s">
        <v>50</v>
      </c>
    </row>
    <row r="5" spans="1:16" x14ac:dyDescent="0.25">
      <c r="A5" t="s">
        <v>99</v>
      </c>
      <c r="B5" t="s">
        <v>2</v>
      </c>
      <c r="C5">
        <v>13</v>
      </c>
      <c r="D5">
        <v>1.0900000000000001</v>
      </c>
      <c r="E5">
        <v>6.2</v>
      </c>
      <c r="F5">
        <f t="shared" si="1"/>
        <v>38.440000000000005</v>
      </c>
      <c r="G5">
        <v>13</v>
      </c>
      <c r="H5">
        <v>6.67</v>
      </c>
      <c r="I5">
        <v>6.04</v>
      </c>
      <c r="J5">
        <f t="shared" si="0"/>
        <v>36.4816</v>
      </c>
      <c r="K5">
        <v>1</v>
      </c>
      <c r="L5">
        <v>28.7</v>
      </c>
      <c r="M5" t="s">
        <v>88</v>
      </c>
      <c r="N5" t="s">
        <v>28</v>
      </c>
      <c r="O5" t="s">
        <v>35</v>
      </c>
      <c r="P5" t="s">
        <v>48</v>
      </c>
    </row>
    <row r="6" spans="1:16" s="2" customFormat="1" x14ac:dyDescent="0.25">
      <c r="A6" s="2" t="s">
        <v>100</v>
      </c>
      <c r="B6" s="2" t="s">
        <v>3</v>
      </c>
      <c r="C6" s="2">
        <v>20</v>
      </c>
      <c r="D6" s="2">
        <v>64.3</v>
      </c>
      <c r="E6" s="2">
        <v>20.8</v>
      </c>
      <c r="F6" s="2">
        <f t="shared" si="1"/>
        <v>432.64000000000004</v>
      </c>
      <c r="G6" s="2">
        <v>20</v>
      </c>
      <c r="H6" s="2">
        <v>77.3</v>
      </c>
      <c r="I6" s="2">
        <v>12.3</v>
      </c>
      <c r="J6" s="2">
        <f t="shared" si="0"/>
        <v>151.29000000000002</v>
      </c>
      <c r="K6" s="2">
        <v>1</v>
      </c>
      <c r="L6" s="2">
        <v>26.8</v>
      </c>
      <c r="M6" s="2" t="s">
        <v>88</v>
      </c>
      <c r="N6" s="2" t="s">
        <v>29</v>
      </c>
      <c r="O6" s="2" t="s">
        <v>33</v>
      </c>
      <c r="P6" s="2" t="s">
        <v>46</v>
      </c>
    </row>
    <row r="7" spans="1:16" s="2" customFormat="1" x14ac:dyDescent="0.25">
      <c r="A7" s="2" t="s">
        <v>100</v>
      </c>
      <c r="B7" s="2" t="s">
        <v>3</v>
      </c>
      <c r="C7" s="2">
        <v>20</v>
      </c>
      <c r="D7" s="2">
        <v>55.7</v>
      </c>
      <c r="E7" s="2">
        <v>18.5</v>
      </c>
      <c r="F7" s="2">
        <f t="shared" si="1"/>
        <v>342.25</v>
      </c>
      <c r="G7" s="2">
        <v>20</v>
      </c>
      <c r="H7" s="2">
        <v>82.7</v>
      </c>
      <c r="I7" s="2">
        <v>9.6</v>
      </c>
      <c r="J7" s="2">
        <f t="shared" si="0"/>
        <v>92.16</v>
      </c>
      <c r="K7" s="2">
        <v>1</v>
      </c>
      <c r="L7" s="2">
        <v>26.8</v>
      </c>
      <c r="M7" s="2" t="s">
        <v>88</v>
      </c>
      <c r="N7" s="2" t="s">
        <v>29</v>
      </c>
      <c r="O7" s="2" t="s">
        <v>33</v>
      </c>
      <c r="P7" s="2" t="s">
        <v>47</v>
      </c>
    </row>
    <row r="8" spans="1:16" s="4" customFormat="1" x14ac:dyDescent="0.25">
      <c r="A8" s="4" t="s">
        <v>101</v>
      </c>
      <c r="B8" s="4" t="s">
        <v>4</v>
      </c>
      <c r="C8" s="4">
        <v>15</v>
      </c>
      <c r="D8" s="4">
        <v>49.8</v>
      </c>
      <c r="E8" s="4">
        <v>25.2</v>
      </c>
      <c r="F8" s="4">
        <f t="shared" si="1"/>
        <v>635.04</v>
      </c>
      <c r="G8" s="4">
        <v>16</v>
      </c>
      <c r="H8" s="4">
        <v>76.3</v>
      </c>
      <c r="I8" s="4">
        <v>26.5</v>
      </c>
      <c r="J8" s="4">
        <f t="shared" si="0"/>
        <v>702.25</v>
      </c>
      <c r="K8" s="4">
        <v>1</v>
      </c>
      <c r="L8" s="4">
        <v>27.4</v>
      </c>
      <c r="M8" s="4" t="s">
        <v>88</v>
      </c>
      <c r="N8" s="4" t="s">
        <v>29</v>
      </c>
      <c r="O8" s="4" t="s">
        <v>34</v>
      </c>
      <c r="P8" s="4" t="s">
        <v>46</v>
      </c>
    </row>
    <row r="9" spans="1:16" s="4" customFormat="1" x14ac:dyDescent="0.25">
      <c r="A9" s="4" t="s">
        <v>101</v>
      </c>
      <c r="B9" s="4" t="s">
        <v>4</v>
      </c>
      <c r="C9" s="4">
        <v>15</v>
      </c>
      <c r="D9" s="4">
        <v>75.7</v>
      </c>
      <c r="E9" s="4">
        <v>9.6999999999999993</v>
      </c>
      <c r="F9" s="4">
        <f t="shared" si="1"/>
        <v>94.089999999999989</v>
      </c>
      <c r="G9" s="4">
        <v>16</v>
      </c>
      <c r="H9" s="4">
        <v>86.5</v>
      </c>
      <c r="I9" s="4">
        <v>8.6999999999999993</v>
      </c>
      <c r="J9" s="4">
        <f t="shared" si="0"/>
        <v>75.689999999999984</v>
      </c>
      <c r="K9" s="4">
        <v>1</v>
      </c>
      <c r="L9" s="4">
        <v>27.4</v>
      </c>
      <c r="M9" s="4" t="s">
        <v>88</v>
      </c>
      <c r="N9" s="4" t="s">
        <v>28</v>
      </c>
      <c r="O9" s="4" t="s">
        <v>35</v>
      </c>
      <c r="P9" s="4" t="s">
        <v>46</v>
      </c>
    </row>
    <row r="10" spans="1:16" s="2" customFormat="1" x14ac:dyDescent="0.25">
      <c r="A10" s="2" t="s">
        <v>102</v>
      </c>
      <c r="B10" s="2" t="s">
        <v>5</v>
      </c>
      <c r="C10" s="2">
        <v>53</v>
      </c>
      <c r="D10" s="2">
        <f>(37.4+50.4)/2</f>
        <v>43.9</v>
      </c>
      <c r="E10" s="2">
        <f>(16.9 + 12.9) /2</f>
        <v>14.899999999999999</v>
      </c>
      <c r="F10" s="2">
        <f t="shared" si="1"/>
        <v>222.00999999999996</v>
      </c>
      <c r="G10" s="3">
        <v>17</v>
      </c>
      <c r="H10" s="2">
        <v>54.6</v>
      </c>
      <c r="I10" s="2">
        <v>15.1</v>
      </c>
      <c r="J10" s="2">
        <f t="shared" si="0"/>
        <v>228.01</v>
      </c>
      <c r="K10" s="2">
        <v>1</v>
      </c>
      <c r="L10" s="2">
        <v>27.1</v>
      </c>
      <c r="M10" s="2" t="s">
        <v>88</v>
      </c>
      <c r="N10" s="2" t="s">
        <v>29</v>
      </c>
      <c r="O10" s="2" t="s">
        <v>33</v>
      </c>
      <c r="P10" s="2" t="s">
        <v>46</v>
      </c>
    </row>
    <row r="11" spans="1:16" x14ac:dyDescent="0.25">
      <c r="A11" t="s">
        <v>103</v>
      </c>
      <c r="B11" t="s">
        <v>6</v>
      </c>
      <c r="C11">
        <v>33</v>
      </c>
      <c r="D11">
        <v>79.599999999999994</v>
      </c>
      <c r="E11">
        <v>10.8</v>
      </c>
      <c r="F11">
        <f t="shared" si="1"/>
        <v>116.64000000000001</v>
      </c>
      <c r="G11">
        <v>26</v>
      </c>
      <c r="H11">
        <v>85.9</v>
      </c>
      <c r="I11">
        <v>6.75</v>
      </c>
      <c r="J11">
        <f t="shared" si="0"/>
        <v>45.5625</v>
      </c>
      <c r="K11">
        <v>1</v>
      </c>
      <c r="L11" t="s">
        <v>88</v>
      </c>
      <c r="M11" t="s">
        <v>88</v>
      </c>
      <c r="N11" t="s">
        <v>28</v>
      </c>
      <c r="O11" s="4" t="s">
        <v>35</v>
      </c>
      <c r="P11" t="s">
        <v>45</v>
      </c>
    </row>
    <row r="12" spans="1:16" s="2" customFormat="1" x14ac:dyDescent="0.25">
      <c r="A12" s="2" t="s">
        <v>104</v>
      </c>
      <c r="B12" s="2" t="s">
        <v>7</v>
      </c>
      <c r="C12" s="2">
        <v>29</v>
      </c>
      <c r="D12" s="2">
        <v>23.59</v>
      </c>
      <c r="E12" s="2">
        <v>7.61</v>
      </c>
      <c r="F12" s="2">
        <f t="shared" si="1"/>
        <v>57.912100000000002</v>
      </c>
      <c r="G12" s="2">
        <v>29</v>
      </c>
      <c r="H12" s="2">
        <v>34.340000000000003</v>
      </c>
      <c r="I12" s="2">
        <v>4.24</v>
      </c>
      <c r="J12" s="2">
        <f t="shared" si="0"/>
        <v>17.977600000000002</v>
      </c>
      <c r="K12" s="2">
        <v>1</v>
      </c>
      <c r="L12" s="2">
        <v>27.2</v>
      </c>
      <c r="M12" s="2" t="s">
        <v>88</v>
      </c>
      <c r="N12" s="2" t="s">
        <v>29</v>
      </c>
      <c r="O12" s="2" t="s">
        <v>33</v>
      </c>
      <c r="P12" s="2" t="s">
        <v>37</v>
      </c>
    </row>
    <row r="13" spans="1:16" s="2" customFormat="1" x14ac:dyDescent="0.25">
      <c r="A13" s="2" t="s">
        <v>104</v>
      </c>
      <c r="B13" s="2" t="s">
        <v>7</v>
      </c>
      <c r="C13" s="2">
        <v>29</v>
      </c>
      <c r="D13" s="2">
        <v>32.83</v>
      </c>
      <c r="E13" s="2">
        <v>5.6</v>
      </c>
      <c r="F13" s="2">
        <f t="shared" si="1"/>
        <v>31.359999999999996</v>
      </c>
      <c r="G13" s="2">
        <v>29</v>
      </c>
      <c r="H13" s="2">
        <v>37.65</v>
      </c>
      <c r="I13" s="2">
        <v>2.91</v>
      </c>
      <c r="J13" s="2">
        <f t="shared" si="0"/>
        <v>8.4681000000000015</v>
      </c>
      <c r="K13" s="2">
        <v>1</v>
      </c>
      <c r="L13" s="2">
        <v>27.2</v>
      </c>
      <c r="M13" s="2" t="s">
        <v>88</v>
      </c>
      <c r="N13" s="2" t="s">
        <v>29</v>
      </c>
      <c r="O13" s="2" t="s">
        <v>35</v>
      </c>
      <c r="P13" s="2" t="s">
        <v>38</v>
      </c>
    </row>
    <row r="14" spans="1:16" s="2" customFormat="1" x14ac:dyDescent="0.25">
      <c r="A14" s="2" t="s">
        <v>104</v>
      </c>
      <c r="B14" s="2" t="s">
        <v>7</v>
      </c>
      <c r="C14" s="2">
        <v>29</v>
      </c>
      <c r="D14" s="2">
        <v>13.86</v>
      </c>
      <c r="E14" s="2">
        <v>5.91</v>
      </c>
      <c r="F14" s="2">
        <f t="shared" si="1"/>
        <v>34.928100000000001</v>
      </c>
      <c r="G14" s="2">
        <v>29</v>
      </c>
      <c r="H14" s="2">
        <v>22.48</v>
      </c>
      <c r="I14" s="2">
        <v>4.29</v>
      </c>
      <c r="J14" s="2">
        <f t="shared" si="0"/>
        <v>18.4041</v>
      </c>
      <c r="K14" s="2">
        <v>1</v>
      </c>
      <c r="L14" s="2">
        <v>27.2</v>
      </c>
      <c r="M14" s="2" t="s">
        <v>88</v>
      </c>
      <c r="N14" s="2" t="s">
        <v>29</v>
      </c>
      <c r="O14" s="2" t="s">
        <v>35</v>
      </c>
      <c r="P14" s="2" t="s">
        <v>39</v>
      </c>
    </row>
    <row r="15" spans="1:16" s="2" customFormat="1" x14ac:dyDescent="0.25">
      <c r="A15" s="2" t="s">
        <v>104</v>
      </c>
      <c r="B15" s="2" t="s">
        <v>7</v>
      </c>
      <c r="C15" s="2">
        <v>29</v>
      </c>
      <c r="D15" s="2">
        <v>11.96</v>
      </c>
      <c r="E15" s="2">
        <v>4.75</v>
      </c>
      <c r="F15" s="2">
        <f t="shared" si="1"/>
        <v>22.5625</v>
      </c>
      <c r="G15" s="2">
        <v>29</v>
      </c>
      <c r="H15" s="2">
        <v>16.54</v>
      </c>
      <c r="I15" s="2">
        <v>3.65</v>
      </c>
      <c r="J15" s="2">
        <f t="shared" si="0"/>
        <v>13.3225</v>
      </c>
      <c r="K15" s="2">
        <v>1</v>
      </c>
      <c r="L15" s="2">
        <v>27.2</v>
      </c>
      <c r="M15" s="2" t="s">
        <v>88</v>
      </c>
      <c r="N15" s="2" t="s">
        <v>29</v>
      </c>
      <c r="O15" s="2" t="s">
        <v>35</v>
      </c>
      <c r="P15" s="2" t="s">
        <v>40</v>
      </c>
    </row>
    <row r="16" spans="1:16" s="2" customFormat="1" x14ac:dyDescent="0.25">
      <c r="A16" s="2" t="s">
        <v>104</v>
      </c>
      <c r="B16" s="2" t="s">
        <v>7</v>
      </c>
      <c r="C16" s="2">
        <v>29</v>
      </c>
      <c r="D16" s="2">
        <v>8.39</v>
      </c>
      <c r="E16" s="2">
        <v>4.84</v>
      </c>
      <c r="F16" s="2">
        <f t="shared" si="1"/>
        <v>23.425599999999999</v>
      </c>
      <c r="G16" s="2">
        <v>29</v>
      </c>
      <c r="H16" s="2">
        <v>14.93</v>
      </c>
      <c r="I16" s="2">
        <v>4.09</v>
      </c>
      <c r="J16" s="2">
        <f t="shared" si="0"/>
        <v>16.728099999999998</v>
      </c>
      <c r="K16" s="2">
        <v>1</v>
      </c>
      <c r="L16" s="2">
        <v>27.2</v>
      </c>
      <c r="M16" s="2" t="s">
        <v>88</v>
      </c>
      <c r="N16" s="2" t="s">
        <v>29</v>
      </c>
      <c r="O16" s="2" t="s">
        <v>35</v>
      </c>
      <c r="P16" s="2" t="s">
        <v>41</v>
      </c>
    </row>
    <row r="17" spans="1:16" s="2" customFormat="1" x14ac:dyDescent="0.25">
      <c r="A17" s="2" t="s">
        <v>104</v>
      </c>
      <c r="B17" s="2" t="s">
        <v>7</v>
      </c>
      <c r="C17" s="2">
        <v>29</v>
      </c>
      <c r="D17" s="2">
        <v>8.64</v>
      </c>
      <c r="E17" s="2">
        <v>1.7</v>
      </c>
      <c r="F17" s="2">
        <f t="shared" si="1"/>
        <v>2.8899999999999997</v>
      </c>
      <c r="G17" s="2">
        <v>29</v>
      </c>
      <c r="H17" s="2">
        <v>9.7899999999999991</v>
      </c>
      <c r="I17" s="2">
        <v>0.5</v>
      </c>
      <c r="J17" s="2">
        <f t="shared" si="0"/>
        <v>0.25</v>
      </c>
      <c r="K17" s="2">
        <v>1</v>
      </c>
      <c r="L17" s="2">
        <v>27.2</v>
      </c>
      <c r="M17" s="2" t="s">
        <v>88</v>
      </c>
      <c r="N17" s="2" t="s">
        <v>28</v>
      </c>
      <c r="O17" s="2" t="s">
        <v>35</v>
      </c>
      <c r="P17" s="2" t="s">
        <v>42</v>
      </c>
    </row>
    <row r="18" spans="1:16" s="2" customFormat="1" x14ac:dyDescent="0.25">
      <c r="A18" s="2" t="s">
        <v>104</v>
      </c>
      <c r="B18" s="2" t="s">
        <v>7</v>
      </c>
      <c r="C18" s="2">
        <v>29</v>
      </c>
      <c r="D18" s="2">
        <v>5.93</v>
      </c>
      <c r="E18" s="2">
        <v>3.45</v>
      </c>
      <c r="F18" s="2">
        <f t="shared" si="1"/>
        <v>11.902500000000002</v>
      </c>
      <c r="G18" s="2">
        <v>29</v>
      </c>
      <c r="H18" s="2">
        <v>12.68</v>
      </c>
      <c r="I18" s="2">
        <v>3.87</v>
      </c>
      <c r="J18" s="2">
        <f t="shared" si="0"/>
        <v>14.976900000000001</v>
      </c>
      <c r="K18" s="2">
        <v>1</v>
      </c>
      <c r="L18" s="2">
        <v>27.2</v>
      </c>
      <c r="M18" s="2" t="s">
        <v>88</v>
      </c>
      <c r="N18" s="2" t="s">
        <v>29</v>
      </c>
      <c r="O18" s="2" t="s">
        <v>35</v>
      </c>
      <c r="P18" s="2" t="s">
        <v>43</v>
      </c>
    </row>
    <row r="19" spans="1:16" s="2" customFormat="1" x14ac:dyDescent="0.25">
      <c r="A19" s="2" t="s">
        <v>104</v>
      </c>
      <c r="B19" s="2" t="s">
        <v>7</v>
      </c>
      <c r="C19" s="2">
        <v>29</v>
      </c>
      <c r="D19" s="2">
        <v>3.71</v>
      </c>
      <c r="E19" s="2">
        <v>1.54</v>
      </c>
      <c r="F19" s="2">
        <f t="shared" si="1"/>
        <v>2.3715999999999999</v>
      </c>
      <c r="G19" s="2">
        <v>29</v>
      </c>
      <c r="H19" s="2">
        <v>6.32</v>
      </c>
      <c r="I19" s="2">
        <v>2.02</v>
      </c>
      <c r="J19" s="2">
        <f t="shared" si="0"/>
        <v>4.0804</v>
      </c>
      <c r="K19" s="2">
        <v>1</v>
      </c>
      <c r="L19" s="2">
        <v>27.2</v>
      </c>
      <c r="M19" s="2" t="s">
        <v>88</v>
      </c>
      <c r="N19" s="2" t="s">
        <v>29</v>
      </c>
      <c r="O19" s="2" t="s">
        <v>35</v>
      </c>
      <c r="P19" s="2" t="s">
        <v>44</v>
      </c>
    </row>
    <row r="20" spans="1:16" s="2" customFormat="1" x14ac:dyDescent="0.25">
      <c r="A20" s="2" t="s">
        <v>104</v>
      </c>
      <c r="B20" s="2" t="s">
        <v>7</v>
      </c>
      <c r="C20" s="2">
        <v>29</v>
      </c>
      <c r="D20" s="2">
        <v>13.86</v>
      </c>
      <c r="E20" s="2">
        <v>5.91</v>
      </c>
      <c r="F20" s="2">
        <f t="shared" si="1"/>
        <v>34.928100000000001</v>
      </c>
      <c r="G20" s="2">
        <v>29</v>
      </c>
      <c r="H20" s="2">
        <v>22.48</v>
      </c>
      <c r="I20" s="2">
        <v>4.29</v>
      </c>
      <c r="J20" s="2">
        <f t="shared" si="0"/>
        <v>18.4041</v>
      </c>
      <c r="K20" s="2">
        <v>1</v>
      </c>
      <c r="L20" s="2">
        <v>27.2</v>
      </c>
      <c r="M20" s="2" t="s">
        <v>88</v>
      </c>
      <c r="N20" s="2" t="s">
        <v>29</v>
      </c>
      <c r="O20" s="2" t="s">
        <v>35</v>
      </c>
      <c r="P20" s="2" t="s">
        <v>51</v>
      </c>
    </row>
    <row r="21" spans="1:16" s="4" customFormat="1" x14ac:dyDescent="0.25">
      <c r="A21" s="4" t="s">
        <v>105</v>
      </c>
      <c r="B21" s="4" t="s">
        <v>8</v>
      </c>
      <c r="C21" s="4">
        <v>20</v>
      </c>
      <c r="D21" s="4">
        <v>74.75</v>
      </c>
      <c r="E21" s="4">
        <v>23.78</v>
      </c>
      <c r="F21" s="4">
        <f t="shared" si="1"/>
        <v>565.48840000000007</v>
      </c>
      <c r="G21" s="4">
        <v>20</v>
      </c>
      <c r="H21" s="4">
        <v>95.25</v>
      </c>
      <c r="I21" s="4">
        <v>8.67</v>
      </c>
      <c r="J21" s="4">
        <f t="shared" si="0"/>
        <v>75.168899999999994</v>
      </c>
      <c r="K21" s="4">
        <v>1</v>
      </c>
      <c r="L21" s="4">
        <v>26.7</v>
      </c>
      <c r="M21" s="4" t="s">
        <v>88</v>
      </c>
      <c r="N21" s="4" t="s">
        <v>28</v>
      </c>
      <c r="O21" s="4" t="s">
        <v>35</v>
      </c>
      <c r="P21" s="4" t="s">
        <v>52</v>
      </c>
    </row>
    <row r="22" spans="1:16" s="4" customFormat="1" x14ac:dyDescent="0.25">
      <c r="A22" s="4" t="s">
        <v>105</v>
      </c>
      <c r="B22" s="4" t="s">
        <v>8</v>
      </c>
      <c r="C22" s="4">
        <v>20</v>
      </c>
      <c r="D22" s="4">
        <v>5.04</v>
      </c>
      <c r="E22" s="4">
        <v>2.59</v>
      </c>
      <c r="F22" s="4">
        <f t="shared" si="1"/>
        <v>6.7080999999999991</v>
      </c>
      <c r="G22" s="4">
        <v>20</v>
      </c>
      <c r="H22" s="4">
        <v>7.29</v>
      </c>
      <c r="I22" s="4">
        <v>1.91</v>
      </c>
      <c r="J22" s="4">
        <f t="shared" si="0"/>
        <v>3.6480999999999999</v>
      </c>
      <c r="K22" s="4">
        <v>1</v>
      </c>
      <c r="L22" s="4">
        <v>26.7</v>
      </c>
      <c r="M22" s="4" t="s">
        <v>88</v>
      </c>
      <c r="N22" s="4" t="s">
        <v>29</v>
      </c>
      <c r="O22" s="4" t="s">
        <v>35</v>
      </c>
      <c r="P22" s="4" t="s">
        <v>53</v>
      </c>
    </row>
    <row r="23" spans="1:16" s="4" customFormat="1" x14ac:dyDescent="0.25">
      <c r="A23" s="4" t="s">
        <v>105</v>
      </c>
      <c r="B23" s="4" t="s">
        <v>8</v>
      </c>
      <c r="C23" s="4">
        <v>20</v>
      </c>
      <c r="D23" s="4">
        <v>5.14</v>
      </c>
      <c r="E23" s="4">
        <v>2.72</v>
      </c>
      <c r="F23" s="4">
        <f t="shared" si="1"/>
        <v>7.3984000000000014</v>
      </c>
      <c r="G23" s="4">
        <v>20</v>
      </c>
      <c r="H23" s="4">
        <v>8.14</v>
      </c>
      <c r="I23" s="4">
        <v>1.93</v>
      </c>
      <c r="J23" s="4">
        <f t="shared" si="0"/>
        <v>3.7248999999999999</v>
      </c>
      <c r="K23" s="4">
        <v>1</v>
      </c>
      <c r="L23" s="4">
        <v>26.7</v>
      </c>
      <c r="M23" s="4" t="s">
        <v>88</v>
      </c>
      <c r="N23" s="4" t="s">
        <v>29</v>
      </c>
      <c r="O23" s="4" t="s">
        <v>35</v>
      </c>
      <c r="P23" s="4" t="s">
        <v>54</v>
      </c>
    </row>
    <row r="24" spans="1:16" s="2" customFormat="1" x14ac:dyDescent="0.25">
      <c r="A24" s="2" t="s">
        <v>106</v>
      </c>
      <c r="B24" s="2" t="s">
        <v>9</v>
      </c>
      <c r="C24" s="2">
        <v>31</v>
      </c>
      <c r="D24" s="2">
        <v>13.19</v>
      </c>
      <c r="E24" s="2">
        <v>4.2300000000000004</v>
      </c>
      <c r="F24" s="2">
        <f t="shared" si="1"/>
        <v>17.892900000000004</v>
      </c>
      <c r="G24" s="2">
        <v>58</v>
      </c>
      <c r="H24" s="2">
        <v>18.09</v>
      </c>
      <c r="I24" s="2">
        <v>2.3340000000000001</v>
      </c>
      <c r="J24" s="2">
        <f t="shared" si="0"/>
        <v>5.4475560000000005</v>
      </c>
      <c r="K24" s="2">
        <v>1</v>
      </c>
      <c r="L24" s="2">
        <v>26</v>
      </c>
      <c r="M24" s="2" t="s">
        <v>88</v>
      </c>
      <c r="N24" s="2" t="s">
        <v>29</v>
      </c>
      <c r="O24" s="2" t="s">
        <v>33</v>
      </c>
      <c r="P24" s="2" t="s">
        <v>37</v>
      </c>
    </row>
    <row r="25" spans="1:16" s="2" customFormat="1" x14ac:dyDescent="0.25">
      <c r="A25" s="2" t="s">
        <v>106</v>
      </c>
      <c r="B25" s="2" t="s">
        <v>9</v>
      </c>
      <c r="C25" s="2">
        <v>31</v>
      </c>
      <c r="D25" s="2">
        <v>16.77</v>
      </c>
      <c r="E25" s="2">
        <v>2.9860000000000002</v>
      </c>
      <c r="F25" s="2">
        <f t="shared" si="1"/>
        <v>8.9161960000000011</v>
      </c>
      <c r="G25" s="2">
        <v>58</v>
      </c>
      <c r="H25" s="2">
        <v>19.260000000000002</v>
      </c>
      <c r="I25" s="2">
        <v>1.3959999999999999</v>
      </c>
      <c r="J25" s="2">
        <f t="shared" si="0"/>
        <v>1.9488159999999997</v>
      </c>
      <c r="K25" s="2">
        <v>1</v>
      </c>
      <c r="L25" s="2">
        <v>26</v>
      </c>
      <c r="M25" s="2" t="s">
        <v>88</v>
      </c>
      <c r="N25" s="2" t="s">
        <v>28</v>
      </c>
      <c r="O25" s="2" t="s">
        <v>35</v>
      </c>
      <c r="P25" s="2" t="s">
        <v>38</v>
      </c>
    </row>
    <row r="26" spans="1:16" x14ac:dyDescent="0.25">
      <c r="A26" t="s">
        <v>107</v>
      </c>
      <c r="B26" t="s">
        <v>10</v>
      </c>
      <c r="C26">
        <v>14</v>
      </c>
      <c r="D26">
        <v>71</v>
      </c>
      <c r="E26">
        <v>7.4</v>
      </c>
      <c r="F26">
        <f t="shared" si="1"/>
        <v>54.760000000000005</v>
      </c>
      <c r="G26">
        <v>14</v>
      </c>
      <c r="H26">
        <v>79</v>
      </c>
      <c r="I26">
        <v>10.199999999999999</v>
      </c>
      <c r="J26">
        <f t="shared" si="0"/>
        <v>104.03999999999999</v>
      </c>
      <c r="K26">
        <v>1</v>
      </c>
      <c r="L26" t="s">
        <v>88</v>
      </c>
      <c r="M26" t="s">
        <v>88</v>
      </c>
      <c r="N26" t="s">
        <v>28</v>
      </c>
      <c r="O26" s="4" t="s">
        <v>35</v>
      </c>
      <c r="P26" s="4" t="s">
        <v>55</v>
      </c>
    </row>
    <row r="27" spans="1:16" s="2" customFormat="1" x14ac:dyDescent="0.25">
      <c r="A27" s="2" t="s">
        <v>108</v>
      </c>
      <c r="B27" s="2" t="s">
        <v>22</v>
      </c>
      <c r="C27" s="2">
        <v>20</v>
      </c>
      <c r="D27" s="2">
        <v>81</v>
      </c>
      <c r="E27" s="2">
        <v>13.19</v>
      </c>
      <c r="F27" s="2">
        <f t="shared" si="1"/>
        <v>173.97609999999997</v>
      </c>
      <c r="G27" s="2">
        <v>19</v>
      </c>
      <c r="H27" s="2">
        <v>93.02</v>
      </c>
      <c r="I27" s="2">
        <v>7</v>
      </c>
      <c r="J27" s="2">
        <f t="shared" si="0"/>
        <v>49</v>
      </c>
      <c r="K27" s="2">
        <v>1</v>
      </c>
      <c r="L27" s="2">
        <v>27.7</v>
      </c>
      <c r="M27" s="2">
        <v>25.8</v>
      </c>
      <c r="N27" s="2" t="s">
        <v>28</v>
      </c>
      <c r="O27" s="2" t="s">
        <v>33</v>
      </c>
      <c r="P27" s="2" t="s">
        <v>56</v>
      </c>
    </row>
    <row r="28" spans="1:16" s="2" customFormat="1" x14ac:dyDescent="0.25">
      <c r="A28" s="2" t="s">
        <v>108</v>
      </c>
      <c r="B28" s="2" t="s">
        <v>22</v>
      </c>
      <c r="C28" s="2">
        <v>20</v>
      </c>
      <c r="D28" s="2">
        <v>16.100000000000001</v>
      </c>
      <c r="E28" s="2">
        <v>4.9000000000000004</v>
      </c>
      <c r="F28" s="2">
        <f t="shared" si="1"/>
        <v>24.010000000000005</v>
      </c>
      <c r="G28" s="2">
        <v>19</v>
      </c>
      <c r="H28" s="2">
        <v>20.6</v>
      </c>
      <c r="I28" s="2">
        <v>4.8</v>
      </c>
      <c r="J28" s="2">
        <f t="shared" si="0"/>
        <v>23.04</v>
      </c>
      <c r="K28" s="2">
        <v>1</v>
      </c>
      <c r="L28" s="2">
        <v>27.7</v>
      </c>
      <c r="M28" s="2">
        <v>25.8</v>
      </c>
      <c r="N28" s="2" t="s">
        <v>29</v>
      </c>
      <c r="O28" s="2" t="s">
        <v>35</v>
      </c>
      <c r="P28" s="2" t="s">
        <v>51</v>
      </c>
    </row>
    <row r="29" spans="1:16" s="4" customFormat="1" x14ac:dyDescent="0.25">
      <c r="A29" s="4" t="s">
        <v>109</v>
      </c>
      <c r="B29" s="4" t="s">
        <v>11</v>
      </c>
      <c r="C29" s="4">
        <v>15</v>
      </c>
      <c r="D29" s="4">
        <v>51.26</v>
      </c>
      <c r="E29" s="4">
        <v>35.229999999999997</v>
      </c>
      <c r="F29" s="4">
        <f t="shared" si="1"/>
        <v>1241.1528999999998</v>
      </c>
      <c r="G29" s="4">
        <v>15</v>
      </c>
      <c r="H29" s="4">
        <v>121.46</v>
      </c>
      <c r="I29" s="4">
        <v>28.89</v>
      </c>
      <c r="J29" s="4">
        <f t="shared" si="0"/>
        <v>834.63210000000004</v>
      </c>
      <c r="K29" s="4">
        <v>1</v>
      </c>
      <c r="L29" s="4" t="s">
        <v>88</v>
      </c>
      <c r="M29" s="4" t="s">
        <v>88</v>
      </c>
      <c r="N29" s="4" t="s">
        <v>29</v>
      </c>
      <c r="O29" s="4" t="s">
        <v>35</v>
      </c>
      <c r="P29" s="4" t="s">
        <v>57</v>
      </c>
    </row>
    <row r="30" spans="1:16" s="2" customFormat="1" x14ac:dyDescent="0.25">
      <c r="A30" s="2" t="s">
        <v>110</v>
      </c>
      <c r="B30" s="2" t="s">
        <v>13</v>
      </c>
      <c r="C30" s="2">
        <v>13</v>
      </c>
      <c r="D30" s="2">
        <f>(20+12.86)/2</f>
        <v>16.43</v>
      </c>
      <c r="E30" s="2">
        <f>(13.16 + 7.81)/2</f>
        <v>10.484999999999999</v>
      </c>
      <c r="F30" s="2">
        <f t="shared" si="1"/>
        <v>109.93522499999999</v>
      </c>
      <c r="G30" s="2">
        <v>14</v>
      </c>
      <c r="H30" s="2">
        <f>(55.14+39.57)/2</f>
        <v>47.355000000000004</v>
      </c>
      <c r="I30" s="2">
        <f>(17.63 + 14.75)/2</f>
        <v>16.189999999999998</v>
      </c>
      <c r="J30" s="2">
        <f t="shared" si="0"/>
        <v>262.1160999999999</v>
      </c>
      <c r="K30" s="2">
        <v>1</v>
      </c>
      <c r="L30" s="2">
        <v>26.6</v>
      </c>
      <c r="M30" s="2" t="s">
        <v>88</v>
      </c>
      <c r="N30" s="2" t="s">
        <v>29</v>
      </c>
      <c r="O30" s="2" t="s">
        <v>33</v>
      </c>
      <c r="P30" s="2" t="s">
        <v>58</v>
      </c>
    </row>
    <row r="31" spans="1:16" s="2" customFormat="1" x14ac:dyDescent="0.25">
      <c r="A31" s="2" t="s">
        <v>110</v>
      </c>
      <c r="B31" s="2" t="s">
        <v>13</v>
      </c>
      <c r="C31" s="2">
        <v>13</v>
      </c>
      <c r="D31" s="2">
        <f>(29.83+15.93)/2</f>
        <v>22.88</v>
      </c>
      <c r="E31" s="2">
        <f>(9.72+11.2)/2</f>
        <v>10.46</v>
      </c>
      <c r="F31" s="2">
        <f t="shared" si="1"/>
        <v>109.41160000000002</v>
      </c>
      <c r="G31" s="2">
        <v>14</v>
      </c>
      <c r="H31" s="2">
        <f>(34.71+33.67)/2</f>
        <v>34.19</v>
      </c>
      <c r="I31" s="2">
        <f>(10.44 + 10.83)/2</f>
        <v>10.635</v>
      </c>
      <c r="J31" s="2">
        <f t="shared" si="0"/>
        <v>113.10322499999999</v>
      </c>
      <c r="K31" s="2">
        <v>1</v>
      </c>
      <c r="L31" s="2">
        <v>26.6</v>
      </c>
      <c r="M31" s="2" t="s">
        <v>88</v>
      </c>
      <c r="N31" s="2" t="s">
        <v>29</v>
      </c>
      <c r="O31" s="2" t="s">
        <v>33</v>
      </c>
      <c r="P31" s="2" t="s">
        <v>59</v>
      </c>
    </row>
    <row r="32" spans="1:16" s="2" customFormat="1" x14ac:dyDescent="0.25">
      <c r="A32" s="2" t="s">
        <v>110</v>
      </c>
      <c r="B32" s="2" t="s">
        <v>13</v>
      </c>
      <c r="C32" s="2">
        <v>13</v>
      </c>
      <c r="D32" s="2">
        <f>(37.5+25.79)/2</f>
        <v>31.645</v>
      </c>
      <c r="E32" s="2">
        <f>(7.18 + 9.7)/2</f>
        <v>8.44</v>
      </c>
      <c r="F32" s="2">
        <f t="shared" si="1"/>
        <v>71.233599999999996</v>
      </c>
      <c r="G32" s="2">
        <v>14</v>
      </c>
      <c r="H32" s="2">
        <f>(44.21+ 44.79)/2</f>
        <v>44.5</v>
      </c>
      <c r="I32" s="2">
        <f>(5.87+3.11)/2</f>
        <v>4.49</v>
      </c>
      <c r="J32" s="2">
        <f t="shared" si="0"/>
        <v>20.160100000000003</v>
      </c>
      <c r="K32" s="2">
        <v>1</v>
      </c>
      <c r="L32" s="2">
        <v>26.6</v>
      </c>
      <c r="M32" s="2" t="s">
        <v>88</v>
      </c>
      <c r="N32" s="2" t="s">
        <v>29</v>
      </c>
      <c r="O32" s="2" t="s">
        <v>35</v>
      </c>
      <c r="P32" s="2" t="s">
        <v>39</v>
      </c>
    </row>
    <row r="33" spans="1:16" s="2" customFormat="1" x14ac:dyDescent="0.25">
      <c r="A33" s="2" t="s">
        <v>110</v>
      </c>
      <c r="B33" s="2" t="s">
        <v>13</v>
      </c>
      <c r="C33" s="2">
        <v>13</v>
      </c>
      <c r="D33" s="2">
        <f>(127+120)/2</f>
        <v>123.5</v>
      </c>
      <c r="E33" s="2">
        <f>(8.12+13.78)/2</f>
        <v>10.95</v>
      </c>
      <c r="F33" s="2">
        <f t="shared" si="1"/>
        <v>119.90249999999999</v>
      </c>
      <c r="G33" s="2">
        <v>14</v>
      </c>
      <c r="H33" s="2">
        <f>(137.71 + 138.43)/2</f>
        <v>138.07</v>
      </c>
      <c r="I33" s="2">
        <f>(3.4+6.29)/2</f>
        <v>4.8449999999999998</v>
      </c>
      <c r="J33" s="2">
        <f t="shared" si="0"/>
        <v>23.474024999999997</v>
      </c>
      <c r="K33" s="2">
        <v>1</v>
      </c>
      <c r="L33" s="2">
        <v>26.6</v>
      </c>
      <c r="M33" s="2" t="s">
        <v>88</v>
      </c>
      <c r="N33" s="2" t="s">
        <v>28</v>
      </c>
      <c r="O33" s="2" t="s">
        <v>35</v>
      </c>
      <c r="P33" s="2" t="s">
        <v>60</v>
      </c>
    </row>
    <row r="34" spans="1:16" s="2" customFormat="1" x14ac:dyDescent="0.25">
      <c r="A34" s="2" t="s">
        <v>110</v>
      </c>
      <c r="B34" s="2" t="s">
        <v>13</v>
      </c>
      <c r="C34" s="2">
        <v>13</v>
      </c>
      <c r="D34" s="2">
        <f>(134.5+127.29)/2</f>
        <v>130.89500000000001</v>
      </c>
      <c r="E34" s="2">
        <f>(5.99+11.31)/2</f>
        <v>8.65</v>
      </c>
      <c r="F34" s="2">
        <f t="shared" si="1"/>
        <v>74.822500000000005</v>
      </c>
      <c r="G34" s="2">
        <v>14</v>
      </c>
      <c r="H34" s="2">
        <f>(141.57 + 141.57)/2</f>
        <v>141.57</v>
      </c>
      <c r="I34" s="2">
        <f>(1.27+2.07)/2</f>
        <v>1.67</v>
      </c>
      <c r="J34" s="2">
        <f t="shared" si="0"/>
        <v>2.7888999999999999</v>
      </c>
      <c r="K34" s="2">
        <v>1</v>
      </c>
      <c r="L34" s="2">
        <v>26.6</v>
      </c>
      <c r="M34" s="2" t="s">
        <v>88</v>
      </c>
      <c r="N34" s="2" t="s">
        <v>28</v>
      </c>
      <c r="O34" s="2" t="s">
        <v>35</v>
      </c>
      <c r="P34" s="2" t="s">
        <v>61</v>
      </c>
    </row>
    <row r="35" spans="1:16" s="2" customFormat="1" x14ac:dyDescent="0.25">
      <c r="A35" s="2" t="s">
        <v>110</v>
      </c>
      <c r="B35" s="2" t="s">
        <v>13</v>
      </c>
      <c r="C35" s="2">
        <v>13</v>
      </c>
      <c r="D35" s="2">
        <f>(38.83+32.14)/2</f>
        <v>35.484999999999999</v>
      </c>
      <c r="E35" s="2">
        <f>(6.21+5.34)/2</f>
        <v>5.7750000000000004</v>
      </c>
      <c r="F35" s="2">
        <f t="shared" si="1"/>
        <v>33.350625000000001</v>
      </c>
      <c r="G35" s="2">
        <v>14</v>
      </c>
      <c r="H35" s="2">
        <f>(44.86+44.43)/2</f>
        <v>44.644999999999996</v>
      </c>
      <c r="I35" s="2">
        <f>(2.73+4.04)/2</f>
        <v>3.3849999999999998</v>
      </c>
      <c r="J35" s="2">
        <f t="shared" si="0"/>
        <v>11.458224999999999</v>
      </c>
      <c r="K35" s="2">
        <v>1</v>
      </c>
      <c r="L35" s="2">
        <v>26.6</v>
      </c>
      <c r="M35" s="2" t="s">
        <v>88</v>
      </c>
      <c r="N35" s="2" t="s">
        <v>28</v>
      </c>
      <c r="O35" s="2" t="s">
        <v>35</v>
      </c>
      <c r="P35" s="2" t="s">
        <v>62</v>
      </c>
    </row>
    <row r="36" spans="1:16" s="2" customFormat="1" x14ac:dyDescent="0.25">
      <c r="A36" s="2" t="s">
        <v>110</v>
      </c>
      <c r="B36" s="2" t="s">
        <v>13</v>
      </c>
      <c r="C36" s="2">
        <v>13</v>
      </c>
      <c r="D36" s="2">
        <f>(39.5+34.71)/2</f>
        <v>37.105000000000004</v>
      </c>
      <c r="E36" s="2">
        <f>(5.47+5.65)/2</f>
        <v>5.5600000000000005</v>
      </c>
      <c r="F36" s="2">
        <f t="shared" si="1"/>
        <v>30.913600000000006</v>
      </c>
      <c r="G36" s="2">
        <v>14</v>
      </c>
      <c r="H36" s="2">
        <f>(44.5+44.43)/2</f>
        <v>44.465000000000003</v>
      </c>
      <c r="I36" s="2">
        <f>(2.74+3.55)/2</f>
        <v>3.145</v>
      </c>
      <c r="J36" s="2">
        <f t="shared" si="0"/>
        <v>9.8910250000000008</v>
      </c>
      <c r="K36" s="2">
        <v>1</v>
      </c>
      <c r="L36" s="2">
        <v>26.6</v>
      </c>
      <c r="M36" s="2" t="s">
        <v>88</v>
      </c>
      <c r="N36" s="2" t="s">
        <v>28</v>
      </c>
      <c r="O36" s="2" t="s">
        <v>35</v>
      </c>
      <c r="P36" s="2" t="s">
        <v>63</v>
      </c>
    </row>
    <row r="37" spans="1:16" s="2" customFormat="1" x14ac:dyDescent="0.25">
      <c r="A37" s="2" t="s">
        <v>110</v>
      </c>
      <c r="B37" s="2" t="s">
        <v>13</v>
      </c>
      <c r="C37" s="2">
        <v>13</v>
      </c>
      <c r="D37" s="2">
        <f>(46.33+40.42)/2</f>
        <v>43.375</v>
      </c>
      <c r="E37" s="2">
        <f>(2.66+6.4)/2</f>
        <v>4.53</v>
      </c>
      <c r="F37" s="2">
        <f t="shared" si="1"/>
        <v>20.520900000000001</v>
      </c>
      <c r="G37" s="2">
        <v>14</v>
      </c>
      <c r="H37" s="2">
        <f>(47.71 + 47.43)/2</f>
        <v>47.57</v>
      </c>
      <c r="I37" s="2">
        <f>(0.76+1.13)/2</f>
        <v>0.94499999999999995</v>
      </c>
      <c r="J37" s="2">
        <f t="shared" si="0"/>
        <v>0.89302499999999996</v>
      </c>
      <c r="K37" s="2">
        <v>1</v>
      </c>
      <c r="L37" s="2">
        <v>26.6</v>
      </c>
      <c r="M37" s="2" t="s">
        <v>88</v>
      </c>
      <c r="N37" s="2" t="s">
        <v>28</v>
      </c>
      <c r="O37" s="2" t="s">
        <v>35</v>
      </c>
      <c r="P37" s="2" t="s">
        <v>64</v>
      </c>
    </row>
    <row r="38" spans="1:16" s="4" customFormat="1" x14ac:dyDescent="0.25">
      <c r="A38" s="4" t="s">
        <v>111</v>
      </c>
      <c r="B38" s="4" t="s">
        <v>14</v>
      </c>
      <c r="C38" s="4">
        <v>20</v>
      </c>
      <c r="D38" s="4">
        <v>3.8</v>
      </c>
      <c r="E38" s="4">
        <v>1.1499999999999999</v>
      </c>
      <c r="F38" s="4">
        <f t="shared" si="1"/>
        <v>1.3224999999999998</v>
      </c>
      <c r="G38" s="4">
        <v>19</v>
      </c>
      <c r="H38" s="4">
        <v>4.32</v>
      </c>
      <c r="I38" s="4">
        <v>0.89</v>
      </c>
      <c r="J38" s="4">
        <f t="shared" si="0"/>
        <v>0.79210000000000003</v>
      </c>
      <c r="K38" s="4">
        <v>1</v>
      </c>
      <c r="L38" s="4" t="s">
        <v>88</v>
      </c>
      <c r="M38" s="4">
        <v>26</v>
      </c>
      <c r="N38" s="4" t="s">
        <v>28</v>
      </c>
      <c r="O38" s="4" t="s">
        <v>35</v>
      </c>
      <c r="P38" s="4" t="s">
        <v>65</v>
      </c>
    </row>
    <row r="39" spans="1:16" s="4" customFormat="1" x14ac:dyDescent="0.25">
      <c r="A39" s="4" t="s">
        <v>111</v>
      </c>
      <c r="B39" s="4" t="s">
        <v>14</v>
      </c>
      <c r="C39" s="4">
        <v>20</v>
      </c>
      <c r="D39" s="4">
        <v>4.25</v>
      </c>
      <c r="E39" s="4">
        <v>1.1200000000000001</v>
      </c>
      <c r="F39" s="4">
        <f t="shared" si="1"/>
        <v>1.2544000000000002</v>
      </c>
      <c r="G39" s="4">
        <v>19</v>
      </c>
      <c r="H39" s="4">
        <v>4.74</v>
      </c>
      <c r="I39" s="4">
        <v>0.56000000000000005</v>
      </c>
      <c r="J39" s="4">
        <f t="shared" si="0"/>
        <v>0.31360000000000005</v>
      </c>
      <c r="K39" s="4">
        <v>1</v>
      </c>
      <c r="L39" s="4" t="s">
        <v>88</v>
      </c>
      <c r="M39" s="4">
        <v>26</v>
      </c>
      <c r="N39" s="4" t="s">
        <v>28</v>
      </c>
      <c r="O39" s="4" t="s">
        <v>35</v>
      </c>
      <c r="P39" s="4" t="s">
        <v>66</v>
      </c>
    </row>
    <row r="40" spans="1:16" s="4" customFormat="1" x14ac:dyDescent="0.25">
      <c r="A40" s="4" t="s">
        <v>111</v>
      </c>
      <c r="B40" s="4" t="s">
        <v>14</v>
      </c>
      <c r="C40" s="4">
        <v>20</v>
      </c>
      <c r="D40" s="4">
        <v>4.3</v>
      </c>
      <c r="E40" s="4">
        <v>0.8</v>
      </c>
      <c r="F40" s="4">
        <f t="shared" si="1"/>
        <v>0.64000000000000012</v>
      </c>
      <c r="G40" s="4">
        <v>19</v>
      </c>
      <c r="H40" s="4">
        <v>4.74</v>
      </c>
      <c r="I40" s="4">
        <v>0.56000000000000005</v>
      </c>
      <c r="J40" s="4">
        <f t="shared" si="0"/>
        <v>0.31360000000000005</v>
      </c>
      <c r="K40" s="4">
        <v>1</v>
      </c>
      <c r="L40" s="4" t="s">
        <v>88</v>
      </c>
      <c r="M40" s="4">
        <v>26</v>
      </c>
      <c r="N40" s="4" t="s">
        <v>28</v>
      </c>
      <c r="O40" s="4" t="s">
        <v>35</v>
      </c>
      <c r="P40" s="4" t="s">
        <v>67</v>
      </c>
    </row>
    <row r="41" spans="1:16" s="4" customFormat="1" x14ac:dyDescent="0.25">
      <c r="A41" s="4" t="s">
        <v>111</v>
      </c>
      <c r="B41" s="4" t="s">
        <v>14</v>
      </c>
      <c r="C41" s="4">
        <v>20</v>
      </c>
      <c r="D41" s="4">
        <v>3.85</v>
      </c>
      <c r="E41" s="4">
        <v>1.18</v>
      </c>
      <c r="F41" s="4">
        <f t="shared" si="1"/>
        <v>1.3923999999999999</v>
      </c>
      <c r="G41" s="4">
        <v>19</v>
      </c>
      <c r="H41" s="4">
        <v>4.47</v>
      </c>
      <c r="I41" s="4">
        <v>0.7</v>
      </c>
      <c r="J41" s="4">
        <f t="shared" si="0"/>
        <v>0.48999999999999994</v>
      </c>
      <c r="K41" s="4">
        <v>1</v>
      </c>
      <c r="L41" s="4" t="s">
        <v>88</v>
      </c>
      <c r="M41" s="4">
        <v>26</v>
      </c>
      <c r="N41" s="4" t="s">
        <v>28</v>
      </c>
      <c r="O41" s="4" t="s">
        <v>35</v>
      </c>
      <c r="P41" s="4" t="s">
        <v>68</v>
      </c>
    </row>
    <row r="42" spans="1:16" s="4" customFormat="1" x14ac:dyDescent="0.25">
      <c r="A42" s="4" t="s">
        <v>111</v>
      </c>
      <c r="B42" s="4" t="s">
        <v>14</v>
      </c>
      <c r="C42" s="4">
        <v>20</v>
      </c>
      <c r="D42" s="4">
        <v>3.15</v>
      </c>
      <c r="E42" s="4">
        <v>1.18</v>
      </c>
      <c r="F42" s="4">
        <f t="shared" si="1"/>
        <v>1.3923999999999999</v>
      </c>
      <c r="G42" s="4">
        <v>19</v>
      </c>
      <c r="H42" s="4">
        <v>3.74</v>
      </c>
      <c r="I42" s="4">
        <v>0.99</v>
      </c>
      <c r="J42" s="4">
        <f t="shared" si="0"/>
        <v>0.98009999999999997</v>
      </c>
      <c r="K42" s="4">
        <v>1</v>
      </c>
      <c r="L42" s="4" t="s">
        <v>88</v>
      </c>
      <c r="M42" s="4">
        <v>26</v>
      </c>
      <c r="N42" s="4" t="s">
        <v>28</v>
      </c>
      <c r="O42" s="4" t="s">
        <v>35</v>
      </c>
      <c r="P42" s="4" t="s">
        <v>69</v>
      </c>
    </row>
    <row r="43" spans="1:16" s="4" customFormat="1" x14ac:dyDescent="0.25">
      <c r="A43" s="4" t="s">
        <v>111</v>
      </c>
      <c r="B43" s="4" t="s">
        <v>14</v>
      </c>
      <c r="C43" s="4">
        <v>20</v>
      </c>
      <c r="D43" s="4">
        <v>3.25</v>
      </c>
      <c r="E43" s="4">
        <v>1.45</v>
      </c>
      <c r="F43" s="4">
        <f t="shared" si="1"/>
        <v>2.1025</v>
      </c>
      <c r="G43" s="4">
        <v>19</v>
      </c>
      <c r="H43" s="4">
        <v>4.37</v>
      </c>
      <c r="I43" s="4">
        <v>0.76</v>
      </c>
      <c r="J43" s="4">
        <f t="shared" si="0"/>
        <v>0.5776</v>
      </c>
      <c r="K43" s="4">
        <v>1</v>
      </c>
      <c r="L43" s="4" t="s">
        <v>88</v>
      </c>
      <c r="M43" s="4">
        <v>26</v>
      </c>
      <c r="N43" s="4" t="s">
        <v>28</v>
      </c>
      <c r="O43" s="4" t="s">
        <v>35</v>
      </c>
      <c r="P43" s="4" t="s">
        <v>70</v>
      </c>
    </row>
    <row r="44" spans="1:16" s="4" customFormat="1" x14ac:dyDescent="0.25">
      <c r="A44" s="4" t="s">
        <v>111</v>
      </c>
      <c r="B44" s="4" t="s">
        <v>14</v>
      </c>
      <c r="C44" s="4">
        <v>20</v>
      </c>
      <c r="D44" s="4">
        <v>3.25</v>
      </c>
      <c r="E44" s="4">
        <v>1.55</v>
      </c>
      <c r="F44" s="4">
        <f t="shared" ref="F44:F49" si="2">E44 * E44</f>
        <v>2.4025000000000003</v>
      </c>
      <c r="G44" s="4">
        <v>19</v>
      </c>
      <c r="H44" s="4">
        <v>4.47</v>
      </c>
      <c r="I44" s="4">
        <v>0.7</v>
      </c>
      <c r="J44" s="4">
        <f t="shared" ref="J44:J49" si="3">I44 * I44</f>
        <v>0.48999999999999994</v>
      </c>
      <c r="K44" s="4">
        <v>1</v>
      </c>
      <c r="L44" s="4" t="s">
        <v>88</v>
      </c>
      <c r="M44" s="4">
        <v>26</v>
      </c>
      <c r="N44" s="4" t="s">
        <v>28</v>
      </c>
      <c r="O44" s="4" t="s">
        <v>35</v>
      </c>
      <c r="P44" s="4" t="s">
        <v>71</v>
      </c>
    </row>
    <row r="45" spans="1:16" s="4" customFormat="1" x14ac:dyDescent="0.25">
      <c r="A45" s="4" t="s">
        <v>111</v>
      </c>
      <c r="B45" s="4" t="s">
        <v>14</v>
      </c>
      <c r="C45" s="4">
        <v>20</v>
      </c>
      <c r="D45" s="4">
        <v>3.4</v>
      </c>
      <c r="E45" s="4">
        <v>1.7</v>
      </c>
      <c r="F45" s="4">
        <f t="shared" si="2"/>
        <v>2.8899999999999997</v>
      </c>
      <c r="G45" s="4">
        <v>19</v>
      </c>
      <c r="H45" s="4">
        <v>4.42</v>
      </c>
      <c r="I45" s="4">
        <v>0.77</v>
      </c>
      <c r="J45" s="4">
        <f t="shared" si="3"/>
        <v>0.59289999999999998</v>
      </c>
      <c r="K45" s="4">
        <v>1</v>
      </c>
      <c r="L45" s="4" t="s">
        <v>88</v>
      </c>
      <c r="M45" s="4">
        <v>26</v>
      </c>
      <c r="N45" s="4" t="s">
        <v>28</v>
      </c>
      <c r="O45" s="4" t="s">
        <v>35</v>
      </c>
      <c r="P45" s="4" t="s">
        <v>72</v>
      </c>
    </row>
    <row r="46" spans="1:16" s="2" customFormat="1" x14ac:dyDescent="0.25">
      <c r="A46" s="2" t="s">
        <v>112</v>
      </c>
      <c r="B46" s="2" t="s">
        <v>15</v>
      </c>
      <c r="C46" s="2">
        <v>21</v>
      </c>
      <c r="D46" s="2">
        <v>11.62</v>
      </c>
      <c r="E46" s="2">
        <v>5.45</v>
      </c>
      <c r="F46" s="2">
        <f t="shared" si="2"/>
        <v>29.702500000000001</v>
      </c>
      <c r="G46" s="2">
        <v>21</v>
      </c>
      <c r="H46" s="2">
        <v>19.86</v>
      </c>
      <c r="I46" s="2">
        <v>7.4</v>
      </c>
      <c r="J46" s="2">
        <f>I46 * I46</f>
        <v>54.760000000000005</v>
      </c>
      <c r="K46" s="2">
        <v>1</v>
      </c>
      <c r="L46" s="3">
        <v>27</v>
      </c>
      <c r="M46" s="2" t="s">
        <v>88</v>
      </c>
      <c r="N46" s="2" t="s">
        <v>29</v>
      </c>
      <c r="O46" s="2" t="s">
        <v>33</v>
      </c>
      <c r="P46" s="2" t="s">
        <v>73</v>
      </c>
    </row>
    <row r="47" spans="1:16" s="2" customFormat="1" x14ac:dyDescent="0.25">
      <c r="A47" s="2" t="s">
        <v>112</v>
      </c>
      <c r="B47" s="2" t="s">
        <v>15</v>
      </c>
      <c r="C47" s="2">
        <v>21</v>
      </c>
      <c r="D47" s="2">
        <v>13.62</v>
      </c>
      <c r="E47" s="2">
        <v>5.12</v>
      </c>
      <c r="F47" s="2">
        <f t="shared" si="2"/>
        <v>26.214400000000001</v>
      </c>
      <c r="G47" s="2">
        <v>21</v>
      </c>
      <c r="H47" s="2">
        <v>8.7100000000000009</v>
      </c>
      <c r="I47" s="2">
        <v>6.51</v>
      </c>
      <c r="J47" s="2">
        <f>I47 * I47</f>
        <v>42.380099999999999</v>
      </c>
      <c r="K47" s="2">
        <v>1</v>
      </c>
      <c r="L47" s="3">
        <v>27</v>
      </c>
      <c r="M47" s="2" t="s">
        <v>88</v>
      </c>
      <c r="N47" s="2" t="s">
        <v>28</v>
      </c>
      <c r="O47" s="2" t="s">
        <v>33</v>
      </c>
      <c r="P47" s="2" t="s">
        <v>74</v>
      </c>
    </row>
    <row r="48" spans="1:16" s="2" customFormat="1" x14ac:dyDescent="0.25">
      <c r="A48" s="2" t="s">
        <v>112</v>
      </c>
      <c r="B48" s="2" t="s">
        <v>15</v>
      </c>
      <c r="C48" s="2">
        <v>21</v>
      </c>
      <c r="D48" s="2">
        <v>12.1</v>
      </c>
      <c r="E48" s="2">
        <v>8.57</v>
      </c>
      <c r="F48" s="2">
        <f t="shared" si="2"/>
        <v>73.444900000000004</v>
      </c>
      <c r="G48" s="2">
        <v>21</v>
      </c>
      <c r="H48" s="2">
        <v>16.29</v>
      </c>
      <c r="I48" s="2">
        <v>7.76</v>
      </c>
      <c r="J48" s="2">
        <f t="shared" si="3"/>
        <v>60.217599999999997</v>
      </c>
      <c r="K48" s="2">
        <v>1</v>
      </c>
      <c r="L48" s="3">
        <v>27</v>
      </c>
      <c r="M48" s="2" t="s">
        <v>88</v>
      </c>
      <c r="N48" s="2" t="s">
        <v>29</v>
      </c>
      <c r="O48" s="2" t="s">
        <v>35</v>
      </c>
      <c r="P48" s="2" t="s">
        <v>73</v>
      </c>
    </row>
    <row r="49" spans="1:16" s="2" customFormat="1" x14ac:dyDescent="0.25">
      <c r="A49" s="2" t="s">
        <v>112</v>
      </c>
      <c r="B49" s="2" t="s">
        <v>15</v>
      </c>
      <c r="C49" s="2">
        <v>21</v>
      </c>
      <c r="D49" s="2">
        <v>12.29</v>
      </c>
      <c r="E49" s="2">
        <v>5.85</v>
      </c>
      <c r="F49" s="2">
        <f t="shared" si="2"/>
        <v>34.222499999999997</v>
      </c>
      <c r="G49" s="2">
        <v>21</v>
      </c>
      <c r="H49" s="2">
        <v>11.52</v>
      </c>
      <c r="I49" s="2">
        <v>6.33</v>
      </c>
      <c r="J49" s="2">
        <f t="shared" si="3"/>
        <v>40.068899999999999</v>
      </c>
      <c r="K49" s="2">
        <v>1</v>
      </c>
      <c r="L49" s="3">
        <v>27</v>
      </c>
      <c r="M49" s="2" t="s">
        <v>88</v>
      </c>
      <c r="N49" s="2" t="s">
        <v>28</v>
      </c>
      <c r="O49" s="2" t="s">
        <v>35</v>
      </c>
      <c r="P49" s="2" t="s">
        <v>74</v>
      </c>
    </row>
    <row r="50" spans="1:16" s="4" customFormat="1" x14ac:dyDescent="0.25">
      <c r="A50" s="4" t="s">
        <v>113</v>
      </c>
      <c r="B50" s="4" t="s">
        <v>12</v>
      </c>
      <c r="C50" s="4">
        <v>15</v>
      </c>
      <c r="D50" s="4">
        <v>0.54</v>
      </c>
      <c r="E50" s="4">
        <v>0.13</v>
      </c>
      <c r="F50" s="4">
        <f>E50 * E50</f>
        <v>1.6900000000000002E-2</v>
      </c>
      <c r="G50" s="4">
        <v>15</v>
      </c>
      <c r="H50" s="4">
        <v>0.75</v>
      </c>
      <c r="I50" s="4">
        <v>7.0000000000000007E-2</v>
      </c>
      <c r="J50" s="4">
        <f>I50 * I50</f>
        <v>4.9000000000000007E-3</v>
      </c>
      <c r="K50" s="4">
        <v>1</v>
      </c>
      <c r="L50" s="4">
        <v>26.8</v>
      </c>
      <c r="M50" s="4" t="s">
        <v>88</v>
      </c>
      <c r="N50" s="4" t="s">
        <v>29</v>
      </c>
      <c r="O50" s="4" t="s">
        <v>35</v>
      </c>
      <c r="P50" s="4" t="s">
        <v>84</v>
      </c>
    </row>
    <row r="51" spans="1:16" s="4" customFormat="1" x14ac:dyDescent="0.25">
      <c r="A51" s="4" t="s">
        <v>113</v>
      </c>
      <c r="B51" s="4" t="s">
        <v>12</v>
      </c>
      <c r="C51" s="4">
        <v>15</v>
      </c>
      <c r="D51" s="4">
        <v>0.88</v>
      </c>
      <c r="E51" s="4">
        <v>0.08</v>
      </c>
      <c r="F51" s="4">
        <f t="shared" ref="F51:F53" si="4">E51 * E51</f>
        <v>6.4000000000000003E-3</v>
      </c>
      <c r="G51" s="4">
        <v>15</v>
      </c>
      <c r="H51" s="4">
        <v>0.94</v>
      </c>
      <c r="I51" s="4">
        <v>0.04</v>
      </c>
      <c r="J51" s="4">
        <f t="shared" ref="J51:J53" si="5">I51 * I51</f>
        <v>1.6000000000000001E-3</v>
      </c>
      <c r="K51" s="4">
        <v>1</v>
      </c>
      <c r="L51" s="4">
        <v>26.8</v>
      </c>
      <c r="M51" s="4" t="s">
        <v>88</v>
      </c>
      <c r="N51" s="4" t="s">
        <v>28</v>
      </c>
      <c r="O51" s="4" t="s">
        <v>35</v>
      </c>
      <c r="P51" s="4" t="s">
        <v>85</v>
      </c>
    </row>
    <row r="52" spans="1:16" s="4" customFormat="1" x14ac:dyDescent="0.25">
      <c r="A52" s="4" t="s">
        <v>113</v>
      </c>
      <c r="B52" s="4" t="s">
        <v>12</v>
      </c>
      <c r="C52" s="4">
        <v>15</v>
      </c>
      <c r="D52" s="4">
        <v>0.52</v>
      </c>
      <c r="E52" s="4">
        <v>0.16</v>
      </c>
      <c r="F52" s="4">
        <f t="shared" si="4"/>
        <v>2.5600000000000001E-2</v>
      </c>
      <c r="G52" s="4">
        <v>15</v>
      </c>
      <c r="H52" s="4">
        <v>0.68</v>
      </c>
      <c r="I52" s="4">
        <v>0.08</v>
      </c>
      <c r="J52" s="4">
        <f t="shared" si="5"/>
        <v>6.4000000000000003E-3</v>
      </c>
      <c r="K52" s="4">
        <v>1</v>
      </c>
      <c r="L52" s="4">
        <v>26.8</v>
      </c>
      <c r="M52" s="4" t="s">
        <v>88</v>
      </c>
      <c r="N52" s="4" t="s">
        <v>29</v>
      </c>
      <c r="O52" s="4" t="s">
        <v>35</v>
      </c>
      <c r="P52" s="4" t="s">
        <v>86</v>
      </c>
    </row>
    <row r="53" spans="1:16" s="4" customFormat="1" x14ac:dyDescent="0.25">
      <c r="A53" s="4" t="s">
        <v>113</v>
      </c>
      <c r="B53" s="4" t="s">
        <v>12</v>
      </c>
      <c r="C53" s="4">
        <v>15</v>
      </c>
      <c r="D53" s="4">
        <v>0.8</v>
      </c>
      <c r="E53" s="4">
        <v>0.16</v>
      </c>
      <c r="F53" s="4">
        <f t="shared" si="4"/>
        <v>2.5600000000000001E-2</v>
      </c>
      <c r="G53" s="4">
        <v>15</v>
      </c>
      <c r="H53" s="4">
        <v>0.92</v>
      </c>
      <c r="I53" s="4">
        <v>0.05</v>
      </c>
      <c r="J53" s="4">
        <f t="shared" si="5"/>
        <v>2.5000000000000005E-3</v>
      </c>
      <c r="K53" s="4">
        <v>1</v>
      </c>
      <c r="L53" s="4">
        <v>26.8</v>
      </c>
      <c r="M53" s="4" t="s">
        <v>88</v>
      </c>
      <c r="N53" s="4" t="s">
        <v>28</v>
      </c>
      <c r="O53" s="4" t="s">
        <v>35</v>
      </c>
      <c r="P53" s="4" t="s">
        <v>87</v>
      </c>
    </row>
    <row r="54" spans="1:16" s="2" customFormat="1" x14ac:dyDescent="0.25">
      <c r="A54" s="2" t="s">
        <v>114</v>
      </c>
      <c r="B54" s="2" t="s">
        <v>75</v>
      </c>
      <c r="C54" s="2">
        <v>23</v>
      </c>
      <c r="D54" s="2">
        <v>0.75</v>
      </c>
      <c r="E54" s="2">
        <v>0.23</v>
      </c>
      <c r="F54" s="2">
        <f>E54 * E54</f>
        <v>5.2900000000000003E-2</v>
      </c>
      <c r="G54" s="2">
        <v>23</v>
      </c>
      <c r="H54" s="2">
        <v>0.89</v>
      </c>
      <c r="I54" s="2">
        <v>0.13</v>
      </c>
      <c r="J54" s="2">
        <f>I54 * I54</f>
        <v>1.6900000000000002E-2</v>
      </c>
      <c r="K54" s="2">
        <v>1</v>
      </c>
      <c r="L54" s="2">
        <v>27.91</v>
      </c>
      <c r="M54" s="2" t="s">
        <v>88</v>
      </c>
      <c r="N54" s="2" t="s">
        <v>28</v>
      </c>
      <c r="O54" s="2" t="s">
        <v>35</v>
      </c>
      <c r="P54" s="2" t="s">
        <v>76</v>
      </c>
    </row>
    <row r="55" spans="1:16" s="2" customFormat="1" x14ac:dyDescent="0.25">
      <c r="A55" s="2" t="s">
        <v>114</v>
      </c>
      <c r="B55" s="2" t="s">
        <v>75</v>
      </c>
      <c r="C55" s="2">
        <v>23</v>
      </c>
      <c r="D55" s="2">
        <v>0.92</v>
      </c>
      <c r="E55" s="2">
        <v>0.13</v>
      </c>
      <c r="F55" s="2">
        <f t="shared" ref="F55:F65" si="6">E55 * E55</f>
        <v>1.6900000000000002E-2</v>
      </c>
      <c r="G55" s="2">
        <v>23</v>
      </c>
      <c r="H55" s="2">
        <v>0.97</v>
      </c>
      <c r="I55" s="2">
        <v>0.6</v>
      </c>
      <c r="J55" s="2">
        <f t="shared" ref="J55:J63" si="7">I55 * I55</f>
        <v>0.36</v>
      </c>
      <c r="K55" s="2">
        <v>1</v>
      </c>
      <c r="L55" s="2">
        <v>27.91</v>
      </c>
      <c r="M55" s="2" t="s">
        <v>88</v>
      </c>
      <c r="N55" s="2" t="s">
        <v>28</v>
      </c>
      <c r="O55" s="2" t="s">
        <v>35</v>
      </c>
      <c r="P55" s="2" t="s">
        <v>77</v>
      </c>
    </row>
    <row r="56" spans="1:16" s="2" customFormat="1" x14ac:dyDescent="0.25">
      <c r="A56" s="2" t="s">
        <v>114</v>
      </c>
      <c r="B56" s="2" t="s">
        <v>75</v>
      </c>
      <c r="C56" s="2">
        <v>23</v>
      </c>
      <c r="D56" s="2">
        <v>0.95</v>
      </c>
      <c r="E56" s="2">
        <v>0.8</v>
      </c>
      <c r="F56" s="2">
        <f t="shared" si="6"/>
        <v>0.64000000000000012</v>
      </c>
      <c r="G56" s="2">
        <v>23</v>
      </c>
      <c r="H56" s="2">
        <v>0.98</v>
      </c>
      <c r="I56" s="2">
        <v>0.5</v>
      </c>
      <c r="J56" s="2">
        <f t="shared" si="7"/>
        <v>0.25</v>
      </c>
      <c r="K56" s="2">
        <v>1</v>
      </c>
      <c r="L56" s="2">
        <v>27.91</v>
      </c>
      <c r="M56" s="2" t="s">
        <v>88</v>
      </c>
      <c r="N56" s="2" t="s">
        <v>28</v>
      </c>
      <c r="O56" s="2" t="s">
        <v>35</v>
      </c>
      <c r="P56" s="2" t="s">
        <v>78</v>
      </c>
    </row>
    <row r="57" spans="1:16" s="2" customFormat="1" x14ac:dyDescent="0.25">
      <c r="A57" s="2" t="s">
        <v>114</v>
      </c>
      <c r="B57" s="2" t="s">
        <v>75</v>
      </c>
      <c r="C57" s="2">
        <v>23</v>
      </c>
      <c r="D57" s="2">
        <v>2.16</v>
      </c>
      <c r="E57" s="2">
        <v>0.93</v>
      </c>
      <c r="F57" s="2">
        <f t="shared" si="6"/>
        <v>0.86490000000000011</v>
      </c>
      <c r="G57" s="2">
        <v>23</v>
      </c>
      <c r="H57" s="2">
        <v>2.68</v>
      </c>
      <c r="I57" s="2">
        <v>0.97</v>
      </c>
      <c r="J57" s="2">
        <f t="shared" si="7"/>
        <v>0.94089999999999996</v>
      </c>
      <c r="K57" s="2">
        <v>1</v>
      </c>
      <c r="L57" s="2">
        <v>27.91</v>
      </c>
      <c r="M57" s="2" t="s">
        <v>88</v>
      </c>
      <c r="N57" s="2" t="s">
        <v>28</v>
      </c>
      <c r="O57" s="2" t="s">
        <v>35</v>
      </c>
      <c r="P57" s="2" t="s">
        <v>79</v>
      </c>
    </row>
    <row r="58" spans="1:16" s="2" customFormat="1" x14ac:dyDescent="0.25">
      <c r="A58" s="2" t="s">
        <v>114</v>
      </c>
      <c r="B58" s="2" t="s">
        <v>75</v>
      </c>
      <c r="C58" s="2">
        <v>23</v>
      </c>
      <c r="D58" s="2">
        <v>2.2999999999999998</v>
      </c>
      <c r="E58" s="2">
        <v>1.1100000000000001</v>
      </c>
      <c r="F58" s="2">
        <f t="shared" si="6"/>
        <v>1.2321000000000002</v>
      </c>
      <c r="G58" s="2">
        <v>23</v>
      </c>
      <c r="H58" s="2">
        <v>3.05</v>
      </c>
      <c r="I58" s="2">
        <v>1.1200000000000001</v>
      </c>
      <c r="J58" s="2">
        <f t="shared" si="7"/>
        <v>1.2544000000000002</v>
      </c>
      <c r="K58" s="2">
        <v>1</v>
      </c>
      <c r="L58" s="2">
        <v>27.91</v>
      </c>
      <c r="M58" s="2" t="s">
        <v>88</v>
      </c>
      <c r="N58" s="2" t="s">
        <v>28</v>
      </c>
      <c r="O58" s="2" t="s">
        <v>35</v>
      </c>
      <c r="P58" s="2" t="s">
        <v>80</v>
      </c>
    </row>
    <row r="59" spans="1:16" s="2" customFormat="1" x14ac:dyDescent="0.25">
      <c r="A59" s="2" t="s">
        <v>114</v>
      </c>
      <c r="B59" s="2" t="s">
        <v>75</v>
      </c>
      <c r="C59" s="2">
        <v>23</v>
      </c>
      <c r="D59" s="2">
        <v>2.94</v>
      </c>
      <c r="E59" s="2">
        <v>1.34</v>
      </c>
      <c r="F59" s="2">
        <f t="shared" si="6"/>
        <v>1.7956000000000003</v>
      </c>
      <c r="G59" s="2">
        <v>23</v>
      </c>
      <c r="H59" s="2">
        <v>4.4400000000000004</v>
      </c>
      <c r="I59" s="2">
        <v>1.25</v>
      </c>
      <c r="J59" s="2">
        <f t="shared" si="7"/>
        <v>1.5625</v>
      </c>
      <c r="K59" s="2">
        <v>1</v>
      </c>
      <c r="L59" s="2">
        <v>27.91</v>
      </c>
      <c r="M59" s="2" t="s">
        <v>88</v>
      </c>
      <c r="N59" s="2" t="s">
        <v>28</v>
      </c>
      <c r="O59" s="2" t="s">
        <v>35</v>
      </c>
      <c r="P59" s="2" t="s">
        <v>81</v>
      </c>
    </row>
    <row r="60" spans="1:16" s="4" customFormat="1" x14ac:dyDescent="0.25">
      <c r="A60" s="4" t="s">
        <v>115</v>
      </c>
      <c r="B60" s="4" t="s">
        <v>82</v>
      </c>
      <c r="C60" s="4">
        <v>19</v>
      </c>
      <c r="D60" s="4">
        <v>87.4</v>
      </c>
      <c r="E60" s="4">
        <v>14.6</v>
      </c>
      <c r="F60" s="4">
        <f t="shared" si="6"/>
        <v>213.16</v>
      </c>
      <c r="G60" s="4">
        <v>19</v>
      </c>
      <c r="H60" s="4">
        <v>90.9</v>
      </c>
      <c r="I60" s="4">
        <v>7.1</v>
      </c>
      <c r="J60" s="4">
        <f t="shared" si="7"/>
        <v>50.41</v>
      </c>
      <c r="K60" s="4">
        <v>1</v>
      </c>
      <c r="L60" s="4" t="s">
        <v>88</v>
      </c>
      <c r="M60" s="4" t="s">
        <v>88</v>
      </c>
      <c r="N60" s="4" t="s">
        <v>28</v>
      </c>
      <c r="O60" s="4" t="s">
        <v>35</v>
      </c>
      <c r="P60" s="4" t="s">
        <v>83</v>
      </c>
    </row>
    <row r="61" spans="1:16" s="2" customFormat="1" x14ac:dyDescent="0.25">
      <c r="A61" s="2" t="s">
        <v>116</v>
      </c>
      <c r="B61" s="2" t="s">
        <v>89</v>
      </c>
      <c r="C61" s="2">
        <v>14</v>
      </c>
      <c r="D61" s="2">
        <v>31</v>
      </c>
      <c r="E61" s="2">
        <v>16.7</v>
      </c>
      <c r="F61" s="2">
        <f t="shared" si="6"/>
        <v>278.89</v>
      </c>
      <c r="G61" s="2">
        <v>13</v>
      </c>
      <c r="H61" s="2">
        <v>41</v>
      </c>
      <c r="I61" s="2">
        <v>15.5</v>
      </c>
      <c r="J61" s="2">
        <f t="shared" si="7"/>
        <v>240.25</v>
      </c>
      <c r="K61" s="2">
        <v>1</v>
      </c>
      <c r="L61" s="2">
        <v>26</v>
      </c>
      <c r="M61" s="2" t="s">
        <v>88</v>
      </c>
      <c r="N61" s="2" t="s">
        <v>29</v>
      </c>
      <c r="O61" s="2" t="s">
        <v>33</v>
      </c>
      <c r="P61" s="2" t="s">
        <v>90</v>
      </c>
    </row>
    <row r="62" spans="1:16" s="2" customFormat="1" x14ac:dyDescent="0.25">
      <c r="A62" s="2" t="s">
        <v>116</v>
      </c>
      <c r="B62" s="2" t="s">
        <v>89</v>
      </c>
      <c r="C62" s="2">
        <v>14</v>
      </c>
      <c r="D62" s="2">
        <v>89</v>
      </c>
      <c r="E62" s="2">
        <v>8.3000000000000007</v>
      </c>
      <c r="F62" s="2">
        <f t="shared" si="6"/>
        <v>68.890000000000015</v>
      </c>
      <c r="G62" s="2">
        <v>13</v>
      </c>
      <c r="H62" s="2">
        <v>93</v>
      </c>
      <c r="I62" s="2">
        <v>4.4000000000000004</v>
      </c>
      <c r="J62" s="2">
        <f t="shared" si="7"/>
        <v>19.360000000000003</v>
      </c>
      <c r="K62" s="2">
        <v>1</v>
      </c>
      <c r="L62" s="2">
        <v>26</v>
      </c>
      <c r="M62" s="2" t="s">
        <v>88</v>
      </c>
      <c r="N62" s="2" t="s">
        <v>28</v>
      </c>
      <c r="O62" s="2" t="s">
        <v>35</v>
      </c>
      <c r="P62" s="2" t="s">
        <v>91</v>
      </c>
    </row>
    <row r="63" spans="1:16" s="5" customFormat="1" x14ac:dyDescent="0.25">
      <c r="A63" s="5" t="s">
        <v>117</v>
      </c>
      <c r="B63" s="5" t="s">
        <v>93</v>
      </c>
      <c r="C63" s="5">
        <v>17</v>
      </c>
      <c r="D63" s="5">
        <v>80.2</v>
      </c>
      <c r="E63" s="5">
        <v>16.399999999999999</v>
      </c>
      <c r="F63" s="5">
        <f t="shared" si="6"/>
        <v>268.95999999999998</v>
      </c>
      <c r="G63" s="5">
        <v>18</v>
      </c>
      <c r="H63" s="5">
        <v>87.1</v>
      </c>
      <c r="I63" s="5">
        <v>15.8</v>
      </c>
      <c r="J63" s="5">
        <f t="shared" si="7"/>
        <v>249.64000000000001</v>
      </c>
      <c r="K63" s="5">
        <v>1</v>
      </c>
      <c r="L63" s="5" t="s">
        <v>88</v>
      </c>
      <c r="M63" s="5" t="s">
        <v>88</v>
      </c>
      <c r="N63" s="5" t="s">
        <v>28</v>
      </c>
      <c r="O63" s="5" t="s">
        <v>35</v>
      </c>
      <c r="P63" s="5" t="s">
        <v>92</v>
      </c>
    </row>
    <row r="64" spans="1:16" s="5" customFormat="1" x14ac:dyDescent="0.25">
      <c r="A64" s="5" t="s">
        <v>117</v>
      </c>
      <c r="B64" s="5" t="s">
        <v>93</v>
      </c>
      <c r="C64" s="5">
        <v>17</v>
      </c>
      <c r="D64" s="5">
        <v>83.2</v>
      </c>
      <c r="E64" s="5">
        <v>18.600000000000001</v>
      </c>
      <c r="F64" s="5">
        <f t="shared" si="6"/>
        <v>345.96000000000004</v>
      </c>
      <c r="G64" s="5">
        <v>18</v>
      </c>
      <c r="H64" s="5">
        <v>93.7</v>
      </c>
      <c r="I64" s="5">
        <v>6.8</v>
      </c>
      <c r="J64" s="5">
        <f>I64 * I64</f>
        <v>46.239999999999995</v>
      </c>
      <c r="K64" s="5">
        <v>1</v>
      </c>
      <c r="L64" s="5" t="s">
        <v>88</v>
      </c>
      <c r="M64" s="5" t="s">
        <v>88</v>
      </c>
      <c r="N64" s="5" t="s">
        <v>28</v>
      </c>
      <c r="O64" s="5" t="s">
        <v>35</v>
      </c>
      <c r="P64" s="5" t="s">
        <v>92</v>
      </c>
    </row>
    <row r="65" spans="1:16" s="2" customFormat="1" x14ac:dyDescent="0.25">
      <c r="A65" s="2" t="s">
        <v>118</v>
      </c>
      <c r="B65" s="2" t="s">
        <v>94</v>
      </c>
      <c r="C65" s="2">
        <v>15</v>
      </c>
      <c r="D65" s="2">
        <v>33.200000000000003</v>
      </c>
      <c r="E65" s="2">
        <v>4.0999999999999996</v>
      </c>
      <c r="F65" s="2">
        <f t="shared" si="6"/>
        <v>16.809999999999999</v>
      </c>
      <c r="G65" s="2">
        <v>21</v>
      </c>
      <c r="H65" s="2">
        <v>39.700000000000003</v>
      </c>
      <c r="I65" s="2">
        <v>2.8</v>
      </c>
      <c r="J65" s="2">
        <f>I65 * I65</f>
        <v>7.839999999999999</v>
      </c>
      <c r="K65" s="2">
        <v>1</v>
      </c>
      <c r="L65" s="2">
        <v>27.8</v>
      </c>
      <c r="M65" s="2" t="s">
        <v>88</v>
      </c>
      <c r="N65" s="2" t="s">
        <v>29</v>
      </c>
      <c r="O65" s="2" t="s">
        <v>35</v>
      </c>
      <c r="P65" s="2" t="s">
        <v>95</v>
      </c>
    </row>
    <row r="66" spans="1:16" x14ac:dyDescent="0.25">
      <c r="L66" s="5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Gardy</dc:creator>
  <cp:lastModifiedBy>Ludovic Gardy</cp:lastModifiedBy>
  <dcterms:created xsi:type="dcterms:W3CDTF">2018-09-11T07:33:03Z</dcterms:created>
  <dcterms:modified xsi:type="dcterms:W3CDTF">2020-05-06T18:36:41Z</dcterms:modified>
</cp:coreProperties>
</file>