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dwig\Desktop\Charge_Johanna\"/>
    </mc:Choice>
  </mc:AlternateContent>
  <bookViews>
    <workbookView xWindow="0" yWindow="0" windowWidth="23445" windowHeight="1180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O13" i="1"/>
  <c r="P13" i="1" s="1"/>
  <c r="Q13" i="1"/>
  <c r="M12" i="1"/>
  <c r="O12" i="1"/>
  <c r="P12" i="1" s="1"/>
  <c r="Q12" i="1"/>
  <c r="M11" i="1"/>
  <c r="O11" i="1"/>
  <c r="P11" i="1" s="1"/>
  <c r="Q11" i="1"/>
  <c r="K13" i="1"/>
  <c r="K12" i="1"/>
  <c r="K11" i="1"/>
  <c r="S3" i="1"/>
  <c r="S4" i="1"/>
  <c r="S5" i="1"/>
  <c r="S6" i="1"/>
  <c r="S7" i="1"/>
  <c r="S8" i="1"/>
  <c r="S9" i="1"/>
  <c r="S10" i="1"/>
  <c r="S2" i="1"/>
  <c r="Q3" i="1"/>
  <c r="R3" i="1" s="1"/>
  <c r="U3" i="1" s="1"/>
  <c r="V3" i="1" s="1"/>
  <c r="Q4" i="1"/>
  <c r="R4" i="1" s="1"/>
  <c r="U4" i="1" s="1"/>
  <c r="V4" i="1" s="1"/>
  <c r="Q5" i="1"/>
  <c r="R5" i="1" s="1"/>
  <c r="U5" i="1" s="1"/>
  <c r="V5" i="1" s="1"/>
  <c r="Q6" i="1"/>
  <c r="R6" i="1" s="1"/>
  <c r="Q7" i="1"/>
  <c r="R7" i="1" s="1"/>
  <c r="U7" i="1" s="1"/>
  <c r="V7" i="1" s="1"/>
  <c r="Q8" i="1"/>
  <c r="R8" i="1" s="1"/>
  <c r="U8" i="1" s="1"/>
  <c r="V8" i="1" s="1"/>
  <c r="Q9" i="1"/>
  <c r="R9" i="1" s="1"/>
  <c r="U9" i="1" s="1"/>
  <c r="V9" i="1" s="1"/>
  <c r="Q10" i="1"/>
  <c r="R10" i="1" s="1"/>
  <c r="Q2" i="1"/>
  <c r="R2" i="1" s="1"/>
  <c r="P2" i="1"/>
  <c r="P3" i="1"/>
  <c r="P4" i="1"/>
  <c r="P5" i="1"/>
  <c r="P6" i="1"/>
  <c r="P7" i="1"/>
  <c r="P8" i="1"/>
  <c r="P9" i="1"/>
  <c r="P10" i="1"/>
  <c r="O3" i="1"/>
  <c r="O4" i="1"/>
  <c r="O5" i="1"/>
  <c r="O6" i="1"/>
  <c r="O7" i="1"/>
  <c r="O8" i="1"/>
  <c r="O9" i="1"/>
  <c r="O10" i="1"/>
  <c r="O2" i="1"/>
  <c r="M3" i="1"/>
  <c r="M4" i="1"/>
  <c r="M5" i="1"/>
  <c r="M6" i="1"/>
  <c r="M7" i="1"/>
  <c r="M8" i="1"/>
  <c r="M9" i="1"/>
  <c r="M10" i="1"/>
  <c r="M2" i="1"/>
  <c r="K3" i="1"/>
  <c r="K4" i="1"/>
  <c r="K5" i="1"/>
  <c r="K6" i="1"/>
  <c r="K7" i="1"/>
  <c r="K8" i="1"/>
  <c r="K9" i="1"/>
  <c r="K10" i="1"/>
  <c r="K2" i="1"/>
  <c r="R13" i="1" l="1"/>
  <c r="U13" i="1" s="1"/>
  <c r="R12" i="1"/>
  <c r="U12" i="1" s="1"/>
  <c r="R11" i="1"/>
  <c r="U11" i="1" s="1"/>
  <c r="U10" i="1"/>
  <c r="V10" i="1" s="1"/>
  <c r="X4" i="1" s="1"/>
  <c r="U6" i="1"/>
  <c r="V6" i="1" s="1"/>
  <c r="X3" i="1" s="1"/>
  <c r="U2" i="1"/>
  <c r="V2" i="1" s="1"/>
  <c r="X2" i="1" s="1"/>
  <c r="I3" i="1"/>
  <c r="I4" i="1"/>
  <c r="I5" i="1"/>
  <c r="I6" i="1"/>
  <c r="I7" i="1"/>
  <c r="I8" i="1"/>
  <c r="I9" i="1"/>
  <c r="I10" i="1"/>
  <c r="I2" i="1"/>
  <c r="J3" i="1"/>
  <c r="J4" i="1"/>
  <c r="J5" i="1"/>
  <c r="J6" i="1"/>
  <c r="J7" i="1"/>
  <c r="J8" i="1"/>
  <c r="J9" i="1"/>
  <c r="J10" i="1"/>
  <c r="J2" i="1"/>
  <c r="H3" i="1"/>
  <c r="H4" i="1"/>
  <c r="H5" i="1"/>
  <c r="H6" i="1"/>
  <c r="H7" i="1"/>
  <c r="H8" i="1"/>
  <c r="H9" i="1"/>
  <c r="H10" i="1"/>
  <c r="H2" i="1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<sst xmlns="http://schemas.openxmlformats.org/spreadsheetml/2006/main" count="40" uniqueCount="36">
  <si>
    <t>1A_1</t>
  </si>
  <si>
    <t>1A_2</t>
  </si>
  <si>
    <t>1A_3</t>
  </si>
  <si>
    <t>2A_1</t>
  </si>
  <si>
    <t>2A_2</t>
  </si>
  <si>
    <t>2A_3</t>
  </si>
  <si>
    <t>4A_1</t>
  </si>
  <si>
    <t>4A_2</t>
  </si>
  <si>
    <t>4A_3</t>
  </si>
  <si>
    <t>Ende linearer Bereich (s)</t>
  </si>
  <si>
    <t>Ende Ladevorgang (s)</t>
  </si>
  <si>
    <t>Ende linearer Bereich (mAh)</t>
  </si>
  <si>
    <t>Gesamtkapazität (mAh)</t>
  </si>
  <si>
    <t>Ende l. B./ Ende L. (s/s)</t>
  </si>
  <si>
    <t>Ende l. B./ Gesamtk. (mAh/mAh)</t>
  </si>
  <si>
    <t>Ladestrom (A)</t>
  </si>
  <si>
    <t>Steigung linearer Bereich (mAh/s)</t>
  </si>
  <si>
    <t>Ende L./Gesamtkapazität (s/mAh)</t>
  </si>
  <si>
    <t>Steigung linearer Bereich laut Formel (mAh/s)</t>
  </si>
  <si>
    <t>Ende linearer Bereich laut Formel (s)</t>
  </si>
  <si>
    <t>Ende linearer Bereich laut Formel (mAh)</t>
  </si>
  <si>
    <t>B0 für beschränktes Wachstum</t>
  </si>
  <si>
    <t>k für beschränktes Wachstum</t>
  </si>
  <si>
    <t>tEnde für beschränktes Wachstum (s)</t>
  </si>
  <si>
    <t>Ende Ladevorgang laut Formel</t>
  </si>
  <si>
    <t>&lt;- Veränderung Wert hier bewirkt Veränderung der oberen Tabelle</t>
  </si>
  <si>
    <t>Differenz Ladezeit</t>
  </si>
  <si>
    <t>tEnde beschränktes Wachstum abgelesen (s)</t>
  </si>
  <si>
    <t>Test1</t>
  </si>
  <si>
    <t>Test2</t>
  </si>
  <si>
    <t>Test4</t>
  </si>
  <si>
    <t>Faktor für Obergrenze beschränktes Wachstum a</t>
  </si>
  <si>
    <t>Ladestromstärke</t>
  </si>
  <si>
    <t>a</t>
  </si>
  <si>
    <t>Mittelwert Differenz</t>
  </si>
  <si>
    <t>Optimum anhand des Mittelwertes der Differenzen: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</si>
</sst>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Tabelle1!$G$1</c:f>
              <c:strCache>
                <c:ptCount val="1"/>
                <c:pt idx="0">
                  <c:v>Ende l. B./ Ende L. (s/s)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Tabelle1!$B$2:$B$10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xVal>
          <c:yVal>
            <c:numRef>
              <c:f>Tabelle1!$G$2:$G$10</c:f>
              <c:numCache>
                <c:formatCode>General</c:formatCode>
                <c:ptCount val="9"/>
                <c:pt idx="0">
                  <c:v>0.92385466034755137</c:v>
                </c:pt>
                <c:pt idx="1">
                  <c:v>0.91719943864026199</c:v>
                </c:pt>
                <c:pt idx="2">
                  <c:v>0.93666058696733545</c:v>
                </c:pt>
                <c:pt idx="3">
                  <c:v>0.79743661186960157</c:v>
                </c:pt>
                <c:pt idx="4">
                  <c:v>0.80472737040021491</c:v>
                </c:pt>
                <c:pt idx="5">
                  <c:v>0.78935636667595432</c:v>
                </c:pt>
                <c:pt idx="6">
                  <c:v>0.61950790861159932</c:v>
                </c:pt>
                <c:pt idx="7">
                  <c:v>0.62406675450153715</c:v>
                </c:pt>
                <c:pt idx="8">
                  <c:v>0.62574712643678165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Tabelle1!$H$1</c:f>
              <c:strCache>
                <c:ptCount val="1"/>
                <c:pt idx="0">
                  <c:v>Ende l. B./ Gesamtk. (mAh/mAh)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"/>
            <c:backward val="1"/>
            <c:intercept val="1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Tabelle1!$B$2:$B$10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xVal>
          <c:yVal>
            <c:numRef>
              <c:f>Tabelle1!$H$2:$H$10</c:f>
              <c:numCache>
                <c:formatCode>General</c:formatCode>
                <c:ptCount val="9"/>
                <c:pt idx="0">
                  <c:v>0.97005988023952094</c:v>
                </c:pt>
                <c:pt idx="1">
                  <c:v>0.96142433234421365</c:v>
                </c:pt>
                <c:pt idx="2">
                  <c:v>0.97499999999999998</c:v>
                </c:pt>
                <c:pt idx="3">
                  <c:v>0.92941176470588238</c:v>
                </c:pt>
                <c:pt idx="4">
                  <c:v>0.94050991501416425</c:v>
                </c:pt>
                <c:pt idx="5">
                  <c:v>0.93975903614457834</c:v>
                </c:pt>
                <c:pt idx="6">
                  <c:v>0.87818696883852687</c:v>
                </c:pt>
                <c:pt idx="7">
                  <c:v>0.89942528735632188</c:v>
                </c:pt>
                <c:pt idx="8">
                  <c:v>0.88235294117647056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437216"/>
        <c:axId val="336436432"/>
      </c:scatterChart>
      <c:valAx>
        <c:axId val="33643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Ladestromstärke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6436432"/>
        <c:crosses val="autoZero"/>
        <c:crossBetween val="midCat"/>
      </c:valAx>
      <c:valAx>
        <c:axId val="33643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Ende linearer Bereich/ Gesamt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643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Tabelle1!$J$1</c:f>
              <c:strCache>
                <c:ptCount val="1"/>
                <c:pt idx="0">
                  <c:v>Steigung linearer Bereich (mAh/s)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"/>
            <c:backward val="1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Tabelle1!$B$2:$B$10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xVal>
          <c:yVal>
            <c:numRef>
              <c:f>Tabelle1!$J$2:$J$10</c:f>
              <c:numCache>
                <c:formatCode>0.000</c:formatCode>
                <c:ptCount val="9"/>
                <c:pt idx="0">
                  <c:v>0.27701778385772913</c:v>
                </c:pt>
                <c:pt idx="1">
                  <c:v>0.27541652499149949</c:v>
                </c:pt>
                <c:pt idx="2">
                  <c:v>0.27615507169410514</c:v>
                </c:pt>
                <c:pt idx="3">
                  <c:v>0.55206149545772187</c:v>
                </c:pt>
                <c:pt idx="4">
                  <c:v>0.55407209612817088</c:v>
                </c:pt>
                <c:pt idx="5">
                  <c:v>0.55065301800211786</c:v>
                </c:pt>
                <c:pt idx="6">
                  <c:v>1.0992907801418439</c:v>
                </c:pt>
                <c:pt idx="7">
                  <c:v>1.1013370865587615</c:v>
                </c:pt>
                <c:pt idx="8">
                  <c:v>1.1021307861866274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434864"/>
        <c:axId val="3364313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Tabelle1!$H$19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Tabelle1!$H$20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33643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6431336"/>
        <c:crosses val="autoZero"/>
        <c:crossBetween val="midCat"/>
      </c:valAx>
      <c:valAx>
        <c:axId val="33643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643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Tabelle1!$I$1</c:f>
              <c:strCache>
                <c:ptCount val="1"/>
                <c:pt idx="0">
                  <c:v>Ende L./Gesamtkapazität (s/mAh)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forward val="5"/>
            <c:backward val="0.5"/>
            <c:dispRSqr val="0"/>
            <c:dispEq val="1"/>
            <c:trendlineLbl>
              <c:layout>
                <c:manualLayout>
                  <c:x val="-7.7053402100370746E-2"/>
                  <c:y val="-0.1725512473868250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3,7392x</a:t>
                    </a:r>
                    <a:r>
                      <a:rPr lang="en-US" sz="1600" baseline="30000"/>
                      <a:t>-0,776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Tabelle1!$B$2:$B$10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xVal>
          <c:yVal>
            <c:numRef>
              <c:f>Tabelle1!$I$2:$I$10</c:f>
              <c:numCache>
                <c:formatCode>General</c:formatCode>
                <c:ptCount val="9"/>
                <c:pt idx="0">
                  <c:v>3.7904191616766467</c:v>
                </c:pt>
                <c:pt idx="1">
                  <c:v>3.80593471810089</c:v>
                </c:pt>
                <c:pt idx="2">
                  <c:v>3.7693750000000001</c:v>
                </c:pt>
                <c:pt idx="3">
                  <c:v>2.1111764705882354</c:v>
                </c:pt>
                <c:pt idx="4">
                  <c:v>2.1093484419263455</c:v>
                </c:pt>
                <c:pt idx="5">
                  <c:v>2.1620481927710844</c:v>
                </c:pt>
                <c:pt idx="6">
                  <c:v>1.2895184135977338</c:v>
                </c:pt>
                <c:pt idx="7">
                  <c:v>1.3086206896551724</c:v>
                </c:pt>
                <c:pt idx="8">
                  <c:v>1.2794117647058822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435648"/>
        <c:axId val="3364360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Tabelle1!$H$19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Tabelle1!$H$20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33643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6436040"/>
        <c:crosses val="autoZero"/>
        <c:crossBetween val="midCat"/>
      </c:valAx>
      <c:valAx>
        <c:axId val="33643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643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83631889763779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Tabelle1!$W$30:$W$31</c:f>
              <c:strCache>
                <c:ptCount val="2"/>
                <c:pt idx="0">
                  <c:v>Optimum anhand des Mittelwertes der Differenzen:</c:v>
                </c:pt>
                <c:pt idx="1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5"/>
            <c:backward val="0.5"/>
            <c:dispRSqr val="0"/>
            <c:dispEq val="0"/>
          </c:trendline>
          <c:xVal>
            <c:numRef>
              <c:f>Tabelle1!$V$32:$V$34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Tabelle1!$W$32:$W$34</c:f>
              <c:numCache>
                <c:formatCode>General</c:formatCode>
                <c:ptCount val="3"/>
                <c:pt idx="0">
                  <c:v>3.5309999999999999E-3</c:v>
                </c:pt>
                <c:pt idx="1">
                  <c:v>1.2459999999999999E-3</c:v>
                </c:pt>
                <c:pt idx="2">
                  <c:v>1.188E-3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623464"/>
        <c:axId val="359618760"/>
      </c:scatterChart>
      <c:valAx>
        <c:axId val="35962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9618760"/>
        <c:crosses val="autoZero"/>
        <c:crossBetween val="midCat"/>
      </c:valAx>
      <c:valAx>
        <c:axId val="35961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9623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438149</xdr:colOff>
      <xdr:row>29</xdr:row>
      <xdr:rowOff>19051</xdr:rowOff>
    </xdr:from>
    <xdr:to>
      <xdr:col>5</xdr:col>
      <xdr:colOff>1428749</xdr:colOff>
      <xdr:row>55</xdr:row>
      <xdr:rowOff>180975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38099</xdr:colOff>
      <xdr:row>28</xdr:row>
      <xdr:rowOff>185736</xdr:rowOff>
    </xdr:from>
    <xdr:to>
      <xdr:col>8</xdr:col>
      <xdr:colOff>2352674</xdr:colOff>
      <xdr:row>55</xdr:row>
      <xdr:rowOff>152399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657226</xdr:colOff>
      <xdr:row>35</xdr:row>
      <xdr:rowOff>114300</xdr:rowOff>
    </xdr:from>
    <xdr:to>
      <xdr:col>12</xdr:col>
      <xdr:colOff>57151</xdr:colOff>
      <xdr:row>62</xdr:row>
      <xdr:rowOff>80963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762000</xdr:colOff>
      <xdr:row>33</xdr:row>
      <xdr:rowOff>61912</xdr:rowOff>
    </xdr:from>
    <xdr:to>
      <xdr:col>20</xdr:col>
      <xdr:colOff>2705100</xdr:colOff>
      <xdr:row>47</xdr:row>
      <xdr:rowOff>138112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abSelected="1" topLeftCell="S1" workbookViewId="0">
      <selection activeCell="V42" sqref="V42"/>
    </sheetView>
  </sheetViews>
  <sheetFormatPr baseColWidth="10" defaultRowHeight="15" x14ac:dyDescent="0.25"/>
  <cols>
    <col min="2" max="2" width="30.140625" customWidth="1"/>
    <col min="3" max="3" width="33.5703125" customWidth="1"/>
    <col min="4" max="4" width="27.7109375" customWidth="1"/>
    <col min="5" max="5" width="24.42578125" customWidth="1"/>
    <col min="6" max="6" width="25.7109375" customWidth="1"/>
    <col min="7" max="7" width="36" customWidth="1"/>
    <col min="8" max="8" width="36.28515625" customWidth="1"/>
    <col min="9" max="9" width="39.42578125" customWidth="1"/>
    <col min="10" max="10" width="45.7109375" customWidth="1"/>
    <col min="11" max="11" width="53.42578125" customWidth="1"/>
    <col min="12" max="12" width="25.85546875" customWidth="1"/>
    <col min="13" max="13" width="35.42578125" customWidth="1"/>
    <col min="14" max="14" width="27.85546875" customWidth="1"/>
    <col min="15" max="15" width="43.42578125" customWidth="1"/>
    <col min="16" max="16" width="35.42578125" customWidth="1"/>
    <col min="17" max="17" width="31" customWidth="1"/>
    <col min="18" max="18" width="41.5703125" customWidth="1"/>
    <col min="19" max="19" width="50.42578125" customWidth="1"/>
    <col min="20" max="20" width="39.42578125" customWidth="1"/>
    <col min="21" max="21" width="41" customWidth="1"/>
    <col min="22" max="22" width="29.140625" customWidth="1"/>
    <col min="23" max="23" width="20" customWidth="1"/>
    <col min="24" max="24" width="23.140625" customWidth="1"/>
  </cols>
  <sheetData>
    <row r="1" spans="1:24" x14ac:dyDescent="0.25">
      <c r="B1" t="s">
        <v>15</v>
      </c>
      <c r="C1" t="s">
        <v>9</v>
      </c>
      <c r="D1" t="s">
        <v>11</v>
      </c>
      <c r="E1" t="s">
        <v>10</v>
      </c>
      <c r="F1" t="s">
        <v>12</v>
      </c>
      <c r="G1" t="s">
        <v>13</v>
      </c>
      <c r="H1" t="s">
        <v>14</v>
      </c>
      <c r="I1" t="s">
        <v>17</v>
      </c>
      <c r="J1" t="s">
        <v>16</v>
      </c>
      <c r="K1" t="s">
        <v>18</v>
      </c>
      <c r="L1" t="s">
        <v>9</v>
      </c>
      <c r="M1" t="s">
        <v>19</v>
      </c>
      <c r="N1" t="s">
        <v>11</v>
      </c>
      <c r="O1" t="s">
        <v>20</v>
      </c>
      <c r="P1" t="s">
        <v>21</v>
      </c>
      <c r="Q1" t="s">
        <v>22</v>
      </c>
      <c r="R1" t="s">
        <v>23</v>
      </c>
      <c r="S1" t="s">
        <v>27</v>
      </c>
      <c r="T1" t="s">
        <v>10</v>
      </c>
      <c r="U1" t="s">
        <v>24</v>
      </c>
      <c r="V1" t="s">
        <v>26</v>
      </c>
      <c r="W1" t="s">
        <v>32</v>
      </c>
      <c r="X1" t="s">
        <v>34</v>
      </c>
    </row>
    <row r="2" spans="1:24" x14ac:dyDescent="0.25">
      <c r="A2" t="s">
        <v>0</v>
      </c>
      <c r="B2">
        <v>1</v>
      </c>
      <c r="C2">
        <v>5848</v>
      </c>
      <c r="D2">
        <v>1620</v>
      </c>
      <c r="E2">
        <v>6330</v>
      </c>
      <c r="F2">
        <v>1670</v>
      </c>
      <c r="G2">
        <f>C2/E2</f>
        <v>0.92385466034755137</v>
      </c>
      <c r="H2">
        <f>D2/F2</f>
        <v>0.97005988023952094</v>
      </c>
      <c r="I2">
        <f t="shared" ref="I2:I10" si="0">E2/F2</f>
        <v>3.7904191616766467</v>
      </c>
      <c r="J2" s="1">
        <f t="shared" ref="J2:J10" si="1">D2/C2</f>
        <v>0.27701778385772913</v>
      </c>
      <c r="K2">
        <f>0.2754*B2</f>
        <v>0.27539999999999998</v>
      </c>
      <c r="L2">
        <v>5848</v>
      </c>
      <c r="M2">
        <f>(-0.0291*B2+1)*F2/(0.2754*B2)</f>
        <v>5887.447349310095</v>
      </c>
      <c r="N2">
        <v>1620</v>
      </c>
      <c r="O2">
        <f>(-0.0291*B2+1)*F2</f>
        <v>1621.403</v>
      </c>
      <c r="P2">
        <f>O2</f>
        <v>1621.403</v>
      </c>
      <c r="Q2">
        <f t="shared" ref="Q2:Q13" si="2">0.2754*B2/(F2*($S$32+0.0291*B2))</f>
        <v>5.0537887174992666E-3</v>
      </c>
      <c r="R2">
        <f t="shared" ref="R2:R13" si="3">LN($S$32*F2/((1+$S$32)*F2-P2))/(-Q2)</f>
        <v>440.00288973970009</v>
      </c>
      <c r="S2">
        <f>E2-C2</f>
        <v>482</v>
      </c>
      <c r="T2">
        <v>6330</v>
      </c>
      <c r="U2">
        <f t="shared" ref="U2:U13" si="4">M2+R2</f>
        <v>6327.4502390497946</v>
      </c>
      <c r="V2">
        <f>T2-U2</f>
        <v>2.549760950205382</v>
      </c>
      <c r="W2">
        <v>1</v>
      </c>
      <c r="X2">
        <f>AVERAGEIF($B$2:$B$10,W2,$V$2:$V$10)</f>
        <v>1.2787526599519575E-2</v>
      </c>
    </row>
    <row r="3" spans="1:24" x14ac:dyDescent="0.25">
      <c r="A3" t="s">
        <v>1</v>
      </c>
      <c r="B3">
        <v>1</v>
      </c>
      <c r="C3">
        <v>5882</v>
      </c>
      <c r="D3">
        <v>1620</v>
      </c>
      <c r="E3">
        <v>6413</v>
      </c>
      <c r="F3">
        <v>1685</v>
      </c>
      <c r="G3">
        <f t="shared" ref="G3:G10" si="5">C3/E3</f>
        <v>0.91719943864026199</v>
      </c>
      <c r="H3">
        <f t="shared" ref="H3:H10" si="6">D3/F3</f>
        <v>0.96142433234421365</v>
      </c>
      <c r="I3">
        <f t="shared" si="0"/>
        <v>3.80593471810089</v>
      </c>
      <c r="J3" s="1">
        <f t="shared" si="1"/>
        <v>0.27541652499149949</v>
      </c>
      <c r="K3">
        <f t="shared" ref="K3:K13" si="7">0.2754*B3</f>
        <v>0.27539999999999998</v>
      </c>
      <c r="L3">
        <v>5882</v>
      </c>
      <c r="M3">
        <f t="shared" ref="M3:M13" si="8">(-0.0291*B3+1)*F3/(0.2754*B3)</f>
        <v>5940.3286129266526</v>
      </c>
      <c r="N3">
        <v>1620</v>
      </c>
      <c r="O3">
        <f t="shared" ref="O3:O13" si="9">(-0.0291*B3+1)*F3</f>
        <v>1635.9665</v>
      </c>
      <c r="P3">
        <f t="shared" ref="P3:P13" si="10">O3</f>
        <v>1635.9665</v>
      </c>
      <c r="Q3">
        <f t="shared" si="2"/>
        <v>5.0087995004295394E-3</v>
      </c>
      <c r="R3">
        <f t="shared" si="3"/>
        <v>443.95501150382967</v>
      </c>
      <c r="S3">
        <f t="shared" ref="S3:S10" si="11">E3-C3</f>
        <v>531</v>
      </c>
      <c r="T3">
        <v>6413</v>
      </c>
      <c r="U3">
        <f t="shared" si="4"/>
        <v>6384.2836244304826</v>
      </c>
      <c r="V3">
        <f t="shared" ref="V3:V10" si="12">T3-U3</f>
        <v>28.716375569517368</v>
      </c>
      <c r="W3">
        <v>2</v>
      </c>
      <c r="X3">
        <f t="shared" ref="X3:X4" si="13">AVERAGEIF($B$2:$B$10,W3,$V$2:$V$10)</f>
        <v>164.81626868452244</v>
      </c>
    </row>
    <row r="4" spans="1:24" x14ac:dyDescent="0.25">
      <c r="A4" t="s">
        <v>2</v>
      </c>
      <c r="B4">
        <v>1</v>
      </c>
      <c r="C4">
        <v>5649</v>
      </c>
      <c r="D4">
        <v>1560</v>
      </c>
      <c r="E4">
        <v>6031</v>
      </c>
      <c r="F4">
        <v>1600</v>
      </c>
      <c r="G4">
        <f t="shared" si="5"/>
        <v>0.93666058696733545</v>
      </c>
      <c r="H4">
        <f t="shared" si="6"/>
        <v>0.97499999999999998</v>
      </c>
      <c r="I4">
        <f t="shared" si="0"/>
        <v>3.7693750000000001</v>
      </c>
      <c r="J4" s="1">
        <f t="shared" si="1"/>
        <v>0.27615507169410514</v>
      </c>
      <c r="K4">
        <f t="shared" si="7"/>
        <v>0.27539999999999998</v>
      </c>
      <c r="L4">
        <v>5649</v>
      </c>
      <c r="M4">
        <f t="shared" si="8"/>
        <v>5640.6681190994923</v>
      </c>
      <c r="N4">
        <v>1560</v>
      </c>
      <c r="O4">
        <f t="shared" si="9"/>
        <v>1553.44</v>
      </c>
      <c r="P4">
        <f t="shared" si="10"/>
        <v>1553.44</v>
      </c>
      <c r="Q4">
        <f t="shared" si="2"/>
        <v>5.2748919738898588E-3</v>
      </c>
      <c r="R4">
        <f t="shared" si="3"/>
        <v>421.55965484043162</v>
      </c>
      <c r="S4">
        <f t="shared" si="11"/>
        <v>382</v>
      </c>
      <c r="T4">
        <v>6031</v>
      </c>
      <c r="U4">
        <f t="shared" si="4"/>
        <v>6062.2277739399242</v>
      </c>
      <c r="V4">
        <f t="shared" si="12"/>
        <v>-31.227773939924191</v>
      </c>
      <c r="W4">
        <v>4</v>
      </c>
      <c r="X4">
        <f t="shared" si="13"/>
        <v>185.11509864460564</v>
      </c>
    </row>
    <row r="5" spans="1:24" x14ac:dyDescent="0.25">
      <c r="A5" t="s">
        <v>3</v>
      </c>
      <c r="B5">
        <v>2</v>
      </c>
      <c r="C5">
        <v>2862</v>
      </c>
      <c r="D5">
        <v>1580</v>
      </c>
      <c r="E5">
        <v>3589</v>
      </c>
      <c r="F5">
        <v>1700</v>
      </c>
      <c r="G5">
        <f t="shared" si="5"/>
        <v>0.79743661186960157</v>
      </c>
      <c r="H5">
        <f t="shared" si="6"/>
        <v>0.92941176470588238</v>
      </c>
      <c r="I5">
        <f t="shared" si="0"/>
        <v>2.1111764705882354</v>
      </c>
      <c r="J5" s="1">
        <f t="shared" si="1"/>
        <v>0.55206149545772187</v>
      </c>
      <c r="K5">
        <f t="shared" si="7"/>
        <v>0.55079999999999996</v>
      </c>
      <c r="L5">
        <v>2862</v>
      </c>
      <c r="M5">
        <f t="shared" si="8"/>
        <v>2906.7901234567903</v>
      </c>
      <c r="N5">
        <v>1580</v>
      </c>
      <c r="O5">
        <f t="shared" si="9"/>
        <v>1601.06</v>
      </c>
      <c r="P5">
        <f t="shared" si="10"/>
        <v>1601.06</v>
      </c>
      <c r="Q5">
        <f t="shared" si="2"/>
        <v>5.2485785099868777E-3</v>
      </c>
      <c r="R5">
        <f t="shared" si="3"/>
        <v>545.13905307178277</v>
      </c>
      <c r="S5">
        <f t="shared" si="11"/>
        <v>727</v>
      </c>
      <c r="T5">
        <v>3589</v>
      </c>
      <c r="U5">
        <f t="shared" si="4"/>
        <v>3451.929176528573</v>
      </c>
      <c r="V5">
        <f t="shared" si="12"/>
        <v>137.07082347142705</v>
      </c>
    </row>
    <row r="6" spans="1:24" x14ac:dyDescent="0.25">
      <c r="A6" t="s">
        <v>4</v>
      </c>
      <c r="B6">
        <v>2</v>
      </c>
      <c r="C6">
        <v>2996</v>
      </c>
      <c r="D6">
        <v>1660</v>
      </c>
      <c r="E6">
        <v>3723</v>
      </c>
      <c r="F6">
        <v>1765</v>
      </c>
      <c r="G6">
        <f t="shared" si="5"/>
        <v>0.80472737040021491</v>
      </c>
      <c r="H6">
        <f t="shared" si="6"/>
        <v>0.94050991501416425</v>
      </c>
      <c r="I6">
        <f t="shared" si="0"/>
        <v>2.1093484419263455</v>
      </c>
      <c r="J6" s="1">
        <f t="shared" si="1"/>
        <v>0.55407209612817088</v>
      </c>
      <c r="K6">
        <f t="shared" si="7"/>
        <v>0.55079999999999996</v>
      </c>
      <c r="L6">
        <v>2996</v>
      </c>
      <c r="M6">
        <f t="shared" si="8"/>
        <v>3017.9320987654323</v>
      </c>
      <c r="N6">
        <v>1660</v>
      </c>
      <c r="O6">
        <f t="shared" si="9"/>
        <v>1662.277</v>
      </c>
      <c r="P6">
        <f t="shared" si="10"/>
        <v>1662.277</v>
      </c>
      <c r="Q6">
        <f t="shared" si="2"/>
        <v>5.0552880832734808E-3</v>
      </c>
      <c r="R6">
        <f t="shared" si="3"/>
        <v>565.98260510099772</v>
      </c>
      <c r="S6">
        <f t="shared" si="11"/>
        <v>727</v>
      </c>
      <c r="T6">
        <v>3723</v>
      </c>
      <c r="U6">
        <f t="shared" si="4"/>
        <v>3583.91470386643</v>
      </c>
      <c r="V6">
        <f t="shared" si="12"/>
        <v>139.08529613356995</v>
      </c>
    </row>
    <row r="7" spans="1:24" x14ac:dyDescent="0.25">
      <c r="A7" t="s">
        <v>5</v>
      </c>
      <c r="B7">
        <v>2</v>
      </c>
      <c r="C7">
        <v>2833</v>
      </c>
      <c r="D7">
        <v>1560</v>
      </c>
      <c r="E7">
        <v>3589</v>
      </c>
      <c r="F7">
        <v>1660</v>
      </c>
      <c r="G7">
        <f t="shared" si="5"/>
        <v>0.78935636667595432</v>
      </c>
      <c r="H7">
        <f t="shared" si="6"/>
        <v>0.93975903614457834</v>
      </c>
      <c r="I7">
        <f t="shared" si="0"/>
        <v>2.1620481927710844</v>
      </c>
      <c r="J7" s="1">
        <f t="shared" si="1"/>
        <v>0.55065301800211786</v>
      </c>
      <c r="K7">
        <f t="shared" si="7"/>
        <v>0.55079999999999996</v>
      </c>
      <c r="L7">
        <v>2833</v>
      </c>
      <c r="M7">
        <f t="shared" si="8"/>
        <v>2838.3950617283949</v>
      </c>
      <c r="N7">
        <v>1560</v>
      </c>
      <c r="O7">
        <f t="shared" si="9"/>
        <v>1563.3879999999999</v>
      </c>
      <c r="P7">
        <f t="shared" si="10"/>
        <v>1563.3879999999999</v>
      </c>
      <c r="Q7">
        <f t="shared" si="2"/>
        <v>5.3750502813118628E-3</v>
      </c>
      <c r="R7">
        <f t="shared" si="3"/>
        <v>532.31225182303467</v>
      </c>
      <c r="S7">
        <f t="shared" si="11"/>
        <v>756</v>
      </c>
      <c r="T7">
        <v>3589</v>
      </c>
      <c r="U7">
        <f t="shared" si="4"/>
        <v>3370.7073135514297</v>
      </c>
      <c r="V7">
        <f t="shared" si="12"/>
        <v>218.29268644857029</v>
      </c>
    </row>
    <row r="8" spans="1:24" x14ac:dyDescent="0.25">
      <c r="A8" t="s">
        <v>6</v>
      </c>
      <c r="B8">
        <v>4</v>
      </c>
      <c r="C8">
        <v>1410</v>
      </c>
      <c r="D8">
        <v>1550</v>
      </c>
      <c r="E8">
        <v>2276</v>
      </c>
      <c r="F8">
        <v>1765</v>
      </c>
      <c r="G8">
        <f t="shared" si="5"/>
        <v>0.61950790861159932</v>
      </c>
      <c r="H8">
        <f t="shared" si="6"/>
        <v>0.87818696883852687</v>
      </c>
      <c r="I8">
        <f t="shared" si="0"/>
        <v>1.2895184135977338</v>
      </c>
      <c r="J8" s="1">
        <f t="shared" si="1"/>
        <v>1.0992907801418439</v>
      </c>
      <c r="K8">
        <f t="shared" si="7"/>
        <v>1.1015999999999999</v>
      </c>
      <c r="L8">
        <v>1410</v>
      </c>
      <c r="M8">
        <f t="shared" si="8"/>
        <v>1415.7171387073347</v>
      </c>
      <c r="N8">
        <v>1550</v>
      </c>
      <c r="O8">
        <f t="shared" si="9"/>
        <v>1559.5539999999999</v>
      </c>
      <c r="P8">
        <f t="shared" si="10"/>
        <v>1559.5539999999999</v>
      </c>
      <c r="Q8">
        <f t="shared" si="2"/>
        <v>5.2041255166479922E-3</v>
      </c>
      <c r="R8">
        <f t="shared" si="3"/>
        <v>677.41168985689444</v>
      </c>
      <c r="S8">
        <f t="shared" si="11"/>
        <v>866</v>
      </c>
      <c r="T8">
        <v>2276</v>
      </c>
      <c r="U8">
        <f t="shared" si="4"/>
        <v>2093.128828564229</v>
      </c>
      <c r="V8">
        <f t="shared" si="12"/>
        <v>182.87117143577098</v>
      </c>
    </row>
    <row r="9" spans="1:24" x14ac:dyDescent="0.25">
      <c r="A9" t="s">
        <v>7</v>
      </c>
      <c r="B9">
        <v>4</v>
      </c>
      <c r="C9">
        <v>1421</v>
      </c>
      <c r="D9">
        <v>1565</v>
      </c>
      <c r="E9">
        <v>2277</v>
      </c>
      <c r="F9">
        <v>1740</v>
      </c>
      <c r="G9">
        <f t="shared" si="5"/>
        <v>0.62406675450153715</v>
      </c>
      <c r="H9">
        <f t="shared" si="6"/>
        <v>0.89942528735632188</v>
      </c>
      <c r="I9">
        <f t="shared" si="0"/>
        <v>1.3086206896551724</v>
      </c>
      <c r="J9" s="1">
        <f t="shared" si="1"/>
        <v>1.1013370865587615</v>
      </c>
      <c r="K9">
        <f t="shared" si="7"/>
        <v>1.1015999999999999</v>
      </c>
      <c r="L9">
        <v>1421</v>
      </c>
      <c r="M9">
        <f t="shared" si="8"/>
        <v>1395.6644880174292</v>
      </c>
      <c r="N9">
        <v>1565</v>
      </c>
      <c r="O9">
        <f t="shared" si="9"/>
        <v>1537.4639999999999</v>
      </c>
      <c r="P9">
        <f t="shared" si="10"/>
        <v>1537.4639999999999</v>
      </c>
      <c r="Q9">
        <f t="shared" si="2"/>
        <v>5.2788974349906358E-3</v>
      </c>
      <c r="R9">
        <f t="shared" si="3"/>
        <v>667.81662342832647</v>
      </c>
      <c r="S9">
        <f t="shared" si="11"/>
        <v>856</v>
      </c>
      <c r="T9">
        <v>2277</v>
      </c>
      <c r="U9">
        <f t="shared" si="4"/>
        <v>2063.4811114457557</v>
      </c>
      <c r="V9">
        <f t="shared" si="12"/>
        <v>213.51888855424431</v>
      </c>
    </row>
    <row r="10" spans="1:24" x14ac:dyDescent="0.25">
      <c r="A10" t="s">
        <v>8</v>
      </c>
      <c r="B10">
        <v>4</v>
      </c>
      <c r="C10">
        <v>1361</v>
      </c>
      <c r="D10">
        <v>1500</v>
      </c>
      <c r="E10">
        <v>2175</v>
      </c>
      <c r="F10">
        <v>1700</v>
      </c>
      <c r="G10">
        <f t="shared" si="5"/>
        <v>0.62574712643678165</v>
      </c>
      <c r="H10">
        <f t="shared" si="6"/>
        <v>0.88235294117647056</v>
      </c>
      <c r="I10">
        <f t="shared" si="0"/>
        <v>1.2794117647058822</v>
      </c>
      <c r="J10" s="1">
        <f t="shared" si="1"/>
        <v>1.1021307861866274</v>
      </c>
      <c r="K10">
        <f t="shared" si="7"/>
        <v>1.1015999999999999</v>
      </c>
      <c r="L10">
        <v>1361</v>
      </c>
      <c r="M10">
        <f t="shared" si="8"/>
        <v>1363.5802469135804</v>
      </c>
      <c r="N10">
        <v>1500</v>
      </c>
      <c r="O10">
        <f t="shared" si="9"/>
        <v>1502.12</v>
      </c>
      <c r="P10">
        <f t="shared" si="10"/>
        <v>1502.12</v>
      </c>
      <c r="Q10">
        <f t="shared" si="2"/>
        <v>5.4031067864021799E-3</v>
      </c>
      <c r="R10">
        <f t="shared" si="3"/>
        <v>652.46451714261786</v>
      </c>
      <c r="S10">
        <f t="shared" si="11"/>
        <v>814</v>
      </c>
      <c r="T10">
        <v>2175</v>
      </c>
      <c r="U10">
        <f t="shared" si="4"/>
        <v>2016.0447640561983</v>
      </c>
      <c r="V10">
        <f t="shared" si="12"/>
        <v>158.95523594380165</v>
      </c>
    </row>
    <row r="11" spans="1:24" x14ac:dyDescent="0.25">
      <c r="A11" t="s">
        <v>28</v>
      </c>
      <c r="B11">
        <v>1</v>
      </c>
      <c r="F11">
        <v>5200</v>
      </c>
      <c r="K11">
        <f t="shared" si="7"/>
        <v>0.27539999999999998</v>
      </c>
      <c r="M11">
        <f t="shared" si="8"/>
        <v>18332.171387073351</v>
      </c>
      <c r="O11">
        <f t="shared" si="9"/>
        <v>5048.68</v>
      </c>
      <c r="P11">
        <f t="shared" si="10"/>
        <v>5048.68</v>
      </c>
      <c r="Q11">
        <f t="shared" si="2"/>
        <v>1.6230436842738028E-3</v>
      </c>
      <c r="R11">
        <f t="shared" si="3"/>
        <v>1370.0688782314005</v>
      </c>
      <c r="U11">
        <f t="shared" si="4"/>
        <v>19702.24026530475</v>
      </c>
    </row>
    <row r="12" spans="1:24" x14ac:dyDescent="0.25">
      <c r="A12" t="s">
        <v>29</v>
      </c>
      <c r="B12">
        <v>2</v>
      </c>
      <c r="F12">
        <v>5200</v>
      </c>
      <c r="K12">
        <f t="shared" si="7"/>
        <v>0.55079999999999996</v>
      </c>
      <c r="M12">
        <f t="shared" si="8"/>
        <v>8891.3580246913589</v>
      </c>
      <c r="O12">
        <f t="shared" si="9"/>
        <v>4897.3599999999997</v>
      </c>
      <c r="P12">
        <f t="shared" si="10"/>
        <v>4897.3599999999997</v>
      </c>
      <c r="Q12">
        <f t="shared" si="2"/>
        <v>1.7158814359572486E-3</v>
      </c>
      <c r="R12">
        <f t="shared" si="3"/>
        <v>1667.4841623372167</v>
      </c>
      <c r="U12">
        <f t="shared" si="4"/>
        <v>10558.842187028575</v>
      </c>
    </row>
    <row r="13" spans="1:24" x14ac:dyDescent="0.25">
      <c r="A13" t="s">
        <v>30</v>
      </c>
      <c r="B13">
        <v>4</v>
      </c>
      <c r="F13">
        <v>5200</v>
      </c>
      <c r="K13">
        <f t="shared" si="7"/>
        <v>1.1015999999999999</v>
      </c>
      <c r="M13">
        <f t="shared" si="8"/>
        <v>4170.9513435003628</v>
      </c>
      <c r="O13">
        <f t="shared" si="9"/>
        <v>4594.7199999999993</v>
      </c>
      <c r="P13">
        <f t="shared" si="10"/>
        <v>4594.7199999999993</v>
      </c>
      <c r="Q13">
        <f t="shared" si="2"/>
        <v>1.7664002955545591E-3</v>
      </c>
      <c r="R13">
        <f t="shared" si="3"/>
        <v>1995.7738171421247</v>
      </c>
      <c r="U13">
        <f t="shared" si="4"/>
        <v>6166.725160642487</v>
      </c>
    </row>
    <row r="30" spans="19:23" x14ac:dyDescent="0.25">
      <c r="V30" t="s">
        <v>35</v>
      </c>
    </row>
    <row r="31" spans="19:23" x14ac:dyDescent="0.25">
      <c r="S31" t="s">
        <v>31</v>
      </c>
      <c r="V31" t="s">
        <v>32</v>
      </c>
      <c r="W31" t="s">
        <v>33</v>
      </c>
    </row>
    <row r="32" spans="19:23" x14ac:dyDescent="0.25">
      <c r="S32">
        <v>3.5309999999999999E-3</v>
      </c>
      <c r="T32" t="s">
        <v>25</v>
      </c>
      <c r="V32">
        <v>1</v>
      </c>
      <c r="W32">
        <v>3.5309999999999999E-3</v>
      </c>
    </row>
    <row r="33" spans="22:23" x14ac:dyDescent="0.25">
      <c r="V33">
        <v>2</v>
      </c>
      <c r="W33">
        <v>1.2459999999999999E-3</v>
      </c>
    </row>
    <row r="34" spans="22:23" x14ac:dyDescent="0.25">
      <c r="V34">
        <v>4</v>
      </c>
      <c r="W34">
        <v>1.188E-3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Ludwig</dc:creator>
  <cp:lastModifiedBy>Ludwig</cp:lastModifiedBy>
  <dcterms:created xsi:type="dcterms:W3CDTF">2017-12-27T19:14:14Z</dcterms:created>
  <dcterms:modified xsi:type="dcterms:W3CDTF">2017-12-31T11:31:12Z</dcterms:modified>
</cp:coreProperties>
</file>