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uisaugey/IR-1/Bilan Carbone/GES/"/>
    </mc:Choice>
  </mc:AlternateContent>
  <xr:revisionPtr revIDLastSave="0" documentId="8_{B5099AC4-FC27-8549-ABD6-F905EF535E4C}" xr6:coauthVersionLast="47" xr6:coauthVersionMax="47" xr10:uidLastSave="{00000000-0000-0000-0000-000000000000}"/>
  <bookViews>
    <workbookView xWindow="0" yWindow="740" windowWidth="34560" windowHeight="21600" xr2:uid="{C7CF1525-85B5-6E40-91DC-F00361EE7ED7}"/>
  </bookViews>
  <sheets>
    <sheet name="Application" sheetId="3" r:id="rId1"/>
    <sheet name="Utilisateurs" sheetId="4" r:id="rId2"/>
    <sheet name="Personnel" sheetId="1" r:id="rId3"/>
    <sheet name="Batîment" sheetId="2" r:id="rId4"/>
    <sheet name="Matérie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0" i="1"/>
  <c r="I40" i="1" s="1"/>
  <c r="H39" i="1"/>
  <c r="H42" i="1" s="1"/>
  <c r="I33" i="1"/>
  <c r="J33" i="1" s="1"/>
  <c r="K33" i="1" s="1"/>
  <c r="H33" i="1"/>
  <c r="G33" i="1"/>
  <c r="I32" i="1"/>
  <c r="J32" i="1" s="1"/>
  <c r="K32" i="1" s="1"/>
  <c r="G32" i="1"/>
  <c r="H31" i="1"/>
  <c r="I31" i="1" s="1"/>
  <c r="J31" i="1" s="1"/>
  <c r="K31" i="1" s="1"/>
  <c r="G31" i="1"/>
  <c r="H30" i="1"/>
  <c r="I30" i="1" s="1"/>
  <c r="J30" i="1" s="1"/>
  <c r="K30" i="1" s="1"/>
  <c r="G30" i="1"/>
  <c r="H29" i="1"/>
  <c r="I29" i="1" s="1"/>
  <c r="J29" i="1" s="1"/>
  <c r="G29" i="1"/>
  <c r="H28" i="1"/>
  <c r="I28" i="1" s="1"/>
  <c r="J28" i="1" s="1"/>
  <c r="K28" i="1" s="1"/>
  <c r="G28" i="1"/>
  <c r="I27" i="1"/>
  <c r="J27" i="1" s="1"/>
  <c r="K27" i="1" s="1"/>
  <c r="G27" i="1"/>
  <c r="H26" i="1"/>
  <c r="I26" i="1" s="1"/>
  <c r="J26" i="1" s="1"/>
  <c r="K26" i="1" s="1"/>
  <c r="G26" i="1"/>
  <c r="H25" i="1"/>
  <c r="I25" i="1" s="1"/>
  <c r="J25" i="1" s="1"/>
  <c r="K25" i="1" s="1"/>
  <c r="G25" i="1"/>
  <c r="F25" i="1"/>
  <c r="E39" i="1" s="1"/>
  <c r="I24" i="1"/>
  <c r="J24" i="1" s="1"/>
  <c r="K24" i="1" s="1"/>
  <c r="G24" i="1"/>
  <c r="H23" i="1"/>
  <c r="I23" i="1" s="1"/>
  <c r="J23" i="1" s="1"/>
  <c r="K23" i="1" s="1"/>
  <c r="G23" i="1"/>
  <c r="H22" i="1"/>
  <c r="I22" i="1" s="1"/>
  <c r="J22" i="1" s="1"/>
  <c r="K22" i="1" s="1"/>
  <c r="G22" i="1"/>
  <c r="H21" i="1"/>
  <c r="I21" i="1" s="1"/>
  <c r="J21" i="1" s="1"/>
  <c r="K21" i="1" s="1"/>
  <c r="G21" i="1"/>
  <c r="E40" i="1" s="1"/>
  <c r="H20" i="1"/>
  <c r="G20" i="1"/>
  <c r="I19" i="1"/>
  <c r="J19" i="1" s="1"/>
  <c r="G19" i="1"/>
  <c r="F34" i="1" l="1"/>
  <c r="H34" i="1"/>
  <c r="G34" i="1"/>
  <c r="I20" i="1"/>
  <c r="I34" i="1" s="1"/>
  <c r="E41" i="1"/>
  <c r="I39" i="1"/>
  <c r="I42" i="1" s="1"/>
  <c r="K29" i="1" s="1"/>
  <c r="K19" i="1"/>
  <c r="J20" i="1" l="1"/>
  <c r="E42" i="1"/>
  <c r="E43" i="1"/>
  <c r="K20" i="1" l="1"/>
  <c r="K34" i="1" s="1"/>
  <c r="J34" i="1"/>
</calcChain>
</file>

<file path=xl/sharedStrings.xml><?xml version="1.0" encoding="utf-8"?>
<sst xmlns="http://schemas.openxmlformats.org/spreadsheetml/2006/main" count="209" uniqueCount="128">
  <si>
    <t>Adresse</t>
  </si>
  <si>
    <t>Mode déplacement</t>
  </si>
  <si>
    <t>Amélie</t>
  </si>
  <si>
    <t>Colmar</t>
  </si>
  <si>
    <t>train</t>
  </si>
  <si>
    <t>Bruno</t>
  </si>
  <si>
    <t>Cédric</t>
  </si>
  <si>
    <t>Denise</t>
  </si>
  <si>
    <t>Emilie</t>
  </si>
  <si>
    <t>Fabien</t>
  </si>
  <si>
    <t>Gérard</t>
  </si>
  <si>
    <t>Hortense</t>
  </si>
  <si>
    <t>Ilian</t>
  </si>
  <si>
    <t>Juliette</t>
  </si>
  <si>
    <t>Karim</t>
  </si>
  <si>
    <t>Mohammed</t>
  </si>
  <si>
    <t xml:space="preserve">Naël </t>
  </si>
  <si>
    <t xml:space="preserve">Olivine </t>
  </si>
  <si>
    <t>Pascaline</t>
  </si>
  <si>
    <t xml:space="preserve">Guebwiller </t>
  </si>
  <si>
    <t>Illzach</t>
  </si>
  <si>
    <t>Ferrette</t>
  </si>
  <si>
    <t>Mulhouse</t>
  </si>
  <si>
    <t>Saint Louis</t>
  </si>
  <si>
    <t>Ottmarsheim</t>
  </si>
  <si>
    <t>Chalampé</t>
  </si>
  <si>
    <t>Sélestat</t>
  </si>
  <si>
    <t>Soultz</t>
  </si>
  <si>
    <t>Altkirch</t>
  </si>
  <si>
    <t>Kingersheim</t>
  </si>
  <si>
    <t>Riedisheim</t>
  </si>
  <si>
    <t>Mulhouse dornach</t>
  </si>
  <si>
    <t>Voiture essence</t>
  </si>
  <si>
    <t>Train</t>
  </si>
  <si>
    <t>Voiture diesel</t>
  </si>
  <si>
    <t>Transport en commun</t>
  </si>
  <si>
    <t>Voiture électrique</t>
  </si>
  <si>
    <t>Covoiturage avec Gérard</t>
  </si>
  <si>
    <t>Vélo</t>
  </si>
  <si>
    <t>Scooter</t>
  </si>
  <si>
    <t>P</t>
  </si>
  <si>
    <t>D</t>
  </si>
  <si>
    <t>Distance ( en km)</t>
  </si>
  <si>
    <t>déplacement/ jour</t>
  </si>
  <si>
    <t>moyen de transport</t>
  </si>
  <si>
    <t>kgCO2/km</t>
  </si>
  <si>
    <t>Pause déjeuner (P : place , D : domicile)</t>
  </si>
  <si>
    <t>SNCF</t>
  </si>
  <si>
    <t>Tram/ Métro</t>
  </si>
  <si>
    <t>Moyenne</t>
  </si>
  <si>
    <t>Critère</t>
  </si>
  <si>
    <t>Distance ( en km)/trajet</t>
  </si>
  <si>
    <t>Distance ( en km)/jour</t>
  </si>
  <si>
    <t>Polution/trajet</t>
  </si>
  <si>
    <t>Polution/jour</t>
  </si>
  <si>
    <t>Polution anuelle/salarié</t>
  </si>
  <si>
    <t>TOTAL</t>
  </si>
  <si>
    <t>Salarié</t>
  </si>
  <si>
    <t>Déplacement Pro Karim</t>
  </si>
  <si>
    <t>Avion</t>
  </si>
  <si>
    <t>Voiture</t>
  </si>
  <si>
    <t>Distance (en km)</t>
  </si>
  <si>
    <t>850000kWh/an</t>
  </si>
  <si>
    <t>Poste</t>
  </si>
  <si>
    <t>Incertitude DA</t>
  </si>
  <si>
    <t>Source FE</t>
  </si>
  <si>
    <t>Incertitude FE</t>
  </si>
  <si>
    <t>quantité utilisé</t>
  </si>
  <si>
    <t>facteur d'émission</t>
  </si>
  <si>
    <t>Activité</t>
  </si>
  <si>
    <t>Incertitude totale (da*fe=emission)</t>
  </si>
  <si>
    <t>Energie</t>
  </si>
  <si>
    <t>Données d'activité</t>
  </si>
  <si>
    <t>Électricité</t>
  </si>
  <si>
    <t>edf</t>
  </si>
  <si>
    <t>Valeur FE</t>
  </si>
  <si>
    <t>Emission</t>
  </si>
  <si>
    <t>Gaz naturel</t>
  </si>
  <si>
    <t>90000kWh PCS/an</t>
  </si>
  <si>
    <t>227gCo2/kWh</t>
  </si>
  <si>
    <t>11gCo2/kWh</t>
  </si>
  <si>
    <t>gouvernement</t>
  </si>
  <si>
    <t>9,350 TCo2/an</t>
  </si>
  <si>
    <t>20,430 TCo2/an</t>
  </si>
  <si>
    <t>Voirie</t>
  </si>
  <si>
    <t>Surface</t>
  </si>
  <si>
    <t>Volume</t>
  </si>
  <si>
    <t>25m2*20 places*45cm epaisseur=500</t>
  </si>
  <si>
    <t>225m3</t>
  </si>
  <si>
    <t>carbo academie</t>
  </si>
  <si>
    <t>78,75 TCo2</t>
  </si>
  <si>
    <t>250m2</t>
  </si>
  <si>
    <t>925kgCo2/m2</t>
  </si>
  <si>
    <t>hellocarbo</t>
  </si>
  <si>
    <t>231,25TCo2</t>
  </si>
  <si>
    <t>Construction</t>
  </si>
  <si>
    <t>Pays</t>
  </si>
  <si>
    <t>nb utilisateurs</t>
  </si>
  <si>
    <t>nb utilisation/utilisateu/an</t>
  </si>
  <si>
    <t>donnée mobile(Mo)/utilisateur</t>
  </si>
  <si>
    <t>Pollution kgCO2</t>
  </si>
  <si>
    <t>France</t>
  </si>
  <si>
    <t>Allemagne</t>
  </si>
  <si>
    <t>Suisse</t>
  </si>
  <si>
    <t>/</t>
  </si>
  <si>
    <t>Sources:</t>
  </si>
  <si>
    <t>Coût données mobiles</t>
  </si>
  <si>
    <t>Pollution(kgCO2) /trajet</t>
  </si>
  <si>
    <t>Pollution tot/jour</t>
  </si>
  <si>
    <t>Pollution tot/ An</t>
  </si>
  <si>
    <t>Pollution tot/an + pro</t>
  </si>
  <si>
    <t>kgCO2</t>
  </si>
  <si>
    <t>Données carbone transport</t>
  </si>
  <si>
    <t>Airbus</t>
  </si>
  <si>
    <r>
      <t>350</t>
    </r>
    <r>
      <rPr>
        <b/>
        <sz val="12"/>
        <color rgb="FF3F3D56"/>
        <rFont val="Noto Sans"/>
      </rPr>
      <t xml:space="preserve"> </t>
    </r>
    <r>
      <rPr>
        <sz val="12"/>
        <color rgb="FF3F3D56"/>
        <rFont val="Aptos Narrow"/>
      </rPr>
      <t>kgCO2</t>
    </r>
    <r>
      <rPr>
        <sz val="12"/>
        <color rgb="FF3F3D56"/>
        <rFont val="Noto Sans"/>
      </rPr>
      <t>/m³.</t>
    </r>
  </si>
  <si>
    <t>Sources :</t>
  </si>
  <si>
    <t>carbo académie</t>
  </si>
  <si>
    <t>sources :</t>
  </si>
  <si>
    <t>travaillent 220j/an</t>
  </si>
  <si>
    <t>Déplacements domicile/travail</t>
  </si>
  <si>
    <t>Déplacements professionnel</t>
  </si>
  <si>
    <t>19136,523 kgCo2/an</t>
  </si>
  <si>
    <t>18435,12 kgCo2/an</t>
  </si>
  <si>
    <t>139788km/an</t>
  </si>
  <si>
    <t>111566km/an</t>
  </si>
  <si>
    <t>[0,2-0,003] kgCo2/km</t>
  </si>
  <si>
    <t>[0,2-0,0055] kgCo2/km</t>
  </si>
  <si>
    <t>Sncf, 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</si>
</sst>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1"/>
      <color theme="1"/>
      <name val="LiberationSerif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3"/>
      <color rgb="FF3F3D56"/>
      <name val="Noto Sans"/>
    </font>
    <font>
      <u/>
      <sz val="12"/>
      <color rgb="FF467886"/>
      <name val="Aptos Narrow"/>
      <family val="2"/>
      <scheme val="minor"/>
    </font>
    <font>
      <sz val="12"/>
      <color rgb="FF3F3D56"/>
      <name val="Aptos Narrow"/>
    </font>
    <font>
      <b/>
      <sz val="12"/>
      <color rgb="FF3F3D56"/>
      <name val="Noto Sans"/>
    </font>
    <font>
      <sz val="12"/>
      <color rgb="FF3F3D56"/>
      <name val="Noto Sans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3" borderId="0" xfId="0" applyFill="1"/>
    <xf numFmtId="9" fontId="0" fillId="0" borderId="0" xfId="0" applyNumberFormat="1"/>
    <xf numFmtId="0" fontId="5" fillId="0" borderId="0" xfId="0" applyFont="1"/>
    <xf numFmtId="9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9" fontId="0" fillId="4" borderId="0" xfId="0" applyNumberFormat="1" applyFill="1"/>
    <xf numFmtId="9" fontId="0" fillId="2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73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Pollution sur</a:t>
            </a:r>
            <a:r>
              <a:rPr lang="fr-FR" baseline="0"/>
              <a:t> les déplecements quotidients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'[1]déplacement entreprise'!$J$1</c:f>
              <c:strCache>
                <c:ptCount val="1"/>
                <c:pt idx="0">
                  <c:v>Pollution tot/ 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'[1]déplacement entreprise'!$B$2:$B$16</c:f>
              <c:strCache>
                <c:ptCount val="15"/>
                <c:pt idx="0">
                  <c:v>Amélie</c:v>
                </c:pt>
                <c:pt idx="1">
                  <c:v>Bruno</c:v>
                </c:pt>
                <c:pt idx="2">
                  <c:v>Cédric</c:v>
                </c:pt>
                <c:pt idx="3">
                  <c:v>Denise</c:v>
                </c:pt>
                <c:pt idx="4">
                  <c:v>Emilie</c:v>
                </c:pt>
                <c:pt idx="5">
                  <c:v>Fabien</c:v>
                </c:pt>
                <c:pt idx="6">
                  <c:v>Gérard</c:v>
                </c:pt>
                <c:pt idx="7">
                  <c:v>Hortense</c:v>
                </c:pt>
                <c:pt idx="8">
                  <c:v>Ilian</c:v>
                </c:pt>
                <c:pt idx="9">
                  <c:v>Juliette</c:v>
                </c:pt>
                <c:pt idx="10">
                  <c:v>Karim</c:v>
                </c:pt>
                <c:pt idx="11">
                  <c:v>Mohammed</c:v>
                </c:pt>
                <c:pt idx="12">
                  <c:v>Naël </c:v>
                </c:pt>
                <c:pt idx="13">
                  <c:v>Olivine </c:v>
                </c:pt>
                <c:pt idx="14">
                  <c:v>Pascaline</c:v>
                </c:pt>
              </c:strCache>
            </c:strRef>
          </c:cat>
          <c:val>
            <c:numRef>
              <c:f>'[1]déplacement entreprise'!$J$2:$J$16</c:f>
              <c:numCache>
                <c:formatCode>General</c:formatCode>
                <c:ptCount val="15"/>
                <c:pt idx="0">
                  <c:v>616</c:v>
                </c:pt>
                <c:pt idx="1">
                  <c:v>2235.1999999999998</c:v>
                </c:pt>
                <c:pt idx="2">
                  <c:v>985.59999999999991</c:v>
                </c:pt>
                <c:pt idx="3">
                  <c:v>3044.3599999999997</c:v>
                </c:pt>
                <c:pt idx="4">
                  <c:v>5.28</c:v>
                </c:pt>
                <c:pt idx="5">
                  <c:v>352</c:v>
                </c:pt>
                <c:pt idx="6">
                  <c:v>331.32</c:v>
                </c:pt>
                <c:pt idx="7">
                  <c:v>5.28</c:v>
                </c:pt>
                <c:pt idx="8">
                  <c:v>0</c:v>
                </c:pt>
                <c:pt idx="9">
                  <c:v>5567.7600000000011</c:v>
                </c:pt>
                <c:pt idx="10">
                  <c:v>2024.0000000000002</c:v>
                </c:pt>
                <c:pt idx="11">
                  <c:v>1786.4000000000003</c:v>
                </c:pt>
                <c:pt idx="12">
                  <c:v>1302.4000000000001</c:v>
                </c:pt>
                <c:pt idx="13">
                  <c:v>0</c:v>
                </c:pt>
                <c:pt idx="14">
                  <c:v>179.51999999999998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1-7244-A364-210300C7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995488"/>
        <c:axId val="818996448"/>
      </c:barChart>
      <c:catAx>
        <c:axId val="818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996448"/>
        <c:crosses val="autoZero"/>
        <c:auto val="1"/>
        <c:lblAlgn val="ctr"/>
        <c:lblOffset val="100"/>
        <c:noMultiLvlLbl val="0"/>
      </c:catAx>
      <c:valAx>
        <c:axId val="8189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9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Pollution tout</a:t>
            </a:r>
            <a:r>
              <a:rPr lang="en-US" baseline="0"/>
              <a:t> déplacements compris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'[1]déplacement entreprise'!$K$1</c:f>
              <c:strCache>
                <c:ptCount val="1"/>
                <c:pt idx="0">
                  <c:v>Pollution tot/an +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'[1]déplacement entreprise'!$B$2:$B$16</c:f>
              <c:strCache>
                <c:ptCount val="15"/>
                <c:pt idx="0">
                  <c:v>Amélie</c:v>
                </c:pt>
                <c:pt idx="1">
                  <c:v>Bruno</c:v>
                </c:pt>
                <c:pt idx="2">
                  <c:v>Cédric</c:v>
                </c:pt>
                <c:pt idx="3">
                  <c:v>Denise</c:v>
                </c:pt>
                <c:pt idx="4">
                  <c:v>Emilie</c:v>
                </c:pt>
                <c:pt idx="5">
                  <c:v>Fabien</c:v>
                </c:pt>
                <c:pt idx="6">
                  <c:v>Gérard</c:v>
                </c:pt>
                <c:pt idx="7">
                  <c:v>Hortense</c:v>
                </c:pt>
                <c:pt idx="8">
                  <c:v>Ilian</c:v>
                </c:pt>
                <c:pt idx="9">
                  <c:v>Juliette</c:v>
                </c:pt>
                <c:pt idx="10">
                  <c:v>Karim</c:v>
                </c:pt>
                <c:pt idx="11">
                  <c:v>Mohammed</c:v>
                </c:pt>
                <c:pt idx="12">
                  <c:v>Naël </c:v>
                </c:pt>
                <c:pt idx="13">
                  <c:v>Olivine </c:v>
                </c:pt>
                <c:pt idx="14">
                  <c:v>Pascaline</c:v>
                </c:pt>
              </c:strCache>
            </c:strRef>
          </c:cat>
          <c:val>
            <c:numRef>
              <c:f>'[1]déplacement entreprise'!$K$2:$K$16</c:f>
              <c:numCache>
                <c:formatCode>General</c:formatCode>
                <c:ptCount val="15"/>
                <c:pt idx="0">
                  <c:v>616</c:v>
                </c:pt>
                <c:pt idx="1">
                  <c:v>2235.1999999999998</c:v>
                </c:pt>
                <c:pt idx="2">
                  <c:v>985.59999999999991</c:v>
                </c:pt>
                <c:pt idx="3">
                  <c:v>3044.3599999999997</c:v>
                </c:pt>
                <c:pt idx="4">
                  <c:v>5.28</c:v>
                </c:pt>
                <c:pt idx="5">
                  <c:v>352</c:v>
                </c:pt>
                <c:pt idx="6">
                  <c:v>331.32</c:v>
                </c:pt>
                <c:pt idx="7">
                  <c:v>5.28</c:v>
                </c:pt>
                <c:pt idx="8">
                  <c:v>0</c:v>
                </c:pt>
                <c:pt idx="9">
                  <c:v>5567.7600000000011</c:v>
                </c:pt>
                <c:pt idx="10">
                  <c:v>21160.523000000001</c:v>
                </c:pt>
                <c:pt idx="11">
                  <c:v>1786.4000000000003</c:v>
                </c:pt>
                <c:pt idx="12">
                  <c:v>1302.4000000000001</c:v>
                </c:pt>
                <c:pt idx="13">
                  <c:v>0</c:v>
                </c:pt>
                <c:pt idx="14">
                  <c:v>179.51999999999998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3-D14B-AC92-A5AD8F70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32672"/>
        <c:axId val="838536992"/>
      </c:barChart>
      <c:catAx>
        <c:axId val="8385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536992"/>
        <c:crosses val="autoZero"/>
        <c:auto val="1"/>
        <c:lblAlgn val="ctr"/>
        <c:lblOffset val="100"/>
        <c:noMultiLvlLbl val="0"/>
      </c:catAx>
      <c:valAx>
        <c:axId val="8385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Pollution des déplacements</a:t>
            </a:r>
            <a:r>
              <a:rPr lang="en-US" baseline="0"/>
              <a:t> pro de karim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'[1]déplacement entreprise'!$I$21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'[1]déplacement entreprise'!$G$22:$G$24</c:f>
              <c:strCache>
                <c:ptCount val="3"/>
                <c:pt idx="0">
                  <c:v>Avion</c:v>
                </c:pt>
                <c:pt idx="1">
                  <c:v>train</c:v>
                </c:pt>
                <c:pt idx="2">
                  <c:v>Voiture</c:v>
                </c:pt>
              </c:strCache>
            </c:strRef>
          </c:cat>
          <c:val>
            <c:numRef>
              <c:f>'[1]déplacement entreprise'!$I$22:$I$24</c:f>
              <c:numCache>
                <c:formatCode>General</c:formatCode>
                <c:ptCount val="3"/>
                <c:pt idx="0">
                  <c:v>610.19999999999993</c:v>
                </c:pt>
                <c:pt idx="1">
                  <c:v>26.322999999999997</c:v>
                </c:pt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5-974A-B7A3-E7E1237E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43232"/>
        <c:axId val="838533152"/>
      </c:barChart>
      <c:catAx>
        <c:axId val="8385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533152"/>
        <c:crosses val="autoZero"/>
        <c:auto val="1"/>
        <c:lblAlgn val="ctr"/>
        <c:lblOffset val="100"/>
        <c:noMultiLvlLbl val="0"/>
      </c:catAx>
      <c:valAx>
        <c:axId val="838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450272</xdr:colOff>
      <xdr:row>17</xdr:row>
      <xdr:rowOff>80818</xdr:rowOff>
    </xdr:from>
    <xdr:to>
      <xdr:col>18</xdr:col>
      <xdr:colOff>76199</xdr:colOff>
      <xdr:row>30</xdr:row>
      <xdr:rowOff>195119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CB9CA8-410E-6A1B-70A4-82E1661EC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2363" y="3613727"/>
          <a:ext cx="4613563" cy="2815937"/>
        </a:xfrm>
        <a:prstGeom prst="rect">
          <a:avLst/>
        </a:prstGeom>
      </xdr:spPr>
    </xdr:pic>
    <xdr:clientData/>
  </xdr:twoCellAnchor>
  <xdr:twoCellAnchor editAs="oneCell">
    <xdr:from>
      <xdr:col>12</xdr:col>
      <xdr:colOff>450273</xdr:colOff>
      <xdr:row>1</xdr:row>
      <xdr:rowOff>34637</xdr:rowOff>
    </xdr:from>
    <xdr:to>
      <xdr:col>18</xdr:col>
      <xdr:colOff>76200</xdr:colOff>
      <xdr:row>14</xdr:row>
      <xdr:rowOff>148936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54C685-5857-B0B9-D920-9E4A4BA1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5546" y="242455"/>
          <a:ext cx="4613563" cy="2815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122003</xdr:colOff>
      <xdr:row>16</xdr:row>
      <xdr:rowOff>41095</xdr:rowOff>
    </xdr:from>
    <xdr:to>
      <xdr:col>18</xdr:col>
      <xdr:colOff>128426</xdr:colOff>
      <xdr:row>32</xdr:row>
      <xdr:rowOff>64213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8A0ED3-6B53-5E42-A1FE-CE73FDEB1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100601</xdr:colOff>
      <xdr:row>32</xdr:row>
      <xdr:rowOff>148119</xdr:rowOff>
    </xdr:from>
    <xdr:to>
      <xdr:col>18</xdr:col>
      <xdr:colOff>96320</xdr:colOff>
      <xdr:row>49</xdr:row>
      <xdr:rowOff>107023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F2BAC1-A4D3-3248-99ED-B621A8B63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122006</xdr:colOff>
      <xdr:row>1</xdr:row>
      <xdr:rowOff>51798</xdr:rowOff>
    </xdr:from>
    <xdr:to>
      <xdr:col>18</xdr:col>
      <xdr:colOff>64214</xdr:colOff>
      <xdr:row>15</xdr:row>
      <xdr:rowOff>160534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AA353F-BD96-DB41-967D-579365DA9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quentin/Downloads/BCarbone-3.xlsx" TargetMode="External"/><Relationship Id="rId1" Type="http://schemas.openxmlformats.org/officeDocument/2006/relationships/externalLinkPath" Target="/Users/quentin/Downloads/BCarbone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éplacement entreprise"/>
      <sheetName val="Pollution donnée mobile"/>
    </sheetNames>
    <sheetDataSet>
      <sheetData sheetId="0">
        <row r="1">
          <cell r="J1" t="str">
            <v>Pollution tot/ An</v>
          </cell>
          <cell r="K1" t="str">
            <v>Pollution tot/an + pro</v>
          </cell>
        </row>
        <row r="2">
          <cell r="B2" t="str">
            <v>Amélie</v>
          </cell>
          <cell r="J2">
            <v>616</v>
          </cell>
          <cell r="K2">
            <v>616</v>
          </cell>
        </row>
        <row r="3">
          <cell r="B3" t="str">
            <v>Bruno</v>
          </cell>
          <cell r="J3">
            <v>2235.1999999999998</v>
          </cell>
          <cell r="K3">
            <v>2235.1999999999998</v>
          </cell>
        </row>
        <row r="4">
          <cell r="B4" t="str">
            <v>Cédric</v>
          </cell>
          <cell r="J4">
            <v>985.59999999999991</v>
          </cell>
          <cell r="K4">
            <v>985.59999999999991</v>
          </cell>
        </row>
        <row r="5">
          <cell r="B5" t="str">
            <v>Denise</v>
          </cell>
          <cell r="J5">
            <v>3044.3599999999997</v>
          </cell>
          <cell r="K5">
            <v>3044.3599999999997</v>
          </cell>
        </row>
        <row r="6">
          <cell r="B6" t="str">
            <v>Emilie</v>
          </cell>
          <cell r="J6">
            <v>5.28</v>
          </cell>
          <cell r="K6">
            <v>5.28</v>
          </cell>
        </row>
        <row r="7">
          <cell r="B7" t="str">
            <v>Fabien</v>
          </cell>
          <cell r="J7">
            <v>352</v>
          </cell>
          <cell r="K7">
            <v>352</v>
          </cell>
        </row>
        <row r="8">
          <cell r="B8" t="str">
            <v>Gérard</v>
          </cell>
          <cell r="J8">
            <v>331.32</v>
          </cell>
          <cell r="K8">
            <v>331.32</v>
          </cell>
        </row>
        <row r="9">
          <cell r="B9" t="str">
            <v>Hortense</v>
          </cell>
          <cell r="J9">
            <v>5.28</v>
          </cell>
          <cell r="K9">
            <v>5.28</v>
          </cell>
        </row>
        <row r="10">
          <cell r="B10" t="str">
            <v>Ilian</v>
          </cell>
          <cell r="J10">
            <v>0</v>
          </cell>
          <cell r="K10">
            <v>0</v>
          </cell>
        </row>
        <row r="11">
          <cell r="B11" t="str">
            <v>Juliette</v>
          </cell>
          <cell r="J11">
            <v>5567.7600000000011</v>
          </cell>
          <cell r="K11">
            <v>5567.7600000000011</v>
          </cell>
        </row>
        <row r="12">
          <cell r="B12" t="str">
            <v>Karim</v>
          </cell>
          <cell r="J12">
            <v>2024.0000000000002</v>
          </cell>
          <cell r="K12">
            <v>21160.523000000001</v>
          </cell>
        </row>
        <row r="13">
          <cell r="B13" t="str">
            <v>Mohammed</v>
          </cell>
          <cell r="J13">
            <v>1786.4000000000003</v>
          </cell>
          <cell r="K13">
            <v>1786.4000000000003</v>
          </cell>
        </row>
        <row r="14">
          <cell r="B14" t="str">
            <v xml:space="preserve">Naël </v>
          </cell>
          <cell r="J14">
            <v>1302.4000000000001</v>
          </cell>
          <cell r="K14">
            <v>1302.4000000000001</v>
          </cell>
        </row>
        <row r="15">
          <cell r="B15" t="str">
            <v xml:space="preserve">Olivine </v>
          </cell>
          <cell r="J15">
            <v>0</v>
          </cell>
          <cell r="K15">
            <v>0</v>
          </cell>
        </row>
        <row r="16">
          <cell r="B16" t="str">
            <v>Pascaline</v>
          </cell>
          <cell r="J16">
            <v>179.51999999999998</v>
          </cell>
          <cell r="K16">
            <v>179.51999999999998</v>
          </cell>
        </row>
        <row r="21">
          <cell r="I21" t="str">
            <v>kgCO2</v>
          </cell>
        </row>
        <row r="22">
          <cell r="G22" t="str">
            <v>Avion</v>
          </cell>
          <cell r="I22">
            <v>610.19999999999993</v>
          </cell>
        </row>
        <row r="23">
          <cell r="G23" t="str">
            <v>train</v>
          </cell>
          <cell r="I23">
            <v>26.322999999999997</v>
          </cell>
        </row>
        <row r="24">
          <cell r="G24" t="str">
            <v>Voiture</v>
          </cell>
          <cell r="I24">
            <v>18500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setavenir.fr/high-tech/la-course-a-la-data-des-forfaits-mobiles-nuit-elle-a-l-environnement_16513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-bfmtv-com.cdn.ampproject.org/v/s/www.bfmtv.com/amp/economie/entreprises/industries/airbus-devoile-l-empreinte-carbone-de-ses-avions_AD-202102260125.html?amp_gsa=1&amp;amp_js_v=a9&amp;usqp=mq331AQIUAKwASCAAgM%3D" TargetMode="External"/><Relationship Id="rId1" Type="http://schemas.openxmlformats.org/officeDocument/2006/relationships/hyperlink" Target="https://ouestlecarbone.com/le-transpor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llocarbo.com/blog/calculer/bilan-carbone-batiment/" TargetMode="External"/><Relationship Id="rId2" Type="http://schemas.openxmlformats.org/officeDocument/2006/relationships/hyperlink" Target="https://www.notre-environnement.gouv.fr/themes/climat/les-emissions-de-gaz-a-effet-de-serre-et-l-empreinte-carbone-ressources/article/les-facteurs-d-emission-de-gaz-a-effet-de-serre" TargetMode="External"/><Relationship Id="rId1" Type="http://schemas.openxmlformats.org/officeDocument/2006/relationships/hyperlink" Target="https://www.edf.fr/groupe-edf/produire-une-energie-respectueuse-du-climat" TargetMode="External"/><Relationship Id="rId4" Type="http://schemas.openxmlformats.org/officeDocument/2006/relationships/hyperlink" Target="https://www.hellocarbo.com/blog/calculer/bilan-carbone-bati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4874-CF16-EC4C-ADCF-B6115FF27DE7}">
  <dimension ref="A1:O32"/>
  <sheetViews>
    <sheetView tabSelected="1" zoomScale="110" workbookViewId="0">
      <selection activeCell="I20" sqref="I20"/>
    </sheetView>
  </sheetViews>
  <sheetFormatPr baseColWidth="10" defaultRowHeight="16"/>
  <cols>
    <col min="3" max="3" width="18.33203125" customWidth="1"/>
    <col min="4" max="4" width="12.83203125" customWidth="1"/>
    <col min="6" max="6" width="14.6640625" customWidth="1"/>
    <col min="7" max="7" width="15.83203125" customWidth="1"/>
    <col min="9" max="9" width="28" customWidth="1"/>
  </cols>
  <sheetData>
    <row r="1" spans="1:15">
      <c r="D1" t="s">
        <v>67</v>
      </c>
      <c r="F1" t="s">
        <v>68</v>
      </c>
      <c r="I1" s="11"/>
      <c r="J1" s="11"/>
      <c r="K1" s="11"/>
      <c r="L1" s="11"/>
      <c r="M1" s="11"/>
      <c r="N1" s="11"/>
      <c r="O1" s="11"/>
    </row>
    <row r="2" spans="1:15">
      <c r="A2" t="s">
        <v>63</v>
      </c>
      <c r="B2" t="s">
        <v>69</v>
      </c>
      <c r="C2" t="s">
        <v>72</v>
      </c>
      <c r="D2" t="s">
        <v>64</v>
      </c>
      <c r="E2" t="s">
        <v>75</v>
      </c>
      <c r="F2" t="s">
        <v>65</v>
      </c>
      <c r="G2" t="s">
        <v>66</v>
      </c>
      <c r="H2" t="s">
        <v>76</v>
      </c>
      <c r="I2" s="11" t="s">
        <v>70</v>
      </c>
      <c r="J2" s="11"/>
      <c r="K2" s="11"/>
      <c r="L2" s="11"/>
      <c r="M2" s="11"/>
      <c r="N2" s="11"/>
      <c r="O2" s="11"/>
    </row>
    <row r="3" spans="1:15">
      <c r="K3" s="11"/>
      <c r="L3" s="11"/>
      <c r="M3" s="11"/>
      <c r="N3" s="11"/>
      <c r="O3" s="11"/>
    </row>
    <row r="4" spans="1:15">
      <c r="I4" s="11"/>
      <c r="J4" s="11"/>
      <c r="K4" s="11"/>
      <c r="L4" s="11"/>
      <c r="M4" s="11"/>
      <c r="N4" s="11"/>
      <c r="O4" s="11"/>
    </row>
    <row r="5" spans="1:15">
      <c r="I5" s="11"/>
      <c r="J5" s="11"/>
      <c r="K5" s="11"/>
      <c r="L5" s="11"/>
      <c r="M5" s="11"/>
      <c r="N5" s="11"/>
      <c r="O5" s="11"/>
    </row>
    <row r="6" spans="1:15">
      <c r="I6" s="11"/>
      <c r="J6" s="11"/>
      <c r="K6" s="11"/>
      <c r="L6" s="11"/>
      <c r="M6" s="11"/>
      <c r="N6" s="11"/>
      <c r="O6" s="11"/>
    </row>
    <row r="7" spans="1: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>
      <c r="I8" s="11"/>
      <c r="J8" s="11"/>
      <c r="K8" s="11"/>
      <c r="L8" s="11"/>
      <c r="M8" s="11"/>
      <c r="N8" s="11"/>
      <c r="O8" s="11"/>
    </row>
    <row r="9" spans="1:15">
      <c r="J9" s="11"/>
      <c r="K9" s="11"/>
      <c r="L9" s="11"/>
      <c r="M9" s="11"/>
      <c r="N9" s="11"/>
      <c r="O9" s="11"/>
    </row>
    <row r="10" spans="1:15">
      <c r="J10" s="11"/>
      <c r="K10" s="11"/>
      <c r="L10" s="11"/>
      <c r="M10" s="11"/>
      <c r="N10" s="11"/>
      <c r="O10" s="11"/>
    </row>
    <row r="11" spans="1: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11"/>
      <c r="B18" s="11" t="s">
        <v>105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>
      <c r="A19" s="11"/>
      <c r="B19" s="2" t="s">
        <v>106</v>
      </c>
      <c r="C19" s="1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A21" s="11"/>
      <c r="B21" s="17" t="s">
        <v>96</v>
      </c>
      <c r="C21" s="17" t="s">
        <v>97</v>
      </c>
      <c r="D21" s="17" t="s">
        <v>98</v>
      </c>
      <c r="E21" s="17" t="s">
        <v>99</v>
      </c>
      <c r="F21" s="17" t="s">
        <v>100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A22" s="11"/>
      <c r="B22" s="18" t="s">
        <v>101</v>
      </c>
      <c r="C22" s="18">
        <v>100000</v>
      </c>
      <c r="D22" s="18">
        <v>500000</v>
      </c>
      <c r="E22" s="18">
        <v>5000000</v>
      </c>
      <c r="F22" s="18">
        <v>247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11"/>
      <c r="B23" s="19" t="s">
        <v>102</v>
      </c>
      <c r="C23" s="19">
        <v>45000</v>
      </c>
      <c r="D23" s="19">
        <v>225000</v>
      </c>
      <c r="E23" s="19">
        <v>2250000</v>
      </c>
      <c r="F23" s="19">
        <v>111.15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11"/>
      <c r="B24" s="18" t="s">
        <v>103</v>
      </c>
      <c r="C24" s="18">
        <v>28000</v>
      </c>
      <c r="D24" s="18">
        <v>140000</v>
      </c>
      <c r="E24" s="18">
        <v>1400000</v>
      </c>
      <c r="F24" s="18">
        <v>69.16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>
      <c r="A25" s="17" t="s">
        <v>56</v>
      </c>
      <c r="B25" s="17" t="s">
        <v>104</v>
      </c>
      <c r="C25" s="17">
        <v>173000</v>
      </c>
      <c r="D25" s="17">
        <v>865000</v>
      </c>
      <c r="E25" s="17">
        <v>8650000</v>
      </c>
      <c r="F25" s="17">
        <v>427.31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</sheetData>
  <hyperlinks>
    <hyperlink ref="B19" r:id="rId1" display="https://www.sciencesetavenir.fr/high-tech/la-course-a-la-data-des-forfaits-mobiles-nuit-elle-a-l-environnement_165138" xr:uid="{F968DBBD-3FF2-F244-ABBE-C2D0B6E53C4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E7EB-0130-0A4B-9BC7-28E0E60641E7}">
  <dimension ref="A1:I2"/>
  <sheetViews>
    <sheetView workbookViewId="0">
      <selection activeCell="I8" sqref="I8"/>
    </sheetView>
  </sheetViews>
  <sheetFormatPr baseColWidth="10" defaultRowHeight="16"/>
  <cols>
    <col min="3" max="3" width="16.6640625" customWidth="1"/>
    <col min="4" max="4" width="15.83203125" customWidth="1"/>
    <col min="7" max="7" width="14.6640625" customWidth="1"/>
    <col min="9" max="9" width="29.1640625" customWidth="1"/>
  </cols>
  <sheetData>
    <row r="1" spans="1:9">
      <c r="D1" t="s">
        <v>67</v>
      </c>
      <c r="F1" t="s">
        <v>68</v>
      </c>
    </row>
    <row r="2" spans="1:9">
      <c r="A2" t="s">
        <v>63</v>
      </c>
      <c r="B2" t="s">
        <v>69</v>
      </c>
      <c r="C2" t="s">
        <v>72</v>
      </c>
      <c r="D2" t="s">
        <v>64</v>
      </c>
      <c r="E2" t="s">
        <v>75</v>
      </c>
      <c r="F2" t="s">
        <v>65</v>
      </c>
      <c r="G2" t="s">
        <v>66</v>
      </c>
      <c r="H2" t="s">
        <v>76</v>
      </c>
      <c r="I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790F-E421-0D45-8093-08A4838B4972}">
  <dimension ref="A1:K45"/>
  <sheetViews>
    <sheetView zoomScale="99" workbookViewId="0">
      <selection activeCell="C11" sqref="C11"/>
    </sheetView>
  </sheetViews>
  <sheetFormatPr baseColWidth="10" defaultRowHeight="16"/>
  <cols>
    <col min="1" max="1" width="20.1640625" customWidth="1"/>
    <col min="2" max="2" width="28.33203125" customWidth="1"/>
    <col min="3" max="3" width="21.83203125" customWidth="1"/>
    <col min="4" max="4" width="37.83203125" customWidth="1"/>
    <col min="5" max="5" width="35.5" customWidth="1"/>
    <col min="6" max="6" width="25.33203125" customWidth="1"/>
    <col min="7" max="7" width="22.83203125" customWidth="1"/>
    <col min="8" max="8" width="24.33203125" customWidth="1"/>
    <col min="9" max="9" width="21.1640625" customWidth="1"/>
    <col min="10" max="10" width="14.1640625" customWidth="1"/>
    <col min="11" max="11" width="18.5" customWidth="1"/>
  </cols>
  <sheetData>
    <row r="1" spans="1:10">
      <c r="D1" t="s">
        <v>67</v>
      </c>
      <c r="F1" t="s">
        <v>68</v>
      </c>
    </row>
    <row r="2" spans="1:10">
      <c r="A2" s="9" t="s">
        <v>63</v>
      </c>
      <c r="B2" s="9" t="s">
        <v>69</v>
      </c>
      <c r="C2" s="9" t="s">
        <v>72</v>
      </c>
      <c r="D2" s="9" t="s">
        <v>64</v>
      </c>
      <c r="E2" s="9" t="s">
        <v>75</v>
      </c>
      <c r="F2" s="9" t="s">
        <v>65</v>
      </c>
      <c r="G2" s="9" t="s">
        <v>66</v>
      </c>
      <c r="H2" s="9" t="s">
        <v>76</v>
      </c>
      <c r="I2" s="9" t="s">
        <v>70</v>
      </c>
      <c r="J2" s="9"/>
    </row>
    <row r="3" spans="1:10">
      <c r="A3" s="7" t="s">
        <v>71</v>
      </c>
      <c r="B3" s="7" t="s">
        <v>119</v>
      </c>
      <c r="C3" s="7" t="s">
        <v>123</v>
      </c>
      <c r="D3" s="20">
        <v>0.5</v>
      </c>
      <c r="E3" s="7" t="s">
        <v>125</v>
      </c>
      <c r="F3" s="7" t="s">
        <v>112</v>
      </c>
      <c r="G3" s="20">
        <v>0.03</v>
      </c>
      <c r="H3" s="7" t="s">
        <v>122</v>
      </c>
      <c r="I3" s="7"/>
      <c r="J3" s="7"/>
    </row>
    <row r="4" spans="1:10">
      <c r="A4" s="5" t="s">
        <v>71</v>
      </c>
      <c r="B4" s="5" t="s">
        <v>120</v>
      </c>
      <c r="C4" s="5" t="s">
        <v>124</v>
      </c>
      <c r="D4" s="21">
        <v>0.5</v>
      </c>
      <c r="E4" s="5" t="s">
        <v>126</v>
      </c>
      <c r="F4" s="5" t="s">
        <v>127</v>
      </c>
      <c r="G4" s="21">
        <v>0.03</v>
      </c>
      <c r="H4" s="5" t="s">
        <v>121</v>
      </c>
      <c r="I4" s="5"/>
      <c r="J4" s="5"/>
    </row>
    <row r="12" spans="1:10">
      <c r="B12" s="3" t="s">
        <v>117</v>
      </c>
    </row>
    <row r="13" spans="1:10">
      <c r="B13" s="2" t="s">
        <v>112</v>
      </c>
    </row>
    <row r="14" spans="1:10">
      <c r="B14" t="s">
        <v>47</v>
      </c>
    </row>
    <row r="15" spans="1:10">
      <c r="B15" s="2" t="s">
        <v>113</v>
      </c>
    </row>
    <row r="16" spans="1:10">
      <c r="J16" t="s">
        <v>118</v>
      </c>
    </row>
    <row r="18" spans="2:11">
      <c r="B18" s="6" t="s">
        <v>57</v>
      </c>
      <c r="C18" s="6" t="s">
        <v>0</v>
      </c>
      <c r="D18" s="6" t="s">
        <v>1</v>
      </c>
      <c r="E18" s="6" t="s">
        <v>46</v>
      </c>
      <c r="F18" s="6" t="s">
        <v>42</v>
      </c>
      <c r="G18" s="15" t="s">
        <v>43</v>
      </c>
      <c r="H18" s="15" t="s">
        <v>107</v>
      </c>
      <c r="I18" s="15" t="s">
        <v>108</v>
      </c>
      <c r="J18" s="6" t="s">
        <v>109</v>
      </c>
      <c r="K18" s="15" t="s">
        <v>110</v>
      </c>
    </row>
    <row r="19" spans="2:11">
      <c r="B19" s="7" t="s">
        <v>2</v>
      </c>
      <c r="C19" s="7" t="s">
        <v>3</v>
      </c>
      <c r="D19" s="7" t="s">
        <v>33</v>
      </c>
      <c r="E19" s="7" t="s">
        <v>40</v>
      </c>
      <c r="F19" s="7">
        <v>44.8</v>
      </c>
      <c r="G19" s="7">
        <f>IF(E19="P",F19*2,F19*4)</f>
        <v>89.6</v>
      </c>
      <c r="H19" s="7">
        <v>1.4</v>
      </c>
      <c r="I19" s="7">
        <f>IF(E19="P",H19*2,H19*4)</f>
        <v>2.8</v>
      </c>
      <c r="J19" s="7">
        <f>I19*220</f>
        <v>616</v>
      </c>
      <c r="K19" s="7">
        <f>J19</f>
        <v>616</v>
      </c>
    </row>
    <row r="20" spans="2:11">
      <c r="B20" t="s">
        <v>5</v>
      </c>
      <c r="C20" s="1" t="s">
        <v>19</v>
      </c>
      <c r="D20" t="s">
        <v>32</v>
      </c>
      <c r="E20" t="s">
        <v>40</v>
      </c>
      <c r="F20">
        <v>25.4</v>
      </c>
      <c r="G20">
        <f t="shared" ref="G20:G33" si="0">IF(E20="P",F20*2,F20*4)</f>
        <v>50.8</v>
      </c>
      <c r="H20">
        <f>B39*F20</f>
        <v>5.08</v>
      </c>
      <c r="I20">
        <f t="shared" ref="I20:I33" si="1">IF(E20="P",H20*2,H20*4)</f>
        <v>10.16</v>
      </c>
      <c r="J20">
        <f t="shared" ref="J20:J33" si="2">I20*220</f>
        <v>2235.1999999999998</v>
      </c>
      <c r="K20">
        <f t="shared" ref="K20:K33" si="3">J20</f>
        <v>2235.1999999999998</v>
      </c>
    </row>
    <row r="21" spans="2:11">
      <c r="B21" s="7" t="s">
        <v>6</v>
      </c>
      <c r="C21" s="7" t="s">
        <v>20</v>
      </c>
      <c r="D21" s="7" t="s">
        <v>32</v>
      </c>
      <c r="E21" s="7" t="s">
        <v>41</v>
      </c>
      <c r="F21" s="7">
        <v>5.6</v>
      </c>
      <c r="G21" s="7">
        <f t="shared" si="0"/>
        <v>22.4</v>
      </c>
      <c r="H21" s="7">
        <f>B39*F21</f>
        <v>1.1199999999999999</v>
      </c>
      <c r="I21" s="7">
        <f t="shared" si="1"/>
        <v>4.4799999999999995</v>
      </c>
      <c r="J21" s="7">
        <f t="shared" si="2"/>
        <v>985.59999999999991</v>
      </c>
      <c r="K21" s="7">
        <f t="shared" si="3"/>
        <v>985.59999999999991</v>
      </c>
    </row>
    <row r="22" spans="2:11">
      <c r="B22" t="s">
        <v>7</v>
      </c>
      <c r="C22" t="s">
        <v>21</v>
      </c>
      <c r="D22" t="s">
        <v>34</v>
      </c>
      <c r="E22" t="s">
        <v>40</v>
      </c>
      <c r="F22">
        <v>37.4</v>
      </c>
      <c r="G22">
        <f t="shared" si="0"/>
        <v>74.8</v>
      </c>
      <c r="H22">
        <f>B40*F22</f>
        <v>6.9189999999999996</v>
      </c>
      <c r="I22">
        <f t="shared" si="1"/>
        <v>13.837999999999999</v>
      </c>
      <c r="J22">
        <f t="shared" si="2"/>
        <v>3044.3599999999997</v>
      </c>
      <c r="K22">
        <f t="shared" si="3"/>
        <v>3044.3599999999997</v>
      </c>
    </row>
    <row r="23" spans="2:11">
      <c r="B23" s="7" t="s">
        <v>8</v>
      </c>
      <c r="C23" s="7" t="s">
        <v>22</v>
      </c>
      <c r="D23" s="7" t="s">
        <v>35</v>
      </c>
      <c r="E23" s="7" t="s">
        <v>40</v>
      </c>
      <c r="F23" s="7">
        <v>4</v>
      </c>
      <c r="G23" s="7">
        <f t="shared" si="0"/>
        <v>8</v>
      </c>
      <c r="H23" s="7">
        <f>F23*B43</f>
        <v>1.2E-2</v>
      </c>
      <c r="I23" s="7">
        <f t="shared" si="1"/>
        <v>2.4E-2</v>
      </c>
      <c r="J23" s="7">
        <f t="shared" si="2"/>
        <v>5.28</v>
      </c>
      <c r="K23" s="7">
        <f t="shared" si="3"/>
        <v>5.28</v>
      </c>
    </row>
    <row r="24" spans="2:11">
      <c r="B24" t="s">
        <v>9</v>
      </c>
      <c r="C24" t="s">
        <v>23</v>
      </c>
      <c r="D24" t="s">
        <v>33</v>
      </c>
      <c r="E24" t="s">
        <v>40</v>
      </c>
      <c r="F24">
        <v>30</v>
      </c>
      <c r="G24">
        <f t="shared" si="0"/>
        <v>60</v>
      </c>
      <c r="H24">
        <v>0.8</v>
      </c>
      <c r="I24">
        <f t="shared" si="1"/>
        <v>1.6</v>
      </c>
      <c r="J24">
        <f t="shared" si="2"/>
        <v>352</v>
      </c>
      <c r="K24">
        <f t="shared" si="3"/>
        <v>352</v>
      </c>
    </row>
    <row r="25" spans="2:11">
      <c r="B25" s="7" t="s">
        <v>10</v>
      </c>
      <c r="C25" s="7" t="s">
        <v>24</v>
      </c>
      <c r="D25" s="7" t="s">
        <v>36</v>
      </c>
      <c r="E25" s="7" t="s">
        <v>40</v>
      </c>
      <c r="F25" s="7">
        <f>5.9+19.2</f>
        <v>25.1</v>
      </c>
      <c r="G25" s="7">
        <f t="shared" si="0"/>
        <v>50.2</v>
      </c>
      <c r="H25" s="7">
        <f>B41*F25</f>
        <v>0.753</v>
      </c>
      <c r="I25" s="7">
        <f t="shared" si="1"/>
        <v>1.506</v>
      </c>
      <c r="J25" s="7">
        <f t="shared" si="2"/>
        <v>331.32</v>
      </c>
      <c r="K25" s="7">
        <f t="shared" si="3"/>
        <v>331.32</v>
      </c>
    </row>
    <row r="26" spans="2:11">
      <c r="B26" t="s">
        <v>11</v>
      </c>
      <c r="C26" t="s">
        <v>22</v>
      </c>
      <c r="D26" t="s">
        <v>35</v>
      </c>
      <c r="E26" t="s">
        <v>40</v>
      </c>
      <c r="F26">
        <v>4</v>
      </c>
      <c r="G26">
        <f t="shared" si="0"/>
        <v>8</v>
      </c>
      <c r="H26">
        <f>F26*B43</f>
        <v>1.2E-2</v>
      </c>
      <c r="I26">
        <f t="shared" si="1"/>
        <v>2.4E-2</v>
      </c>
      <c r="J26">
        <f t="shared" si="2"/>
        <v>5.28</v>
      </c>
      <c r="K26">
        <f t="shared" si="3"/>
        <v>5.28</v>
      </c>
    </row>
    <row r="27" spans="2:11">
      <c r="B27" s="7" t="s">
        <v>12</v>
      </c>
      <c r="C27" s="7" t="s">
        <v>25</v>
      </c>
      <c r="D27" s="7" t="s">
        <v>37</v>
      </c>
      <c r="E27" s="7" t="s">
        <v>40</v>
      </c>
      <c r="F27" s="7">
        <v>0</v>
      </c>
      <c r="G27" s="7">
        <f t="shared" si="0"/>
        <v>0</v>
      </c>
      <c r="H27" s="7">
        <v>0</v>
      </c>
      <c r="I27" s="7">
        <f t="shared" si="1"/>
        <v>0</v>
      </c>
      <c r="J27" s="7">
        <f t="shared" si="2"/>
        <v>0</v>
      </c>
      <c r="K27" s="7">
        <f t="shared" si="3"/>
        <v>0</v>
      </c>
    </row>
    <row r="28" spans="2:11">
      <c r="B28" t="s">
        <v>13</v>
      </c>
      <c r="C28" t="s">
        <v>26</v>
      </c>
      <c r="D28" t="s">
        <v>34</v>
      </c>
      <c r="E28" t="s">
        <v>40</v>
      </c>
      <c r="F28">
        <v>68.400000000000006</v>
      </c>
      <c r="G28">
        <f t="shared" si="0"/>
        <v>136.80000000000001</v>
      </c>
      <c r="H28">
        <f>B40*F28</f>
        <v>12.654000000000002</v>
      </c>
      <c r="I28">
        <f t="shared" si="1"/>
        <v>25.308000000000003</v>
      </c>
      <c r="J28">
        <f t="shared" si="2"/>
        <v>5567.7600000000011</v>
      </c>
      <c r="K28">
        <f t="shared" si="3"/>
        <v>5567.7600000000011</v>
      </c>
    </row>
    <row r="29" spans="2:11">
      <c r="B29" s="7" t="s">
        <v>14</v>
      </c>
      <c r="C29" s="7" t="s">
        <v>27</v>
      </c>
      <c r="D29" s="7" t="s">
        <v>32</v>
      </c>
      <c r="E29" s="7" t="s">
        <v>40</v>
      </c>
      <c r="F29" s="7">
        <v>23</v>
      </c>
      <c r="G29" s="7">
        <f t="shared" si="0"/>
        <v>46</v>
      </c>
      <c r="H29" s="7">
        <f>B39*F29</f>
        <v>4.6000000000000005</v>
      </c>
      <c r="I29" s="7">
        <f t="shared" si="1"/>
        <v>9.2000000000000011</v>
      </c>
      <c r="J29" s="7">
        <f t="shared" si="2"/>
        <v>2024.0000000000002</v>
      </c>
      <c r="K29" s="7">
        <f>J29+I42</f>
        <v>21160.523000000001</v>
      </c>
    </row>
    <row r="30" spans="2:11">
      <c r="B30" t="s">
        <v>15</v>
      </c>
      <c r="C30" t="s">
        <v>28</v>
      </c>
      <c r="D30" t="s">
        <v>32</v>
      </c>
      <c r="E30" t="s">
        <v>40</v>
      </c>
      <c r="F30">
        <v>20.3</v>
      </c>
      <c r="G30">
        <f t="shared" si="0"/>
        <v>40.6</v>
      </c>
      <c r="H30">
        <f>B39*F30</f>
        <v>4.0600000000000005</v>
      </c>
      <c r="I30">
        <f t="shared" si="1"/>
        <v>8.120000000000001</v>
      </c>
      <c r="J30">
        <f t="shared" si="2"/>
        <v>1786.4000000000003</v>
      </c>
      <c r="K30">
        <f t="shared" si="3"/>
        <v>1786.4000000000003</v>
      </c>
    </row>
    <row r="31" spans="2:11">
      <c r="B31" s="8" t="s">
        <v>16</v>
      </c>
      <c r="C31" s="7" t="s">
        <v>29</v>
      </c>
      <c r="D31" s="7" t="s">
        <v>32</v>
      </c>
      <c r="E31" s="7" t="s">
        <v>41</v>
      </c>
      <c r="F31" s="7">
        <v>7.4</v>
      </c>
      <c r="G31" s="7">
        <f t="shared" si="0"/>
        <v>29.6</v>
      </c>
      <c r="H31" s="7">
        <f>B39*F31</f>
        <v>1.4800000000000002</v>
      </c>
      <c r="I31" s="7">
        <f t="shared" si="1"/>
        <v>5.9200000000000008</v>
      </c>
      <c r="J31" s="7">
        <f t="shared" si="2"/>
        <v>1302.4000000000001</v>
      </c>
      <c r="K31" s="7">
        <f t="shared" si="3"/>
        <v>1302.4000000000001</v>
      </c>
    </row>
    <row r="32" spans="2:11">
      <c r="B32" s="1" t="s">
        <v>17</v>
      </c>
      <c r="C32" t="s">
        <v>30</v>
      </c>
      <c r="D32" t="s">
        <v>38</v>
      </c>
      <c r="E32" t="s">
        <v>40</v>
      </c>
      <c r="F32">
        <v>2.5</v>
      </c>
      <c r="G32">
        <f t="shared" si="0"/>
        <v>5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B33" s="7" t="s">
        <v>18</v>
      </c>
      <c r="C33" s="7" t="s">
        <v>31</v>
      </c>
      <c r="D33" s="7" t="s">
        <v>39</v>
      </c>
      <c r="E33" s="7" t="s">
        <v>41</v>
      </c>
      <c r="F33" s="7">
        <v>3.4</v>
      </c>
      <c r="G33" s="7">
        <f t="shared" si="0"/>
        <v>13.6</v>
      </c>
      <c r="H33" s="7">
        <f>B42*F33</f>
        <v>0.20399999999999999</v>
      </c>
      <c r="I33" s="7">
        <f t="shared" si="1"/>
        <v>0.81599999999999995</v>
      </c>
      <c r="J33" s="7">
        <f t="shared" si="2"/>
        <v>179.51999999999998</v>
      </c>
      <c r="K33" s="7">
        <f t="shared" si="3"/>
        <v>179.51999999999998</v>
      </c>
    </row>
    <row r="34" spans="1:11">
      <c r="A34" s="9" t="s">
        <v>56</v>
      </c>
      <c r="B34" s="9"/>
      <c r="C34" s="9"/>
      <c r="D34" s="9"/>
      <c r="E34" s="9"/>
      <c r="F34" s="9">
        <f>SUM(F19:F33)</f>
        <v>301.29999999999995</v>
      </c>
      <c r="G34" s="9">
        <f t="shared" ref="G34:K34" si="4">SUM(G19:G33)</f>
        <v>635.4</v>
      </c>
      <c r="H34" s="9">
        <f t="shared" si="4"/>
        <v>39.094000000000001</v>
      </c>
      <c r="I34" s="9">
        <f t="shared" si="4"/>
        <v>83.796000000000021</v>
      </c>
      <c r="J34" s="9">
        <f t="shared" si="4"/>
        <v>18435.120000000003</v>
      </c>
      <c r="K34" s="9">
        <f t="shared" si="4"/>
        <v>37571.643000000004</v>
      </c>
    </row>
    <row r="35" spans="1:11">
      <c r="G35" t="s">
        <v>123</v>
      </c>
    </row>
    <row r="38" spans="1:11">
      <c r="A38" s="6" t="s">
        <v>44</v>
      </c>
      <c r="B38" s="15" t="s">
        <v>45</v>
      </c>
      <c r="D38" s="15" t="s">
        <v>50</v>
      </c>
      <c r="E38" s="16" t="s">
        <v>49</v>
      </c>
      <c r="G38" s="15" t="s">
        <v>58</v>
      </c>
      <c r="H38" s="15" t="s">
        <v>61</v>
      </c>
      <c r="I38" s="15" t="s">
        <v>111</v>
      </c>
    </row>
    <row r="39" spans="1:11">
      <c r="A39" s="4" t="s">
        <v>32</v>
      </c>
      <c r="B39" s="5">
        <v>0.2</v>
      </c>
      <c r="D39" s="5" t="s">
        <v>51</v>
      </c>
      <c r="E39" s="5">
        <f>AVERAGE(F19:F33)</f>
        <v>20.086666666666662</v>
      </c>
      <c r="G39" s="5" t="s">
        <v>59</v>
      </c>
      <c r="H39" s="5">
        <f>694*2+784*2+680*2+1232*2</f>
        <v>6780</v>
      </c>
      <c r="I39" s="5">
        <f>B44*H39</f>
        <v>610.19999999999993</v>
      </c>
    </row>
    <row r="40" spans="1:11">
      <c r="A40" s="7" t="s">
        <v>34</v>
      </c>
      <c r="B40" s="7">
        <v>0.185</v>
      </c>
      <c r="D40" s="7" t="s">
        <v>52</v>
      </c>
      <c r="E40" s="7">
        <f>AVERAGE(G19:G33)</f>
        <v>42.36</v>
      </c>
      <c r="G40" s="7" t="s">
        <v>4</v>
      </c>
      <c r="H40" s="7">
        <f>483*2+382*2+666*2+862*2</f>
        <v>4786</v>
      </c>
      <c r="I40" s="7">
        <f>H40*0.0055</f>
        <v>26.322999999999997</v>
      </c>
    </row>
    <row r="41" spans="1:11">
      <c r="A41" s="5" t="s">
        <v>36</v>
      </c>
      <c r="B41" s="5">
        <v>0.03</v>
      </c>
      <c r="D41" s="5" t="s">
        <v>53</v>
      </c>
      <c r="E41" s="5">
        <f>AVERAGE(H19:H33)</f>
        <v>2.606266666666667</v>
      </c>
      <c r="G41" s="5" t="s">
        <v>60</v>
      </c>
      <c r="H41" s="5">
        <v>100000</v>
      </c>
      <c r="I41" s="5">
        <f>H41*B40</f>
        <v>18500</v>
      </c>
    </row>
    <row r="42" spans="1:11">
      <c r="A42" s="7" t="s">
        <v>39</v>
      </c>
      <c r="B42" s="7">
        <v>0.06</v>
      </c>
      <c r="D42" s="7" t="s">
        <v>54</v>
      </c>
      <c r="E42" s="7">
        <f>AVERAGE(I19:I33)</f>
        <v>5.5864000000000011</v>
      </c>
      <c r="G42" s="9" t="s">
        <v>56</v>
      </c>
      <c r="H42" s="9">
        <f>H39+H41+H40</f>
        <v>111566</v>
      </c>
      <c r="I42" s="9">
        <f>I39+I41+I40</f>
        <v>19136.523000000001</v>
      </c>
    </row>
    <row r="43" spans="1:11">
      <c r="A43" s="5" t="s">
        <v>48</v>
      </c>
      <c r="B43" s="5">
        <v>3.0000000000000001E-3</v>
      </c>
      <c r="D43" s="5" t="s">
        <v>55</v>
      </c>
      <c r="E43" s="5">
        <f>AVERAGE(J19:J33)</f>
        <v>1229.0080000000003</v>
      </c>
    </row>
    <row r="44" spans="1:11">
      <c r="A44" s="7" t="s">
        <v>59</v>
      </c>
      <c r="B44" s="7">
        <v>0.09</v>
      </c>
    </row>
    <row r="45" spans="1:11">
      <c r="A45" s="5" t="s">
        <v>33</v>
      </c>
      <c r="B45" s="5">
        <v>5.4999999999999997E-3</v>
      </c>
    </row>
  </sheetData>
  <hyperlinks>
    <hyperlink ref="B13" r:id="rId1" xr:uid="{260A83CA-8BAC-2140-9B1B-69A6A2DD1F26}"/>
    <hyperlink ref="B15" r:id="rId2" location="ampshare=https%3A%2F%2Fwww.bfmtv.com%2Feconomie%2Fentreprises%2Findustries%2Fairbus-devoile-l-empreinte-carbone-de-ses-avions_AD-202102260125.html" xr:uid="{18E9DBA4-0331-1D4E-8D95-7A1F05716737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04F6-0BE2-F94F-A99E-6C8CA50E3622}">
  <dimension ref="A1:I14"/>
  <sheetViews>
    <sheetView zoomScale="124" workbookViewId="0">
      <selection activeCell="E20" sqref="E20"/>
    </sheetView>
  </sheetViews>
  <sheetFormatPr baseColWidth="10" defaultRowHeight="16"/>
  <cols>
    <col min="1" max="2" width="32" customWidth="1"/>
    <col min="3" max="3" width="26.33203125" customWidth="1"/>
    <col min="4" max="5" width="26.6640625" customWidth="1"/>
    <col min="6" max="6" width="17.1640625" customWidth="1"/>
    <col min="7" max="8" width="15.83203125" customWidth="1"/>
    <col min="9" max="9" width="23.33203125" customWidth="1"/>
  </cols>
  <sheetData>
    <row r="1" spans="1:9">
      <c r="D1" t="s">
        <v>67</v>
      </c>
      <c r="F1" t="s">
        <v>68</v>
      </c>
    </row>
    <row r="2" spans="1:9">
      <c r="A2" t="s">
        <v>63</v>
      </c>
      <c r="B2" t="s">
        <v>69</v>
      </c>
      <c r="C2" t="s">
        <v>72</v>
      </c>
      <c r="D2" t="s">
        <v>64</v>
      </c>
      <c r="E2" t="s">
        <v>75</v>
      </c>
      <c r="F2" t="s">
        <v>65</v>
      </c>
      <c r="G2" t="s">
        <v>66</v>
      </c>
      <c r="H2" t="s">
        <v>76</v>
      </c>
      <c r="I2" t="s">
        <v>70</v>
      </c>
    </row>
    <row r="3" spans="1:9">
      <c r="A3" t="s">
        <v>71</v>
      </c>
      <c r="B3" t="s">
        <v>73</v>
      </c>
      <c r="C3" t="s">
        <v>62</v>
      </c>
      <c r="D3" s="10">
        <v>0</v>
      </c>
      <c r="E3" s="12" t="s">
        <v>80</v>
      </c>
      <c r="F3" s="12" t="s">
        <v>74</v>
      </c>
      <c r="G3" s="10">
        <v>0.05</v>
      </c>
      <c r="H3" t="s">
        <v>82</v>
      </c>
    </row>
    <row r="4" spans="1:9">
      <c r="A4" t="s">
        <v>71</v>
      </c>
      <c r="B4" t="s">
        <v>77</v>
      </c>
      <c r="C4" t="s">
        <v>78</v>
      </c>
      <c r="D4" s="10">
        <v>0.01</v>
      </c>
      <c r="E4" t="s">
        <v>79</v>
      </c>
      <c r="F4" t="s">
        <v>81</v>
      </c>
      <c r="G4" s="10">
        <v>0.05</v>
      </c>
      <c r="H4" t="s">
        <v>83</v>
      </c>
    </row>
    <row r="5" spans="1:9">
      <c r="A5" t="s">
        <v>84</v>
      </c>
      <c r="B5" t="s">
        <v>86</v>
      </c>
      <c r="C5" t="s">
        <v>88</v>
      </c>
      <c r="D5" s="10">
        <v>0.3</v>
      </c>
      <c r="E5" t="s">
        <v>114</v>
      </c>
      <c r="F5" t="s">
        <v>89</v>
      </c>
      <c r="G5" s="10">
        <v>0.15</v>
      </c>
      <c r="H5" t="s">
        <v>90</v>
      </c>
    </row>
    <row r="6" spans="1:9">
      <c r="C6" t="s">
        <v>87</v>
      </c>
    </row>
    <row r="7" spans="1:9">
      <c r="A7" t="s">
        <v>95</v>
      </c>
      <c r="B7" t="s">
        <v>85</v>
      </c>
      <c r="C7" t="s">
        <v>91</v>
      </c>
      <c r="D7" s="10">
        <v>0.01</v>
      </c>
      <c r="E7" t="s">
        <v>92</v>
      </c>
      <c r="F7" t="s">
        <v>93</v>
      </c>
      <c r="G7" s="10">
        <v>0.5</v>
      </c>
      <c r="H7" t="s">
        <v>94</v>
      </c>
    </row>
    <row r="8" spans="1:9">
      <c r="E8" s="13"/>
    </row>
    <row r="10" spans="1:9">
      <c r="B10" t="s">
        <v>115</v>
      </c>
    </row>
    <row r="11" spans="1:9">
      <c r="B11" s="2" t="s">
        <v>74</v>
      </c>
    </row>
    <row r="12" spans="1:9">
      <c r="B12" s="2" t="s">
        <v>81</v>
      </c>
    </row>
    <row r="13" spans="1:9">
      <c r="B13" s="2" t="s">
        <v>116</v>
      </c>
    </row>
    <row r="14" spans="1:9">
      <c r="B14" s="2" t="s">
        <v>93</v>
      </c>
    </row>
  </sheetData>
  <hyperlinks>
    <hyperlink ref="B11" r:id="rId1" location=":~:text=En%20France(1)%2C%20l,européenne%20du%20secteur(3)" xr:uid="{DA429D53-56C9-214A-AE68-2AA4F33030F4}"/>
    <hyperlink ref="B12" r:id="rId2" xr:uid="{3AB73C05-B7EC-474B-983F-2664465B4CC8}"/>
    <hyperlink ref="B13" r:id="rId3" location=":~:text=Émissions%20directes&amp;text=Les%20bâtiments%20(tertiaire%20et%20résidentiel,se%20partagent%2050%25%20du%20gâteau" xr:uid="{79F567AB-281D-B542-AB6F-7356D959F2C7}"/>
    <hyperlink ref="B14" r:id="rId4" location=":~:text=Plus%20particuli%C3%A8rement%2C%20l'empreinte%20carbone,(moins%20d'%C3%A9missions)" xr:uid="{E2FF803E-C66D-6145-8871-FCC5EDBEA3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0139-A294-A348-A47C-FB7938FA65F9}">
  <dimension ref="A1:I2"/>
  <sheetViews>
    <sheetView workbookViewId="0">
      <selection activeCell="I12" sqref="I12"/>
    </sheetView>
  </sheetViews>
  <sheetFormatPr baseColWidth="10" defaultRowHeight="16"/>
  <cols>
    <col min="3" max="3" width="19.33203125" customWidth="1"/>
    <col min="4" max="4" width="18.5" customWidth="1"/>
    <col min="6" max="6" width="15.6640625" customWidth="1"/>
    <col min="7" max="7" width="13.6640625" customWidth="1"/>
  </cols>
  <sheetData>
    <row r="1" spans="1:9">
      <c r="D1" t="s">
        <v>67</v>
      </c>
      <c r="F1" t="s">
        <v>68</v>
      </c>
    </row>
    <row r="2" spans="1:9">
      <c r="A2" t="s">
        <v>63</v>
      </c>
      <c r="B2" t="s">
        <v>69</v>
      </c>
      <c r="C2" t="s">
        <v>72</v>
      </c>
      <c r="D2" t="s">
        <v>64</v>
      </c>
      <c r="E2" t="s">
        <v>75</v>
      </c>
      <c r="F2" t="s">
        <v>65</v>
      </c>
      <c r="G2" t="s">
        <v>66</v>
      </c>
      <c r="H2" t="s">
        <v>76</v>
      </c>
      <c r="I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Application</vt:lpstr>
      <vt:lpstr>Utilisateurs</vt:lpstr>
      <vt:lpstr>Personnel</vt:lpstr>
      <vt:lpstr>Batîment</vt:lpstr>
      <vt:lpstr>Matériel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Augey</dc:creator>
  <cp:lastModifiedBy>Louis Augey</cp:lastModifiedBy>
  <dcterms:created xsi:type="dcterms:W3CDTF">2024-04-12T14:37:35Z</dcterms:created>
  <dcterms:modified xsi:type="dcterms:W3CDTF">2024-05-16T11:47:05Z</dcterms:modified>
</cp:coreProperties>
</file>