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Year2LabGroup07-AE/Shared Documents/General/Flight Dynamics and Control Lab/"/>
    </mc:Choice>
  </mc:AlternateContent>
  <xr:revisionPtr revIDLastSave="460" documentId="11_49C094061991B4A1D4D1E8C3EA6D582ADA3FE5D0" xr6:coauthVersionLast="47" xr6:coauthVersionMax="47" xr10:uidLastSave="{DE49B073-9D5E-40C6-A54F-6B19D9340940}"/>
  <bookViews>
    <workbookView xWindow="-108" yWindow="-108" windowWidth="23256" windowHeight="12456" firstSheet="1" activeTab="1" xr2:uid="{00000000-000D-0000-FFFF-FFFF00000000}"/>
  </bookViews>
  <sheets>
    <sheet name="CalculatedPreLabValues" sheetId="1" r:id="rId1"/>
    <sheet name="suhails_extr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2" l="1"/>
  <c r="H28" i="2"/>
  <c r="H17" i="2"/>
  <c r="H13" i="2"/>
  <c r="H26" i="2"/>
  <c r="H12" i="2"/>
  <c r="H10" i="2"/>
  <c r="H11" i="2"/>
  <c r="F22" i="2"/>
  <c r="C19" i="2"/>
  <c r="C18" i="2"/>
  <c r="H22" i="1"/>
  <c r="F19" i="1"/>
  <c r="E19" i="1"/>
  <c r="F18" i="1"/>
  <c r="E18" i="1"/>
  <c r="C18" i="1" l="1"/>
  <c r="C19" i="1"/>
</calcChain>
</file>

<file path=xl/sharedStrings.xml><?xml version="1.0" encoding="utf-8"?>
<sst xmlns="http://schemas.openxmlformats.org/spreadsheetml/2006/main" count="92" uniqueCount="54">
  <si>
    <t>Type</t>
  </si>
  <si>
    <t>Constants</t>
  </si>
  <si>
    <t>Brendan</t>
  </si>
  <si>
    <t xml:space="preserve">Emre </t>
  </si>
  <si>
    <t>Yujie</t>
  </si>
  <si>
    <t>Suhail</t>
  </si>
  <si>
    <t>Inertial</t>
  </si>
  <si>
    <t>Ixx [kgm^2]</t>
  </si>
  <si>
    <t>Iyy [kgm^2]</t>
  </si>
  <si>
    <t>Izz [kgm^2]</t>
  </si>
  <si>
    <t>Ixz [kgm^2]</t>
  </si>
  <si>
    <t>CG with fuel and payload (m)</t>
  </si>
  <si>
    <t>Flight Condtitions</t>
  </si>
  <si>
    <t>rho [kg/m^3]</t>
  </si>
  <si>
    <t>V [m/s]</t>
  </si>
  <si>
    <t>Whole-Aircraft Parameters</t>
  </si>
  <si>
    <t>S_ref [m^2]</t>
  </si>
  <si>
    <t>Cle</t>
  </si>
  <si>
    <t>Cde</t>
  </si>
  <si>
    <t>dCl/dalpha [rad^-1]</t>
  </si>
  <si>
    <t>dCd/dalpha [rad^-1]</t>
  </si>
  <si>
    <t>Kn (% of cbar) [m]</t>
  </si>
  <si>
    <t>cbarw[m]</t>
  </si>
  <si>
    <t>+1 deg</t>
  </si>
  <si>
    <t>-2 deg</t>
  </si>
  <si>
    <t>dCl/dV [1/(m/s)]</t>
  </si>
  <si>
    <t>dCd/dV [1/(m/s)]</t>
  </si>
  <si>
    <t>dCm/dV</t>
  </si>
  <si>
    <t>dKn/dV</t>
  </si>
  <si>
    <t>mass [kg]</t>
  </si>
  <si>
    <t>wingspan [m]</t>
  </si>
  <si>
    <t>l_h [m]</t>
  </si>
  <si>
    <t>h_H [m]</t>
  </si>
  <si>
    <t>Tail Parameters</t>
  </si>
  <si>
    <t>S_H [m^2]</t>
  </si>
  <si>
    <t>cbarh [m]</t>
  </si>
  <si>
    <t>dCl/dalpha_H [rad^-1]</t>
  </si>
  <si>
    <t>dCd/dalpha_H [rad^-1]</t>
  </si>
  <si>
    <t>dCm/dalpha_H [rad^-1]</t>
  </si>
  <si>
    <t>Cl_H</t>
  </si>
  <si>
    <t>Cd_H</t>
  </si>
  <si>
    <t>dEpsilon/dAlpha</t>
  </si>
  <si>
    <t xml:space="preserve"> </t>
  </si>
  <si>
    <t>Radians</t>
  </si>
  <si>
    <t>Realized</t>
  </si>
  <si>
    <t>Degrees</t>
  </si>
  <si>
    <t>Drag Polar Values</t>
  </si>
  <si>
    <t>Cd_0</t>
  </si>
  <si>
    <t>K</t>
  </si>
  <si>
    <t>Plane</t>
  </si>
  <si>
    <t>Tail</t>
  </si>
  <si>
    <t xml:space="preserve">Kn (% of cbar) </t>
  </si>
  <si>
    <t>dCm0/dV</t>
  </si>
  <si>
    <t>l_wh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</si>
</sst>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4" borderId="0" xfId="0" applyFont="1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0" borderId="0" xfId="0" applyFont="1"/>
    <xf numFmtId="0" fontId="0" fillId="12" borderId="0" xfId="0" applyFill="1"/>
    <xf numFmtId="0" fontId="0" fillId="13" borderId="0" xfId="0" applyFill="1"/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="109" workbookViewId="0">
      <selection sqref="A1:XFD1048576"/>
    </sheetView>
  </sheetViews>
  <sheetFormatPr defaultRowHeight="14.45"/>
  <cols>
    <col min="1" max="1" width="33.85546875" customWidth="1"/>
    <col min="2" max="2" width="25.42578125" customWidth="1"/>
    <col min="3" max="3" width="9.28515625" bestFit="1" customWidth="1"/>
    <col min="4" max="4" width="13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  <c r="I1" s="2"/>
      <c r="J1" s="2"/>
      <c r="K1" s="2"/>
      <c r="L1" s="2"/>
      <c r="M1" s="2"/>
      <c r="N1" s="2"/>
    </row>
    <row r="2" spans="1:14">
      <c r="A2" s="12" t="s">
        <v>6</v>
      </c>
      <c r="B2" s="1" t="s">
        <v>7</v>
      </c>
      <c r="C2" s="1">
        <v>47049.99</v>
      </c>
      <c r="D2" s="1">
        <v>47049.99</v>
      </c>
      <c r="E2" s="1"/>
      <c r="F2" s="1"/>
      <c r="G2" s="1"/>
      <c r="H2" s="1">
        <v>47049.99</v>
      </c>
      <c r="I2" s="1">
        <v>47049.99</v>
      </c>
      <c r="J2" s="1"/>
      <c r="K2" s="1"/>
      <c r="L2" s="1"/>
      <c r="M2" s="1"/>
      <c r="N2" s="1"/>
    </row>
    <row r="3" spans="1:14">
      <c r="A3" s="12"/>
      <c r="B3" s="1" t="s">
        <v>8</v>
      </c>
      <c r="C3" s="1">
        <v>128216.84</v>
      </c>
      <c r="D3" s="1">
        <v>128216.84</v>
      </c>
      <c r="E3" s="1"/>
      <c r="F3" s="1"/>
      <c r="G3" s="1"/>
      <c r="H3" s="1">
        <v>128216.84</v>
      </c>
      <c r="I3" s="1">
        <v>128216.84</v>
      </c>
      <c r="J3" s="1"/>
      <c r="K3" s="1"/>
      <c r="L3" s="1"/>
      <c r="M3" s="1"/>
      <c r="N3" s="1"/>
    </row>
    <row r="4" spans="1:14">
      <c r="A4" s="12"/>
      <c r="B4" s="1" t="s">
        <v>9</v>
      </c>
      <c r="C4" s="1">
        <v>169200.67</v>
      </c>
      <c r="D4" s="1">
        <v>169200.67</v>
      </c>
      <c r="E4" s="1"/>
      <c r="F4" s="1"/>
      <c r="G4" s="1"/>
      <c r="H4" s="1">
        <v>169200.67</v>
      </c>
      <c r="I4" s="1">
        <v>169200.67</v>
      </c>
      <c r="J4" s="1"/>
      <c r="K4" s="1"/>
      <c r="L4" s="1"/>
      <c r="M4" s="1"/>
      <c r="N4" s="1"/>
    </row>
    <row r="5" spans="1:14">
      <c r="A5" s="12"/>
      <c r="B5" s="1" t="s">
        <v>10</v>
      </c>
      <c r="C5" s="1">
        <v>86.69</v>
      </c>
      <c r="D5" s="1">
        <v>86.69</v>
      </c>
      <c r="E5" s="1"/>
      <c r="F5" s="1"/>
      <c r="G5" s="1"/>
      <c r="H5" s="1">
        <v>86.69</v>
      </c>
      <c r="I5" s="1">
        <v>86.69</v>
      </c>
      <c r="J5" s="1"/>
      <c r="K5" s="1"/>
      <c r="L5" s="1"/>
      <c r="M5" s="1"/>
      <c r="N5" s="1"/>
    </row>
    <row r="6" spans="1:14" ht="15">
      <c r="A6" s="12"/>
      <c r="B6" s="1" t="s">
        <v>11</v>
      </c>
      <c r="C6" s="1">
        <v>9.8177979999999998</v>
      </c>
      <c r="D6" s="1">
        <v>9.8177979999999998</v>
      </c>
      <c r="E6" s="1"/>
      <c r="F6" s="1"/>
      <c r="G6" s="1"/>
      <c r="H6" s="1">
        <v>10.128</v>
      </c>
      <c r="I6" s="1">
        <v>9.8177979999999998</v>
      </c>
      <c r="J6" s="1"/>
      <c r="K6" s="1"/>
      <c r="L6" s="1"/>
      <c r="M6" s="1"/>
      <c r="N6" s="1"/>
    </row>
    <row r="7" spans="1:14">
      <c r="A7" s="13" t="s">
        <v>12</v>
      </c>
      <c r="B7" s="3" t="s">
        <v>13</v>
      </c>
      <c r="C7" s="3">
        <v>0.93400000000000005</v>
      </c>
      <c r="D7" s="3"/>
      <c r="E7" s="3"/>
      <c r="F7" s="3"/>
      <c r="G7" s="3"/>
      <c r="H7" s="3">
        <v>0.93330000000000002</v>
      </c>
      <c r="I7" s="3">
        <v>0.93400000000000005</v>
      </c>
      <c r="J7" s="3"/>
      <c r="K7" s="3"/>
      <c r="L7" s="3"/>
      <c r="M7" s="3"/>
      <c r="N7" s="3"/>
    </row>
    <row r="8" spans="1:14">
      <c r="A8" s="13"/>
      <c r="B8" s="3" t="s">
        <v>14</v>
      </c>
      <c r="C8" s="3">
        <v>101.193</v>
      </c>
      <c r="D8" s="3"/>
      <c r="E8" s="3"/>
      <c r="F8" s="3"/>
      <c r="G8" s="3"/>
      <c r="H8" s="3">
        <v>103.44</v>
      </c>
      <c r="I8" s="3">
        <v>101.193</v>
      </c>
      <c r="J8" s="3"/>
      <c r="K8" s="3"/>
      <c r="L8" s="3"/>
      <c r="M8" s="3"/>
      <c r="N8" s="3"/>
    </row>
    <row r="9" spans="1:14" ht="15">
      <c r="A9" s="14" t="s">
        <v>15</v>
      </c>
      <c r="B9" t="s">
        <v>16</v>
      </c>
      <c r="C9">
        <v>73.73</v>
      </c>
      <c r="D9">
        <v>73.73</v>
      </c>
      <c r="H9">
        <v>73.73</v>
      </c>
      <c r="I9">
        <v>73.73</v>
      </c>
      <c r="J9">
        <v>73.73</v>
      </c>
    </row>
    <row r="10" spans="1:14">
      <c r="A10" s="14"/>
      <c r="B10" t="s">
        <v>17</v>
      </c>
      <c r="C10">
        <v>0.20636534719999999</v>
      </c>
      <c r="E10">
        <v>1.52E-2</v>
      </c>
      <c r="H10">
        <v>0.192</v>
      </c>
      <c r="I10">
        <v>0.20636534719999999</v>
      </c>
    </row>
    <row r="11" spans="1:14" ht="15">
      <c r="A11" s="14"/>
      <c r="B11" t="s">
        <v>18</v>
      </c>
      <c r="C11">
        <v>4.0364789749999998E-2</v>
      </c>
      <c r="E11">
        <v>1.24E-2</v>
      </c>
      <c r="H11" s="9">
        <v>1.5285E-2</v>
      </c>
      <c r="I11">
        <v>4.0364789749999998E-2</v>
      </c>
    </row>
    <row r="12" spans="1:14" ht="15">
      <c r="A12" s="14"/>
      <c r="B12" t="s">
        <v>19</v>
      </c>
      <c r="C12">
        <v>4.5034482697282705</v>
      </c>
      <c r="H12" s="9">
        <v>5.9702202250000003</v>
      </c>
      <c r="I12">
        <v>4.5034482697282705</v>
      </c>
    </row>
    <row r="13" spans="1:14">
      <c r="A13" s="14"/>
      <c r="B13" t="s">
        <v>20</v>
      </c>
      <c r="C13">
        <v>0.11431023674875543</v>
      </c>
      <c r="H13" s="10">
        <v>0.11431023674875543</v>
      </c>
      <c r="I13">
        <v>0.11431023674875543</v>
      </c>
    </row>
    <row r="14" spans="1:14" ht="15">
      <c r="A14" s="4"/>
      <c r="B14" t="s">
        <v>21</v>
      </c>
      <c r="C14">
        <v>20</v>
      </c>
      <c r="H14">
        <v>22.3</v>
      </c>
      <c r="I14">
        <v>20</v>
      </c>
    </row>
    <row r="15" spans="1:14">
      <c r="A15" s="4"/>
      <c r="B15" t="s">
        <v>22</v>
      </c>
      <c r="C15">
        <v>3.79</v>
      </c>
      <c r="E15" t="s">
        <v>23</v>
      </c>
      <c r="F15" t="s">
        <v>24</v>
      </c>
      <c r="H15">
        <v>3.79</v>
      </c>
      <c r="I15">
        <v>3.79</v>
      </c>
    </row>
    <row r="16" spans="1:14">
      <c r="A16" s="4"/>
      <c r="B16" t="s">
        <v>25</v>
      </c>
      <c r="C16">
        <v>-0.2715579306646147</v>
      </c>
      <c r="D16" s="6"/>
      <c r="E16" s="6"/>
      <c r="F16" s="6"/>
      <c r="G16" s="7">
        <v>-4.1000000000000003E-3</v>
      </c>
      <c r="H16" s="10">
        <v>-0.2715579306646147</v>
      </c>
      <c r="I16">
        <v>-0.2715579306646147</v>
      </c>
    </row>
    <row r="17" spans="1:9">
      <c r="A17" s="4"/>
      <c r="B17" t="s">
        <v>26</v>
      </c>
      <c r="C17">
        <v>-2.4339968219249998E-3</v>
      </c>
      <c r="D17" s="6"/>
      <c r="E17" s="6"/>
      <c r="F17" s="6"/>
      <c r="G17" s="7">
        <v>-1.0399999999999999E-4</v>
      </c>
      <c r="H17" s="10">
        <v>-2.4339968219249998E-3</v>
      </c>
      <c r="I17">
        <v>-2.4339968219249998E-3</v>
      </c>
    </row>
    <row r="18" spans="1:9">
      <c r="A18" s="4"/>
      <c r="B18" t="s">
        <v>27</v>
      </c>
      <c r="C18" s="7">
        <f>(F18+2*E18)/3</f>
        <v>7.7092205999999993E-4</v>
      </c>
      <c r="D18" s="6"/>
      <c r="E18" s="6">
        <f>-0.0116*-0.0597614</f>
        <v>6.9323223999999991E-4</v>
      </c>
      <c r="F18" s="6">
        <f>-0.0155*-0.0597614</f>
        <v>9.2630169999999995E-4</v>
      </c>
      <c r="H18" s="10">
        <v>7.7092205999999993E-4</v>
      </c>
      <c r="I18">
        <v>7.7092205999999993E-4</v>
      </c>
    </row>
    <row r="19" spans="1:9">
      <c r="A19" s="4"/>
      <c r="B19" t="s">
        <v>28</v>
      </c>
      <c r="C19" s="7">
        <f>(F19+2*E19)/3</f>
        <v>1.3286951266666665E-3</v>
      </c>
      <c r="D19" s="6"/>
      <c r="E19" s="6">
        <f>-0.0053*-0.0597614</f>
        <v>3.1673542000000001E-4</v>
      </c>
      <c r="F19" s="6">
        <f>-0.0561*-0.0597614</f>
        <v>3.3526145399999999E-3</v>
      </c>
      <c r="H19" s="10">
        <v>1.3286951266666665E-3</v>
      </c>
      <c r="I19">
        <v>1.3286951266666665E-3</v>
      </c>
    </row>
    <row r="20" spans="1:9" ht="15">
      <c r="A20" s="4"/>
      <c r="B20" t="s">
        <v>29</v>
      </c>
      <c r="C20" s="6">
        <v>7408.9777999999997</v>
      </c>
      <c r="D20" s="6"/>
      <c r="E20" s="6"/>
      <c r="F20" s="6"/>
      <c r="H20">
        <v>7197.27</v>
      </c>
      <c r="I20">
        <v>7408.9777999999997</v>
      </c>
    </row>
    <row r="21" spans="1:9" ht="15">
      <c r="A21" s="4"/>
      <c r="B21" t="s">
        <v>30</v>
      </c>
      <c r="C21" s="6">
        <v>20.95</v>
      </c>
      <c r="D21" s="6"/>
      <c r="E21" s="6"/>
      <c r="F21" s="6"/>
      <c r="H21">
        <v>20.95</v>
      </c>
      <c r="I21">
        <v>20.95</v>
      </c>
    </row>
    <row r="22" spans="1:9">
      <c r="A22" s="5"/>
      <c r="B22" t="s">
        <v>31</v>
      </c>
      <c r="C22">
        <v>9.3000000000000007</v>
      </c>
      <c r="H22">
        <f>19.44-H6</f>
        <v>9.3120000000000012</v>
      </c>
      <c r="I22">
        <v>9.3000000000000007</v>
      </c>
    </row>
    <row r="23" spans="1:9">
      <c r="A23" s="5"/>
      <c r="B23" t="s">
        <v>32</v>
      </c>
      <c r="C23" s="6">
        <v>3.5</v>
      </c>
      <c r="H23">
        <v>4.8</v>
      </c>
      <c r="I23">
        <v>3.5</v>
      </c>
    </row>
    <row r="24" spans="1:9" ht="15">
      <c r="A24" s="5" t="s">
        <v>33</v>
      </c>
      <c r="B24" t="s">
        <v>34</v>
      </c>
      <c r="C24">
        <v>18.43</v>
      </c>
      <c r="H24">
        <v>18.43</v>
      </c>
      <c r="I24">
        <v>18.43</v>
      </c>
    </row>
    <row r="25" spans="1:9" ht="15">
      <c r="A25" s="5"/>
      <c r="B25" t="s">
        <v>35</v>
      </c>
      <c r="C25">
        <v>2.04</v>
      </c>
      <c r="H25">
        <v>2.04</v>
      </c>
      <c r="I25">
        <v>2.04</v>
      </c>
    </row>
    <row r="26" spans="1:9">
      <c r="A26" s="5"/>
      <c r="B26" t="s">
        <v>36</v>
      </c>
      <c r="C26" s="6">
        <v>6.41712730546522</v>
      </c>
      <c r="H26" s="10">
        <v>6.41712730546522</v>
      </c>
      <c r="I26">
        <v>6.41712730546522</v>
      </c>
    </row>
    <row r="27" spans="1:9">
      <c r="A27" s="5"/>
      <c r="B27" t="s">
        <v>37</v>
      </c>
      <c r="C27" s="6">
        <v>0.59014652898474795</v>
      </c>
      <c r="H27" s="10">
        <v>0.59014652898474795</v>
      </c>
      <c r="I27">
        <v>0.59014652898474795</v>
      </c>
    </row>
    <row r="28" spans="1:9">
      <c r="A28" s="5"/>
      <c r="B28" t="s">
        <v>38</v>
      </c>
      <c r="C28" s="6">
        <v>-6.2337808110233563</v>
      </c>
      <c r="H28" s="10">
        <v>-6.2337808110233563</v>
      </c>
      <c r="I28">
        <v>-6.2337808110233563</v>
      </c>
    </row>
    <row r="29" spans="1:9">
      <c r="B29" t="s">
        <v>39</v>
      </c>
      <c r="C29">
        <v>0.33863940547835197</v>
      </c>
      <c r="H29" s="10">
        <v>0.33863940547835197</v>
      </c>
      <c r="I29">
        <v>0.33863940547835197</v>
      </c>
    </row>
    <row r="30" spans="1:9">
      <c r="B30" t="s">
        <v>40</v>
      </c>
      <c r="C30">
        <v>4.8061247532546397E-2</v>
      </c>
      <c r="H30" s="10">
        <v>4.8061247532546397E-2</v>
      </c>
      <c r="I30">
        <v>4.8061247532546397E-2</v>
      </c>
    </row>
    <row r="31" spans="1:9">
      <c r="B31" t="s">
        <v>41</v>
      </c>
      <c r="C31" s="6">
        <v>0.48347117039999998</v>
      </c>
      <c r="D31" s="8">
        <v>0.48347117039999998</v>
      </c>
      <c r="F31" t="s">
        <v>42</v>
      </c>
      <c r="H31">
        <v>-5.2089999999999996</v>
      </c>
      <c r="I31">
        <v>0.48347117039999998</v>
      </c>
    </row>
  </sheetData>
  <mergeCells count="3">
    <mergeCell ref="A2:A6"/>
    <mergeCell ref="A7:A8"/>
    <mergeCell ref="A9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EDE3-7A28-4066-B050-8F0883E35857}">
  <dimension ref="A1:P32"/>
  <sheetViews>
    <sheetView tabSelected="1" workbookViewId="0">
      <selection activeCell="H27" sqref="H27"/>
    </sheetView>
  </sheetViews>
  <sheetFormatPr defaultRowHeight="15"/>
  <cols>
    <col min="8" max="8" width="9.2851562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43</v>
      </c>
      <c r="E1" s="2" t="s">
        <v>3</v>
      </c>
      <c r="F1" s="2" t="s">
        <v>5</v>
      </c>
      <c r="G1" s="2"/>
      <c r="H1" s="2" t="s">
        <v>44</v>
      </c>
      <c r="I1" s="2" t="s">
        <v>45</v>
      </c>
      <c r="J1" s="2"/>
      <c r="K1" s="2"/>
      <c r="L1" s="2"/>
    </row>
    <row r="2" spans="1:16">
      <c r="A2" s="12" t="s">
        <v>6</v>
      </c>
      <c r="B2" s="1" t="s">
        <v>7</v>
      </c>
      <c r="C2" s="1">
        <v>47049.99</v>
      </c>
      <c r="D2" s="1"/>
      <c r="E2" s="1">
        <v>47049.99</v>
      </c>
      <c r="F2" s="1">
        <v>47049.99</v>
      </c>
      <c r="G2" s="1">
        <v>47049.99</v>
      </c>
      <c r="H2" s="1">
        <v>39184</v>
      </c>
      <c r="I2" s="1"/>
      <c r="J2" s="1"/>
      <c r="K2" s="1"/>
      <c r="L2" s="1"/>
    </row>
    <row r="3" spans="1:16">
      <c r="A3" s="12"/>
      <c r="B3" s="1" t="s">
        <v>8</v>
      </c>
      <c r="C3" s="1">
        <v>128216.84</v>
      </c>
      <c r="D3" s="1"/>
      <c r="E3" s="1">
        <v>128216.84</v>
      </c>
      <c r="F3" s="1">
        <v>128216.84</v>
      </c>
      <c r="G3" s="1">
        <v>128216.84</v>
      </c>
      <c r="H3" s="1">
        <v>105674</v>
      </c>
      <c r="I3" s="1"/>
      <c r="J3" s="1"/>
      <c r="K3" s="1"/>
      <c r="L3" s="1"/>
    </row>
    <row r="4" spans="1:16">
      <c r="A4" s="12"/>
      <c r="B4" s="1" t="s">
        <v>9</v>
      </c>
      <c r="C4" s="1">
        <v>169200.67</v>
      </c>
      <c r="D4" s="1"/>
      <c r="E4" s="1">
        <v>169200.67</v>
      </c>
      <c r="F4" s="1">
        <v>169200.67</v>
      </c>
      <c r="G4" s="1">
        <v>169200.67</v>
      </c>
      <c r="H4" s="1">
        <v>132441</v>
      </c>
      <c r="I4" s="1"/>
      <c r="J4" s="1"/>
      <c r="K4" s="1"/>
      <c r="L4" s="1"/>
      <c r="O4" t="s">
        <v>46</v>
      </c>
    </row>
    <row r="5" spans="1:16">
      <c r="A5" s="12"/>
      <c r="B5" s="1" t="s">
        <v>10</v>
      </c>
      <c r="C5" s="1">
        <v>86.69</v>
      </c>
      <c r="D5" s="1"/>
      <c r="E5" s="1">
        <v>86.69</v>
      </c>
      <c r="F5" s="1">
        <v>86.69</v>
      </c>
      <c r="G5" s="1">
        <v>86.69</v>
      </c>
      <c r="H5" s="1">
        <v>71.44</v>
      </c>
      <c r="I5" s="1"/>
      <c r="J5" s="1"/>
      <c r="K5" s="1"/>
      <c r="L5" s="1"/>
      <c r="O5" t="s">
        <v>47</v>
      </c>
      <c r="P5" t="s">
        <v>48</v>
      </c>
    </row>
    <row r="6" spans="1:16">
      <c r="A6" s="12"/>
      <c r="B6" s="1" t="s">
        <v>11</v>
      </c>
      <c r="C6" s="1">
        <v>9.8177979999999998</v>
      </c>
      <c r="D6" s="1"/>
      <c r="E6" s="1">
        <v>9.8177979999999998</v>
      </c>
      <c r="F6" s="1">
        <v>10.128</v>
      </c>
      <c r="G6" s="1">
        <v>9.8177979999999998</v>
      </c>
      <c r="H6" s="1">
        <v>9.8177979999999998</v>
      </c>
      <c r="I6" s="1"/>
      <c r="J6" s="1"/>
      <c r="K6" s="1"/>
      <c r="L6" s="1"/>
      <c r="N6" t="s">
        <v>49</v>
      </c>
      <c r="O6">
        <v>1.4500000000000001E-2</v>
      </c>
      <c r="P6">
        <v>2.0799999999999999E-2</v>
      </c>
    </row>
    <row r="7" spans="1:16">
      <c r="A7" s="13" t="s">
        <v>12</v>
      </c>
      <c r="B7" s="3" t="s">
        <v>13</v>
      </c>
      <c r="C7" s="3">
        <v>0.93400000000000005</v>
      </c>
      <c r="D7" s="3"/>
      <c r="E7" s="3"/>
      <c r="F7" s="3">
        <v>0.93330000000000002</v>
      </c>
      <c r="G7" s="3">
        <v>0.93400000000000005</v>
      </c>
      <c r="H7" s="3">
        <v>0.93400000000000005</v>
      </c>
      <c r="I7" s="3"/>
      <c r="J7" s="3"/>
      <c r="K7" s="3"/>
      <c r="L7" s="3"/>
      <c r="N7" t="s">
        <v>50</v>
      </c>
      <c r="O7">
        <v>0.02</v>
      </c>
      <c r="P7">
        <v>0.11899999999999999</v>
      </c>
    </row>
    <row r="8" spans="1:16">
      <c r="A8" s="13"/>
      <c r="B8" s="3" t="s">
        <v>14</v>
      </c>
      <c r="C8" s="3">
        <v>101.193</v>
      </c>
      <c r="D8" s="3"/>
      <c r="E8" s="3"/>
      <c r="F8" s="3">
        <v>103.44</v>
      </c>
      <c r="G8" s="3">
        <v>101.193</v>
      </c>
      <c r="H8" s="3">
        <v>107</v>
      </c>
      <c r="I8" s="3"/>
      <c r="J8" s="3"/>
      <c r="K8" s="3"/>
      <c r="L8" s="3"/>
    </row>
    <row r="9" spans="1:16">
      <c r="A9" s="14" t="s">
        <v>15</v>
      </c>
      <c r="B9" t="s">
        <v>16</v>
      </c>
      <c r="C9">
        <v>73.73</v>
      </c>
      <c r="E9">
        <v>73.73</v>
      </c>
      <c r="F9">
        <v>73.73</v>
      </c>
      <c r="G9">
        <v>73.73</v>
      </c>
      <c r="H9">
        <v>73.73</v>
      </c>
    </row>
    <row r="10" spans="1:16">
      <c r="A10" s="14"/>
      <c r="B10" t="s">
        <v>17</v>
      </c>
      <c r="C10">
        <v>0.20636534719999999</v>
      </c>
      <c r="F10">
        <v>0.192</v>
      </c>
      <c r="G10">
        <v>0.20636534719999999</v>
      </c>
      <c r="H10">
        <f xml:space="preserve"> (2 * 9.81 * H20) / (H7 * H8^2 * H9)</f>
        <v>0.18437355559523605</v>
      </c>
      <c r="I10" t="s">
        <v>42</v>
      </c>
    </row>
    <row r="11" spans="1:16">
      <c r="A11" s="14"/>
      <c r="B11" t="s">
        <v>18</v>
      </c>
      <c r="C11">
        <v>4.0364789749999998E-2</v>
      </c>
      <c r="F11" s="9">
        <v>1.5285E-2</v>
      </c>
      <c r="G11">
        <v>4.0364789749999998E-2</v>
      </c>
      <c r="H11" s="11">
        <f>O6+(H10^2)*P6</f>
        <v>1.5207067046458857E-2</v>
      </c>
    </row>
    <row r="12" spans="1:16">
      <c r="A12" s="14"/>
      <c r="B12" t="s">
        <v>19</v>
      </c>
      <c r="C12">
        <v>4.5034482697282705</v>
      </c>
      <c r="F12" s="9">
        <v>5.9702202250000003</v>
      </c>
      <c r="G12">
        <v>4.5034482697282705</v>
      </c>
      <c r="H12">
        <f>I12*180/PI()</f>
        <v>5.4029920080836629</v>
      </c>
      <c r="I12">
        <v>9.4299999999999995E-2</v>
      </c>
    </row>
    <row r="13" spans="1:16">
      <c r="A13" s="14"/>
      <c r="B13" t="s">
        <v>20</v>
      </c>
      <c r="C13">
        <v>0.11431023674875543</v>
      </c>
      <c r="F13" s="10">
        <v>0.11431023674875543</v>
      </c>
      <c r="G13">
        <v>0.11431023674875543</v>
      </c>
      <c r="H13" s="11">
        <f>2*H12*P6*H10</f>
        <v>4.1440624051134016E-2</v>
      </c>
    </row>
    <row r="14" spans="1:16">
      <c r="A14" s="4"/>
      <c r="B14" t="s">
        <v>51</v>
      </c>
      <c r="C14">
        <v>20</v>
      </c>
      <c r="F14">
        <v>22.3</v>
      </c>
      <c r="G14">
        <v>20</v>
      </c>
      <c r="H14">
        <v>22.3</v>
      </c>
    </row>
    <row r="15" spans="1:16">
      <c r="A15" s="4"/>
      <c r="B15" t="s">
        <v>22</v>
      </c>
      <c r="C15">
        <v>3.79</v>
      </c>
      <c r="F15">
        <v>3.79</v>
      </c>
      <c r="G15">
        <v>3.79</v>
      </c>
      <c r="H15">
        <v>3.79</v>
      </c>
    </row>
    <row r="16" spans="1:16">
      <c r="A16" s="4"/>
      <c r="B16" t="s">
        <v>25</v>
      </c>
      <c r="C16">
        <v>-0.2715579306646147</v>
      </c>
      <c r="E16" s="6"/>
      <c r="F16" s="10">
        <v>-0.2715579306646147</v>
      </c>
      <c r="G16">
        <v>-0.2715579306646147</v>
      </c>
      <c r="H16">
        <v>-2.5699999999999998E-3</v>
      </c>
    </row>
    <row r="17" spans="1:9">
      <c r="A17" s="4"/>
      <c r="B17" t="s">
        <v>26</v>
      </c>
      <c r="C17">
        <v>-2.4339968219249998E-3</v>
      </c>
      <c r="E17" s="6"/>
      <c r="F17" s="10">
        <v>-2.4339968219249998E-3</v>
      </c>
      <c r="G17">
        <v>-2.4339968219249998E-3</v>
      </c>
      <c r="H17" s="11">
        <f>P6*2*H16*H10</f>
        <v>-1.9711745575797872E-5</v>
      </c>
    </row>
    <row r="18" spans="1:9">
      <c r="A18" s="4"/>
      <c r="B18" t="s">
        <v>52</v>
      </c>
      <c r="C18" s="7" t="e">
        <f>(#REF!+2*#REF!)/3</f>
        <v>#REF!</v>
      </c>
      <c r="D18" s="7"/>
      <c r="E18" s="6"/>
      <c r="F18" s="10">
        <v>7.7092205999999993E-4</v>
      </c>
      <c r="G18">
        <v>7.7092205999999993E-4</v>
      </c>
      <c r="H18">
        <v>0</v>
      </c>
    </row>
    <row r="19" spans="1:9">
      <c r="A19" s="4"/>
      <c r="B19" t="s">
        <v>28</v>
      </c>
      <c r="C19" s="7" t="e">
        <f>(#REF!+2*#REF!)/3</f>
        <v>#REF!</v>
      </c>
      <c r="D19" s="7"/>
      <c r="E19" s="6"/>
      <c r="F19" s="10">
        <v>1.3286951266666665E-3</v>
      </c>
      <c r="G19">
        <v>1.3286951266666665E-3</v>
      </c>
      <c r="H19">
        <v>0</v>
      </c>
    </row>
    <row r="20" spans="1:9">
      <c r="A20" s="4"/>
      <c r="B20" t="s">
        <v>29</v>
      </c>
      <c r="C20" s="6">
        <v>7408.9777999999997</v>
      </c>
      <c r="D20" s="6"/>
      <c r="E20" s="6"/>
      <c r="F20">
        <v>7197.27</v>
      </c>
      <c r="G20">
        <v>7408.9777999999997</v>
      </c>
      <c r="H20">
        <v>7408.9777999999997</v>
      </c>
    </row>
    <row r="21" spans="1:9">
      <c r="A21" s="4"/>
      <c r="B21" t="s">
        <v>30</v>
      </c>
      <c r="C21" s="6">
        <v>20.95</v>
      </c>
      <c r="D21" s="6"/>
      <c r="E21" s="6"/>
      <c r="F21">
        <v>20.95</v>
      </c>
      <c r="G21">
        <v>20.95</v>
      </c>
      <c r="H21">
        <v>20.95</v>
      </c>
    </row>
    <row r="22" spans="1:9">
      <c r="A22" s="5"/>
      <c r="B22" t="s">
        <v>31</v>
      </c>
      <c r="C22">
        <v>9.3000000000000007</v>
      </c>
      <c r="F22">
        <f>19.44-F6</f>
        <v>9.3120000000000012</v>
      </c>
      <c r="G22">
        <v>9.3000000000000007</v>
      </c>
      <c r="H22">
        <v>9.3000000000000007</v>
      </c>
    </row>
    <row r="23" spans="1:9">
      <c r="A23" s="5"/>
      <c r="B23" t="s">
        <v>32</v>
      </c>
      <c r="C23" s="6">
        <v>3.5</v>
      </c>
      <c r="D23" s="6"/>
      <c r="F23">
        <v>4.8</v>
      </c>
      <c r="G23">
        <v>3.5</v>
      </c>
      <c r="H23">
        <v>3.5</v>
      </c>
    </row>
    <row r="24" spans="1:9">
      <c r="A24" s="5" t="s">
        <v>33</v>
      </c>
      <c r="B24" t="s">
        <v>34</v>
      </c>
      <c r="C24">
        <v>18.43</v>
      </c>
      <c r="F24">
        <v>18.43</v>
      </c>
      <c r="G24">
        <v>18.43</v>
      </c>
      <c r="H24">
        <v>18.43</v>
      </c>
    </row>
    <row r="25" spans="1:9">
      <c r="A25" s="5"/>
      <c r="B25" t="s">
        <v>35</v>
      </c>
      <c r="C25">
        <v>2.04</v>
      </c>
      <c r="F25">
        <v>2.04</v>
      </c>
      <c r="G25">
        <v>2.04</v>
      </c>
      <c r="H25">
        <v>2.04</v>
      </c>
    </row>
    <row r="26" spans="1:9">
      <c r="A26" s="5"/>
      <c r="B26" t="s">
        <v>36</v>
      </c>
      <c r="C26" s="6">
        <v>6.41712730546522</v>
      </c>
      <c r="D26" s="6"/>
      <c r="F26" s="10">
        <v>6.41712730546522</v>
      </c>
      <c r="G26">
        <v>6.41712730546522</v>
      </c>
      <c r="H26">
        <f>I26*180/PI()</f>
        <v>3.6287326833966209</v>
      </c>
      <c r="I26" s="9">
        <v>6.3333333000000006E-2</v>
      </c>
    </row>
    <row r="27" spans="1:9">
      <c r="A27" s="5"/>
      <c r="B27" t="s">
        <v>37</v>
      </c>
      <c r="C27" s="6">
        <v>0.59014652898474795</v>
      </c>
      <c r="D27" s="6"/>
      <c r="F27" s="10">
        <v>0.59014652898474795</v>
      </c>
      <c r="G27">
        <v>0.59014652898474795</v>
      </c>
      <c r="H27" s="11">
        <f>2*H26*P7*H26</f>
        <v>3.1339128112371002</v>
      </c>
    </row>
    <row r="28" spans="1:9">
      <c r="A28" s="5"/>
      <c r="B28" t="s">
        <v>38</v>
      </c>
      <c r="C28" s="6">
        <v>-6.2337808110233563</v>
      </c>
      <c r="D28" s="6"/>
      <c r="F28" s="10">
        <v>-6.2337808110233563</v>
      </c>
      <c r="G28">
        <v>-6.2337808110233563</v>
      </c>
      <c r="H28">
        <f>I28*180/PI()</f>
        <v>-1.9913267344993149</v>
      </c>
      <c r="I28" s="6">
        <v>-3.4755208000000003E-2</v>
      </c>
    </row>
    <row r="29" spans="1:9">
      <c r="B29" t="s">
        <v>39</v>
      </c>
      <c r="C29">
        <v>0.33863940547835197</v>
      </c>
      <c r="F29" s="10">
        <v>0.33863940547835197</v>
      </c>
      <c r="G29">
        <v>0.33863940547835197</v>
      </c>
      <c r="H29">
        <v>0.33863940547835197</v>
      </c>
    </row>
    <row r="30" spans="1:9">
      <c r="B30" t="s">
        <v>40</v>
      </c>
      <c r="C30">
        <v>4.8061247532546397E-2</v>
      </c>
      <c r="F30" s="10">
        <v>4.8061247532546397E-2</v>
      </c>
      <c r="G30">
        <v>4.8061247532546397E-2</v>
      </c>
      <c r="H30">
        <v>4.8061247532546397E-2</v>
      </c>
    </row>
    <row r="31" spans="1:9">
      <c r="B31" t="s">
        <v>41</v>
      </c>
      <c r="C31" s="6">
        <v>0.48347117039999998</v>
      </c>
      <c r="D31" s="6"/>
      <c r="E31" s="8">
        <v>0.48347117039999998</v>
      </c>
      <c r="F31">
        <v>-5.2089999999999996</v>
      </c>
      <c r="G31">
        <v>0.48347117039999998</v>
      </c>
      <c r="H31">
        <v>0.48347117039999998</v>
      </c>
    </row>
    <row r="32" spans="1:9">
      <c r="B32" t="s">
        <v>53</v>
      </c>
      <c r="G32">
        <v>10.1</v>
      </c>
      <c r="H32">
        <v>10.1</v>
      </c>
    </row>
  </sheetData>
  <mergeCells count="3">
    <mergeCell ref="A2:A6"/>
    <mergeCell ref="A7:A8"/>
    <mergeCell ref="A9:A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ca3038-0f98-4252-bf64-cc1cc07597e0">
      <Terms xmlns="http://schemas.microsoft.com/office/infopath/2007/PartnerControls"/>
    </lcf76f155ced4ddcb4097134ff3c332f>
    <TaxCatchAll xmlns="4059121e-d26c-48ea-81b3-9553f2c71d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58C3E2E4CB943BBA5A34974EBA151" ma:contentTypeVersion="13" ma:contentTypeDescription="Create a new document." ma:contentTypeScope="" ma:versionID="386abcf7981096c58d90ac53a93836a0">
  <xsd:schema xmlns:xsd="http://www.w3.org/2001/XMLSchema" xmlns:xs="http://www.w3.org/2001/XMLSchema" xmlns:p="http://schemas.microsoft.com/office/2006/metadata/properties" xmlns:ns2="02ca3038-0f98-4252-bf64-cc1cc07597e0" xmlns:ns3="4059121e-d26c-48ea-81b3-9553f2c71daf" targetNamespace="http://schemas.microsoft.com/office/2006/metadata/properties" ma:root="true" ma:fieldsID="10afbe752ea15b6fb3ffd1127b1b3d4c" ns2:_="" ns3:_="">
    <xsd:import namespace="02ca3038-0f98-4252-bf64-cc1cc07597e0"/>
    <xsd:import namespace="4059121e-d26c-48ea-81b3-9553f2c71da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a3038-0f98-4252-bf64-cc1cc07597e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9121e-d26c-48ea-81b3-9553f2c71da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579c628-3ff1-4663-8582-e118fb964c1f}" ma:internalName="TaxCatchAll" ma:showField="CatchAllData" ma:web="4059121e-d26c-48ea-81b3-9553f2c71d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77B86A-7A9B-4377-A07B-257ABDCE22D3}"/>
</file>

<file path=customXml/itemProps2.xml><?xml version="1.0" encoding="utf-8"?>
<ds:datastoreItem xmlns:ds="http://schemas.openxmlformats.org/officeDocument/2006/customXml" ds:itemID="{A6944B96-7DD9-49AD-849D-A2A25D8D5377}"/>
</file>

<file path=customXml/itemProps3.xml><?xml version="1.0" encoding="utf-8"?>
<ds:datastoreItem xmlns:ds="http://schemas.openxmlformats.org/officeDocument/2006/customXml" ds:itemID="{9D7705D3-7409-44C4-8107-73DA0CA4F8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Halaby, Suhail</cp:lastModifiedBy>
  <cp:revision/>
  <dcterms:created xsi:type="dcterms:W3CDTF">2025-02-16T17:22:42Z</dcterms:created>
  <dcterms:modified xsi:type="dcterms:W3CDTF">2025-02-26T16:30:43Z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0x0101006CB58C3E2E4CB943BBA5A34974EBA151</vt:lpwstr>
  </property>
  <property fmtid="{D5CDD505-2E9C-101B-9397-08002B2CF9AE}" pid="3" name="MediaServiceImageTags">
    <vt:lpwstr/>
  </property>
</Properties>
</file>