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tabRatio="259" activeTab="1"/>
  </bookViews>
  <sheets>
    <sheet name="Materials" sheetId="2" r:id="rId1"/>
    <sheet name="Geometry" sheetId="1" r:id="rId2"/>
    <sheet name="Parameters" sheetId="4" r:id="rId3"/>
    <sheet name="Notes" sheetId="3" r:id="rId4"/>
  </sheets>
  <calcPr calcId="145621"/>
</workbook>
</file>

<file path=xl/calcChain.xml><?xml version="1.0" encoding="utf-8"?>
<calcChain xmlns="http://schemas.openxmlformats.org/spreadsheetml/2006/main">
  <c r="BD41" i="1" l="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5" i="1"/>
  <c r="BD4" i="1"/>
  <c r="BE41" i="1"/>
  <c r="BE40" i="1"/>
  <c r="BE39" i="1"/>
  <c r="BE38" i="1"/>
  <c r="BE37" i="1"/>
  <c r="BE36" i="1"/>
  <c r="BE35" i="1"/>
  <c r="BE34" i="1"/>
  <c r="BE33" i="1"/>
  <c r="BE32" i="1"/>
  <c r="BE31" i="1"/>
  <c r="BE30" i="1"/>
  <c r="BE29" i="1"/>
  <c r="BE28" i="1"/>
  <c r="BE27" i="1"/>
  <c r="BE26" i="1"/>
  <c r="BE25" i="1"/>
  <c r="BE24" i="1"/>
  <c r="BE23" i="1"/>
  <c r="BE22" i="1"/>
  <c r="BE21" i="1"/>
  <c r="BE20" i="1"/>
  <c r="BE19" i="1"/>
  <c r="BE18" i="1"/>
  <c r="BE17" i="1"/>
  <c r="BE16" i="1"/>
  <c r="BE15" i="1"/>
  <c r="BE14" i="1"/>
  <c r="BE13" i="1"/>
  <c r="BE12" i="1"/>
  <c r="BE11" i="1"/>
  <c r="BE10" i="1"/>
  <c r="BE9" i="1"/>
  <c r="BE8" i="1"/>
  <c r="BE7" i="1"/>
  <c r="BE6" i="1"/>
  <c r="BE5" i="1"/>
  <c r="BE4" i="1"/>
  <c r="BF41" i="1"/>
  <c r="BF40" i="1"/>
  <c r="BF39" i="1"/>
  <c r="BF38" i="1"/>
  <c r="BF37" i="1"/>
  <c r="BF36" i="1"/>
  <c r="BF35" i="1"/>
  <c r="BF34" i="1"/>
  <c r="BF33" i="1"/>
  <c r="BF32" i="1"/>
  <c r="BF31" i="1"/>
  <c r="BF30" i="1"/>
  <c r="BF29" i="1"/>
  <c r="BF28" i="1"/>
  <c r="BF27" i="1"/>
  <c r="BF26" i="1"/>
  <c r="BF25" i="1"/>
  <c r="BF24" i="1"/>
  <c r="BF23" i="1"/>
  <c r="BF22" i="1"/>
  <c r="BF21" i="1"/>
  <c r="BF20" i="1"/>
  <c r="BF19" i="1"/>
  <c r="BF18" i="1"/>
  <c r="BF17" i="1"/>
  <c r="BF16" i="1"/>
  <c r="BF15" i="1"/>
  <c r="BF14" i="1"/>
  <c r="BF13" i="1"/>
  <c r="BF12" i="1"/>
  <c r="BF11" i="1"/>
  <c r="BF10" i="1"/>
  <c r="BF9" i="1"/>
  <c r="BF8" i="1"/>
  <c r="BF7" i="1"/>
  <c r="BF6" i="1"/>
  <c r="BF5" i="1"/>
  <c r="BF4" i="1"/>
  <c r="BG41" i="1"/>
  <c r="BG40" i="1"/>
  <c r="BG39" i="1"/>
  <c r="BG38" i="1"/>
  <c r="BG37" i="1"/>
  <c r="BG36" i="1"/>
  <c r="BG35" i="1"/>
  <c r="BG34" i="1"/>
  <c r="BG33" i="1"/>
  <c r="BG32" i="1"/>
  <c r="BG31" i="1"/>
  <c r="BG30" i="1"/>
  <c r="BG29" i="1"/>
  <c r="BG28" i="1"/>
  <c r="BG27" i="1"/>
  <c r="BG26" i="1"/>
  <c r="BG25" i="1"/>
  <c r="BG24" i="1"/>
  <c r="BG23" i="1"/>
  <c r="BG22" i="1"/>
  <c r="BG21" i="1"/>
  <c r="BG20" i="1"/>
  <c r="BG19" i="1"/>
  <c r="BG18" i="1"/>
  <c r="BG17" i="1"/>
  <c r="BG16" i="1"/>
  <c r="BG15" i="1"/>
  <c r="BG14" i="1"/>
  <c r="BG13" i="1"/>
  <c r="BG12" i="1"/>
  <c r="BG11" i="1"/>
  <c r="BG10" i="1"/>
  <c r="BG9" i="1"/>
  <c r="BG8" i="1"/>
  <c r="BG7" i="1"/>
  <c r="BG6" i="1"/>
  <c r="BG5" i="1"/>
  <c r="BG4"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J31" i="1"/>
  <c r="BJ30" i="1"/>
  <c r="BJ29" i="1"/>
  <c r="BJ28" i="1"/>
  <c r="BJ27" i="1"/>
  <c r="BJ26" i="1"/>
  <c r="BJ25" i="1"/>
  <c r="BJ24" i="1"/>
  <c r="BJ23" i="1"/>
  <c r="BJ22" i="1"/>
  <c r="BJ21" i="1"/>
  <c r="BJ20" i="1"/>
  <c r="BJ19" i="1"/>
  <c r="BJ18" i="1"/>
  <c r="BJ17" i="1"/>
  <c r="BJ16" i="1"/>
  <c r="BJ15" i="1"/>
  <c r="BJ14" i="1"/>
  <c r="BJ13" i="1"/>
  <c r="BJ12" i="1"/>
  <c r="BJ11" i="1"/>
  <c r="BJ10" i="1"/>
  <c r="BJ9" i="1"/>
  <c r="BJ8" i="1"/>
  <c r="BJ7" i="1"/>
  <c r="BJ6" i="1"/>
  <c r="BJ5" i="1"/>
  <c r="BJ4"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BI7" i="1"/>
  <c r="BI6" i="1"/>
  <c r="BI5" i="1"/>
  <c r="BI4" i="1"/>
  <c r="X18" i="1" l="1"/>
  <c r="AB18" i="1" s="1"/>
  <c r="W18" i="1"/>
  <c r="AC18" i="1" s="1"/>
  <c r="BY16" i="1" l="1"/>
  <c r="BT16" i="1"/>
  <c r="BZ16" i="1" l="1"/>
  <c r="BU16" i="1"/>
  <c r="N6" i="2"/>
  <c r="N1" i="1" l="1"/>
  <c r="O1" i="1" s="1"/>
  <c r="P1" i="1" s="1"/>
  <c r="Q1" i="1" s="1"/>
  <c r="R1" i="1" s="1"/>
  <c r="V20" i="1"/>
  <c r="BS20" i="1" s="1"/>
  <c r="U20" i="1"/>
  <c r="BR20" i="1"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B1" i="4"/>
  <c r="X41" i="1"/>
  <c r="BU41" i="1" s="1"/>
  <c r="X40" i="1"/>
  <c r="AB40" i="1" s="1"/>
  <c r="BY40" i="1" s="1"/>
  <c r="X39" i="1"/>
  <c r="AB39" i="1" s="1"/>
  <c r="BY39" i="1" s="1"/>
  <c r="X11" i="1"/>
  <c r="X4" i="1"/>
  <c r="W41" i="1"/>
  <c r="BT41" i="1" s="1"/>
  <c r="W40" i="1"/>
  <c r="AC40" i="1" s="1"/>
  <c r="BZ40" i="1" s="1"/>
  <c r="W39" i="1"/>
  <c r="BT39" i="1" s="1"/>
  <c r="W11" i="1"/>
  <c r="W4" i="1"/>
  <c r="AC4" i="1" s="1"/>
  <c r="U4" i="1"/>
  <c r="AE4" i="1" s="1"/>
  <c r="V34" i="1"/>
  <c r="BS34" i="1" s="1"/>
  <c r="V4" i="1"/>
  <c r="BS4" i="1" s="1"/>
  <c r="Y41" i="1"/>
  <c r="AA41" i="1" s="1"/>
  <c r="BX41" i="1" s="1"/>
  <c r="Y40" i="1"/>
  <c r="AA40" i="1" s="1"/>
  <c r="BX40" i="1" s="1"/>
  <c r="Y39" i="1"/>
  <c r="AA39" i="1" s="1"/>
  <c r="BX39" i="1" s="1"/>
  <c r="Y20" i="1"/>
  <c r="AA20" i="1" s="1"/>
  <c r="BX20" i="1" s="1"/>
  <c r="Y4" i="1"/>
  <c r="AA4" i="1" s="1"/>
  <c r="BX4" i="1" s="1"/>
  <c r="U41" i="1"/>
  <c r="AE41" i="1" s="1"/>
  <c r="CB41" i="1" s="1"/>
  <c r="U39" i="1"/>
  <c r="AE39" i="1" s="1"/>
  <c r="CB39" i="1" s="1"/>
  <c r="CD31" i="1"/>
  <c r="CD5" i="1"/>
  <c r="CD11" i="1"/>
  <c r="CD16" i="1"/>
  <c r="CD18" i="1"/>
  <c r="CD20" i="1"/>
  <c r="CD22" i="1"/>
  <c r="CD24" i="1"/>
  <c r="CD26" i="1"/>
  <c r="CD27" i="1"/>
  <c r="CD29" i="1"/>
  <c r="CC31" i="1"/>
  <c r="CD34" i="1"/>
  <c r="CD36" i="1"/>
  <c r="CD37" i="1"/>
  <c r="CD38" i="1"/>
  <c r="CD39" i="1"/>
  <c r="CD40" i="1"/>
  <c r="CD41" i="1"/>
  <c r="CD4" i="1"/>
  <c r="BP5" i="1"/>
  <c r="BP11" i="1"/>
  <c r="BP4" i="1"/>
  <c r="BW4" i="1"/>
  <c r="BW20" i="1"/>
  <c r="BW34" i="1"/>
  <c r="BW36" i="1"/>
  <c r="BW37" i="1"/>
  <c r="BW38" i="1"/>
  <c r="BW39" i="1"/>
  <c r="BW41" i="1"/>
  <c r="BP16" i="1"/>
  <c r="BP18" i="1"/>
  <c r="BP20" i="1"/>
  <c r="BP22" i="1"/>
  <c r="BP24" i="1"/>
  <c r="BP26" i="1"/>
  <c r="BP27" i="1"/>
  <c r="BP29" i="1"/>
  <c r="BP31" i="1"/>
  <c r="BP34" i="1"/>
  <c r="BP36" i="1"/>
  <c r="BP37" i="1"/>
  <c r="BP38" i="1"/>
  <c r="BP39" i="1"/>
  <c r="BP41" i="1"/>
  <c r="BQ31" i="1"/>
  <c r="BQ16" i="1"/>
  <c r="AV1" i="1"/>
  <c r="AU1" i="1"/>
  <c r="AT1" i="1"/>
  <c r="AS1" i="1"/>
  <c r="AR1" i="1"/>
  <c r="AQ1" i="1"/>
  <c r="AP1" i="1"/>
  <c r="AO1" i="1"/>
  <c r="AN1" i="1"/>
  <c r="AM1" i="1"/>
  <c r="AL1" i="1"/>
  <c r="AK1" i="1"/>
  <c r="AJ1" i="1"/>
  <c r="AI1" i="1"/>
  <c r="AY11" i="1"/>
  <c r="AZ11" i="1" s="1"/>
  <c r="BA11" i="1" s="1"/>
  <c r="BB11" i="1" s="1"/>
  <c r="BC11" i="1" s="1"/>
  <c r="AY10" i="1"/>
  <c r="AZ10" i="1" s="1"/>
  <c r="BA10" i="1" s="1"/>
  <c r="BB10" i="1" s="1"/>
  <c r="BC10" i="1" s="1"/>
  <c r="AY9" i="1"/>
  <c r="AZ9" i="1" s="1"/>
  <c r="BA9" i="1" s="1"/>
  <c r="BB9" i="1" s="1"/>
  <c r="BC9" i="1" s="1"/>
  <c r="AY8" i="1"/>
  <c r="AZ8" i="1" s="1"/>
  <c r="BA8" i="1" s="1"/>
  <c r="BB8" i="1" s="1"/>
  <c r="BC8" i="1" s="1"/>
  <c r="AY7" i="1"/>
  <c r="AZ7" i="1" s="1"/>
  <c r="BA7" i="1" s="1"/>
  <c r="BB7" i="1" s="1"/>
  <c r="BC7" i="1" s="1"/>
  <c r="AY6" i="1"/>
  <c r="AZ6" i="1" s="1"/>
  <c r="BA6" i="1" s="1"/>
  <c r="BB6" i="1" s="1"/>
  <c r="BC6" i="1" s="1"/>
  <c r="AY5" i="1"/>
  <c r="AZ5" i="1" s="1"/>
  <c r="BA5" i="1" s="1"/>
  <c r="BB5" i="1" s="1"/>
  <c r="BC5" i="1" s="1"/>
  <c r="AY4" i="1"/>
  <c r="AZ4" i="1" s="1"/>
  <c r="BA4" i="1" s="1"/>
  <c r="BB4" i="1" s="1"/>
  <c r="BC4" i="1" s="1"/>
  <c r="T4" i="1"/>
  <c r="T15" i="1" s="1"/>
  <c r="AC11" i="1" l="1"/>
  <c r="BZ11" i="1" s="1"/>
  <c r="BT11" i="1"/>
  <c r="AB11" i="1"/>
  <c r="BY11" i="1" s="1"/>
  <c r="BU11" i="1"/>
  <c r="AC41" i="1"/>
  <c r="BZ41" i="1" s="1"/>
  <c r="AB41" i="1"/>
  <c r="BY41" i="1" s="1"/>
  <c r="BU39" i="1"/>
  <c r="BV39" i="1"/>
  <c r="AD4" i="1"/>
  <c r="CA4" i="1" s="1"/>
  <c r="AB4" i="1"/>
  <c r="AC39" i="1"/>
  <c r="BZ39" i="1" s="1"/>
  <c r="AD34" i="1"/>
  <c r="CA34" i="1" s="1"/>
  <c r="BR4" i="1"/>
  <c r="AF4" i="1"/>
  <c r="CB4" i="1"/>
  <c r="BV4" i="1"/>
  <c r="BV20" i="1"/>
  <c r="BV41" i="1"/>
  <c r="BR39" i="1"/>
  <c r="BR41" i="1"/>
  <c r="BQ4" i="1"/>
  <c r="AD20" i="1"/>
  <c r="CA20" i="1" s="1"/>
  <c r="AE20" i="1"/>
  <c r="CB20" i="1" s="1"/>
  <c r="A5" i="2"/>
  <c r="A6" i="2" s="1"/>
  <c r="A7" i="2" s="1"/>
  <c r="A8" i="2" s="1"/>
  <c r="AF15" i="1" l="1"/>
  <c r="CC4" i="1"/>
</calcChain>
</file>

<file path=xl/sharedStrings.xml><?xml version="1.0" encoding="utf-8"?>
<sst xmlns="http://schemas.openxmlformats.org/spreadsheetml/2006/main" count="538" uniqueCount="123">
  <si>
    <t>Twist (deg)</t>
  </si>
  <si>
    <t>Blade span (m)</t>
  </si>
  <si>
    <t>Chord</t>
  </si>
  <si>
    <t>[-]</t>
  </si>
  <si>
    <t>Sta.#</t>
  </si>
  <si>
    <t>GELCOAT</t>
  </si>
  <si>
    <t>Material ID</t>
  </si>
  <si>
    <t>density</t>
  </si>
  <si>
    <t>UTS</t>
  </si>
  <si>
    <t>UCS</t>
  </si>
  <si>
    <t>[MPa]</t>
  </si>
  <si>
    <t>[kg/m3]</t>
  </si>
  <si>
    <t>Gelcoat</t>
  </si>
  <si>
    <t>interp</t>
  </si>
  <si>
    <t>Type</t>
  </si>
  <si>
    <t>Reference</t>
  </si>
  <si>
    <t>Ex</t>
  </si>
  <si>
    <t>Ey</t>
  </si>
  <si>
    <t>Gxy</t>
  </si>
  <si>
    <t>prxy</t>
  </si>
  <si>
    <t>Section Label</t>
  </si>
  <si>
    <t>SW1</t>
  </si>
  <si>
    <t>Layer Thickness</t>
  </si>
  <si>
    <t>[mm]</t>
  </si>
  <si>
    <t>orthotropic</t>
  </si>
  <si>
    <t>isotropic</t>
  </si>
  <si>
    <t>circular</t>
  </si>
  <si>
    <t>TE Type</t>
  </si>
  <si>
    <t>round</t>
  </si>
  <si>
    <t>Airfoil Shape File</t>
  </si>
  <si>
    <t>xoffset</t>
  </si>
  <si>
    <t>aero center</t>
  </si>
  <si>
    <t>-blank-</t>
  </si>
  <si>
    <t>Stack ID -&gt;</t>
  </si>
  <si>
    <t>Material ID -&gt;</t>
  </si>
  <si>
    <t># of segments -&gt;</t>
  </si>
  <si>
    <t># of stacks -&gt;</t>
  </si>
  <si>
    <t>HP_TE</t>
  </si>
  <si>
    <t>HP_LE</t>
  </si>
  <si>
    <t>LP_LE</t>
  </si>
  <si>
    <t>LP_CAP</t>
  </si>
  <si>
    <t>LP_TE</t>
  </si>
  <si>
    <t>HP_CAP</t>
  </si>
  <si>
    <t>stacks</t>
  </si>
  <si>
    <t>dps</t>
  </si>
  <si>
    <t># Shear webs -&gt;</t>
  </si>
  <si>
    <t>SW2</t>
  </si>
  <si>
    <t>flat</t>
  </si>
  <si>
    <t>HP_FLAT</t>
  </si>
  <si>
    <t>LP_FLAT</t>
  </si>
  <si>
    <t>Segment ID -&gt;</t>
  </si>
  <si>
    <t>HP_LE_PANEL</t>
  </si>
  <si>
    <t>HP_TE_PANEL</t>
  </si>
  <si>
    <t>HP_TE_REINF</t>
  </si>
  <si>
    <t>LP_LE_PANEL</t>
  </si>
  <si>
    <t>LP_TE_PANEL</t>
  </si>
  <si>
    <t>LP_TE_REINF</t>
  </si>
  <si>
    <t>DU99-W-405</t>
  </si>
  <si>
    <t>DU99-W-350</t>
  </si>
  <si>
    <t>DU93-W-210</t>
  </si>
  <si>
    <t>NACA-64-618</t>
  </si>
  <si>
    <t>sharp</t>
  </si>
  <si>
    <t>Stacks</t>
  </si>
  <si>
    <t>1,2,3,2</t>
  </si>
  <si>
    <t>1,2,3,4,2</t>
  </si>
  <si>
    <t>1,2,3,6,2</t>
  </si>
  <si>
    <t>1,2,2</t>
  </si>
  <si>
    <t>1,2,6,2</t>
  </si>
  <si>
    <t>1,2,4,2</t>
  </si>
  <si>
    <t>DU97-W-300</t>
  </si>
  <si>
    <t>DU91-W-250</t>
  </si>
  <si>
    <t>10,4,4,10</t>
  </si>
  <si>
    <t>9,5,5,9</t>
  </si>
  <si>
    <t>9,3,3,9</t>
  </si>
  <si>
    <t>8,4,4,8</t>
  </si>
  <si>
    <t>10,4,3,9</t>
  </si>
  <si>
    <t>9,5,4,8</t>
  </si>
  <si>
    <t>8,2,2,8</t>
  </si>
  <si>
    <t>7,3,3,7</t>
  </si>
  <si>
    <t>9,3,2,8</t>
  </si>
  <si>
    <t>8,4,3,7</t>
  </si>
  <si>
    <t>double</t>
  </si>
  <si>
    <t>Plotting only</t>
  </si>
  <si>
    <t>LE</t>
  </si>
  <si>
    <t>TE</t>
  </si>
  <si>
    <t>TE_reinf_width</t>
  </si>
  <si>
    <t>spar cap width</t>
  </si>
  <si>
    <t>mm</t>
  </si>
  <si>
    <t>recommended mesh size</t>
  </si>
  <si>
    <t xml:space="preserve">m </t>
  </si>
  <si>
    <t>DP Types</t>
  </si>
  <si>
    <t>UDCarbon</t>
  </si>
  <si>
    <t>TRIAX-SKINS</t>
  </si>
  <si>
    <t>TRIAX-ROOT</t>
  </si>
  <si>
    <t>UD_GLASS_TE</t>
  </si>
  <si>
    <t>FOAM</t>
  </si>
  <si>
    <t>xls2nmd notes:</t>
  </si>
  <si>
    <t>Entries for xoffset, aerocenter, twist, and chord of interpolated shapes should be left blank.  The values will be determined based on linear interpolation between the values at the stations with defined shapes.  However, user MAY choose to override the interpolated value by including values for twist, xoffset, and/or aerocenter.</t>
  </si>
  <si>
    <t>LE/TE no core thickness</t>
  </si>
  <si>
    <t>Need to verify that this is really true:</t>
  </si>
  <si>
    <t>from SAND2011-3779, Sandia 100-m Blade</t>
  </si>
  <si>
    <t>Inverse CLT starting from MSU Materials Database data: MD-P2B; [±45/(0)4C]S; 55%vf; EP; Newport NB307; carbon prepreg; 85% Uni; 15%DB</t>
  </si>
  <si>
    <t>Carbon(UD)</t>
  </si>
  <si>
    <t>E-LT-5500(UD)</t>
  </si>
  <si>
    <t>SNL(Triax)</t>
  </si>
  <si>
    <t>Saertex(DB)</t>
  </si>
  <si>
    <t>SW_FOAM</t>
  </si>
  <si>
    <t>SW_DB</t>
  </si>
  <si>
    <t>this text is required</t>
  </si>
  <si>
    <t>Root buildup begin</t>
  </si>
  <si>
    <t>Root buildup end</t>
  </si>
  <si>
    <t>Spar/TE-Reinf/Foam begin</t>
  </si>
  <si>
    <t>TE-Reinf end</t>
  </si>
  <si>
    <t>1,2,3,5,6,2</t>
  </si>
  <si>
    <t>1,2,5,6,2</t>
  </si>
  <si>
    <t>Foam end</t>
  </si>
  <si>
    <t>spar end</t>
  </si>
  <si>
    <t>TE-FOAM</t>
  </si>
  <si>
    <t>LE-FOAM</t>
  </si>
  <si>
    <t>1,2,3,7,2</t>
  </si>
  <si>
    <t>1,2,7,2</t>
  </si>
  <si>
    <t>8,9,8</t>
  </si>
  <si>
    <t>SNL61p5m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</si>
</sst>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E+00"/>
  </numFmts>
  <fonts count="4" x14ac:knownFonts="1">
    <font>
      <sz val="11"/>
      <color theme="1"/>
      <name val="Calibri"/>
      <family val="2"/>
      <scheme val="minor"/>
    </font>
    <font>
      <b/>
      <i/>
      <sz val="11"/>
      <color theme="1"/>
      <name val="Calibri"/>
      <family val="2"/>
      <scheme val="minor"/>
    </font>
    <font>
      <i/>
      <sz val="11"/>
      <color theme="1"/>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0" xfId="0" quotePrefix="1"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0" borderId="0" xfId="0" applyAlignment="1">
      <alignment horizontal="left"/>
    </xf>
    <xf numFmtId="164" fontId="0" fillId="0" borderId="0" xfId="0" applyNumberFormat="1"/>
    <xf numFmtId="0" fontId="0" fillId="0" borderId="1" xfId="0" applyBorder="1" applyAlignment="1">
      <alignment wrapText="1"/>
    </xf>
    <xf numFmtId="0" fontId="1" fillId="0" borderId="0" xfId="0" applyFont="1" applyAlignment="1">
      <alignment wrapText="1"/>
    </xf>
    <xf numFmtId="0" fontId="2" fillId="0" borderId="1" xfId="0" applyFont="1" applyBorder="1" applyAlignment="1">
      <alignment wrapText="1"/>
    </xf>
    <xf numFmtId="0" fontId="0" fillId="0" borderId="0" xfId="0" applyNumberFormat="1"/>
    <xf numFmtId="0" fontId="3" fillId="0" borderId="0" xfId="0" applyFont="1" applyBorder="1" applyAlignment="1">
      <alignment horizontal="left" vertical="center"/>
    </xf>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Geometry!$J$3</c:f>
              <c:strCache>
                <c:ptCount val="1"/>
                <c:pt idx="0">
                  <c:v>GELCOAT</c:v>
                </c:pt>
              </c:strCache>
            </c:strRef>
          </c:tx>
          <c:spPr>
            <a:ln>
              <a:solidFill>
                <a:schemeClr val="accent1"/>
              </a:solidFill>
            </a:ln>
          </c:spPr>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Geometry!$J$4:$J$41</c:f>
              <c:numCache>
                <c:formatCode>General</c:formatCode>
                <c:ptCount val="38"/>
                <c:pt idx="0">
                  <c:v>1</c:v>
                </c:pt>
                <c:pt idx="37">
                  <c:v>1</c:v>
                </c:pt>
              </c:numCache>
            </c:numRef>
          </c:yVal>
          <c:smooth val="0"/>
        </c:ser>
        <c:ser>
          <c:idx val="1"/>
          <c:order val="1"/>
          <c:tx>
            <c:strRef>
              <c:f>Geometry!$K$3</c:f>
              <c:strCache>
                <c:ptCount val="1"/>
                <c:pt idx="0">
                  <c:v>TRIAX-SKINS</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Geometry!$K$4:$K$41</c:f>
              <c:numCache>
                <c:formatCode>General</c:formatCode>
                <c:ptCount val="38"/>
                <c:pt idx="0">
                  <c:v>3</c:v>
                </c:pt>
                <c:pt idx="37">
                  <c:v>3</c:v>
                </c:pt>
              </c:numCache>
            </c:numRef>
          </c:yVal>
          <c:smooth val="0"/>
        </c:ser>
        <c:ser>
          <c:idx val="2"/>
          <c:order val="2"/>
          <c:tx>
            <c:strRef>
              <c:f>Geometry!$L$3</c:f>
              <c:strCache>
                <c:ptCount val="1"/>
                <c:pt idx="0">
                  <c:v>TRIAX-ROOT</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Geometry!$L$4:$L$41</c:f>
              <c:numCache>
                <c:formatCode>General</c:formatCode>
                <c:ptCount val="38"/>
                <c:pt idx="0">
                  <c:v>55</c:v>
                </c:pt>
                <c:pt idx="5">
                  <c:v>55</c:v>
                </c:pt>
                <c:pt idx="7">
                  <c:v>35</c:v>
                </c:pt>
                <c:pt idx="13">
                  <c:v>1</c:v>
                </c:pt>
              </c:numCache>
            </c:numRef>
          </c:yVal>
          <c:smooth val="0"/>
        </c:ser>
        <c:ser>
          <c:idx val="3"/>
          <c:order val="3"/>
          <c:tx>
            <c:strRef>
              <c:f>Geometry!$M$3</c:f>
              <c:strCache>
                <c:ptCount val="1"/>
                <c:pt idx="0">
                  <c:v>UDCarbon</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Geometry!$M$4:$M$41</c:f>
              <c:numCache>
                <c:formatCode>General</c:formatCode>
                <c:ptCount val="38"/>
                <c:pt idx="8">
                  <c:v>1</c:v>
                </c:pt>
                <c:pt idx="12">
                  <c:v>90</c:v>
                </c:pt>
                <c:pt idx="20">
                  <c:v>90</c:v>
                </c:pt>
                <c:pt idx="28">
                  <c:v>65</c:v>
                </c:pt>
                <c:pt idx="37">
                  <c:v>1</c:v>
                </c:pt>
              </c:numCache>
            </c:numRef>
          </c:yVal>
          <c:smooth val="0"/>
        </c:ser>
        <c:ser>
          <c:idx val="4"/>
          <c:order val="4"/>
          <c:tx>
            <c:strRef>
              <c:f>Geometry!$N$3</c:f>
              <c:strCache>
                <c:ptCount val="1"/>
                <c:pt idx="0">
                  <c:v>UD_GLASS_TE</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Geometry!$N$4:$N$41</c:f>
              <c:numCache>
                <c:formatCode>General</c:formatCode>
                <c:ptCount val="38"/>
                <c:pt idx="8">
                  <c:v>1</c:v>
                </c:pt>
                <c:pt idx="11">
                  <c:v>15</c:v>
                </c:pt>
                <c:pt idx="20">
                  <c:v>15</c:v>
                </c:pt>
                <c:pt idx="31">
                  <c:v>1</c:v>
                </c:pt>
              </c:numCache>
            </c:numRef>
          </c:yVal>
          <c:smooth val="0"/>
        </c:ser>
        <c:ser>
          <c:idx val="5"/>
          <c:order val="5"/>
          <c:tx>
            <c:strRef>
              <c:f>Geometry!$O$3</c:f>
              <c:strCache>
                <c:ptCount val="1"/>
                <c:pt idx="0">
                  <c:v>TE-FOAM</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Geometry!$O$4:$O$41</c:f>
              <c:numCache>
                <c:formatCode>General</c:formatCode>
                <c:ptCount val="38"/>
                <c:pt idx="8">
                  <c:v>20</c:v>
                </c:pt>
                <c:pt idx="11">
                  <c:v>20</c:v>
                </c:pt>
                <c:pt idx="12">
                  <c:v>90</c:v>
                </c:pt>
                <c:pt idx="20">
                  <c:v>90</c:v>
                </c:pt>
                <c:pt idx="21">
                  <c:v>60</c:v>
                </c:pt>
                <c:pt idx="27">
                  <c:v>60</c:v>
                </c:pt>
                <c:pt idx="28">
                  <c:v>20</c:v>
                </c:pt>
                <c:pt idx="35">
                  <c:v>20</c:v>
                </c:pt>
              </c:numCache>
            </c:numRef>
          </c:yVal>
          <c:smooth val="0"/>
        </c:ser>
        <c:ser>
          <c:idx val="6"/>
          <c:order val="6"/>
          <c:tx>
            <c:strRef>
              <c:f>Geometry!$P$3</c:f>
              <c:strCache>
                <c:ptCount val="1"/>
                <c:pt idx="0">
                  <c:v>LE-FOAM</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Geometry!$P$4:$P$41</c:f>
              <c:numCache>
                <c:formatCode>General</c:formatCode>
                <c:ptCount val="38"/>
                <c:pt idx="8">
                  <c:v>0</c:v>
                </c:pt>
                <c:pt idx="11">
                  <c:v>0</c:v>
                </c:pt>
                <c:pt idx="12">
                  <c:v>20</c:v>
                </c:pt>
                <c:pt idx="35">
                  <c:v>20</c:v>
                </c:pt>
              </c:numCache>
            </c:numRef>
          </c:yVal>
          <c:smooth val="0"/>
        </c:ser>
        <c:dLbls>
          <c:showLegendKey val="0"/>
          <c:showVal val="0"/>
          <c:showCatName val="0"/>
          <c:showSerName val="0"/>
          <c:showPercent val="0"/>
          <c:showBubbleSize val="0"/>
        </c:dLbls>
        <c:axId val="106763392"/>
        <c:axId val="106765312"/>
      </c:scatterChart>
      <c:valAx>
        <c:axId val="106763392"/>
        <c:scaling>
          <c:orientation val="minMax"/>
        </c:scaling>
        <c:delete val="0"/>
        <c:axPos val="b"/>
        <c:title>
          <c:tx>
            <c:rich>
              <a:bodyPr/>
              <a:lstStyle/>
              <a:p>
                <a:pPr>
                  <a:defRPr/>
                </a:pPr>
                <a:r>
                  <a:rPr lang="en-US"/>
                  <a:t>Blade Span (m)</a:t>
                </a:r>
              </a:p>
            </c:rich>
          </c:tx>
          <c:layout/>
          <c:overlay val="0"/>
        </c:title>
        <c:numFmt formatCode="General" sourceLinked="1"/>
        <c:majorTickMark val="out"/>
        <c:minorTickMark val="none"/>
        <c:tickLblPos val="nextTo"/>
        <c:crossAx val="106765312"/>
        <c:crosses val="autoZero"/>
        <c:crossBetween val="midCat"/>
      </c:valAx>
      <c:valAx>
        <c:axId val="106765312"/>
        <c:scaling>
          <c:orientation val="minMax"/>
        </c:scaling>
        <c:delete val="0"/>
        <c:axPos val="l"/>
        <c:majorGridlines/>
        <c:title>
          <c:tx>
            <c:rich>
              <a:bodyPr rot="-5400000" vert="horz"/>
              <a:lstStyle/>
              <a:p>
                <a:pPr>
                  <a:defRPr/>
                </a:pPr>
                <a:r>
                  <a:rPr lang="en-US"/>
                  <a:t>Number of layers (-)</a:t>
                </a:r>
              </a:p>
            </c:rich>
          </c:tx>
          <c:layout/>
          <c:overlay val="0"/>
        </c:title>
        <c:numFmt formatCode="General" sourceLinked="1"/>
        <c:majorTickMark val="out"/>
        <c:minorTickMark val="none"/>
        <c:tickLblPos val="nextTo"/>
        <c:crossAx val="106763392"/>
        <c:crosses val="autoZero"/>
        <c:crossBetween val="midCat"/>
      </c:valAx>
    </c:plotArea>
    <c:legend>
      <c:legendPos val="r"/>
      <c:layout/>
      <c:overlay val="0"/>
    </c:legend>
    <c:plotVisOnly val="1"/>
    <c:dispBlanksAs val="span"/>
    <c:showDLblsOverMax val="0"/>
  </c:chart>
  <c:spPr>
    <a:ln>
      <a:noFill/>
    </a:ln>
  </c:spPr>
  <c:txPr>
    <a:bodyPr/>
    <a:lstStyle/>
    <a:p>
      <a:pPr>
        <a:defRPr sz="1400"/>
      </a:pPr>
      <a:endParaRPr lang="en-US"/>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HP Regions</a:t>
            </a:r>
          </a:p>
        </c:rich>
      </c:tx>
      <c:overlay val="0"/>
    </c:title>
    <c:autoTitleDeleted val="0"/>
    <c:plotArea>
      <c:layout/>
      <c:scatterChart>
        <c:scatterStyle val="lineMarker"/>
        <c:varyColors val="0"/>
        <c:ser>
          <c:idx val="0"/>
          <c:order val="0"/>
          <c:tx>
            <c:strRef>
              <c:f>Geometry!$BP$3</c:f>
              <c:strCache>
                <c:ptCount val="1"/>
                <c:pt idx="0">
                  <c:v>TE</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Geometry!$BP$4:$BP$41</c:f>
              <c:numCache>
                <c:formatCode>General</c:formatCode>
                <c:ptCount val="38"/>
                <c:pt idx="0">
                  <c:v>-1.6930000000000001</c:v>
                </c:pt>
                <c:pt idx="1">
                  <c:v>-1.6930000000000001</c:v>
                </c:pt>
                <c:pt idx="7">
                  <c:v>-1.6930000000000001</c:v>
                </c:pt>
                <c:pt idx="12">
                  <c:v>0</c:v>
                </c:pt>
                <c:pt idx="14">
                  <c:v>-2.7342</c:v>
                </c:pt>
                <c:pt idx="16">
                  <c:v>-2.7911999999999999</c:v>
                </c:pt>
                <c:pt idx="18">
                  <c:v>0</c:v>
                </c:pt>
                <c:pt idx="20">
                  <c:v>-2.5493999999999999</c:v>
                </c:pt>
                <c:pt idx="22">
                  <c:v>-2.4041999999999999</c:v>
                </c:pt>
                <c:pt idx="23">
                  <c:v>-2.2488000000000001</c:v>
                </c:pt>
                <c:pt idx="25">
                  <c:v>-2.1012</c:v>
                </c:pt>
                <c:pt idx="27">
                  <c:v>-1.9535999999999998</c:v>
                </c:pt>
                <c:pt idx="30">
                  <c:v>-1.8059999999999998</c:v>
                </c:pt>
                <c:pt idx="32">
                  <c:v>-1.6583999999999999</c:v>
                </c:pt>
                <c:pt idx="33">
                  <c:v>-1.5107999999999999</c:v>
                </c:pt>
                <c:pt idx="34">
                  <c:v>-1.3878000000000001</c:v>
                </c:pt>
                <c:pt idx="35">
                  <c:v>-1.2515999999999998</c:v>
                </c:pt>
                <c:pt idx="37">
                  <c:v>-0.65129999999999988</c:v>
                </c:pt>
              </c:numCache>
            </c:numRef>
          </c:yVal>
          <c:smooth val="0"/>
        </c:ser>
        <c:ser>
          <c:idx val="2"/>
          <c:order val="1"/>
          <c:tx>
            <c:strRef>
              <c:f>Geometry!$BR$3</c:f>
              <c:strCache>
                <c:ptCount val="1"/>
                <c:pt idx="0">
                  <c:v>HP_TE_REINF</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Geometry!$BR$4:$BR$41</c:f>
              <c:numCache>
                <c:formatCode>General</c:formatCode>
                <c:ptCount val="38"/>
                <c:pt idx="0">
                  <c:v>-1.593</c:v>
                </c:pt>
                <c:pt idx="16">
                  <c:v>-2.6912000000000003</c:v>
                </c:pt>
                <c:pt idx="35">
                  <c:v>-1.1515999999999997</c:v>
                </c:pt>
                <c:pt idx="37">
                  <c:v>-0.5512999999999999</c:v>
                </c:pt>
              </c:numCache>
            </c:numRef>
          </c:yVal>
          <c:smooth val="0"/>
        </c:ser>
        <c:ser>
          <c:idx val="3"/>
          <c:order val="2"/>
          <c:tx>
            <c:strRef>
              <c:f>Geometry!$BS$3</c:f>
              <c:strCache>
                <c:ptCount val="1"/>
                <c:pt idx="0">
                  <c:v>HP_TE_PANEL</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Geometry!$BS$4:$BS$41</c:f>
              <c:numCache>
                <c:formatCode>General</c:formatCode>
                <c:ptCount val="38"/>
                <c:pt idx="0">
                  <c:v>-1.1930000000000001</c:v>
                </c:pt>
                <c:pt idx="16">
                  <c:v>-2.2912000000000003</c:v>
                </c:pt>
                <c:pt idx="30">
                  <c:v>-1.3059999999999998</c:v>
                </c:pt>
              </c:numCache>
            </c:numRef>
          </c:yVal>
          <c:smooth val="0"/>
        </c:ser>
        <c:ser>
          <c:idx val="4"/>
          <c:order val="3"/>
          <c:tx>
            <c:strRef>
              <c:f>Geometry!$BT$3</c:f>
              <c:strCache>
                <c:ptCount val="1"/>
                <c:pt idx="0">
                  <c:v>HP_CAP</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Geometry!$BT$4:$BT$41</c:f>
              <c:numCache>
                <c:formatCode>General</c:formatCode>
                <c:ptCount val="38"/>
                <c:pt idx="7">
                  <c:v>-0.29999999999999977</c:v>
                </c:pt>
                <c:pt idx="12">
                  <c:v>0</c:v>
                </c:pt>
                <c:pt idx="35">
                  <c:v>-0.3000000000000001</c:v>
                </c:pt>
                <c:pt idx="37">
                  <c:v>-0.29999999999999993</c:v>
                </c:pt>
              </c:numCache>
            </c:numRef>
          </c:yVal>
          <c:smooth val="0"/>
        </c:ser>
        <c:ser>
          <c:idx val="5"/>
          <c:order val="4"/>
          <c:tx>
            <c:strRef>
              <c:f>Geometry!$BU$3</c:f>
              <c:strCache>
                <c:ptCount val="1"/>
                <c:pt idx="0">
                  <c:v>HP_LE_PANEL</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Geometry!$BU$4:$BU$41</c:f>
              <c:numCache>
                <c:formatCode>General</c:formatCode>
                <c:ptCount val="38"/>
                <c:pt idx="7">
                  <c:v>0.3</c:v>
                </c:pt>
                <c:pt idx="12">
                  <c:v>0</c:v>
                </c:pt>
                <c:pt idx="35">
                  <c:v>0.3</c:v>
                </c:pt>
                <c:pt idx="37">
                  <c:v>0.3</c:v>
                </c:pt>
              </c:numCache>
            </c:numRef>
          </c:yVal>
          <c:smooth val="0"/>
        </c:ser>
        <c:ser>
          <c:idx val="6"/>
          <c:order val="5"/>
          <c:tx>
            <c:strRef>
              <c:f>Geometry!$BV$3</c:f>
              <c:strCache>
                <c:ptCount val="1"/>
                <c:pt idx="0">
                  <c:v>HP_LE</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Geometry!$BV$4:$BV$41</c:f>
              <c:numCache>
                <c:formatCode>General</c:formatCode>
                <c:ptCount val="38"/>
                <c:pt idx="0">
                  <c:v>1.593</c:v>
                </c:pt>
                <c:pt idx="16">
                  <c:v>1.7608000000000001</c:v>
                </c:pt>
                <c:pt idx="35">
                  <c:v>0.73439999999999994</c:v>
                </c:pt>
                <c:pt idx="37">
                  <c:v>0.3342</c:v>
                </c:pt>
              </c:numCache>
            </c:numRef>
          </c:yVal>
          <c:smooth val="0"/>
        </c:ser>
        <c:ser>
          <c:idx val="7"/>
          <c:order val="6"/>
          <c:tx>
            <c:strRef>
              <c:f>Geometry!$BW$3</c:f>
              <c:strCache>
                <c:ptCount val="1"/>
                <c:pt idx="0">
                  <c:v>LE</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Geometry!$BW$4:$BW$41</c:f>
              <c:numCache>
                <c:formatCode>General</c:formatCode>
                <c:ptCount val="38"/>
                <c:pt idx="0">
                  <c:v>1.6930000000000001</c:v>
                </c:pt>
                <c:pt idx="16">
                  <c:v>1.8608000000000002</c:v>
                </c:pt>
                <c:pt idx="30">
                  <c:v>1.204</c:v>
                </c:pt>
                <c:pt idx="32">
                  <c:v>1.1055999999999999</c:v>
                </c:pt>
                <c:pt idx="33">
                  <c:v>1.0071999999999999</c:v>
                </c:pt>
                <c:pt idx="34">
                  <c:v>0.92520000000000013</c:v>
                </c:pt>
                <c:pt idx="35">
                  <c:v>0.83440000000000003</c:v>
                </c:pt>
                <c:pt idx="37">
                  <c:v>0.43419999999999997</c:v>
                </c:pt>
              </c:numCache>
            </c:numRef>
          </c:yVal>
          <c:smooth val="0"/>
        </c:ser>
        <c:dLbls>
          <c:showLegendKey val="0"/>
          <c:showVal val="0"/>
          <c:showCatName val="0"/>
          <c:showSerName val="0"/>
          <c:showPercent val="0"/>
          <c:showBubbleSize val="0"/>
        </c:dLbls>
        <c:axId val="106815488"/>
        <c:axId val="106817024"/>
      </c:scatterChart>
      <c:valAx>
        <c:axId val="106815488"/>
        <c:scaling>
          <c:orientation val="minMax"/>
        </c:scaling>
        <c:delete val="0"/>
        <c:axPos val="b"/>
        <c:numFmt formatCode="General" sourceLinked="1"/>
        <c:majorTickMark val="out"/>
        <c:minorTickMark val="none"/>
        <c:tickLblPos val="nextTo"/>
        <c:crossAx val="106817024"/>
        <c:crosses val="autoZero"/>
        <c:crossBetween val="midCat"/>
      </c:valAx>
      <c:valAx>
        <c:axId val="106817024"/>
        <c:scaling>
          <c:orientation val="minMax"/>
        </c:scaling>
        <c:delete val="0"/>
        <c:axPos val="l"/>
        <c:majorGridlines/>
        <c:numFmt formatCode="General" sourceLinked="1"/>
        <c:majorTickMark val="out"/>
        <c:minorTickMark val="none"/>
        <c:tickLblPos val="nextTo"/>
        <c:crossAx val="106815488"/>
        <c:crosses val="autoZero"/>
        <c:crossBetween val="midCat"/>
      </c:valAx>
    </c:plotArea>
    <c:legend>
      <c:legendPos val="r"/>
      <c:overlay val="0"/>
    </c:legend>
    <c:plotVisOnly val="1"/>
    <c:dispBlanksAs val="span"/>
    <c:showDLblsOverMax val="0"/>
  </c:chart>
  <c:printSettings>
    <c:headerFooter/>
    <c:pageMargins b="0.75000000000000122" l="0.70000000000000062" r="0.70000000000000062" t="0.750000000000001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LP Regions</a:t>
            </a:r>
          </a:p>
        </c:rich>
      </c:tx>
      <c:overlay val="0"/>
    </c:title>
    <c:autoTitleDeleted val="0"/>
    <c:plotArea>
      <c:layout/>
      <c:scatterChart>
        <c:scatterStyle val="lineMarker"/>
        <c:varyColors val="0"/>
        <c:ser>
          <c:idx val="7"/>
          <c:order val="0"/>
          <c:tx>
            <c:strRef>
              <c:f>Geometry!$BW$3</c:f>
              <c:strCache>
                <c:ptCount val="1"/>
                <c:pt idx="0">
                  <c:v>LE</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Geometry!$BW$4:$BW$41</c:f>
              <c:numCache>
                <c:formatCode>General</c:formatCode>
                <c:ptCount val="38"/>
                <c:pt idx="0">
                  <c:v>1.6930000000000001</c:v>
                </c:pt>
                <c:pt idx="16">
                  <c:v>1.8608000000000002</c:v>
                </c:pt>
                <c:pt idx="30">
                  <c:v>1.204</c:v>
                </c:pt>
                <c:pt idx="32">
                  <c:v>1.1055999999999999</c:v>
                </c:pt>
                <c:pt idx="33">
                  <c:v>1.0071999999999999</c:v>
                </c:pt>
                <c:pt idx="34">
                  <c:v>0.92520000000000013</c:v>
                </c:pt>
                <c:pt idx="35">
                  <c:v>0.83440000000000003</c:v>
                </c:pt>
                <c:pt idx="37">
                  <c:v>0.43419999999999997</c:v>
                </c:pt>
              </c:numCache>
            </c:numRef>
          </c:yVal>
          <c:smooth val="0"/>
        </c:ser>
        <c:ser>
          <c:idx val="0"/>
          <c:order val="1"/>
          <c:tx>
            <c:strRef>
              <c:f>Geometry!$CA$3</c:f>
              <c:strCache>
                <c:ptCount val="1"/>
                <c:pt idx="0">
                  <c:v>LP_TE_PANEL</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Geometry!$CA$4:$CA$41</c:f>
              <c:numCache>
                <c:formatCode>General</c:formatCode>
                <c:ptCount val="38"/>
                <c:pt idx="0">
                  <c:v>-1.1930000000000001</c:v>
                </c:pt>
                <c:pt idx="16">
                  <c:v>-2.2912000000000003</c:v>
                </c:pt>
                <c:pt idx="30">
                  <c:v>-1.3059999999999998</c:v>
                </c:pt>
              </c:numCache>
            </c:numRef>
          </c:yVal>
          <c:smooth val="0"/>
        </c:ser>
        <c:ser>
          <c:idx val="2"/>
          <c:order val="2"/>
          <c:tx>
            <c:strRef>
              <c:f>Geometry!$CB$3</c:f>
              <c:strCache>
                <c:ptCount val="1"/>
                <c:pt idx="0">
                  <c:v>LP_TE_REINF</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Geometry!$CB$4:$CB$41</c:f>
              <c:numCache>
                <c:formatCode>General</c:formatCode>
                <c:ptCount val="38"/>
                <c:pt idx="0">
                  <c:v>-1.593</c:v>
                </c:pt>
                <c:pt idx="16">
                  <c:v>-2.6912000000000003</c:v>
                </c:pt>
                <c:pt idx="35">
                  <c:v>-1.1515999999999997</c:v>
                </c:pt>
                <c:pt idx="37">
                  <c:v>-0.5512999999999999</c:v>
                </c:pt>
              </c:numCache>
            </c:numRef>
          </c:yVal>
          <c:smooth val="0"/>
        </c:ser>
        <c:ser>
          <c:idx val="3"/>
          <c:order val="3"/>
          <c:tx>
            <c:strRef>
              <c:f>Geometry!$BZ$3</c:f>
              <c:strCache>
                <c:ptCount val="1"/>
                <c:pt idx="0">
                  <c:v>LP_CAP</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Geometry!$BZ$4:$BZ$41</c:f>
              <c:numCache>
                <c:formatCode>General</c:formatCode>
                <c:ptCount val="38"/>
                <c:pt idx="7">
                  <c:v>-0.29999999999999977</c:v>
                </c:pt>
                <c:pt idx="12">
                  <c:v>0</c:v>
                </c:pt>
                <c:pt idx="35">
                  <c:v>-0.3000000000000001</c:v>
                </c:pt>
                <c:pt idx="36">
                  <c:v>-0.29999999999999993</c:v>
                </c:pt>
                <c:pt idx="37">
                  <c:v>-0.29999999999999993</c:v>
                </c:pt>
              </c:numCache>
            </c:numRef>
          </c:yVal>
          <c:smooth val="0"/>
        </c:ser>
        <c:ser>
          <c:idx val="4"/>
          <c:order val="4"/>
          <c:tx>
            <c:strRef>
              <c:f>Geometry!$BY$3</c:f>
              <c:strCache>
                <c:ptCount val="1"/>
                <c:pt idx="0">
                  <c:v>LP_LE_PANEL</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Geometry!$BY$4:$BY$41</c:f>
              <c:numCache>
                <c:formatCode>General</c:formatCode>
                <c:ptCount val="38"/>
                <c:pt idx="7">
                  <c:v>0.3</c:v>
                </c:pt>
                <c:pt idx="12">
                  <c:v>0</c:v>
                </c:pt>
                <c:pt idx="35">
                  <c:v>0.3</c:v>
                </c:pt>
                <c:pt idx="36">
                  <c:v>0.3</c:v>
                </c:pt>
                <c:pt idx="37">
                  <c:v>0.3</c:v>
                </c:pt>
              </c:numCache>
            </c:numRef>
          </c:yVal>
          <c:smooth val="0"/>
        </c:ser>
        <c:ser>
          <c:idx val="5"/>
          <c:order val="5"/>
          <c:tx>
            <c:strRef>
              <c:f>Geometry!$BX$3</c:f>
              <c:strCache>
                <c:ptCount val="1"/>
                <c:pt idx="0">
                  <c:v>LP_LE</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Geometry!$BX$4:$BX$41</c:f>
              <c:numCache>
                <c:formatCode>General</c:formatCode>
                <c:ptCount val="38"/>
                <c:pt idx="0">
                  <c:v>1.593</c:v>
                </c:pt>
                <c:pt idx="16">
                  <c:v>1.7608000000000001</c:v>
                </c:pt>
                <c:pt idx="35">
                  <c:v>0.73439999999999994</c:v>
                </c:pt>
                <c:pt idx="36">
                  <c:v>0.46760000000000007</c:v>
                </c:pt>
                <c:pt idx="37">
                  <c:v>0.3342</c:v>
                </c:pt>
              </c:numCache>
            </c:numRef>
          </c:yVal>
          <c:smooth val="0"/>
        </c:ser>
        <c:ser>
          <c:idx val="6"/>
          <c:order val="6"/>
          <c:tx>
            <c:strRef>
              <c:f>Geometry!$CD$3</c:f>
              <c:strCache>
                <c:ptCount val="1"/>
                <c:pt idx="0">
                  <c:v>TE</c:v>
                </c:pt>
              </c:strCache>
            </c:strRef>
          </c:tx>
          <c:xVal>
            <c:numRef>
              <c:f>Geometry!$B$4:$B$41</c:f>
              <c:numCache>
                <c:formatCode>General</c:formatCode>
                <c:ptCount val="38"/>
                <c:pt idx="0">
                  <c:v>0</c:v>
                </c:pt>
                <c:pt idx="1">
                  <c:v>0.29999999999999982</c:v>
                </c:pt>
                <c:pt idx="2">
                  <c:v>0.3999999999999998</c:v>
                </c:pt>
                <c:pt idx="3">
                  <c:v>0.49999999999999978</c:v>
                </c:pt>
                <c:pt idx="4">
                  <c:v>0.59999999999999976</c:v>
                </c:pt>
                <c:pt idx="5">
                  <c:v>0.69999999999999973</c:v>
                </c:pt>
                <c:pt idx="6">
                  <c:v>0.79999999999999982</c:v>
                </c:pt>
                <c:pt idx="7">
                  <c:v>1.3666999999999998</c:v>
                </c:pt>
                <c:pt idx="8">
                  <c:v>1.5</c:v>
                </c:pt>
                <c:pt idx="9">
                  <c:v>1.6</c:v>
                </c:pt>
                <c:pt idx="10">
                  <c:v>4.0999999999999996</c:v>
                </c:pt>
                <c:pt idx="11">
                  <c:v>5.5</c:v>
                </c:pt>
                <c:pt idx="12">
                  <c:v>6.8332999999999995</c:v>
                </c:pt>
                <c:pt idx="13">
                  <c:v>9</c:v>
                </c:pt>
                <c:pt idx="14">
                  <c:v>10.25</c:v>
                </c:pt>
                <c:pt idx="15">
                  <c:v>12</c:v>
                </c:pt>
                <c:pt idx="16">
                  <c:v>14.35</c:v>
                </c:pt>
                <c:pt idx="17">
                  <c:v>17</c:v>
                </c:pt>
                <c:pt idx="18">
                  <c:v>18.45</c:v>
                </c:pt>
                <c:pt idx="19">
                  <c:v>20.5</c:v>
                </c:pt>
                <c:pt idx="20">
                  <c:v>22.55</c:v>
                </c:pt>
                <c:pt idx="21">
                  <c:v>24.6</c:v>
                </c:pt>
                <c:pt idx="22">
                  <c:v>26.65</c:v>
                </c:pt>
                <c:pt idx="23">
                  <c:v>30.75</c:v>
                </c:pt>
                <c:pt idx="24">
                  <c:v>32</c:v>
                </c:pt>
                <c:pt idx="25">
                  <c:v>34.85</c:v>
                </c:pt>
                <c:pt idx="26">
                  <c:v>37</c:v>
                </c:pt>
                <c:pt idx="27">
                  <c:v>38.950000000000003</c:v>
                </c:pt>
                <c:pt idx="28">
                  <c:v>41</c:v>
                </c:pt>
                <c:pt idx="29">
                  <c:v>42</c:v>
                </c:pt>
                <c:pt idx="30">
                  <c:v>43.05</c:v>
                </c:pt>
                <c:pt idx="31">
                  <c:v>45</c:v>
                </c:pt>
                <c:pt idx="32">
                  <c:v>47.15</c:v>
                </c:pt>
                <c:pt idx="33">
                  <c:v>51.25</c:v>
                </c:pt>
                <c:pt idx="34">
                  <c:v>54.666699999999999</c:v>
                </c:pt>
                <c:pt idx="35">
                  <c:v>57.4</c:v>
                </c:pt>
                <c:pt idx="36">
                  <c:v>60.133299999999998</c:v>
                </c:pt>
                <c:pt idx="37">
                  <c:v>61.5</c:v>
                </c:pt>
              </c:numCache>
            </c:numRef>
          </c:xVal>
          <c:yVal>
            <c:numRef>
              <c:f>Geometry!$CD$4:$CD$41</c:f>
              <c:numCache>
                <c:formatCode>General</c:formatCode>
                <c:ptCount val="38"/>
                <c:pt idx="0">
                  <c:v>-1.6930000000000001</c:v>
                </c:pt>
                <c:pt idx="1">
                  <c:v>-1.6930000000000001</c:v>
                </c:pt>
                <c:pt idx="7">
                  <c:v>-1.6930000000000001</c:v>
                </c:pt>
                <c:pt idx="12">
                  <c:v>0</c:v>
                </c:pt>
                <c:pt idx="14">
                  <c:v>-2.7342</c:v>
                </c:pt>
                <c:pt idx="16">
                  <c:v>-2.7911999999999999</c:v>
                </c:pt>
                <c:pt idx="18">
                  <c:v>0</c:v>
                </c:pt>
                <c:pt idx="20">
                  <c:v>-2.5493999999999999</c:v>
                </c:pt>
                <c:pt idx="22">
                  <c:v>-2.4041999999999999</c:v>
                </c:pt>
                <c:pt idx="23">
                  <c:v>-2.2488000000000001</c:v>
                </c:pt>
                <c:pt idx="25">
                  <c:v>-2.1012</c:v>
                </c:pt>
                <c:pt idx="27">
                  <c:v>-1.9535999999999998</c:v>
                </c:pt>
                <c:pt idx="30">
                  <c:v>-1.8059999999999998</c:v>
                </c:pt>
                <c:pt idx="32">
                  <c:v>-1.6583999999999999</c:v>
                </c:pt>
                <c:pt idx="33">
                  <c:v>-1.5107999999999999</c:v>
                </c:pt>
                <c:pt idx="34">
                  <c:v>-1.3878000000000001</c:v>
                </c:pt>
                <c:pt idx="35">
                  <c:v>-1.2515999999999998</c:v>
                </c:pt>
                <c:pt idx="36">
                  <c:v>-0.85140000000000005</c:v>
                </c:pt>
                <c:pt idx="37">
                  <c:v>-0.65129999999999988</c:v>
                </c:pt>
              </c:numCache>
            </c:numRef>
          </c:yVal>
          <c:smooth val="0"/>
        </c:ser>
        <c:dLbls>
          <c:showLegendKey val="0"/>
          <c:showVal val="0"/>
          <c:showCatName val="0"/>
          <c:showSerName val="0"/>
          <c:showPercent val="0"/>
          <c:showBubbleSize val="0"/>
        </c:dLbls>
        <c:axId val="106867328"/>
        <c:axId val="106885504"/>
      </c:scatterChart>
      <c:valAx>
        <c:axId val="106867328"/>
        <c:scaling>
          <c:orientation val="minMax"/>
        </c:scaling>
        <c:delete val="0"/>
        <c:axPos val="b"/>
        <c:numFmt formatCode="General" sourceLinked="1"/>
        <c:majorTickMark val="out"/>
        <c:minorTickMark val="none"/>
        <c:tickLblPos val="nextTo"/>
        <c:crossAx val="106885504"/>
        <c:crosses val="autoZero"/>
        <c:crossBetween val="midCat"/>
      </c:valAx>
      <c:valAx>
        <c:axId val="106885504"/>
        <c:scaling>
          <c:orientation val="minMax"/>
        </c:scaling>
        <c:delete val="0"/>
        <c:axPos val="l"/>
        <c:majorGridlines/>
        <c:numFmt formatCode="General" sourceLinked="1"/>
        <c:majorTickMark val="out"/>
        <c:minorTickMark val="none"/>
        <c:tickLblPos val="nextTo"/>
        <c:crossAx val="106867328"/>
        <c:crosses val="autoZero"/>
        <c:crossBetween val="midCat"/>
      </c:valAx>
    </c:plotArea>
    <c:legend>
      <c:legendPos val="r"/>
      <c:overlay val="0"/>
    </c:legend>
    <c:plotVisOnly val="1"/>
    <c:dispBlanksAs val="span"/>
    <c:showDLblsOverMax val="0"/>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250030</xdr:colOff>
      <xdr:row>43</xdr:row>
      <xdr:rowOff>142876</xdr:rowOff>
    </xdr:from>
    <xdr:to>
      <xdr:col>21</xdr:col>
      <xdr:colOff>297656</xdr:colOff>
      <xdr:row>62</xdr:row>
      <xdr:rowOff>35720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82</xdr:col>
      <xdr:colOff>250030</xdr:colOff>
      <xdr:row>4</xdr:row>
      <xdr:rowOff>178592</xdr:rowOff>
    </xdr:from>
    <xdr:to>
      <xdr:col>94</xdr:col>
      <xdr:colOff>440531</xdr:colOff>
      <xdr:row>20</xdr:row>
      <xdr:rowOff>154781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82</xdr:col>
      <xdr:colOff>261941</xdr:colOff>
      <xdr:row>21</xdr:row>
      <xdr:rowOff>83343</xdr:rowOff>
    </xdr:from>
    <xdr:to>
      <xdr:col>94</xdr:col>
      <xdr:colOff>452437</xdr:colOff>
      <xdr:row>36</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workbookViewId="0">
      <selection activeCell="O9" sqref="O9"/>
    </sheetView>
  </sheetViews>
  <sheetFormatPr defaultRowHeight="15" x14ac:dyDescent="0.25"/>
  <cols>
    <col min="1" max="1" width="12.85546875" customWidth="1"/>
    <col min="2" max="3" width="13.85546875" customWidth="1"/>
    <col min="4" max="4" width="14.85546875" bestFit="1" customWidth="1"/>
    <col min="5" max="10" width="10.5703125" bestFit="1" customWidth="1"/>
    <col min="14" max="14" width="10.85546875" customWidth="1"/>
    <col min="17" max="17" width="22.42578125" customWidth="1"/>
  </cols>
  <sheetData>
    <row r="1" spans="1:20" x14ac:dyDescent="0.25">
      <c r="A1" t="s">
        <v>108</v>
      </c>
    </row>
    <row r="2" spans="1:20" x14ac:dyDescent="0.25">
      <c r="C2" t="s">
        <v>14</v>
      </c>
      <c r="D2" t="s">
        <v>22</v>
      </c>
      <c r="E2" s="5" t="s">
        <v>16</v>
      </c>
      <c r="F2" s="5" t="s">
        <v>17</v>
      </c>
      <c r="G2" s="5"/>
      <c r="H2" s="5" t="s">
        <v>18</v>
      </c>
      <c r="I2" s="5"/>
      <c r="J2" s="5"/>
      <c r="K2" s="5" t="s">
        <v>19</v>
      </c>
      <c r="N2" t="s">
        <v>7</v>
      </c>
      <c r="O2" t="s">
        <v>8</v>
      </c>
      <c r="P2" t="s">
        <v>9</v>
      </c>
      <c r="Q2" t="s">
        <v>15</v>
      </c>
    </row>
    <row r="3" spans="1:20" x14ac:dyDescent="0.25">
      <c r="A3" t="s">
        <v>6</v>
      </c>
      <c r="D3" t="s">
        <v>23</v>
      </c>
      <c r="E3" t="s">
        <v>10</v>
      </c>
      <c r="F3" t="s">
        <v>10</v>
      </c>
      <c r="H3" t="s">
        <v>10</v>
      </c>
      <c r="K3" t="s">
        <v>3</v>
      </c>
      <c r="N3" t="s">
        <v>11</v>
      </c>
      <c r="O3" t="s">
        <v>10</v>
      </c>
      <c r="P3" t="s">
        <v>10</v>
      </c>
    </row>
    <row r="4" spans="1:20" x14ac:dyDescent="0.25">
      <c r="A4">
        <v>1</v>
      </c>
      <c r="B4" t="s">
        <v>12</v>
      </c>
      <c r="C4" t="s">
        <v>25</v>
      </c>
      <c r="D4">
        <v>0.05</v>
      </c>
      <c r="E4">
        <v>3440</v>
      </c>
      <c r="I4" s="5"/>
      <c r="J4" s="5"/>
      <c r="K4">
        <v>0.3</v>
      </c>
      <c r="N4">
        <v>1235</v>
      </c>
      <c r="O4">
        <v>1</v>
      </c>
      <c r="P4">
        <v>1</v>
      </c>
      <c r="Q4" t="s">
        <v>100</v>
      </c>
    </row>
    <row r="5" spans="1:20" x14ac:dyDescent="0.25">
      <c r="A5">
        <f>A4+1</f>
        <v>2</v>
      </c>
      <c r="B5" t="s">
        <v>103</v>
      </c>
      <c r="C5" t="s">
        <v>24</v>
      </c>
      <c r="D5">
        <v>0.47</v>
      </c>
      <c r="E5">
        <v>41800</v>
      </c>
      <c r="F5">
        <v>14000</v>
      </c>
      <c r="H5">
        <v>2630</v>
      </c>
      <c r="K5">
        <v>0.28000000000000003</v>
      </c>
      <c r="N5">
        <v>1920</v>
      </c>
      <c r="O5">
        <v>972</v>
      </c>
      <c r="P5">
        <v>702</v>
      </c>
      <c r="Q5" s="5" t="s">
        <v>100</v>
      </c>
    </row>
    <row r="6" spans="1:20" x14ac:dyDescent="0.25">
      <c r="A6">
        <f t="shared" ref="A6:A8" si="0">A5+1</f>
        <v>3</v>
      </c>
      <c r="B6" t="s">
        <v>104</v>
      </c>
      <c r="C6" t="s">
        <v>24</v>
      </c>
      <c r="D6">
        <v>0.94</v>
      </c>
      <c r="E6">
        <v>27700</v>
      </c>
      <c r="F6">
        <v>13650</v>
      </c>
      <c r="H6">
        <v>7200</v>
      </c>
      <c r="K6">
        <v>0.39</v>
      </c>
      <c r="N6">
        <f>(1920+1780)/2</f>
        <v>1850</v>
      </c>
      <c r="O6">
        <v>600</v>
      </c>
      <c r="P6">
        <v>1</v>
      </c>
      <c r="Q6" s="5" t="s">
        <v>100</v>
      </c>
    </row>
    <row r="7" spans="1:20" x14ac:dyDescent="0.25">
      <c r="A7">
        <f t="shared" si="0"/>
        <v>4</v>
      </c>
      <c r="B7" t="s">
        <v>105</v>
      </c>
      <c r="C7" t="s">
        <v>24</v>
      </c>
      <c r="D7">
        <v>1</v>
      </c>
      <c r="E7">
        <v>13600</v>
      </c>
      <c r="F7">
        <v>13300</v>
      </c>
      <c r="H7">
        <v>11800</v>
      </c>
      <c r="K7">
        <v>0.49</v>
      </c>
      <c r="N7">
        <v>1780</v>
      </c>
      <c r="O7">
        <v>144</v>
      </c>
      <c r="P7">
        <v>213</v>
      </c>
      <c r="Q7" s="5" t="s">
        <v>100</v>
      </c>
    </row>
    <row r="8" spans="1:20" x14ac:dyDescent="0.25">
      <c r="A8">
        <f t="shared" si="0"/>
        <v>5</v>
      </c>
      <c r="B8" t="s">
        <v>95</v>
      </c>
      <c r="C8" s="5" t="s">
        <v>25</v>
      </c>
      <c r="D8">
        <v>1</v>
      </c>
      <c r="E8">
        <v>256</v>
      </c>
      <c r="K8">
        <v>0.3</v>
      </c>
      <c r="N8">
        <v>200</v>
      </c>
      <c r="O8">
        <v>1</v>
      </c>
      <c r="P8">
        <v>1</v>
      </c>
      <c r="Q8" s="5" t="s">
        <v>100</v>
      </c>
    </row>
    <row r="9" spans="1:20" x14ac:dyDescent="0.25">
      <c r="A9">
        <v>6</v>
      </c>
      <c r="B9" s="5" t="s">
        <v>102</v>
      </c>
      <c r="C9" s="5" t="s">
        <v>24</v>
      </c>
      <c r="D9">
        <v>0.47</v>
      </c>
      <c r="E9" s="14">
        <v>114500</v>
      </c>
      <c r="F9" s="14">
        <v>8390</v>
      </c>
      <c r="G9" s="14"/>
      <c r="H9" s="14">
        <v>5990</v>
      </c>
      <c r="I9" s="10"/>
      <c r="J9" s="10"/>
      <c r="K9" s="5">
        <v>0.27</v>
      </c>
      <c r="L9" s="5"/>
      <c r="M9" s="5"/>
      <c r="N9">
        <v>1220</v>
      </c>
      <c r="O9">
        <v>1546</v>
      </c>
      <c r="P9">
        <v>1047</v>
      </c>
      <c r="Q9" s="15" t="s">
        <v>101</v>
      </c>
    </row>
    <row r="14" spans="1:20" x14ac:dyDescent="0.25">
      <c r="L14" s="9"/>
    </row>
    <row r="15" spans="1:20" x14ac:dyDescent="0.25">
      <c r="L15" s="9"/>
      <c r="M15" s="9"/>
      <c r="N15" s="9"/>
      <c r="O15" s="9"/>
      <c r="P15" s="9"/>
      <c r="Q15" s="9"/>
      <c r="R15" s="9"/>
      <c r="S15" s="9"/>
      <c r="T15"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3"/>
  <sheetViews>
    <sheetView tabSelected="1" zoomScale="80" zoomScaleNormal="80" workbookViewId="0">
      <pane xSplit="3" topLeftCell="D1" activePane="topRight" state="frozen"/>
      <selection pane="topRight" activeCell="O17" sqref="O17"/>
    </sheetView>
  </sheetViews>
  <sheetFormatPr defaultRowHeight="15" x14ac:dyDescent="0.25"/>
  <cols>
    <col min="1" max="1" width="5" customWidth="1"/>
    <col min="2" max="2" width="10.42578125" customWidth="1"/>
    <col min="3" max="3" width="15.28515625" customWidth="1"/>
    <col min="4" max="4" width="11.5703125" customWidth="1"/>
    <col min="5" max="5" width="11" customWidth="1"/>
    <col min="7" max="7" width="15.85546875" customWidth="1"/>
    <col min="8" max="8" width="7.7109375" customWidth="1"/>
    <col min="9" max="9" width="24.28515625" customWidth="1"/>
    <col min="10" max="10" width="11.140625" customWidth="1"/>
    <col min="11" max="11" width="10.28515625" customWidth="1"/>
    <col min="12" max="12" width="11.140625" customWidth="1"/>
    <col min="13" max="13" width="11.140625" style="5" customWidth="1"/>
    <col min="14" max="15" width="11.140625" customWidth="1"/>
    <col min="16" max="16" width="11.140625" style="5" customWidth="1"/>
    <col min="17" max="18" width="9.140625" style="5" customWidth="1"/>
    <col min="19" max="19" width="15" customWidth="1"/>
    <col min="20" max="20" width="9.140625" style="5" customWidth="1"/>
    <col min="21" max="24" width="9.140625" customWidth="1"/>
    <col min="25" max="25" width="8.85546875" customWidth="1"/>
    <col min="26" max="26" width="9.140625" customWidth="1"/>
    <col min="27" max="28" width="10.7109375" customWidth="1"/>
    <col min="29" max="31" width="9.140625" customWidth="1"/>
    <col min="32" max="32" width="12.42578125" customWidth="1"/>
    <col min="33" max="33" width="9.140625" style="5" customWidth="1"/>
    <col min="34" max="34" width="11.28515625" style="5" customWidth="1"/>
    <col min="35" max="49" width="9.140625" style="5" customWidth="1"/>
    <col min="50" max="50" width="11.28515625" style="5" customWidth="1"/>
    <col min="51" max="51" width="11.85546875" style="5" customWidth="1"/>
    <col min="52" max="59" width="9.140625" style="5" customWidth="1"/>
    <col min="60" max="60" width="12.85546875" style="5" customWidth="1"/>
    <col min="61" max="62" width="9.140625" style="5" customWidth="1"/>
    <col min="63" max="66" width="9.140625" customWidth="1"/>
    <col min="67" max="67" width="2.7109375" style="7" customWidth="1"/>
    <col min="69" max="69" width="16.140625" customWidth="1"/>
  </cols>
  <sheetData>
    <row r="1" spans="1:82" x14ac:dyDescent="0.25">
      <c r="A1" s="5" t="s">
        <v>122</v>
      </c>
      <c r="E1" t="s">
        <v>45</v>
      </c>
      <c r="F1">
        <v>2</v>
      </c>
      <c r="G1" t="s">
        <v>36</v>
      </c>
      <c r="H1">
        <v>9</v>
      </c>
      <c r="I1" t="s">
        <v>33</v>
      </c>
      <c r="J1">
        <v>1</v>
      </c>
      <c r="K1">
        <v>2</v>
      </c>
      <c r="L1">
        <v>3</v>
      </c>
      <c r="M1" s="5">
        <v>4</v>
      </c>
      <c r="N1">
        <f>M1+1</f>
        <v>5</v>
      </c>
      <c r="O1" s="5">
        <f>N1+1</f>
        <v>6</v>
      </c>
      <c r="P1" s="5">
        <f>O1+1</f>
        <v>7</v>
      </c>
      <c r="Q1" s="5">
        <f>P1+1</f>
        <v>8</v>
      </c>
      <c r="R1" s="5">
        <f>Q1+1</f>
        <v>9</v>
      </c>
      <c r="S1" t="s">
        <v>50</v>
      </c>
      <c r="T1">
        <v>1</v>
      </c>
      <c r="U1">
        <v>2</v>
      </c>
      <c r="V1" s="1">
        <v>3</v>
      </c>
      <c r="W1" s="1">
        <v>4</v>
      </c>
      <c r="X1" s="1">
        <v>5</v>
      </c>
      <c r="Y1" s="1">
        <v>6</v>
      </c>
      <c r="Z1" s="6">
        <v>7</v>
      </c>
      <c r="AA1" s="6">
        <v>8</v>
      </c>
      <c r="AB1" s="6">
        <v>9</v>
      </c>
      <c r="AC1" s="6">
        <v>10</v>
      </c>
      <c r="AD1" s="6">
        <v>11</v>
      </c>
      <c r="AE1" s="6">
        <v>12</v>
      </c>
      <c r="AF1" s="6">
        <v>13</v>
      </c>
      <c r="AG1" s="6">
        <v>14</v>
      </c>
      <c r="AH1" s="6">
        <v>0</v>
      </c>
      <c r="AI1" s="6">
        <f>T1</f>
        <v>1</v>
      </c>
      <c r="AJ1" s="6">
        <f t="shared" ref="AJ1:AV1" si="0">U1</f>
        <v>2</v>
      </c>
      <c r="AK1" s="6">
        <f t="shared" si="0"/>
        <v>3</v>
      </c>
      <c r="AL1" s="6">
        <f t="shared" si="0"/>
        <v>4</v>
      </c>
      <c r="AM1" s="6">
        <f t="shared" si="0"/>
        <v>5</v>
      </c>
      <c r="AN1" s="6">
        <f t="shared" si="0"/>
        <v>6</v>
      </c>
      <c r="AO1" s="6">
        <f t="shared" si="0"/>
        <v>7</v>
      </c>
      <c r="AP1" s="6">
        <f t="shared" si="0"/>
        <v>8</v>
      </c>
      <c r="AQ1" s="6">
        <f t="shared" si="0"/>
        <v>9</v>
      </c>
      <c r="AR1" s="6">
        <f t="shared" si="0"/>
        <v>10</v>
      </c>
      <c r="AS1" s="6">
        <f t="shared" si="0"/>
        <v>11</v>
      </c>
      <c r="AT1" s="6">
        <f t="shared" si="0"/>
        <v>12</v>
      </c>
      <c r="AU1" s="6">
        <f t="shared" si="0"/>
        <v>13</v>
      </c>
      <c r="AV1" s="6">
        <f t="shared" si="0"/>
        <v>14</v>
      </c>
      <c r="AW1" s="6">
        <v>1</v>
      </c>
      <c r="AX1" s="6">
        <v>2</v>
      </c>
      <c r="AY1" s="6">
        <v>3</v>
      </c>
      <c r="AZ1" s="6">
        <v>4</v>
      </c>
      <c r="BA1" s="6">
        <v>5</v>
      </c>
      <c r="BB1" s="6">
        <v>6</v>
      </c>
      <c r="BC1" s="6">
        <v>7</v>
      </c>
      <c r="BD1" s="6">
        <v>8</v>
      </c>
      <c r="BE1" s="6">
        <v>9</v>
      </c>
      <c r="BF1" s="6">
        <v>10</v>
      </c>
      <c r="BG1" s="6">
        <v>11</v>
      </c>
      <c r="BH1" s="6">
        <v>12</v>
      </c>
      <c r="BI1" s="6">
        <v>13</v>
      </c>
      <c r="BJ1" s="6">
        <v>14</v>
      </c>
      <c r="BK1" s="1"/>
      <c r="BL1" s="1"/>
      <c r="BM1" s="1"/>
    </row>
    <row r="2" spans="1:82" x14ac:dyDescent="0.25">
      <c r="G2" t="s">
        <v>35</v>
      </c>
      <c r="H2">
        <v>14</v>
      </c>
      <c r="I2" t="s">
        <v>34</v>
      </c>
      <c r="J2">
        <v>1</v>
      </c>
      <c r="K2">
        <v>3</v>
      </c>
      <c r="L2">
        <v>3</v>
      </c>
      <c r="M2" s="5">
        <v>6</v>
      </c>
      <c r="N2">
        <v>2</v>
      </c>
      <c r="O2">
        <v>5</v>
      </c>
      <c r="P2" s="5">
        <v>5</v>
      </c>
      <c r="Q2" s="5">
        <v>4</v>
      </c>
      <c r="R2" s="5">
        <v>5</v>
      </c>
      <c r="X2" s="1"/>
      <c r="Y2" s="1"/>
      <c r="Z2" s="1"/>
      <c r="AA2" s="1"/>
      <c r="AB2" s="1"/>
      <c r="AF2" s="1"/>
      <c r="AG2" s="6"/>
      <c r="AH2" s="6" t="s">
        <v>90</v>
      </c>
      <c r="AI2" s="6"/>
      <c r="AJ2" s="6"/>
      <c r="AK2" s="6"/>
      <c r="AL2" s="6"/>
      <c r="AM2" s="6"/>
      <c r="AN2" s="6"/>
      <c r="AO2" s="6"/>
      <c r="AP2" s="6"/>
      <c r="AQ2" s="6"/>
      <c r="AR2" s="6"/>
      <c r="AS2" s="6"/>
      <c r="AT2" s="6"/>
      <c r="AU2" s="6"/>
      <c r="AV2" s="6"/>
      <c r="AW2" s="6" t="s">
        <v>62</v>
      </c>
      <c r="AX2" s="6"/>
      <c r="AY2" s="6"/>
      <c r="AZ2" s="6"/>
      <c r="BA2" s="6"/>
      <c r="BB2" s="6"/>
      <c r="BC2" s="6"/>
      <c r="BD2" s="6"/>
      <c r="BE2" s="6"/>
      <c r="BF2" s="6"/>
      <c r="BG2" s="6"/>
      <c r="BH2" s="6"/>
      <c r="BI2" s="6"/>
      <c r="BJ2" s="6"/>
      <c r="BK2" s="1" t="s">
        <v>21</v>
      </c>
      <c r="BM2" s="1" t="s">
        <v>46</v>
      </c>
      <c r="BP2" s="5" t="s">
        <v>82</v>
      </c>
    </row>
    <row r="3" spans="1:82" s="1" customFormat="1" ht="30" x14ac:dyDescent="0.25">
      <c r="A3" s="1" t="s">
        <v>4</v>
      </c>
      <c r="B3" s="1" t="s">
        <v>1</v>
      </c>
      <c r="C3" s="1" t="s">
        <v>29</v>
      </c>
      <c r="D3" s="1" t="s">
        <v>27</v>
      </c>
      <c r="E3" s="1" t="s">
        <v>0</v>
      </c>
      <c r="F3" s="1" t="s">
        <v>2</v>
      </c>
      <c r="G3" s="1" t="s">
        <v>30</v>
      </c>
      <c r="H3" s="1" t="s">
        <v>31</v>
      </c>
      <c r="I3" t="s">
        <v>20</v>
      </c>
      <c r="J3" s="6" t="s">
        <v>5</v>
      </c>
      <c r="K3" s="6" t="s">
        <v>92</v>
      </c>
      <c r="L3" s="6" t="s">
        <v>93</v>
      </c>
      <c r="M3" s="6" t="s">
        <v>91</v>
      </c>
      <c r="N3" s="6" t="s">
        <v>94</v>
      </c>
      <c r="O3" s="6" t="s">
        <v>117</v>
      </c>
      <c r="P3" s="6" t="s">
        <v>118</v>
      </c>
      <c r="Q3" s="6" t="s">
        <v>107</v>
      </c>
      <c r="R3" s="6" t="s">
        <v>106</v>
      </c>
      <c r="S3" s="2" t="s">
        <v>32</v>
      </c>
      <c r="T3" s="6" t="s">
        <v>48</v>
      </c>
      <c r="U3" s="6" t="s">
        <v>37</v>
      </c>
      <c r="V3" s="6" t="s">
        <v>53</v>
      </c>
      <c r="W3" s="6" t="s">
        <v>52</v>
      </c>
      <c r="X3" s="6" t="s">
        <v>42</v>
      </c>
      <c r="Y3" s="6" t="s">
        <v>51</v>
      </c>
      <c r="Z3" s="6" t="s">
        <v>38</v>
      </c>
      <c r="AA3" s="6" t="s">
        <v>39</v>
      </c>
      <c r="AB3" s="6" t="s">
        <v>54</v>
      </c>
      <c r="AC3" s="6" t="s">
        <v>40</v>
      </c>
      <c r="AD3" s="6" t="s">
        <v>55</v>
      </c>
      <c r="AE3" s="6" t="s">
        <v>56</v>
      </c>
      <c r="AF3" s="6" t="s">
        <v>41</v>
      </c>
      <c r="AG3" s="6" t="s">
        <v>49</v>
      </c>
      <c r="AH3" s="6"/>
      <c r="AI3" s="6"/>
      <c r="AJ3" s="6"/>
      <c r="AK3" s="6"/>
      <c r="AL3" s="6"/>
      <c r="AM3" s="6"/>
      <c r="AN3" s="6"/>
      <c r="AO3" s="6"/>
      <c r="AP3" s="6"/>
      <c r="AQ3" s="6"/>
      <c r="AR3" s="6"/>
      <c r="AS3" s="6"/>
      <c r="AT3" s="6"/>
      <c r="AU3" s="6"/>
      <c r="AV3" s="6"/>
      <c r="AW3" s="6" t="s">
        <v>48</v>
      </c>
      <c r="AX3" s="6" t="s">
        <v>37</v>
      </c>
      <c r="AY3" s="6" t="s">
        <v>53</v>
      </c>
      <c r="AZ3" s="6" t="s">
        <v>52</v>
      </c>
      <c r="BA3" s="6" t="s">
        <v>42</v>
      </c>
      <c r="BB3" s="6" t="s">
        <v>51</v>
      </c>
      <c r="BC3" s="6" t="s">
        <v>38</v>
      </c>
      <c r="BD3" s="6" t="s">
        <v>39</v>
      </c>
      <c r="BE3" s="6" t="s">
        <v>54</v>
      </c>
      <c r="BF3" s="6" t="s">
        <v>40</v>
      </c>
      <c r="BG3" s="6" t="s">
        <v>55</v>
      </c>
      <c r="BH3" s="6" t="s">
        <v>56</v>
      </c>
      <c r="BI3" s="6" t="s">
        <v>41</v>
      </c>
      <c r="BJ3" s="6" t="s">
        <v>49</v>
      </c>
      <c r="BK3" s="6" t="s">
        <v>43</v>
      </c>
      <c r="BL3" s="1" t="s">
        <v>44</v>
      </c>
      <c r="BM3" s="1" t="s">
        <v>43</v>
      </c>
      <c r="BN3" s="1" t="s">
        <v>44</v>
      </c>
      <c r="BO3" s="8"/>
      <c r="BP3" s="6" t="s">
        <v>84</v>
      </c>
      <c r="BQ3" s="6" t="s">
        <v>37</v>
      </c>
      <c r="BR3" s="6" t="s">
        <v>53</v>
      </c>
      <c r="BS3" s="6" t="s">
        <v>52</v>
      </c>
      <c r="BT3" s="6" t="s">
        <v>42</v>
      </c>
      <c r="BU3" s="6" t="s">
        <v>51</v>
      </c>
      <c r="BV3" s="6" t="s">
        <v>38</v>
      </c>
      <c r="BW3" s="6" t="s">
        <v>83</v>
      </c>
      <c r="BX3" s="6" t="s">
        <v>39</v>
      </c>
      <c r="BY3" s="6" t="s">
        <v>54</v>
      </c>
      <c r="BZ3" s="6" t="s">
        <v>40</v>
      </c>
      <c r="CA3" s="6" t="s">
        <v>55</v>
      </c>
      <c r="CB3" s="6" t="s">
        <v>56</v>
      </c>
      <c r="CC3" s="6" t="s">
        <v>41</v>
      </c>
      <c r="CD3" s="6" t="s">
        <v>84</v>
      </c>
    </row>
    <row r="4" spans="1:82" x14ac:dyDescent="0.25">
      <c r="A4" s="3">
        <v>1</v>
      </c>
      <c r="B4" s="3">
        <v>0</v>
      </c>
      <c r="C4" s="5" t="s">
        <v>26</v>
      </c>
      <c r="D4" s="5" t="s">
        <v>28</v>
      </c>
      <c r="E4" s="3">
        <v>13.308</v>
      </c>
      <c r="F4" s="4">
        <v>3.3860000000000001</v>
      </c>
      <c r="G4" s="3">
        <v>0.5</v>
      </c>
      <c r="H4" s="5">
        <v>0.5</v>
      </c>
      <c r="I4" s="3" t="s">
        <v>109</v>
      </c>
      <c r="J4" s="5">
        <v>1</v>
      </c>
      <c r="K4" s="5">
        <v>3</v>
      </c>
      <c r="L4" s="5">
        <v>55</v>
      </c>
      <c r="N4" s="5"/>
      <c r="O4" s="5"/>
      <c r="Q4" s="5">
        <v>2</v>
      </c>
      <c r="R4" s="5">
        <v>40</v>
      </c>
      <c r="S4">
        <v>-1</v>
      </c>
      <c r="T4" s="5">
        <f>AVERAGE(U4,S4)</f>
        <v>-0.98523331364441824</v>
      </c>
      <c r="U4">
        <f>-1+Parameters!$B$2/1000/F4</f>
        <v>-0.97046662728883637</v>
      </c>
      <c r="V4" s="5">
        <f>-1+(Parameters!$B$2+Parameters!$B$3)/(1000*F4)</f>
        <v>-0.85233313644418196</v>
      </c>
      <c r="W4" s="5">
        <f>-1*G4-Parameters!$B$4/2/1000/F4</f>
        <v>-0.58860011813349078</v>
      </c>
      <c r="X4" s="5">
        <f>-1*G4+Parameters!$B$4/2/1000/F4</f>
        <v>-0.41139988186650917</v>
      </c>
      <c r="Y4" s="6">
        <f>Parameters!$B$2/1000/F4*-1</f>
        <v>-2.9533372711163616E-2</v>
      </c>
      <c r="Z4" s="5">
        <v>0</v>
      </c>
      <c r="AA4" s="6">
        <f>Y4*-1</f>
        <v>2.9533372711163616E-2</v>
      </c>
      <c r="AB4" s="6">
        <f>-1*X4</f>
        <v>0.41139988186650917</v>
      </c>
      <c r="AC4" s="5">
        <f>-1*W4</f>
        <v>0.58860011813349078</v>
      </c>
      <c r="AD4" s="5">
        <f>-1*V4</f>
        <v>0.85233313644418196</v>
      </c>
      <c r="AE4" s="5">
        <f>-1*U4</f>
        <v>0.97046662728883637</v>
      </c>
      <c r="AF4" s="5">
        <f>AVERAGE(AG4,AE4)</f>
        <v>0.98523331364441824</v>
      </c>
      <c r="AG4" s="6">
        <v>1</v>
      </c>
      <c r="AH4" s="6"/>
      <c r="AI4" s="6"/>
      <c r="AJ4" s="6"/>
      <c r="AK4" s="6"/>
      <c r="AL4" s="6"/>
      <c r="AM4" s="6"/>
      <c r="AN4" s="6"/>
      <c r="AO4" s="6"/>
      <c r="AP4" s="6"/>
      <c r="AQ4" s="6"/>
      <c r="AR4" s="6"/>
      <c r="AS4" s="6"/>
      <c r="AT4" s="6"/>
      <c r="AU4" s="6"/>
      <c r="AV4" s="6"/>
      <c r="AW4" s="6" t="s">
        <v>63</v>
      </c>
      <c r="AX4" s="6" t="s">
        <v>63</v>
      </c>
      <c r="AY4" s="6" t="str">
        <f t="shared" ref="AY4:BA11" si="1">AX4</f>
        <v>1,2,3,2</v>
      </c>
      <c r="AZ4" s="6" t="str">
        <f t="shared" si="1"/>
        <v>1,2,3,2</v>
      </c>
      <c r="BA4" s="6" t="str">
        <f t="shared" si="1"/>
        <v>1,2,3,2</v>
      </c>
      <c r="BB4" s="6" t="str">
        <f t="shared" ref="BB4:BC11" si="2">BA4</f>
        <v>1,2,3,2</v>
      </c>
      <c r="BC4" s="6" t="str">
        <f t="shared" si="2"/>
        <v>1,2,3,2</v>
      </c>
      <c r="BD4" s="6" t="str">
        <f>BC4</f>
        <v>1,2,3,2</v>
      </c>
      <c r="BE4" s="6" t="str">
        <f>BB4</f>
        <v>1,2,3,2</v>
      </c>
      <c r="BF4" s="6" t="str">
        <f>BA4</f>
        <v>1,2,3,2</v>
      </c>
      <c r="BG4" s="6" t="str">
        <f>AZ4</f>
        <v>1,2,3,2</v>
      </c>
      <c r="BH4" s="6" t="str">
        <f>AY4</f>
        <v>1,2,3,2</v>
      </c>
      <c r="BI4" s="6" t="str">
        <f>AX4</f>
        <v>1,2,3,2</v>
      </c>
      <c r="BJ4" s="6" t="str">
        <f>AX4</f>
        <v>1,2,3,2</v>
      </c>
      <c r="BK4" s="1"/>
      <c r="BL4" s="1"/>
      <c r="BM4" s="1"/>
      <c r="BP4">
        <f>($G4+S4)*$F4</f>
        <v>-1.6930000000000001</v>
      </c>
      <c r="BQ4" s="5">
        <f t="shared" ref="BQ4:BS4" si="3">($G4+T4)*$F4</f>
        <v>-1.6430000000000002</v>
      </c>
      <c r="BR4" s="5">
        <f t="shared" si="3"/>
        <v>-1.593</v>
      </c>
      <c r="BS4" s="5">
        <f t="shared" si="3"/>
        <v>-1.1930000000000001</v>
      </c>
      <c r="BT4" s="5"/>
      <c r="BU4" s="5"/>
      <c r="BV4" s="5">
        <f>($G4+Y4)*$F4</f>
        <v>1.593</v>
      </c>
      <c r="BW4" s="5">
        <f>($G4+Z4)*$F4</f>
        <v>1.6930000000000001</v>
      </c>
      <c r="BX4" s="5">
        <f>($G4-AA4)*$F4</f>
        <v>1.593</v>
      </c>
      <c r="BY4" s="5"/>
      <c r="BZ4" s="5"/>
      <c r="CA4" s="5">
        <f t="shared" ref="CA4:CB4" si="4">($G4-AD4)*$F4</f>
        <v>-1.1930000000000001</v>
      </c>
      <c r="CB4" s="5">
        <f t="shared" si="4"/>
        <v>-1.593</v>
      </c>
      <c r="CC4" s="5">
        <f t="shared" ref="CC4" si="5">($G4-AF4)*$F4</f>
        <v>-1.6430000000000002</v>
      </c>
      <c r="CD4" s="5">
        <f t="shared" ref="CD4" si="6">($G4-AG4)*$F4</f>
        <v>-1.6930000000000001</v>
      </c>
    </row>
    <row r="5" spans="1:82" x14ac:dyDescent="0.25">
      <c r="A5" s="3">
        <f>A4+1</f>
        <v>2</v>
      </c>
      <c r="B5" s="3">
        <v>0.29999999999999982</v>
      </c>
      <c r="C5" s="5" t="s">
        <v>26</v>
      </c>
      <c r="D5" s="5" t="s">
        <v>28</v>
      </c>
      <c r="E5" s="5">
        <v>13.308</v>
      </c>
      <c r="F5" s="6">
        <v>3.3860000000000001</v>
      </c>
      <c r="G5" s="5">
        <v>0.5</v>
      </c>
      <c r="H5" s="5">
        <v>0.5</v>
      </c>
      <c r="I5" s="3"/>
      <c r="J5" s="5"/>
      <c r="K5" s="5"/>
      <c r="L5" s="5"/>
      <c r="N5" s="5"/>
      <c r="O5" s="5"/>
      <c r="S5" s="5">
        <v>-1</v>
      </c>
      <c r="U5" s="1"/>
      <c r="V5" s="1"/>
      <c r="X5" s="1"/>
      <c r="Y5" s="1"/>
      <c r="Z5" s="5">
        <v>0</v>
      </c>
      <c r="AA5" s="1"/>
      <c r="AB5" s="1"/>
      <c r="AF5" s="1"/>
      <c r="AG5" s="6">
        <v>1</v>
      </c>
      <c r="AH5" s="6"/>
      <c r="AI5" s="6"/>
      <c r="AJ5" s="6"/>
      <c r="AK5" s="6"/>
      <c r="AL5" s="6"/>
      <c r="AM5" s="6"/>
      <c r="AN5" s="6"/>
      <c r="AO5" s="6"/>
      <c r="AP5" s="6"/>
      <c r="AQ5" s="6"/>
      <c r="AR5" s="6"/>
      <c r="AS5" s="6"/>
      <c r="AT5" s="6"/>
      <c r="AU5" s="6"/>
      <c r="AV5" s="6"/>
      <c r="AW5" s="6" t="s">
        <v>63</v>
      </c>
      <c r="AX5" s="6" t="s">
        <v>63</v>
      </c>
      <c r="AY5" s="6" t="str">
        <f t="shared" si="1"/>
        <v>1,2,3,2</v>
      </c>
      <c r="AZ5" s="6" t="str">
        <f t="shared" si="1"/>
        <v>1,2,3,2</v>
      </c>
      <c r="BA5" s="6" t="str">
        <f t="shared" si="1"/>
        <v>1,2,3,2</v>
      </c>
      <c r="BB5" s="6" t="str">
        <f t="shared" si="2"/>
        <v>1,2,3,2</v>
      </c>
      <c r="BC5" s="6" t="str">
        <f t="shared" si="2"/>
        <v>1,2,3,2</v>
      </c>
      <c r="BD5" s="6" t="str">
        <f t="shared" ref="BD5:BD41" si="7">BC5</f>
        <v>1,2,3,2</v>
      </c>
      <c r="BE5" s="6" t="str">
        <f t="shared" ref="BE5:BE41" si="8">BB5</f>
        <v>1,2,3,2</v>
      </c>
      <c r="BF5" s="6" t="str">
        <f t="shared" ref="BF5:BF41" si="9">BA5</f>
        <v>1,2,3,2</v>
      </c>
      <c r="BG5" s="6" t="str">
        <f t="shared" ref="BG5:BG41" si="10">AZ5</f>
        <v>1,2,3,2</v>
      </c>
      <c r="BH5" s="6" t="str">
        <f t="shared" ref="BH5:BH34" si="11">AY5</f>
        <v>1,2,3,2</v>
      </c>
      <c r="BI5" s="6" t="str">
        <f t="shared" ref="BI5:BI41" si="12">AX5</f>
        <v>1,2,3,2</v>
      </c>
      <c r="BJ5" s="6" t="str">
        <f t="shared" ref="BJ5:BJ31" si="13">AX5</f>
        <v>1,2,3,2</v>
      </c>
      <c r="BK5" s="1"/>
      <c r="BL5" s="1"/>
      <c r="BP5" s="5">
        <f>($G5+S5)*$F5</f>
        <v>-1.6930000000000001</v>
      </c>
      <c r="BQ5" s="5"/>
      <c r="BR5" s="5"/>
      <c r="BS5" s="5"/>
      <c r="BT5" s="5"/>
      <c r="BU5" s="5"/>
      <c r="BV5" s="5"/>
      <c r="BW5" s="5"/>
      <c r="BX5" s="5"/>
      <c r="BY5" s="5"/>
      <c r="BZ5" s="5"/>
      <c r="CA5" s="5"/>
      <c r="CB5" s="5"/>
      <c r="CC5" s="5"/>
      <c r="CD5" s="5">
        <f t="shared" ref="CD5:CD41" si="14">($G5-AG5)*$F5</f>
        <v>-1.6930000000000001</v>
      </c>
    </row>
    <row r="6" spans="1:82" x14ac:dyDescent="0.25">
      <c r="A6" s="5">
        <f t="shared" ref="A6:A41" si="15">A5+1</f>
        <v>3</v>
      </c>
      <c r="B6" s="3">
        <v>0.3999999999999998</v>
      </c>
      <c r="C6" s="5" t="s">
        <v>13</v>
      </c>
      <c r="D6" s="5" t="s">
        <v>28</v>
      </c>
      <c r="E6" s="5">
        <v>13.308</v>
      </c>
      <c r="F6" s="3"/>
      <c r="G6" s="3"/>
      <c r="H6" s="3"/>
      <c r="I6" s="3"/>
      <c r="J6" s="5"/>
      <c r="K6" s="5"/>
      <c r="L6" s="5"/>
      <c r="N6" s="5"/>
      <c r="O6" s="5"/>
      <c r="S6" s="5">
        <v>-1</v>
      </c>
      <c r="U6" s="1"/>
      <c r="V6" s="1"/>
      <c r="X6" s="1"/>
      <c r="Y6" s="1"/>
      <c r="Z6" s="5">
        <v>0</v>
      </c>
      <c r="AA6" s="1"/>
      <c r="AB6" s="1"/>
      <c r="AF6" s="1"/>
      <c r="AG6" s="6">
        <v>1</v>
      </c>
      <c r="AH6" s="6"/>
      <c r="AI6" s="6"/>
      <c r="AJ6" s="6"/>
      <c r="AK6" s="6"/>
      <c r="AL6" s="6"/>
      <c r="AM6" s="6"/>
      <c r="AN6" s="6"/>
      <c r="AO6" s="6"/>
      <c r="AP6" s="6"/>
      <c r="AQ6" s="6"/>
      <c r="AR6" s="6"/>
      <c r="AS6" s="6"/>
      <c r="AT6" s="6"/>
      <c r="AU6" s="6"/>
      <c r="AV6" s="6"/>
      <c r="AW6" s="6" t="s">
        <v>63</v>
      </c>
      <c r="AX6" s="6" t="s">
        <v>63</v>
      </c>
      <c r="AY6" s="6" t="str">
        <f t="shared" si="1"/>
        <v>1,2,3,2</v>
      </c>
      <c r="AZ6" s="6" t="str">
        <f t="shared" si="1"/>
        <v>1,2,3,2</v>
      </c>
      <c r="BA6" s="6" t="str">
        <f t="shared" si="1"/>
        <v>1,2,3,2</v>
      </c>
      <c r="BB6" s="6" t="str">
        <f t="shared" si="2"/>
        <v>1,2,3,2</v>
      </c>
      <c r="BC6" s="6" t="str">
        <f t="shared" si="2"/>
        <v>1,2,3,2</v>
      </c>
      <c r="BD6" s="6" t="str">
        <f t="shared" si="7"/>
        <v>1,2,3,2</v>
      </c>
      <c r="BE6" s="6" t="str">
        <f t="shared" si="8"/>
        <v>1,2,3,2</v>
      </c>
      <c r="BF6" s="6" t="str">
        <f t="shared" si="9"/>
        <v>1,2,3,2</v>
      </c>
      <c r="BG6" s="6" t="str">
        <f t="shared" si="10"/>
        <v>1,2,3,2</v>
      </c>
      <c r="BH6" s="6" t="str">
        <f t="shared" si="11"/>
        <v>1,2,3,2</v>
      </c>
      <c r="BI6" s="6" t="str">
        <f t="shared" si="12"/>
        <v>1,2,3,2</v>
      </c>
      <c r="BJ6" s="6" t="str">
        <f t="shared" si="13"/>
        <v>1,2,3,2</v>
      </c>
      <c r="BK6" s="1"/>
      <c r="BL6" s="1"/>
      <c r="BP6" s="5"/>
      <c r="BQ6" s="5"/>
      <c r="BR6" s="5"/>
      <c r="BS6" s="5"/>
      <c r="BT6" s="5"/>
      <c r="BU6" s="5"/>
      <c r="BV6" s="5"/>
      <c r="BW6" s="5"/>
      <c r="BX6" s="5"/>
      <c r="BY6" s="5"/>
      <c r="BZ6" s="5"/>
      <c r="CA6" s="5"/>
      <c r="CB6" s="5"/>
      <c r="CC6" s="5"/>
      <c r="CD6" s="5"/>
    </row>
    <row r="7" spans="1:82" x14ac:dyDescent="0.25">
      <c r="A7" s="5">
        <f t="shared" si="15"/>
        <v>4</v>
      </c>
      <c r="B7" s="3">
        <v>0.49999999999999978</v>
      </c>
      <c r="C7" s="5" t="s">
        <v>13</v>
      </c>
      <c r="D7" s="5" t="s">
        <v>28</v>
      </c>
      <c r="E7" s="5">
        <v>13.308</v>
      </c>
      <c r="F7" s="3"/>
      <c r="G7" s="3"/>
      <c r="H7" s="3"/>
      <c r="I7" s="3"/>
      <c r="J7" s="5"/>
      <c r="K7" s="5"/>
      <c r="L7" s="5"/>
      <c r="N7" s="5"/>
      <c r="O7" s="5"/>
      <c r="S7" s="5">
        <v>-1</v>
      </c>
      <c r="U7" s="1"/>
      <c r="V7" s="1"/>
      <c r="X7" s="1"/>
      <c r="Y7" s="1"/>
      <c r="Z7" s="5">
        <v>0</v>
      </c>
      <c r="AA7" s="1"/>
      <c r="AB7" s="1"/>
      <c r="AF7" s="1"/>
      <c r="AG7" s="6">
        <v>1</v>
      </c>
      <c r="AH7" s="6"/>
      <c r="AI7" s="6"/>
      <c r="AJ7" s="6"/>
      <c r="AK7" s="6"/>
      <c r="AL7" s="6"/>
      <c r="AM7" s="6"/>
      <c r="AN7" s="6"/>
      <c r="AO7" s="6"/>
      <c r="AP7" s="6"/>
      <c r="AQ7" s="6"/>
      <c r="AR7" s="6"/>
      <c r="AS7" s="6"/>
      <c r="AT7" s="6"/>
      <c r="AU7" s="6"/>
      <c r="AV7" s="6"/>
      <c r="AW7" s="6" t="s">
        <v>63</v>
      </c>
      <c r="AX7" s="6" t="s">
        <v>63</v>
      </c>
      <c r="AY7" s="6" t="str">
        <f t="shared" si="1"/>
        <v>1,2,3,2</v>
      </c>
      <c r="AZ7" s="6" t="str">
        <f t="shared" si="1"/>
        <v>1,2,3,2</v>
      </c>
      <c r="BA7" s="6" t="str">
        <f t="shared" si="1"/>
        <v>1,2,3,2</v>
      </c>
      <c r="BB7" s="6" t="str">
        <f t="shared" si="2"/>
        <v>1,2,3,2</v>
      </c>
      <c r="BC7" s="6" t="str">
        <f t="shared" si="2"/>
        <v>1,2,3,2</v>
      </c>
      <c r="BD7" s="6" t="str">
        <f t="shared" si="7"/>
        <v>1,2,3,2</v>
      </c>
      <c r="BE7" s="6" t="str">
        <f t="shared" si="8"/>
        <v>1,2,3,2</v>
      </c>
      <c r="BF7" s="6" t="str">
        <f t="shared" si="9"/>
        <v>1,2,3,2</v>
      </c>
      <c r="BG7" s="6" t="str">
        <f t="shared" si="10"/>
        <v>1,2,3,2</v>
      </c>
      <c r="BH7" s="6" t="str">
        <f t="shared" si="11"/>
        <v>1,2,3,2</v>
      </c>
      <c r="BI7" s="6" t="str">
        <f t="shared" si="12"/>
        <v>1,2,3,2</v>
      </c>
      <c r="BJ7" s="6" t="str">
        <f t="shared" si="13"/>
        <v>1,2,3,2</v>
      </c>
      <c r="BP7" s="5"/>
      <c r="BQ7" s="5"/>
      <c r="BR7" s="5"/>
      <c r="BS7" s="5"/>
      <c r="BT7" s="5"/>
      <c r="BU7" s="5"/>
      <c r="BV7" s="5"/>
      <c r="BW7" s="5"/>
      <c r="BX7" s="5"/>
      <c r="BY7" s="5"/>
      <c r="BZ7" s="5"/>
      <c r="CA7" s="5"/>
      <c r="CB7" s="5"/>
      <c r="CC7" s="5"/>
      <c r="CD7" s="5"/>
    </row>
    <row r="8" spans="1:82" x14ac:dyDescent="0.25">
      <c r="A8" s="5">
        <f t="shared" si="15"/>
        <v>5</v>
      </c>
      <c r="B8" s="3">
        <v>0.59999999999999976</v>
      </c>
      <c r="C8" s="5" t="s">
        <v>13</v>
      </c>
      <c r="D8" s="5" t="s">
        <v>28</v>
      </c>
      <c r="E8" s="5">
        <v>13.308</v>
      </c>
      <c r="F8" s="3"/>
      <c r="G8" s="3"/>
      <c r="H8" s="3"/>
      <c r="I8" s="3"/>
      <c r="J8" s="5"/>
      <c r="K8" s="5"/>
      <c r="L8" s="5"/>
      <c r="N8" s="5"/>
      <c r="O8" s="5"/>
      <c r="S8" s="5">
        <v>-1</v>
      </c>
      <c r="U8" s="1"/>
      <c r="V8" s="1"/>
      <c r="X8" s="1"/>
      <c r="Y8" s="1"/>
      <c r="Z8" s="5">
        <v>0</v>
      </c>
      <c r="AA8" s="1"/>
      <c r="AB8" s="1"/>
      <c r="AF8" s="1"/>
      <c r="AG8" s="6">
        <v>1</v>
      </c>
      <c r="AH8" s="6"/>
      <c r="AI8" s="6"/>
      <c r="AJ8" s="6"/>
      <c r="AK8" s="6"/>
      <c r="AL8" s="6"/>
      <c r="AM8" s="6"/>
      <c r="AN8" s="6"/>
      <c r="AO8" s="6"/>
      <c r="AP8" s="6"/>
      <c r="AQ8" s="6"/>
      <c r="AR8" s="6"/>
      <c r="AS8" s="6"/>
      <c r="AT8" s="6"/>
      <c r="AU8" s="6"/>
      <c r="AV8" s="6"/>
      <c r="AW8" s="6" t="s">
        <v>63</v>
      </c>
      <c r="AX8" s="6" t="s">
        <v>63</v>
      </c>
      <c r="AY8" s="6" t="str">
        <f t="shared" si="1"/>
        <v>1,2,3,2</v>
      </c>
      <c r="AZ8" s="6" t="str">
        <f t="shared" si="1"/>
        <v>1,2,3,2</v>
      </c>
      <c r="BA8" s="6" t="str">
        <f t="shared" si="1"/>
        <v>1,2,3,2</v>
      </c>
      <c r="BB8" s="6" t="str">
        <f t="shared" si="2"/>
        <v>1,2,3,2</v>
      </c>
      <c r="BC8" s="6" t="str">
        <f t="shared" si="2"/>
        <v>1,2,3,2</v>
      </c>
      <c r="BD8" s="6" t="str">
        <f t="shared" si="7"/>
        <v>1,2,3,2</v>
      </c>
      <c r="BE8" s="6" t="str">
        <f t="shared" si="8"/>
        <v>1,2,3,2</v>
      </c>
      <c r="BF8" s="6" t="str">
        <f t="shared" si="9"/>
        <v>1,2,3,2</v>
      </c>
      <c r="BG8" s="6" t="str">
        <f t="shared" si="10"/>
        <v>1,2,3,2</v>
      </c>
      <c r="BH8" s="6" t="str">
        <f t="shared" si="11"/>
        <v>1,2,3,2</v>
      </c>
      <c r="BI8" s="6" t="str">
        <f t="shared" si="12"/>
        <v>1,2,3,2</v>
      </c>
      <c r="BJ8" s="6" t="str">
        <f t="shared" si="13"/>
        <v>1,2,3,2</v>
      </c>
      <c r="BK8" s="1"/>
      <c r="BL8" s="1"/>
      <c r="BM8" s="1"/>
      <c r="BP8" s="5"/>
      <c r="BQ8" s="5"/>
      <c r="BR8" s="5"/>
      <c r="BS8" s="5"/>
      <c r="BT8" s="5"/>
      <c r="BU8" s="5"/>
      <c r="BV8" s="5"/>
      <c r="BW8" s="5"/>
      <c r="BX8" s="5"/>
      <c r="BY8" s="5"/>
      <c r="BZ8" s="5"/>
      <c r="CA8" s="5"/>
      <c r="CB8" s="5"/>
      <c r="CC8" s="5"/>
      <c r="CD8" s="5"/>
    </row>
    <row r="9" spans="1:82" x14ac:dyDescent="0.25">
      <c r="A9" s="5">
        <f t="shared" si="15"/>
        <v>6</v>
      </c>
      <c r="B9" s="3">
        <v>0.69999999999999973</v>
      </c>
      <c r="C9" s="5" t="s">
        <v>13</v>
      </c>
      <c r="D9" s="5" t="s">
        <v>28</v>
      </c>
      <c r="E9" s="5">
        <v>13.308</v>
      </c>
      <c r="F9" s="3"/>
      <c r="G9" s="3"/>
      <c r="H9" s="3"/>
      <c r="I9" s="3"/>
      <c r="J9" s="5"/>
      <c r="K9" s="5"/>
      <c r="L9" s="5">
        <v>55</v>
      </c>
      <c r="N9" s="5"/>
      <c r="O9" s="5"/>
      <c r="S9" s="5">
        <v>-1</v>
      </c>
      <c r="U9" s="1"/>
      <c r="V9" s="1"/>
      <c r="X9" s="1"/>
      <c r="Y9" s="1"/>
      <c r="Z9" s="5">
        <v>0</v>
      </c>
      <c r="AA9" s="1"/>
      <c r="AB9" s="1"/>
      <c r="AF9" s="1"/>
      <c r="AG9" s="6">
        <v>1</v>
      </c>
      <c r="AH9" s="6"/>
      <c r="AI9" s="6"/>
      <c r="AJ9" s="6"/>
      <c r="AK9" s="6"/>
      <c r="AL9" s="6"/>
      <c r="AM9" s="6"/>
      <c r="AN9" s="6"/>
      <c r="AO9" s="6"/>
      <c r="AP9" s="6"/>
      <c r="AQ9" s="6"/>
      <c r="AR9" s="6"/>
      <c r="AS9" s="6"/>
      <c r="AT9" s="6"/>
      <c r="AU9" s="6"/>
      <c r="AV9" s="6"/>
      <c r="AW9" s="6" t="s">
        <v>63</v>
      </c>
      <c r="AX9" s="6" t="s">
        <v>63</v>
      </c>
      <c r="AY9" s="6" t="str">
        <f t="shared" si="1"/>
        <v>1,2,3,2</v>
      </c>
      <c r="AZ9" s="6" t="str">
        <f t="shared" si="1"/>
        <v>1,2,3,2</v>
      </c>
      <c r="BA9" s="6" t="str">
        <f t="shared" si="1"/>
        <v>1,2,3,2</v>
      </c>
      <c r="BB9" s="6" t="str">
        <f t="shared" si="2"/>
        <v>1,2,3,2</v>
      </c>
      <c r="BC9" s="6" t="str">
        <f t="shared" si="2"/>
        <v>1,2,3,2</v>
      </c>
      <c r="BD9" s="6" t="str">
        <f t="shared" si="7"/>
        <v>1,2,3,2</v>
      </c>
      <c r="BE9" s="6" t="str">
        <f t="shared" si="8"/>
        <v>1,2,3,2</v>
      </c>
      <c r="BF9" s="6" t="str">
        <f t="shared" si="9"/>
        <v>1,2,3,2</v>
      </c>
      <c r="BG9" s="6" t="str">
        <f t="shared" si="10"/>
        <v>1,2,3,2</v>
      </c>
      <c r="BH9" s="6" t="str">
        <f t="shared" si="11"/>
        <v>1,2,3,2</v>
      </c>
      <c r="BI9" s="6" t="str">
        <f t="shared" si="12"/>
        <v>1,2,3,2</v>
      </c>
      <c r="BJ9" s="6" t="str">
        <f t="shared" si="13"/>
        <v>1,2,3,2</v>
      </c>
      <c r="BK9" s="1"/>
      <c r="BL9" s="1"/>
      <c r="BM9" s="1"/>
      <c r="BP9" s="5"/>
      <c r="BQ9" s="5"/>
      <c r="BR9" s="5"/>
      <c r="BS9" s="5"/>
      <c r="BT9" s="5"/>
      <c r="BU9" s="5"/>
      <c r="BV9" s="5"/>
      <c r="BW9" s="5"/>
      <c r="BX9" s="5"/>
      <c r="BY9" s="5"/>
      <c r="BZ9" s="5"/>
      <c r="CA9" s="5"/>
      <c r="CB9" s="5"/>
      <c r="CC9" s="5"/>
      <c r="CD9" s="5"/>
    </row>
    <row r="10" spans="1:82" x14ac:dyDescent="0.25">
      <c r="A10" s="5">
        <f t="shared" si="15"/>
        <v>7</v>
      </c>
      <c r="B10" s="3">
        <v>0.79999999999999982</v>
      </c>
      <c r="C10" s="5" t="s">
        <v>13</v>
      </c>
      <c r="D10" s="5" t="s">
        <v>28</v>
      </c>
      <c r="E10" s="5">
        <v>13.308</v>
      </c>
      <c r="F10" s="3"/>
      <c r="G10" s="3"/>
      <c r="H10" s="3"/>
      <c r="I10" s="3"/>
      <c r="J10" s="5"/>
      <c r="K10" s="5"/>
      <c r="L10" s="5"/>
      <c r="N10" s="5"/>
      <c r="O10" s="5"/>
      <c r="S10" s="5">
        <v>-1</v>
      </c>
      <c r="U10" s="1"/>
      <c r="V10" s="1"/>
      <c r="X10" s="1"/>
      <c r="Y10" s="1"/>
      <c r="Z10" s="5">
        <v>0</v>
      </c>
      <c r="AA10" s="1"/>
      <c r="AB10" s="1"/>
      <c r="AF10" s="1"/>
      <c r="AG10" s="6">
        <v>1</v>
      </c>
      <c r="AH10" s="6"/>
      <c r="AI10" s="6"/>
      <c r="AJ10" s="6"/>
      <c r="AK10" s="6"/>
      <c r="AL10" s="6"/>
      <c r="AM10" s="6"/>
      <c r="AN10" s="6"/>
      <c r="AO10" s="6"/>
      <c r="AP10" s="6"/>
      <c r="AQ10" s="6"/>
      <c r="AR10" s="6"/>
      <c r="AS10" s="6"/>
      <c r="AT10" s="6"/>
      <c r="AU10" s="6"/>
      <c r="AV10" s="6"/>
      <c r="AW10" s="6" t="s">
        <v>63</v>
      </c>
      <c r="AX10" s="6" t="s">
        <v>63</v>
      </c>
      <c r="AY10" s="6" t="str">
        <f t="shared" si="1"/>
        <v>1,2,3,2</v>
      </c>
      <c r="AZ10" s="6" t="str">
        <f t="shared" si="1"/>
        <v>1,2,3,2</v>
      </c>
      <c r="BA10" s="6" t="str">
        <f t="shared" si="1"/>
        <v>1,2,3,2</v>
      </c>
      <c r="BB10" s="6" t="str">
        <f t="shared" si="2"/>
        <v>1,2,3,2</v>
      </c>
      <c r="BC10" s="6" t="str">
        <f t="shared" si="2"/>
        <v>1,2,3,2</v>
      </c>
      <c r="BD10" s="6" t="str">
        <f t="shared" si="7"/>
        <v>1,2,3,2</v>
      </c>
      <c r="BE10" s="6" t="str">
        <f t="shared" si="8"/>
        <v>1,2,3,2</v>
      </c>
      <c r="BF10" s="6" t="str">
        <f t="shared" si="9"/>
        <v>1,2,3,2</v>
      </c>
      <c r="BG10" s="6" t="str">
        <f t="shared" si="10"/>
        <v>1,2,3,2</v>
      </c>
      <c r="BH10" s="6" t="str">
        <f t="shared" si="11"/>
        <v>1,2,3,2</v>
      </c>
      <c r="BI10" s="6" t="str">
        <f t="shared" si="12"/>
        <v>1,2,3,2</v>
      </c>
      <c r="BJ10" s="6" t="str">
        <f t="shared" si="13"/>
        <v>1,2,3,2</v>
      </c>
      <c r="BK10" s="1"/>
      <c r="BL10" s="1"/>
      <c r="BM10" s="1"/>
      <c r="BP10" s="5"/>
      <c r="BQ10" s="5"/>
      <c r="BR10" s="5"/>
      <c r="BS10" s="5"/>
      <c r="BT10" s="5"/>
      <c r="BU10" s="5"/>
      <c r="BV10" s="5"/>
      <c r="BW10" s="5"/>
      <c r="BX10" s="5"/>
      <c r="BY10" s="5"/>
      <c r="BZ10" s="5"/>
      <c r="CA10" s="5"/>
      <c r="CB10" s="5"/>
      <c r="CC10" s="5"/>
      <c r="CD10" s="5"/>
    </row>
    <row r="11" spans="1:82" x14ac:dyDescent="0.25">
      <c r="A11" s="5">
        <f t="shared" si="15"/>
        <v>8</v>
      </c>
      <c r="B11" s="3">
        <v>1.3666999999999998</v>
      </c>
      <c r="C11" s="5" t="s">
        <v>26</v>
      </c>
      <c r="D11" s="5" t="s">
        <v>28</v>
      </c>
      <c r="E11" s="5">
        <v>13.308</v>
      </c>
      <c r="F11" s="6">
        <v>3.3860000000000001</v>
      </c>
      <c r="G11" s="5">
        <v>0.5</v>
      </c>
      <c r="H11" s="5">
        <v>0.5</v>
      </c>
      <c r="I11" s="3"/>
      <c r="J11" s="5"/>
      <c r="K11" s="5"/>
      <c r="L11" s="5">
        <v>35</v>
      </c>
      <c r="N11" s="5"/>
      <c r="O11" s="5"/>
      <c r="S11" s="5">
        <v>-1</v>
      </c>
      <c r="U11" s="1"/>
      <c r="V11" s="1"/>
      <c r="W11" s="5">
        <f>-1*G11-Parameters!$B$4/2/1000/F11</f>
        <v>-0.58860011813349078</v>
      </c>
      <c r="X11" s="5">
        <f>-1*G11+Parameters!$B$4/2/1000/F11</f>
        <v>-0.41139988186650917</v>
      </c>
      <c r="Y11" s="1"/>
      <c r="Z11" s="5">
        <v>0</v>
      </c>
      <c r="AA11" s="1"/>
      <c r="AB11" s="1">
        <f>-1*X11</f>
        <v>0.41139988186650917</v>
      </c>
      <c r="AC11">
        <f>-1*W11</f>
        <v>0.58860011813349078</v>
      </c>
      <c r="AF11" s="1"/>
      <c r="AG11" s="6">
        <v>1</v>
      </c>
      <c r="AH11" s="6"/>
      <c r="AI11" s="6"/>
      <c r="AJ11" s="6"/>
      <c r="AK11" s="6"/>
      <c r="AL11" s="6"/>
      <c r="AM11" s="6"/>
      <c r="AN11" s="6"/>
      <c r="AO11" s="6"/>
      <c r="AP11" s="6"/>
      <c r="AQ11" s="6"/>
      <c r="AR11" s="6"/>
      <c r="AS11" s="6"/>
      <c r="AT11" s="6"/>
      <c r="AU11" s="6"/>
      <c r="AV11" s="6"/>
      <c r="AW11" s="6" t="s">
        <v>63</v>
      </c>
      <c r="AX11" s="6" t="s">
        <v>63</v>
      </c>
      <c r="AY11" s="6" t="str">
        <f t="shared" si="1"/>
        <v>1,2,3,2</v>
      </c>
      <c r="AZ11" s="6" t="str">
        <f t="shared" si="1"/>
        <v>1,2,3,2</v>
      </c>
      <c r="BA11" s="6" t="str">
        <f t="shared" si="1"/>
        <v>1,2,3,2</v>
      </c>
      <c r="BB11" s="6" t="str">
        <f t="shared" si="2"/>
        <v>1,2,3,2</v>
      </c>
      <c r="BC11" s="6" t="str">
        <f t="shared" si="2"/>
        <v>1,2,3,2</v>
      </c>
      <c r="BD11" s="6" t="str">
        <f t="shared" si="7"/>
        <v>1,2,3,2</v>
      </c>
      <c r="BE11" s="6" t="str">
        <f t="shared" si="8"/>
        <v>1,2,3,2</v>
      </c>
      <c r="BF11" s="6" t="str">
        <f t="shared" si="9"/>
        <v>1,2,3,2</v>
      </c>
      <c r="BG11" s="6" t="str">
        <f t="shared" si="10"/>
        <v>1,2,3,2</v>
      </c>
      <c r="BH11" s="6" t="str">
        <f t="shared" si="11"/>
        <v>1,2,3,2</v>
      </c>
      <c r="BI11" s="6" t="str">
        <f t="shared" si="12"/>
        <v>1,2,3,2</v>
      </c>
      <c r="BJ11" s="6" t="str">
        <f t="shared" si="13"/>
        <v>1,2,3,2</v>
      </c>
      <c r="BK11" s="6" t="s">
        <v>121</v>
      </c>
      <c r="BL11" s="6" t="s">
        <v>71</v>
      </c>
      <c r="BM11" s="6" t="s">
        <v>121</v>
      </c>
      <c r="BN11" s="6" t="s">
        <v>72</v>
      </c>
      <c r="BP11" s="5">
        <f t="shared" ref="BP11:BP41" si="16">($G11+S11)*$F11</f>
        <v>-1.6930000000000001</v>
      </c>
      <c r="BQ11" s="5"/>
      <c r="BR11" s="5"/>
      <c r="BS11" s="5"/>
      <c r="BT11" s="5">
        <f t="shared" ref="BT11" si="17">($G11+W11)*$F11</f>
        <v>-0.29999999999999977</v>
      </c>
      <c r="BU11" s="5">
        <f t="shared" ref="BU11" si="18">($G11+X11)*$F11</f>
        <v>0.3</v>
      </c>
      <c r="BV11" s="5"/>
      <c r="BW11" s="5"/>
      <c r="BX11" s="5"/>
      <c r="BY11" s="5">
        <f>($G11-AB11)*$F11</f>
        <v>0.3</v>
      </c>
      <c r="BZ11" s="5">
        <f t="shared" ref="BZ11" si="19">($G11-AC11)*$F11</f>
        <v>-0.29999999999999977</v>
      </c>
      <c r="CA11" s="5"/>
      <c r="CB11" s="5"/>
      <c r="CC11" s="5"/>
      <c r="CD11" s="5">
        <f t="shared" si="14"/>
        <v>-1.6930000000000001</v>
      </c>
    </row>
    <row r="12" spans="1:82" ht="15" customHeight="1" x14ac:dyDescent="0.25">
      <c r="A12" s="5">
        <f t="shared" si="15"/>
        <v>9</v>
      </c>
      <c r="B12" s="3">
        <v>1.5</v>
      </c>
      <c r="C12" s="5" t="s">
        <v>13</v>
      </c>
      <c r="D12" s="5" t="s">
        <v>28</v>
      </c>
      <c r="E12" s="5">
        <v>13.308</v>
      </c>
      <c r="F12" s="3"/>
      <c r="G12" s="3"/>
      <c r="H12" s="3"/>
      <c r="I12" s="3" t="s">
        <v>111</v>
      </c>
      <c r="J12" s="5"/>
      <c r="K12" s="5"/>
      <c r="L12" s="5"/>
      <c r="M12" s="5">
        <v>1</v>
      </c>
      <c r="N12" s="5">
        <v>1</v>
      </c>
      <c r="O12" s="5">
        <v>20</v>
      </c>
      <c r="P12" s="5">
        <v>0</v>
      </c>
      <c r="S12" s="5">
        <v>-1</v>
      </c>
      <c r="U12" s="1"/>
      <c r="V12" s="1"/>
      <c r="X12" s="1"/>
      <c r="Y12" s="1"/>
      <c r="Z12" s="5">
        <v>0</v>
      </c>
      <c r="AA12" s="1"/>
      <c r="AB12" s="1"/>
      <c r="AF12" s="1"/>
      <c r="AG12" s="6">
        <v>1</v>
      </c>
      <c r="AH12" s="6"/>
      <c r="AI12" s="6"/>
      <c r="AJ12" s="6"/>
      <c r="AK12" s="6"/>
      <c r="AL12" s="6"/>
      <c r="AM12" s="6"/>
      <c r="AN12" s="6"/>
      <c r="AO12" s="6"/>
      <c r="AP12" s="6"/>
      <c r="AQ12" s="6"/>
      <c r="AR12" s="6"/>
      <c r="AS12" s="6"/>
      <c r="AT12" s="6"/>
      <c r="AU12" s="6"/>
      <c r="AV12" s="6"/>
      <c r="AW12" s="6" t="s">
        <v>63</v>
      </c>
      <c r="AX12" s="6" t="s">
        <v>63</v>
      </c>
      <c r="AY12" s="6" t="s">
        <v>113</v>
      </c>
      <c r="AZ12" s="6" t="s">
        <v>65</v>
      </c>
      <c r="BA12" s="6" t="s">
        <v>64</v>
      </c>
      <c r="BB12" s="6" t="s">
        <v>119</v>
      </c>
      <c r="BC12" s="6" t="s">
        <v>63</v>
      </c>
      <c r="BD12" s="6" t="str">
        <f t="shared" si="7"/>
        <v>1,2,3,2</v>
      </c>
      <c r="BE12" s="6" t="str">
        <f t="shared" si="8"/>
        <v>1,2,3,7,2</v>
      </c>
      <c r="BF12" s="6" t="str">
        <f t="shared" si="9"/>
        <v>1,2,3,4,2</v>
      </c>
      <c r="BG12" s="6" t="str">
        <f t="shared" si="10"/>
        <v>1,2,3,6,2</v>
      </c>
      <c r="BH12" s="6" t="str">
        <f t="shared" si="11"/>
        <v>1,2,3,5,6,2</v>
      </c>
      <c r="BI12" s="6" t="str">
        <f t="shared" si="12"/>
        <v>1,2,3,2</v>
      </c>
      <c r="BJ12" s="6" t="str">
        <f t="shared" si="13"/>
        <v>1,2,3,2</v>
      </c>
      <c r="BK12" s="6" t="s">
        <v>121</v>
      </c>
      <c r="BL12" s="6" t="s">
        <v>71</v>
      </c>
      <c r="BM12" s="6" t="s">
        <v>121</v>
      </c>
      <c r="BN12" s="6" t="s">
        <v>72</v>
      </c>
      <c r="BP12" s="5"/>
      <c r="BQ12" s="5"/>
      <c r="BR12" s="5"/>
      <c r="BS12" s="5"/>
      <c r="BT12" s="5"/>
      <c r="BU12" s="5"/>
      <c r="BV12" s="5"/>
      <c r="BW12" s="5"/>
      <c r="BX12" s="5"/>
      <c r="BY12" s="5"/>
      <c r="BZ12" s="5"/>
      <c r="CA12" s="5"/>
      <c r="CB12" s="5"/>
      <c r="CC12" s="5"/>
      <c r="CD12" s="5"/>
    </row>
    <row r="13" spans="1:82" ht="15" customHeight="1" x14ac:dyDescent="0.25">
      <c r="A13" s="5">
        <f t="shared" si="15"/>
        <v>10</v>
      </c>
      <c r="B13" s="3">
        <v>1.6</v>
      </c>
      <c r="C13" s="5" t="s">
        <v>13</v>
      </c>
      <c r="D13" s="5" t="s">
        <v>28</v>
      </c>
      <c r="E13" s="5">
        <v>13.308</v>
      </c>
      <c r="F13" s="3"/>
      <c r="G13" s="3"/>
      <c r="H13" s="3"/>
      <c r="I13" s="3"/>
      <c r="J13" s="5"/>
      <c r="K13" s="5"/>
      <c r="L13" s="5"/>
      <c r="N13" s="5"/>
      <c r="O13" s="5"/>
      <c r="S13" s="5">
        <v>-1</v>
      </c>
      <c r="U13" s="1"/>
      <c r="V13" s="1"/>
      <c r="X13" s="1"/>
      <c r="Y13" s="1"/>
      <c r="Z13" s="5">
        <v>0</v>
      </c>
      <c r="AA13" s="1"/>
      <c r="AB13" s="1"/>
      <c r="AF13" s="1"/>
      <c r="AG13" s="6">
        <v>1</v>
      </c>
      <c r="AH13" s="6"/>
      <c r="AI13" s="6"/>
      <c r="AJ13" s="6"/>
      <c r="AK13" s="6"/>
      <c r="AL13" s="6"/>
      <c r="AM13" s="6"/>
      <c r="AN13" s="6"/>
      <c r="AO13" s="6"/>
      <c r="AP13" s="6"/>
      <c r="AQ13" s="6"/>
      <c r="AR13" s="6"/>
      <c r="AS13" s="6"/>
      <c r="AT13" s="6"/>
      <c r="AU13" s="6"/>
      <c r="AV13" s="6"/>
      <c r="AW13" s="6" t="s">
        <v>63</v>
      </c>
      <c r="AX13" s="6" t="s">
        <v>63</v>
      </c>
      <c r="AY13" s="6" t="s">
        <v>113</v>
      </c>
      <c r="AZ13" s="6" t="s">
        <v>65</v>
      </c>
      <c r="BA13" s="6" t="s">
        <v>64</v>
      </c>
      <c r="BB13" s="6" t="s">
        <v>119</v>
      </c>
      <c r="BC13" s="6" t="s">
        <v>63</v>
      </c>
      <c r="BD13" s="6" t="str">
        <f t="shared" si="7"/>
        <v>1,2,3,2</v>
      </c>
      <c r="BE13" s="6" t="str">
        <f t="shared" si="8"/>
        <v>1,2,3,7,2</v>
      </c>
      <c r="BF13" s="6" t="str">
        <f t="shared" si="9"/>
        <v>1,2,3,4,2</v>
      </c>
      <c r="BG13" s="6" t="str">
        <f t="shared" si="10"/>
        <v>1,2,3,6,2</v>
      </c>
      <c r="BH13" s="6" t="str">
        <f t="shared" si="11"/>
        <v>1,2,3,5,6,2</v>
      </c>
      <c r="BI13" s="6" t="str">
        <f t="shared" si="12"/>
        <v>1,2,3,2</v>
      </c>
      <c r="BJ13" s="6" t="str">
        <f t="shared" si="13"/>
        <v>1,2,3,2</v>
      </c>
      <c r="BK13" s="6" t="s">
        <v>121</v>
      </c>
      <c r="BL13" s="6" t="s">
        <v>71</v>
      </c>
      <c r="BM13" s="6" t="s">
        <v>121</v>
      </c>
      <c r="BN13" s="6" t="s">
        <v>72</v>
      </c>
      <c r="BP13" s="5"/>
      <c r="BQ13" s="5"/>
      <c r="BR13" s="5"/>
      <c r="BS13" s="5"/>
      <c r="BT13" s="5"/>
      <c r="BU13" s="5"/>
      <c r="BV13" s="5"/>
      <c r="BW13" s="5"/>
      <c r="BX13" s="5"/>
      <c r="BY13" s="5"/>
      <c r="BZ13" s="5"/>
      <c r="CA13" s="5"/>
      <c r="CB13" s="5"/>
      <c r="CC13" s="5"/>
      <c r="CD13" s="5"/>
    </row>
    <row r="14" spans="1:82" ht="15" customHeight="1" x14ac:dyDescent="0.25">
      <c r="A14" s="5">
        <f t="shared" si="15"/>
        <v>11</v>
      </c>
      <c r="B14" s="3">
        <v>4.0999999999999996</v>
      </c>
      <c r="C14" s="5" t="s">
        <v>13</v>
      </c>
      <c r="D14" s="5" t="s">
        <v>28</v>
      </c>
      <c r="E14" s="3">
        <v>13.308</v>
      </c>
      <c r="F14" s="3"/>
      <c r="G14" s="3"/>
      <c r="H14" s="5"/>
      <c r="I14" s="3"/>
      <c r="J14" s="5"/>
      <c r="K14" s="5"/>
      <c r="L14" s="5"/>
      <c r="N14" s="5"/>
      <c r="O14" s="5"/>
      <c r="S14" s="5">
        <v>-1</v>
      </c>
      <c r="X14" s="1"/>
      <c r="Y14" s="1"/>
      <c r="Z14" s="5">
        <v>0</v>
      </c>
      <c r="AA14" s="1"/>
      <c r="AB14" s="1"/>
      <c r="AG14" s="6">
        <v>1</v>
      </c>
      <c r="AH14" s="6"/>
      <c r="AI14" s="6"/>
      <c r="AJ14" s="6"/>
      <c r="AK14" s="6"/>
      <c r="AL14" s="6"/>
      <c r="AM14" s="6"/>
      <c r="AN14" s="6"/>
      <c r="AO14" s="6"/>
      <c r="AP14" s="6"/>
      <c r="AQ14" s="6"/>
      <c r="AR14" s="6"/>
      <c r="AS14" s="6"/>
      <c r="AT14" s="6"/>
      <c r="AU14" s="6"/>
      <c r="AV14" s="6"/>
      <c r="AW14" s="6" t="s">
        <v>63</v>
      </c>
      <c r="AX14" s="6" t="s">
        <v>63</v>
      </c>
      <c r="AY14" s="6" t="s">
        <v>113</v>
      </c>
      <c r="AZ14" s="6" t="s">
        <v>65</v>
      </c>
      <c r="BA14" s="6" t="s">
        <v>64</v>
      </c>
      <c r="BB14" s="6" t="s">
        <v>119</v>
      </c>
      <c r="BC14" s="6" t="s">
        <v>63</v>
      </c>
      <c r="BD14" s="6" t="str">
        <f t="shared" si="7"/>
        <v>1,2,3,2</v>
      </c>
      <c r="BE14" s="6" t="str">
        <f t="shared" si="8"/>
        <v>1,2,3,7,2</v>
      </c>
      <c r="BF14" s="6" t="str">
        <f t="shared" si="9"/>
        <v>1,2,3,4,2</v>
      </c>
      <c r="BG14" s="6" t="str">
        <f t="shared" si="10"/>
        <v>1,2,3,6,2</v>
      </c>
      <c r="BH14" s="6" t="str">
        <f t="shared" si="11"/>
        <v>1,2,3,5,6,2</v>
      </c>
      <c r="BI14" s="6" t="str">
        <f t="shared" si="12"/>
        <v>1,2,3,2</v>
      </c>
      <c r="BJ14" s="6" t="str">
        <f t="shared" si="13"/>
        <v>1,2,3,2</v>
      </c>
      <c r="BK14" s="6" t="s">
        <v>121</v>
      </c>
      <c r="BL14" s="6" t="s">
        <v>71</v>
      </c>
      <c r="BM14" s="6" t="s">
        <v>121</v>
      </c>
      <c r="BN14" s="6" t="s">
        <v>72</v>
      </c>
      <c r="BP14" s="5"/>
      <c r="BQ14" s="5"/>
      <c r="BR14" s="5"/>
      <c r="BS14" s="5"/>
      <c r="BT14" s="5"/>
      <c r="BU14" s="5"/>
      <c r="BV14" s="5"/>
      <c r="BW14" s="5"/>
      <c r="BX14" s="5"/>
      <c r="BY14" s="5"/>
      <c r="BZ14" s="5"/>
      <c r="CA14" s="5"/>
      <c r="CB14" s="5"/>
      <c r="CC14" s="5"/>
      <c r="CD14" s="5"/>
    </row>
    <row r="15" spans="1:82" ht="15" customHeight="1" x14ac:dyDescent="0.25">
      <c r="A15" s="5">
        <f t="shared" si="15"/>
        <v>12</v>
      </c>
      <c r="B15" s="3">
        <v>5.5</v>
      </c>
      <c r="C15" s="5" t="s">
        <v>13</v>
      </c>
      <c r="D15" s="5" t="s">
        <v>28</v>
      </c>
      <c r="E15" s="3">
        <v>13.308</v>
      </c>
      <c r="F15" s="3"/>
      <c r="G15" s="3"/>
      <c r="H15" s="3"/>
      <c r="I15" s="3"/>
      <c r="J15" s="5"/>
      <c r="K15" s="5"/>
      <c r="L15" s="5"/>
      <c r="N15" s="5">
        <v>15</v>
      </c>
      <c r="O15" s="5">
        <v>20</v>
      </c>
      <c r="P15" s="5">
        <v>0</v>
      </c>
      <c r="S15" s="5">
        <v>-1</v>
      </c>
      <c r="T15" s="5">
        <f>T4</f>
        <v>-0.98523331364441824</v>
      </c>
      <c r="Z15" s="5">
        <v>0</v>
      </c>
      <c r="AF15" s="1">
        <f>AF4</f>
        <v>0.98523331364441824</v>
      </c>
      <c r="AG15" s="6">
        <v>1</v>
      </c>
      <c r="AW15" s="6" t="s">
        <v>63</v>
      </c>
      <c r="AX15" s="6" t="s">
        <v>63</v>
      </c>
      <c r="AY15" s="6" t="s">
        <v>113</v>
      </c>
      <c r="AZ15" s="6" t="s">
        <v>65</v>
      </c>
      <c r="BA15" s="6" t="s">
        <v>64</v>
      </c>
      <c r="BB15" s="6" t="s">
        <v>119</v>
      </c>
      <c r="BC15" s="6" t="s">
        <v>63</v>
      </c>
      <c r="BD15" s="6" t="str">
        <f t="shared" si="7"/>
        <v>1,2,3,2</v>
      </c>
      <c r="BE15" s="6" t="str">
        <f t="shared" si="8"/>
        <v>1,2,3,7,2</v>
      </c>
      <c r="BF15" s="6" t="str">
        <f t="shared" si="9"/>
        <v>1,2,3,4,2</v>
      </c>
      <c r="BG15" s="6" t="str">
        <f t="shared" si="10"/>
        <v>1,2,3,6,2</v>
      </c>
      <c r="BH15" s="6" t="str">
        <f t="shared" si="11"/>
        <v>1,2,3,5,6,2</v>
      </c>
      <c r="BI15" s="6" t="str">
        <f t="shared" si="12"/>
        <v>1,2,3,2</v>
      </c>
      <c r="BJ15" s="6" t="str">
        <f t="shared" si="13"/>
        <v>1,2,3,2</v>
      </c>
      <c r="BK15" s="6" t="s">
        <v>121</v>
      </c>
      <c r="BL15" s="6" t="s">
        <v>71</v>
      </c>
      <c r="BM15" s="6" t="s">
        <v>121</v>
      </c>
      <c r="BN15" s="6" t="s">
        <v>72</v>
      </c>
      <c r="BP15" s="5"/>
      <c r="BQ15" s="5"/>
      <c r="BR15" s="5"/>
      <c r="BS15" s="5"/>
      <c r="BT15" s="5"/>
      <c r="BU15" s="5"/>
      <c r="BV15" s="5"/>
      <c r="BW15" s="5"/>
      <c r="BX15" s="5"/>
      <c r="BY15" s="5"/>
      <c r="BZ15" s="5"/>
      <c r="CA15" s="5"/>
      <c r="CB15" s="5"/>
      <c r="CC15" s="5"/>
      <c r="CD15" s="5"/>
    </row>
    <row r="16" spans="1:82" ht="15" customHeight="1" x14ac:dyDescent="0.25">
      <c r="A16" s="5">
        <f t="shared" si="15"/>
        <v>13</v>
      </c>
      <c r="B16" s="3">
        <v>6.8332999999999995</v>
      </c>
      <c r="C16" s="5" t="s">
        <v>13</v>
      </c>
      <c r="D16" s="5" t="s">
        <v>28</v>
      </c>
      <c r="E16" s="3">
        <v>13.308</v>
      </c>
      <c r="F16" s="3"/>
      <c r="G16" s="3"/>
      <c r="H16" s="3"/>
      <c r="I16" s="5"/>
      <c r="J16" s="5"/>
      <c r="K16" s="5"/>
      <c r="L16" s="5"/>
      <c r="M16" s="5">
        <v>90</v>
      </c>
      <c r="N16" s="5"/>
      <c r="O16" s="5">
        <v>90</v>
      </c>
      <c r="P16" s="5">
        <v>20</v>
      </c>
      <c r="S16" s="5">
        <v>-1</v>
      </c>
      <c r="W16" s="5"/>
      <c r="X16" s="5"/>
      <c r="Z16" s="5">
        <v>0</v>
      </c>
      <c r="AG16" s="6">
        <v>1</v>
      </c>
      <c r="AW16" s="6" t="s">
        <v>63</v>
      </c>
      <c r="AX16" s="6" t="s">
        <v>63</v>
      </c>
      <c r="AY16" s="6" t="s">
        <v>113</v>
      </c>
      <c r="AZ16" s="6" t="s">
        <v>65</v>
      </c>
      <c r="BA16" s="6" t="s">
        <v>64</v>
      </c>
      <c r="BB16" s="6" t="s">
        <v>119</v>
      </c>
      <c r="BC16" s="6" t="s">
        <v>63</v>
      </c>
      <c r="BD16" s="6" t="str">
        <f t="shared" si="7"/>
        <v>1,2,3,2</v>
      </c>
      <c r="BE16" s="6" t="str">
        <f t="shared" si="8"/>
        <v>1,2,3,7,2</v>
      </c>
      <c r="BF16" s="6" t="str">
        <f t="shared" si="9"/>
        <v>1,2,3,4,2</v>
      </c>
      <c r="BG16" s="6" t="str">
        <f t="shared" si="10"/>
        <v>1,2,3,6,2</v>
      </c>
      <c r="BH16" s="6" t="str">
        <f t="shared" si="11"/>
        <v>1,2,3,5,6,2</v>
      </c>
      <c r="BI16" s="6" t="str">
        <f t="shared" si="12"/>
        <v>1,2,3,2</v>
      </c>
      <c r="BJ16" s="6" t="str">
        <f t="shared" si="13"/>
        <v>1,2,3,2</v>
      </c>
      <c r="BK16" s="6" t="s">
        <v>121</v>
      </c>
      <c r="BL16" s="6" t="s">
        <v>71</v>
      </c>
      <c r="BM16" s="6" t="s">
        <v>121</v>
      </c>
      <c r="BN16" s="6" t="s">
        <v>72</v>
      </c>
      <c r="BP16" s="5">
        <f t="shared" si="16"/>
        <v>0</v>
      </c>
      <c r="BQ16" s="5">
        <f>($G16+T18)*$F16</f>
        <v>0</v>
      </c>
      <c r="BR16" s="5"/>
      <c r="BS16" s="5"/>
      <c r="BT16" s="5">
        <f t="shared" ref="BT16" si="20">($G16+W16)*$F16</f>
        <v>0</v>
      </c>
      <c r="BU16" s="5">
        <f t="shared" ref="BU16" si="21">($G16+X16)*$F16</f>
        <v>0</v>
      </c>
      <c r="BV16" s="5"/>
      <c r="BW16" s="5"/>
      <c r="BX16" s="5"/>
      <c r="BY16" s="5">
        <f>($G16-AB18)*$F16</f>
        <v>0</v>
      </c>
      <c r="BZ16" s="5">
        <f>($G16-AC18)*$F16</f>
        <v>0</v>
      </c>
      <c r="CA16" s="5"/>
      <c r="CB16" s="5"/>
      <c r="CC16" s="5"/>
      <c r="CD16" s="5">
        <f t="shared" si="14"/>
        <v>0</v>
      </c>
    </row>
    <row r="17" spans="1:82" x14ac:dyDescent="0.25">
      <c r="A17" s="5">
        <f t="shared" si="15"/>
        <v>14</v>
      </c>
      <c r="B17" s="3">
        <v>9</v>
      </c>
      <c r="C17" s="5" t="s">
        <v>13</v>
      </c>
      <c r="D17" s="5" t="s">
        <v>28</v>
      </c>
      <c r="E17" s="5">
        <v>13.308</v>
      </c>
      <c r="F17" s="3"/>
      <c r="G17" s="3"/>
      <c r="H17" s="3"/>
      <c r="I17" s="3" t="s">
        <v>110</v>
      </c>
      <c r="J17" s="5"/>
      <c r="K17" s="5"/>
      <c r="L17" s="5">
        <v>1</v>
      </c>
      <c r="N17" s="5"/>
      <c r="O17" s="5"/>
      <c r="S17" s="5">
        <v>-1</v>
      </c>
      <c r="Z17" s="5">
        <v>0</v>
      </c>
      <c r="AG17" s="6">
        <v>1</v>
      </c>
      <c r="AW17" s="6" t="s">
        <v>66</v>
      </c>
      <c r="AX17" s="6" t="s">
        <v>66</v>
      </c>
      <c r="AY17" s="6" t="s">
        <v>114</v>
      </c>
      <c r="AZ17" s="6" t="s">
        <v>67</v>
      </c>
      <c r="BA17" s="6" t="s">
        <v>68</v>
      </c>
      <c r="BB17" s="6" t="s">
        <v>120</v>
      </c>
      <c r="BC17" s="6" t="s">
        <v>66</v>
      </c>
      <c r="BD17" s="6" t="str">
        <f t="shared" si="7"/>
        <v>1,2,2</v>
      </c>
      <c r="BE17" s="6" t="str">
        <f t="shared" si="8"/>
        <v>1,2,7,2</v>
      </c>
      <c r="BF17" s="6" t="str">
        <f t="shared" si="9"/>
        <v>1,2,4,2</v>
      </c>
      <c r="BG17" s="6" t="str">
        <f t="shared" si="10"/>
        <v>1,2,6,2</v>
      </c>
      <c r="BH17" s="6" t="str">
        <f t="shared" si="11"/>
        <v>1,2,5,6,2</v>
      </c>
      <c r="BI17" s="6" t="str">
        <f t="shared" si="12"/>
        <v>1,2,2</v>
      </c>
      <c r="BJ17" s="6" t="str">
        <f t="shared" si="13"/>
        <v>1,2,2</v>
      </c>
      <c r="BK17" s="6" t="s">
        <v>121</v>
      </c>
      <c r="BL17" s="6" t="s">
        <v>71</v>
      </c>
      <c r="BM17" s="6" t="s">
        <v>121</v>
      </c>
      <c r="BN17" s="6" t="s">
        <v>72</v>
      </c>
      <c r="BP17" s="5"/>
      <c r="BQ17" s="5"/>
      <c r="BR17" s="5"/>
      <c r="BS17" s="5"/>
      <c r="BT17" s="5"/>
      <c r="BU17" s="5"/>
      <c r="BV17" s="5"/>
      <c r="BW17" s="5"/>
      <c r="BX17" s="5"/>
      <c r="BY17" s="5"/>
      <c r="BZ17" s="5"/>
      <c r="CA17" s="5"/>
      <c r="CB17" s="5"/>
      <c r="CC17" s="5"/>
      <c r="CD17" s="5"/>
    </row>
    <row r="18" spans="1:82" x14ac:dyDescent="0.25">
      <c r="A18" s="5">
        <f t="shared" si="15"/>
        <v>15</v>
      </c>
      <c r="B18" s="3">
        <v>10.25</v>
      </c>
      <c r="C18" s="3" t="s">
        <v>57</v>
      </c>
      <c r="D18" s="5" t="s">
        <v>47</v>
      </c>
      <c r="E18" s="3">
        <v>13.308</v>
      </c>
      <c r="F18" s="3">
        <v>4.5570000000000004</v>
      </c>
      <c r="G18" s="5">
        <v>0.4</v>
      </c>
      <c r="H18" s="5">
        <v>0.27500000000000002</v>
      </c>
      <c r="I18" s="3"/>
      <c r="J18" s="5"/>
      <c r="K18" s="5"/>
      <c r="L18" s="5"/>
      <c r="N18" s="5"/>
      <c r="O18" s="5"/>
      <c r="S18" s="5">
        <v>-1</v>
      </c>
      <c r="T18" s="5">
        <v>-1</v>
      </c>
      <c r="W18" s="5">
        <f>-1*G18-Parameters!$B$4/2/1000/F18</f>
        <v>-0.46583278472679396</v>
      </c>
      <c r="X18" s="5">
        <f>-1*G18+Parameters!$B$4/2/1000/F18</f>
        <v>-0.33416721527320609</v>
      </c>
      <c r="Z18" s="5">
        <v>0</v>
      </c>
      <c r="AB18" s="6">
        <f>-1*X18</f>
        <v>0.33416721527320609</v>
      </c>
      <c r="AC18" s="5">
        <f>-1*W18</f>
        <v>0.46583278472679396</v>
      </c>
      <c r="AF18">
        <v>1</v>
      </c>
      <c r="AG18" s="6">
        <v>1</v>
      </c>
      <c r="AW18" s="6" t="s">
        <v>66</v>
      </c>
      <c r="AX18" s="6" t="s">
        <v>66</v>
      </c>
      <c r="AY18" s="6" t="s">
        <v>114</v>
      </c>
      <c r="AZ18" s="6" t="s">
        <v>67</v>
      </c>
      <c r="BA18" s="6" t="s">
        <v>68</v>
      </c>
      <c r="BB18" s="6" t="s">
        <v>120</v>
      </c>
      <c r="BC18" s="6" t="s">
        <v>66</v>
      </c>
      <c r="BD18" s="6" t="str">
        <f t="shared" si="7"/>
        <v>1,2,2</v>
      </c>
      <c r="BE18" s="6" t="str">
        <f t="shared" si="8"/>
        <v>1,2,7,2</v>
      </c>
      <c r="BF18" s="6" t="str">
        <f t="shared" si="9"/>
        <v>1,2,4,2</v>
      </c>
      <c r="BG18" s="6" t="str">
        <f t="shared" si="10"/>
        <v>1,2,6,2</v>
      </c>
      <c r="BH18" s="6" t="str">
        <f t="shared" si="11"/>
        <v>1,2,5,6,2</v>
      </c>
      <c r="BI18" s="6" t="str">
        <f t="shared" si="12"/>
        <v>1,2,2</v>
      </c>
      <c r="BJ18" s="6" t="str">
        <f t="shared" si="13"/>
        <v>1,2,2</v>
      </c>
      <c r="BK18" s="6" t="s">
        <v>121</v>
      </c>
      <c r="BL18" s="6" t="s">
        <v>71</v>
      </c>
      <c r="BM18" s="6" t="s">
        <v>121</v>
      </c>
      <c r="BN18" s="6" t="s">
        <v>72</v>
      </c>
      <c r="BP18" s="5">
        <f t="shared" si="16"/>
        <v>-2.7342</v>
      </c>
      <c r="BQ18" s="5"/>
      <c r="BR18" s="5"/>
      <c r="BS18" s="5"/>
      <c r="BT18" s="5"/>
      <c r="BU18" s="5"/>
      <c r="BV18" s="5"/>
      <c r="BW18" s="5"/>
      <c r="BX18" s="5"/>
      <c r="BY18" s="5"/>
      <c r="BZ18" s="5"/>
      <c r="CA18" s="5"/>
      <c r="CB18" s="5"/>
      <c r="CC18" s="5"/>
      <c r="CD18" s="5">
        <f t="shared" si="14"/>
        <v>-2.7342</v>
      </c>
    </row>
    <row r="19" spans="1:82" x14ac:dyDescent="0.25">
      <c r="A19" s="5">
        <f t="shared" si="15"/>
        <v>16</v>
      </c>
      <c r="B19" s="3">
        <v>12</v>
      </c>
      <c r="C19" s="5" t="s">
        <v>13</v>
      </c>
      <c r="D19" s="5" t="s">
        <v>47</v>
      </c>
      <c r="E19" s="3"/>
      <c r="F19" s="3"/>
      <c r="G19" s="3"/>
      <c r="H19" s="3"/>
      <c r="J19" s="5"/>
      <c r="K19" s="5"/>
      <c r="L19" s="5"/>
      <c r="N19" s="5"/>
      <c r="O19" s="5"/>
      <c r="S19" s="5">
        <v>-1</v>
      </c>
      <c r="Z19" s="5">
        <v>0</v>
      </c>
      <c r="AG19" s="6">
        <v>1</v>
      </c>
      <c r="AW19" s="6" t="s">
        <v>66</v>
      </c>
      <c r="AX19" s="6" t="s">
        <v>66</v>
      </c>
      <c r="AY19" s="6" t="s">
        <v>114</v>
      </c>
      <c r="AZ19" s="6" t="s">
        <v>67</v>
      </c>
      <c r="BA19" s="6" t="s">
        <v>68</v>
      </c>
      <c r="BB19" s="6" t="s">
        <v>120</v>
      </c>
      <c r="BC19" s="6" t="s">
        <v>66</v>
      </c>
      <c r="BD19" s="6" t="str">
        <f t="shared" si="7"/>
        <v>1,2,2</v>
      </c>
      <c r="BE19" s="6" t="str">
        <f t="shared" si="8"/>
        <v>1,2,7,2</v>
      </c>
      <c r="BF19" s="6" t="str">
        <f t="shared" si="9"/>
        <v>1,2,4,2</v>
      </c>
      <c r="BG19" s="6" t="str">
        <f t="shared" si="10"/>
        <v>1,2,6,2</v>
      </c>
      <c r="BH19" s="6" t="str">
        <f t="shared" si="11"/>
        <v>1,2,5,6,2</v>
      </c>
      <c r="BI19" s="6" t="str">
        <f t="shared" si="12"/>
        <v>1,2,2</v>
      </c>
      <c r="BJ19" s="6" t="str">
        <f t="shared" si="13"/>
        <v>1,2,2</v>
      </c>
      <c r="BK19" s="6" t="s">
        <v>121</v>
      </c>
      <c r="BL19" s="6" t="s">
        <v>71</v>
      </c>
      <c r="BM19" s="6" t="s">
        <v>121</v>
      </c>
      <c r="BN19" s="6" t="s">
        <v>72</v>
      </c>
      <c r="BP19" s="5"/>
      <c r="BQ19" s="5"/>
      <c r="BR19" s="5"/>
      <c r="BS19" s="5"/>
      <c r="BT19" s="5"/>
      <c r="BU19" s="5"/>
      <c r="BV19" s="5"/>
      <c r="BW19" s="5"/>
      <c r="BX19" s="5"/>
      <c r="BY19" s="5"/>
      <c r="BZ19" s="5"/>
      <c r="CA19" s="5"/>
      <c r="CB19" s="5"/>
      <c r="CC19" s="5"/>
      <c r="CD19" s="5"/>
    </row>
    <row r="20" spans="1:82" x14ac:dyDescent="0.25">
      <c r="A20" s="5">
        <f t="shared" si="15"/>
        <v>17</v>
      </c>
      <c r="B20" s="3">
        <v>14.35</v>
      </c>
      <c r="C20" s="3" t="s">
        <v>58</v>
      </c>
      <c r="D20" s="5" t="s">
        <v>47</v>
      </c>
      <c r="E20" s="3">
        <v>11.48</v>
      </c>
      <c r="F20" s="16">
        <v>4.6520000000000001</v>
      </c>
      <c r="G20" s="5">
        <v>0.4</v>
      </c>
      <c r="H20" s="5">
        <v>0.27500000000000002</v>
      </c>
      <c r="I20" s="3"/>
      <c r="J20" s="5"/>
      <c r="K20" s="5"/>
      <c r="L20" s="5"/>
      <c r="N20" s="5"/>
      <c r="O20" s="5"/>
      <c r="S20" s="5">
        <v>-1</v>
      </c>
      <c r="U20" s="5">
        <f>-1+Parameters!$B$2/1000/F20</f>
        <v>-0.9785038693035254</v>
      </c>
      <c r="V20" s="5">
        <f>-1+(Parameters!$B$2+Parameters!$B$3)/(1000*F20)</f>
        <v>-0.89251934651762688</v>
      </c>
      <c r="W20" s="5"/>
      <c r="X20" s="5"/>
      <c r="Y20" s="6">
        <f>Parameters!$B$2/1000/F20*-1</f>
        <v>-2.1496130696474634E-2</v>
      </c>
      <c r="Z20" s="5">
        <v>0</v>
      </c>
      <c r="AA20" s="6">
        <f>Y20*-1</f>
        <v>2.1496130696474634E-2</v>
      </c>
      <c r="AB20" s="6"/>
      <c r="AC20" s="5"/>
      <c r="AD20">
        <f>-1*V20</f>
        <v>0.89251934651762688</v>
      </c>
      <c r="AE20">
        <f>-1*U20</f>
        <v>0.9785038693035254</v>
      </c>
      <c r="AG20" s="6">
        <v>1</v>
      </c>
      <c r="AW20" s="6" t="s">
        <v>66</v>
      </c>
      <c r="AX20" s="6" t="s">
        <v>66</v>
      </c>
      <c r="AY20" s="6" t="s">
        <v>114</v>
      </c>
      <c r="AZ20" s="6" t="s">
        <v>67</v>
      </c>
      <c r="BA20" s="6" t="s">
        <v>68</v>
      </c>
      <c r="BB20" s="6" t="s">
        <v>120</v>
      </c>
      <c r="BC20" s="6" t="s">
        <v>66</v>
      </c>
      <c r="BD20" s="6" t="str">
        <f t="shared" si="7"/>
        <v>1,2,2</v>
      </c>
      <c r="BE20" s="6" t="str">
        <f t="shared" si="8"/>
        <v>1,2,7,2</v>
      </c>
      <c r="BF20" s="6" t="str">
        <f t="shared" si="9"/>
        <v>1,2,4,2</v>
      </c>
      <c r="BG20" s="6" t="str">
        <f t="shared" si="10"/>
        <v>1,2,6,2</v>
      </c>
      <c r="BH20" s="6" t="str">
        <f t="shared" si="11"/>
        <v>1,2,5,6,2</v>
      </c>
      <c r="BI20" s="6" t="str">
        <f t="shared" si="12"/>
        <v>1,2,2</v>
      </c>
      <c r="BJ20" s="6" t="str">
        <f t="shared" si="13"/>
        <v>1,2,2</v>
      </c>
      <c r="BK20" s="6" t="s">
        <v>121</v>
      </c>
      <c r="BL20" s="6" t="s">
        <v>71</v>
      </c>
      <c r="BM20" s="6" t="s">
        <v>121</v>
      </c>
      <c r="BN20" s="6" t="s">
        <v>72</v>
      </c>
      <c r="BP20" s="5">
        <f t="shared" si="16"/>
        <v>-2.7911999999999999</v>
      </c>
      <c r="BQ20" s="5"/>
      <c r="BR20" s="5">
        <f t="shared" ref="BR20" si="22">($G20+U20)*$F20</f>
        <v>-2.6912000000000003</v>
      </c>
      <c r="BS20" s="5">
        <f t="shared" ref="BS20:BS34" si="23">($G20+V20)*$F20</f>
        <v>-2.2912000000000003</v>
      </c>
      <c r="BT20" s="5"/>
      <c r="BU20" s="5"/>
      <c r="BV20" s="5">
        <f t="shared" ref="BV20:BV39" si="24">($G20+Y20)*$F20</f>
        <v>1.7608000000000001</v>
      </c>
      <c r="BW20" s="5">
        <f t="shared" ref="BW20:BW41" si="25">($G20+Z20)*$F20</f>
        <v>1.8608000000000002</v>
      </c>
      <c r="BX20" s="5">
        <f t="shared" ref="BX20:BX41" si="26">($G20-AA20)*$F20</f>
        <v>1.7608000000000001</v>
      </c>
      <c r="BY20" s="5"/>
      <c r="BZ20" s="5"/>
      <c r="CA20" s="5">
        <f t="shared" ref="CA20:CA34" si="27">($G20-AD20)*$F20</f>
        <v>-2.2912000000000003</v>
      </c>
      <c r="CB20" s="5">
        <f t="shared" ref="CB20:CB41" si="28">($G20-AE20)*$F20</f>
        <v>-2.6912000000000003</v>
      </c>
      <c r="CC20" s="5"/>
      <c r="CD20" s="5">
        <f t="shared" si="14"/>
        <v>-2.7911999999999999</v>
      </c>
    </row>
    <row r="21" spans="1:82" x14ac:dyDescent="0.25">
      <c r="A21" s="5">
        <f t="shared" si="15"/>
        <v>18</v>
      </c>
      <c r="B21" s="3">
        <v>17</v>
      </c>
      <c r="C21" s="5" t="s">
        <v>13</v>
      </c>
      <c r="D21" s="5" t="s">
        <v>47</v>
      </c>
      <c r="E21" s="3"/>
      <c r="F21" s="3"/>
      <c r="G21" s="3"/>
      <c r="H21" s="3"/>
      <c r="I21" s="3"/>
      <c r="J21" s="5"/>
      <c r="K21" s="5"/>
      <c r="L21" s="5"/>
      <c r="N21" s="5"/>
      <c r="O21" s="5"/>
      <c r="S21" s="5">
        <v>-1</v>
      </c>
      <c r="Z21" s="5">
        <v>0</v>
      </c>
      <c r="AG21" s="6">
        <v>1</v>
      </c>
      <c r="AW21" s="6" t="s">
        <v>66</v>
      </c>
      <c r="AX21" s="6" t="s">
        <v>66</v>
      </c>
      <c r="AY21" s="6" t="s">
        <v>114</v>
      </c>
      <c r="AZ21" s="6" t="s">
        <v>67</v>
      </c>
      <c r="BA21" s="6" t="s">
        <v>68</v>
      </c>
      <c r="BB21" s="6" t="s">
        <v>120</v>
      </c>
      <c r="BC21" s="6" t="s">
        <v>66</v>
      </c>
      <c r="BD21" s="6" t="str">
        <f t="shared" si="7"/>
        <v>1,2,2</v>
      </c>
      <c r="BE21" s="6" t="str">
        <f t="shared" si="8"/>
        <v>1,2,7,2</v>
      </c>
      <c r="BF21" s="6" t="str">
        <f t="shared" si="9"/>
        <v>1,2,4,2</v>
      </c>
      <c r="BG21" s="6" t="str">
        <f t="shared" si="10"/>
        <v>1,2,6,2</v>
      </c>
      <c r="BH21" s="6" t="str">
        <f t="shared" si="11"/>
        <v>1,2,5,6,2</v>
      </c>
      <c r="BI21" s="6" t="str">
        <f t="shared" si="12"/>
        <v>1,2,2</v>
      </c>
      <c r="BJ21" s="6" t="str">
        <f t="shared" si="13"/>
        <v>1,2,2</v>
      </c>
      <c r="BK21" s="6" t="s">
        <v>121</v>
      </c>
      <c r="BL21" s="6" t="s">
        <v>71</v>
      </c>
      <c r="BM21" s="6" t="s">
        <v>121</v>
      </c>
      <c r="BN21" s="6" t="s">
        <v>72</v>
      </c>
      <c r="BP21" s="5"/>
      <c r="BQ21" s="5"/>
      <c r="BR21" s="5"/>
      <c r="BS21" s="5"/>
      <c r="BT21" s="5"/>
      <c r="BU21" s="5"/>
      <c r="BV21" s="5"/>
      <c r="BW21" s="5"/>
      <c r="BX21" s="5"/>
      <c r="BY21" s="5"/>
      <c r="BZ21" s="5"/>
      <c r="CA21" s="5"/>
      <c r="CB21" s="5"/>
      <c r="CC21" s="5"/>
      <c r="CD21" s="5"/>
    </row>
    <row r="22" spans="1:82" x14ac:dyDescent="0.25">
      <c r="A22" s="5">
        <f t="shared" si="15"/>
        <v>19</v>
      </c>
      <c r="B22" s="3">
        <v>18.45</v>
      </c>
      <c r="C22" s="5" t="s">
        <v>13</v>
      </c>
      <c r="D22" s="5" t="s">
        <v>47</v>
      </c>
      <c r="E22" s="3">
        <v>10.162000000000001</v>
      </c>
      <c r="F22" s="3"/>
      <c r="G22" s="5"/>
      <c r="H22" s="5"/>
      <c r="I22" s="3"/>
      <c r="J22" s="5"/>
      <c r="K22" s="5"/>
      <c r="L22" s="5"/>
      <c r="N22" s="5"/>
      <c r="O22" s="5"/>
      <c r="S22" s="5">
        <v>-1</v>
      </c>
      <c r="Z22" s="5">
        <v>0</v>
      </c>
      <c r="AG22" s="6">
        <v>1</v>
      </c>
      <c r="AW22" s="6" t="s">
        <v>66</v>
      </c>
      <c r="AX22" s="6" t="s">
        <v>66</v>
      </c>
      <c r="AY22" s="6" t="s">
        <v>114</v>
      </c>
      <c r="AZ22" s="6" t="s">
        <v>67</v>
      </c>
      <c r="BA22" s="6" t="s">
        <v>68</v>
      </c>
      <c r="BB22" s="6" t="s">
        <v>120</v>
      </c>
      <c r="BC22" s="6" t="s">
        <v>66</v>
      </c>
      <c r="BD22" s="6" t="str">
        <f t="shared" si="7"/>
        <v>1,2,2</v>
      </c>
      <c r="BE22" s="6" t="str">
        <f t="shared" si="8"/>
        <v>1,2,7,2</v>
      </c>
      <c r="BF22" s="6" t="str">
        <f t="shared" si="9"/>
        <v>1,2,4,2</v>
      </c>
      <c r="BG22" s="6" t="str">
        <f t="shared" si="10"/>
        <v>1,2,6,2</v>
      </c>
      <c r="BH22" s="6" t="str">
        <f t="shared" si="11"/>
        <v>1,2,5,6,2</v>
      </c>
      <c r="BI22" s="6" t="str">
        <f t="shared" si="12"/>
        <v>1,2,2</v>
      </c>
      <c r="BJ22" s="6" t="str">
        <f t="shared" si="13"/>
        <v>1,2,2</v>
      </c>
      <c r="BK22" s="6" t="s">
        <v>121</v>
      </c>
      <c r="BL22" s="6" t="s">
        <v>71</v>
      </c>
      <c r="BM22" s="6" t="s">
        <v>121</v>
      </c>
      <c r="BN22" s="6" t="s">
        <v>72</v>
      </c>
      <c r="BP22" s="5">
        <f t="shared" si="16"/>
        <v>0</v>
      </c>
      <c r="BQ22" s="5"/>
      <c r="BR22" s="5"/>
      <c r="BS22" s="5"/>
      <c r="BT22" s="5"/>
      <c r="BU22" s="5"/>
      <c r="BV22" s="5"/>
      <c r="BW22" s="5"/>
      <c r="BX22" s="5"/>
      <c r="BY22" s="5"/>
      <c r="BZ22" s="5"/>
      <c r="CA22" s="5"/>
      <c r="CB22" s="5"/>
      <c r="CC22" s="5"/>
      <c r="CD22" s="5">
        <f t="shared" si="14"/>
        <v>0</v>
      </c>
    </row>
    <row r="23" spans="1:82" x14ac:dyDescent="0.25">
      <c r="A23" s="5">
        <f t="shared" si="15"/>
        <v>20</v>
      </c>
      <c r="B23" s="3">
        <v>20.5</v>
      </c>
      <c r="C23" s="5" t="s">
        <v>13</v>
      </c>
      <c r="D23" s="5" t="s">
        <v>47</v>
      </c>
      <c r="E23" s="3"/>
      <c r="F23" s="3"/>
      <c r="G23" s="3"/>
      <c r="H23" s="3"/>
      <c r="I23" s="3"/>
      <c r="J23" s="5"/>
      <c r="K23" s="5"/>
      <c r="L23" s="5"/>
      <c r="N23" s="5"/>
      <c r="O23" s="5"/>
      <c r="S23" s="5">
        <v>-1</v>
      </c>
      <c r="Z23" s="5">
        <v>0</v>
      </c>
      <c r="AG23" s="6">
        <v>1</v>
      </c>
      <c r="AW23" s="6" t="s">
        <v>66</v>
      </c>
      <c r="AX23" s="6" t="s">
        <v>66</v>
      </c>
      <c r="AY23" s="6" t="s">
        <v>114</v>
      </c>
      <c r="AZ23" s="6" t="s">
        <v>67</v>
      </c>
      <c r="BA23" s="6" t="s">
        <v>68</v>
      </c>
      <c r="BB23" s="6" t="s">
        <v>120</v>
      </c>
      <c r="BC23" s="6" t="s">
        <v>66</v>
      </c>
      <c r="BD23" s="6" t="str">
        <f t="shared" si="7"/>
        <v>1,2,2</v>
      </c>
      <c r="BE23" s="6" t="str">
        <f t="shared" si="8"/>
        <v>1,2,7,2</v>
      </c>
      <c r="BF23" s="6" t="str">
        <f t="shared" si="9"/>
        <v>1,2,4,2</v>
      </c>
      <c r="BG23" s="6" t="str">
        <f t="shared" si="10"/>
        <v>1,2,6,2</v>
      </c>
      <c r="BH23" s="6" t="str">
        <f t="shared" si="11"/>
        <v>1,2,5,6,2</v>
      </c>
      <c r="BI23" s="6" t="str">
        <f t="shared" si="12"/>
        <v>1,2,2</v>
      </c>
      <c r="BJ23" s="6" t="str">
        <f t="shared" si="13"/>
        <v>1,2,2</v>
      </c>
      <c r="BK23" s="6" t="s">
        <v>121</v>
      </c>
      <c r="BL23" s="6" t="s">
        <v>71</v>
      </c>
      <c r="BM23" s="6" t="s">
        <v>121</v>
      </c>
      <c r="BN23" s="6" t="s">
        <v>72</v>
      </c>
      <c r="BP23" s="5"/>
      <c r="BQ23" s="5"/>
      <c r="BR23" s="5"/>
      <c r="BS23" s="5"/>
      <c r="BT23" s="5"/>
      <c r="BU23" s="5"/>
      <c r="BV23" s="5"/>
      <c r="BW23" s="5"/>
      <c r="BX23" s="5"/>
      <c r="BY23" s="5"/>
      <c r="BZ23" s="5"/>
      <c r="CA23" s="5"/>
      <c r="CB23" s="5"/>
      <c r="CC23" s="5"/>
      <c r="CD23" s="5"/>
    </row>
    <row r="24" spans="1:82" x14ac:dyDescent="0.25">
      <c r="A24" s="5">
        <f t="shared" si="15"/>
        <v>21</v>
      </c>
      <c r="B24" s="3">
        <v>22.55</v>
      </c>
      <c r="C24" s="5" t="s">
        <v>69</v>
      </c>
      <c r="D24" s="5" t="s">
        <v>47</v>
      </c>
      <c r="E24" s="3">
        <v>9.0109999999999992</v>
      </c>
      <c r="F24" s="3">
        <v>4.2489999999999997</v>
      </c>
      <c r="G24" s="5">
        <v>0.4</v>
      </c>
      <c r="H24" s="5">
        <v>0.27500000000000002</v>
      </c>
      <c r="I24" s="5"/>
      <c r="J24" s="5"/>
      <c r="K24" s="5"/>
      <c r="L24" s="5"/>
      <c r="M24" s="5">
        <v>90</v>
      </c>
      <c r="N24" s="5">
        <v>15</v>
      </c>
      <c r="O24" s="5">
        <v>90</v>
      </c>
      <c r="S24" s="5">
        <v>-1</v>
      </c>
      <c r="Z24" s="5">
        <v>0</v>
      </c>
      <c r="AG24" s="6">
        <v>1</v>
      </c>
      <c r="AW24" s="6" t="s">
        <v>66</v>
      </c>
      <c r="AX24" s="6" t="s">
        <v>66</v>
      </c>
      <c r="AY24" s="6" t="s">
        <v>114</v>
      </c>
      <c r="AZ24" s="6" t="s">
        <v>67</v>
      </c>
      <c r="BA24" s="6" t="s">
        <v>68</v>
      </c>
      <c r="BB24" s="6" t="s">
        <v>120</v>
      </c>
      <c r="BC24" s="6" t="s">
        <v>66</v>
      </c>
      <c r="BD24" s="6" t="str">
        <f t="shared" si="7"/>
        <v>1,2,2</v>
      </c>
      <c r="BE24" s="6" t="str">
        <f t="shared" si="8"/>
        <v>1,2,7,2</v>
      </c>
      <c r="BF24" s="6" t="str">
        <f t="shared" si="9"/>
        <v>1,2,4,2</v>
      </c>
      <c r="BG24" s="6" t="str">
        <f t="shared" si="10"/>
        <v>1,2,6,2</v>
      </c>
      <c r="BH24" s="6" t="str">
        <f t="shared" si="11"/>
        <v>1,2,5,6,2</v>
      </c>
      <c r="BI24" s="6" t="str">
        <f t="shared" si="12"/>
        <v>1,2,2</v>
      </c>
      <c r="BJ24" s="6" t="str">
        <f t="shared" si="13"/>
        <v>1,2,2</v>
      </c>
      <c r="BK24" s="6" t="s">
        <v>121</v>
      </c>
      <c r="BL24" s="6" t="s">
        <v>71</v>
      </c>
      <c r="BM24" s="6" t="s">
        <v>121</v>
      </c>
      <c r="BN24" s="6" t="s">
        <v>72</v>
      </c>
      <c r="BP24" s="5">
        <f t="shared" si="16"/>
        <v>-2.5493999999999999</v>
      </c>
      <c r="BQ24" s="5"/>
      <c r="BR24" s="5"/>
      <c r="BS24" s="5"/>
      <c r="BT24" s="5"/>
      <c r="BU24" s="5"/>
      <c r="BV24" s="5"/>
      <c r="BW24" s="5"/>
      <c r="BX24" s="5"/>
      <c r="BY24" s="5"/>
      <c r="BZ24" s="5"/>
      <c r="CA24" s="5"/>
      <c r="CB24" s="5"/>
      <c r="CC24" s="5"/>
      <c r="CD24" s="5">
        <f t="shared" si="14"/>
        <v>-2.5493999999999999</v>
      </c>
    </row>
    <row r="25" spans="1:82" x14ac:dyDescent="0.25">
      <c r="A25" s="5">
        <f t="shared" si="15"/>
        <v>22</v>
      </c>
      <c r="B25" s="3">
        <v>24.6</v>
      </c>
      <c r="C25" s="5" t="s">
        <v>13</v>
      </c>
      <c r="D25" s="5" t="s">
        <v>47</v>
      </c>
      <c r="E25" s="3"/>
      <c r="F25" s="3"/>
      <c r="G25" s="3"/>
      <c r="H25" s="3"/>
      <c r="I25" s="3"/>
      <c r="J25" s="5"/>
      <c r="K25" s="5"/>
      <c r="L25" s="5"/>
      <c r="N25" s="5"/>
      <c r="O25" s="5">
        <v>60</v>
      </c>
      <c r="S25" s="5">
        <v>-1</v>
      </c>
      <c r="Z25" s="5">
        <v>0</v>
      </c>
      <c r="AG25" s="6">
        <v>1</v>
      </c>
      <c r="AW25" s="6" t="s">
        <v>66</v>
      </c>
      <c r="AX25" s="6" t="s">
        <v>66</v>
      </c>
      <c r="AY25" s="6" t="s">
        <v>114</v>
      </c>
      <c r="AZ25" s="6" t="s">
        <v>67</v>
      </c>
      <c r="BA25" s="6" t="s">
        <v>68</v>
      </c>
      <c r="BB25" s="6" t="s">
        <v>120</v>
      </c>
      <c r="BC25" s="6" t="s">
        <v>66</v>
      </c>
      <c r="BD25" s="6" t="str">
        <f t="shared" si="7"/>
        <v>1,2,2</v>
      </c>
      <c r="BE25" s="6" t="str">
        <f t="shared" si="8"/>
        <v>1,2,7,2</v>
      </c>
      <c r="BF25" s="6" t="str">
        <f t="shared" si="9"/>
        <v>1,2,4,2</v>
      </c>
      <c r="BG25" s="6" t="str">
        <f t="shared" si="10"/>
        <v>1,2,6,2</v>
      </c>
      <c r="BH25" s="6" t="str">
        <f t="shared" si="11"/>
        <v>1,2,5,6,2</v>
      </c>
      <c r="BI25" s="6" t="str">
        <f t="shared" si="12"/>
        <v>1,2,2</v>
      </c>
      <c r="BJ25" s="6" t="str">
        <f t="shared" si="13"/>
        <v>1,2,2</v>
      </c>
      <c r="BK25" s="6" t="s">
        <v>121</v>
      </c>
      <c r="BL25" s="6" t="s">
        <v>71</v>
      </c>
      <c r="BM25" s="6" t="s">
        <v>121</v>
      </c>
      <c r="BN25" s="6" t="s">
        <v>72</v>
      </c>
      <c r="BP25" s="5"/>
      <c r="BQ25" s="5"/>
      <c r="BR25" s="5"/>
      <c r="BS25" s="5"/>
      <c r="BT25" s="5"/>
      <c r="BU25" s="5"/>
      <c r="BV25" s="5"/>
      <c r="BW25" s="5"/>
      <c r="BX25" s="5"/>
      <c r="BY25" s="5"/>
      <c r="BZ25" s="5"/>
      <c r="CA25" s="5"/>
      <c r="CB25" s="5"/>
      <c r="CC25" s="5"/>
      <c r="CD25" s="5"/>
    </row>
    <row r="26" spans="1:82" x14ac:dyDescent="0.25">
      <c r="A26" s="5">
        <f t="shared" si="15"/>
        <v>23</v>
      </c>
      <c r="B26" s="3">
        <v>26.65</v>
      </c>
      <c r="C26" s="5" t="s">
        <v>70</v>
      </c>
      <c r="D26" s="5" t="s">
        <v>47</v>
      </c>
      <c r="E26" s="3">
        <v>7.7949999999999999</v>
      </c>
      <c r="F26" s="3">
        <v>4.0069999999999997</v>
      </c>
      <c r="G26" s="5">
        <v>0.4</v>
      </c>
      <c r="H26" s="5">
        <v>0.27500000000000002</v>
      </c>
      <c r="I26" s="5"/>
      <c r="J26" s="5"/>
      <c r="K26" s="5"/>
      <c r="L26" s="5"/>
      <c r="N26" s="5"/>
      <c r="O26" s="5"/>
      <c r="S26" s="5">
        <v>-1</v>
      </c>
      <c r="Z26" s="5">
        <v>0</v>
      </c>
      <c r="AG26" s="6">
        <v>1</v>
      </c>
      <c r="AW26" s="6" t="s">
        <v>66</v>
      </c>
      <c r="AX26" s="6" t="s">
        <v>66</v>
      </c>
      <c r="AY26" s="6" t="s">
        <v>114</v>
      </c>
      <c r="AZ26" s="6" t="s">
        <v>67</v>
      </c>
      <c r="BA26" s="6" t="s">
        <v>68</v>
      </c>
      <c r="BB26" s="6" t="s">
        <v>120</v>
      </c>
      <c r="BC26" s="6" t="s">
        <v>66</v>
      </c>
      <c r="BD26" s="6" t="str">
        <f t="shared" si="7"/>
        <v>1,2,2</v>
      </c>
      <c r="BE26" s="6" t="str">
        <f t="shared" si="8"/>
        <v>1,2,7,2</v>
      </c>
      <c r="BF26" s="6" t="str">
        <f t="shared" si="9"/>
        <v>1,2,4,2</v>
      </c>
      <c r="BG26" s="6" t="str">
        <f t="shared" si="10"/>
        <v>1,2,6,2</v>
      </c>
      <c r="BH26" s="6" t="str">
        <f t="shared" si="11"/>
        <v>1,2,5,6,2</v>
      </c>
      <c r="BI26" s="6" t="str">
        <f t="shared" si="12"/>
        <v>1,2,2</v>
      </c>
      <c r="BJ26" s="6" t="str">
        <f t="shared" si="13"/>
        <v>1,2,2</v>
      </c>
      <c r="BK26" s="6" t="s">
        <v>121</v>
      </c>
      <c r="BL26" s="6" t="s">
        <v>71</v>
      </c>
      <c r="BM26" s="6" t="s">
        <v>121</v>
      </c>
      <c r="BN26" s="6" t="s">
        <v>72</v>
      </c>
      <c r="BP26" s="5">
        <f t="shared" si="16"/>
        <v>-2.4041999999999999</v>
      </c>
      <c r="BQ26" s="5"/>
      <c r="BR26" s="5"/>
      <c r="BS26" s="5"/>
      <c r="BT26" s="5"/>
      <c r="BU26" s="5"/>
      <c r="BV26" s="5"/>
      <c r="BW26" s="5"/>
      <c r="BX26" s="5"/>
      <c r="BY26" s="5"/>
      <c r="BZ26" s="5"/>
      <c r="CA26" s="5"/>
      <c r="CB26" s="5"/>
      <c r="CC26" s="5"/>
      <c r="CD26" s="5">
        <f t="shared" si="14"/>
        <v>-2.4041999999999999</v>
      </c>
    </row>
    <row r="27" spans="1:82" x14ac:dyDescent="0.25">
      <c r="A27" s="5">
        <f t="shared" si="15"/>
        <v>24</v>
      </c>
      <c r="B27" s="3">
        <v>30.75</v>
      </c>
      <c r="C27" s="5" t="s">
        <v>70</v>
      </c>
      <c r="D27" s="5" t="s">
        <v>47</v>
      </c>
      <c r="E27" s="3">
        <v>6.5439999999999996</v>
      </c>
      <c r="F27" s="3">
        <v>3.7480000000000002</v>
      </c>
      <c r="G27" s="5">
        <v>0.4</v>
      </c>
      <c r="H27" s="5">
        <v>0.27500000000000002</v>
      </c>
      <c r="I27" s="3"/>
      <c r="J27" s="5"/>
      <c r="K27" s="5"/>
      <c r="L27" s="5"/>
      <c r="N27" s="5"/>
      <c r="O27" s="5"/>
      <c r="S27" s="5">
        <v>-1</v>
      </c>
      <c r="Z27" s="5">
        <v>0</v>
      </c>
      <c r="AG27" s="6">
        <v>1</v>
      </c>
      <c r="AW27" s="6" t="s">
        <v>66</v>
      </c>
      <c r="AX27" s="6" t="s">
        <v>66</v>
      </c>
      <c r="AY27" s="6" t="s">
        <v>114</v>
      </c>
      <c r="AZ27" s="6" t="s">
        <v>67</v>
      </c>
      <c r="BA27" s="6" t="s">
        <v>68</v>
      </c>
      <c r="BB27" s="6" t="s">
        <v>120</v>
      </c>
      <c r="BC27" s="6" t="s">
        <v>66</v>
      </c>
      <c r="BD27" s="6" t="str">
        <f t="shared" si="7"/>
        <v>1,2,2</v>
      </c>
      <c r="BE27" s="6" t="str">
        <f t="shared" si="8"/>
        <v>1,2,7,2</v>
      </c>
      <c r="BF27" s="6" t="str">
        <f t="shared" si="9"/>
        <v>1,2,4,2</v>
      </c>
      <c r="BG27" s="6" t="str">
        <f t="shared" si="10"/>
        <v>1,2,6,2</v>
      </c>
      <c r="BH27" s="6" t="str">
        <f t="shared" si="11"/>
        <v>1,2,5,6,2</v>
      </c>
      <c r="BI27" s="6" t="str">
        <f t="shared" si="12"/>
        <v>1,2,2</v>
      </c>
      <c r="BJ27" s="6" t="str">
        <f t="shared" si="13"/>
        <v>1,2,2</v>
      </c>
      <c r="BK27" s="6" t="s">
        <v>121</v>
      </c>
      <c r="BL27" s="6" t="s">
        <v>71</v>
      </c>
      <c r="BM27" s="6" t="s">
        <v>121</v>
      </c>
      <c r="BN27" s="6" t="s">
        <v>72</v>
      </c>
      <c r="BP27" s="5">
        <f t="shared" si="16"/>
        <v>-2.2488000000000001</v>
      </c>
      <c r="BQ27" s="5"/>
      <c r="BR27" s="5"/>
      <c r="BS27" s="5"/>
      <c r="BT27" s="5"/>
      <c r="BU27" s="5"/>
      <c r="BV27" s="5"/>
      <c r="BW27" s="5"/>
      <c r="BX27" s="5"/>
      <c r="BY27" s="5"/>
      <c r="BZ27" s="5"/>
      <c r="CA27" s="5"/>
      <c r="CB27" s="5"/>
      <c r="CC27" s="5"/>
      <c r="CD27" s="5">
        <f t="shared" si="14"/>
        <v>-2.2488000000000001</v>
      </c>
    </row>
    <row r="28" spans="1:82" x14ac:dyDescent="0.25">
      <c r="A28" s="5">
        <f t="shared" si="15"/>
        <v>25</v>
      </c>
      <c r="B28" s="3">
        <v>32</v>
      </c>
      <c r="C28" s="5" t="s">
        <v>13</v>
      </c>
      <c r="D28" s="5" t="s">
        <v>47</v>
      </c>
      <c r="E28" s="3"/>
      <c r="F28" s="3"/>
      <c r="G28" s="3"/>
      <c r="H28" s="3"/>
      <c r="I28" s="3"/>
      <c r="J28" s="5"/>
      <c r="K28" s="5"/>
      <c r="L28" s="5"/>
      <c r="N28" s="5"/>
      <c r="S28" s="5">
        <v>-1</v>
      </c>
      <c r="Z28" s="5">
        <v>0</v>
      </c>
      <c r="AG28" s="6">
        <v>1</v>
      </c>
      <c r="AW28" s="6" t="s">
        <v>66</v>
      </c>
      <c r="AX28" s="6" t="s">
        <v>66</v>
      </c>
      <c r="AY28" s="6" t="s">
        <v>114</v>
      </c>
      <c r="AZ28" s="6" t="s">
        <v>67</v>
      </c>
      <c r="BA28" s="6" t="s">
        <v>68</v>
      </c>
      <c r="BB28" s="6" t="s">
        <v>120</v>
      </c>
      <c r="BC28" s="6" t="s">
        <v>66</v>
      </c>
      <c r="BD28" s="6" t="str">
        <f t="shared" si="7"/>
        <v>1,2,2</v>
      </c>
      <c r="BE28" s="6" t="str">
        <f t="shared" si="8"/>
        <v>1,2,7,2</v>
      </c>
      <c r="BF28" s="6" t="str">
        <f t="shared" si="9"/>
        <v>1,2,4,2</v>
      </c>
      <c r="BG28" s="6" t="str">
        <f t="shared" si="10"/>
        <v>1,2,6,2</v>
      </c>
      <c r="BH28" s="6" t="str">
        <f t="shared" si="11"/>
        <v>1,2,5,6,2</v>
      </c>
      <c r="BI28" s="6" t="str">
        <f t="shared" si="12"/>
        <v>1,2,2</v>
      </c>
      <c r="BJ28" s="6" t="str">
        <f t="shared" si="13"/>
        <v>1,2,2</v>
      </c>
      <c r="BK28" s="6" t="s">
        <v>121</v>
      </c>
      <c r="BL28" s="6" t="s">
        <v>71</v>
      </c>
      <c r="BM28" s="6" t="s">
        <v>121</v>
      </c>
      <c r="BN28" s="6" t="s">
        <v>72</v>
      </c>
      <c r="BP28" s="5"/>
      <c r="BQ28" s="5"/>
      <c r="BR28" s="5"/>
      <c r="BS28" s="5"/>
      <c r="BT28" s="5"/>
      <c r="BU28" s="5"/>
      <c r="BV28" s="5"/>
      <c r="BW28" s="5"/>
      <c r="BX28" s="5"/>
      <c r="BY28" s="5"/>
      <c r="BZ28" s="5"/>
      <c r="CA28" s="5"/>
      <c r="CB28" s="5"/>
      <c r="CC28" s="5"/>
      <c r="CD28" s="5"/>
    </row>
    <row r="29" spans="1:82" x14ac:dyDescent="0.25">
      <c r="A29" s="5">
        <f t="shared" si="15"/>
        <v>26</v>
      </c>
      <c r="B29" s="3">
        <v>34.85</v>
      </c>
      <c r="C29" s="3" t="s">
        <v>59</v>
      </c>
      <c r="D29" s="5" t="s">
        <v>47</v>
      </c>
      <c r="E29" s="3">
        <v>5.3609999999999998</v>
      </c>
      <c r="F29" s="3">
        <v>3.5019999999999998</v>
      </c>
      <c r="G29" s="5">
        <v>0.4</v>
      </c>
      <c r="H29" s="5">
        <v>0.27500000000000002</v>
      </c>
      <c r="I29" s="3"/>
      <c r="J29" s="5"/>
      <c r="K29" s="5"/>
      <c r="L29" s="5"/>
      <c r="N29" s="5"/>
      <c r="S29" s="5">
        <v>-1</v>
      </c>
      <c r="Z29" s="5">
        <v>0</v>
      </c>
      <c r="AG29" s="6">
        <v>1</v>
      </c>
      <c r="AW29" s="6" t="s">
        <v>66</v>
      </c>
      <c r="AX29" s="6" t="s">
        <v>66</v>
      </c>
      <c r="AY29" s="6" t="s">
        <v>114</v>
      </c>
      <c r="AZ29" s="6" t="s">
        <v>67</v>
      </c>
      <c r="BA29" s="6" t="s">
        <v>68</v>
      </c>
      <c r="BB29" s="6" t="s">
        <v>120</v>
      </c>
      <c r="BC29" s="6" t="s">
        <v>66</v>
      </c>
      <c r="BD29" s="6" t="str">
        <f t="shared" si="7"/>
        <v>1,2,2</v>
      </c>
      <c r="BE29" s="6" t="str">
        <f t="shared" si="8"/>
        <v>1,2,7,2</v>
      </c>
      <c r="BF29" s="6" t="str">
        <f t="shared" si="9"/>
        <v>1,2,4,2</v>
      </c>
      <c r="BG29" s="6" t="str">
        <f t="shared" si="10"/>
        <v>1,2,6,2</v>
      </c>
      <c r="BH29" s="6" t="str">
        <f t="shared" si="11"/>
        <v>1,2,5,6,2</v>
      </c>
      <c r="BI29" s="6" t="str">
        <f t="shared" si="12"/>
        <v>1,2,2</v>
      </c>
      <c r="BJ29" s="6" t="str">
        <f t="shared" si="13"/>
        <v>1,2,2</v>
      </c>
      <c r="BK29" s="6" t="s">
        <v>121</v>
      </c>
      <c r="BL29" s="6" t="s">
        <v>71</v>
      </c>
      <c r="BM29" s="6" t="s">
        <v>121</v>
      </c>
      <c r="BN29" s="6" t="s">
        <v>72</v>
      </c>
      <c r="BP29" s="5">
        <f t="shared" si="16"/>
        <v>-2.1012</v>
      </c>
      <c r="BQ29" s="5"/>
      <c r="BR29" s="5"/>
      <c r="BS29" s="5"/>
      <c r="BT29" s="5"/>
      <c r="BU29" s="5"/>
      <c r="BV29" s="5"/>
      <c r="BW29" s="5"/>
      <c r="BX29" s="5"/>
      <c r="BY29" s="5"/>
      <c r="BZ29" s="5"/>
      <c r="CA29" s="5"/>
      <c r="CB29" s="5"/>
      <c r="CC29" s="5"/>
      <c r="CD29" s="5">
        <f t="shared" si="14"/>
        <v>-2.1012</v>
      </c>
    </row>
    <row r="30" spans="1:82" x14ac:dyDescent="0.25">
      <c r="A30" s="5">
        <f t="shared" si="15"/>
        <v>27</v>
      </c>
      <c r="B30" s="3">
        <v>37</v>
      </c>
      <c r="C30" s="5" t="s">
        <v>13</v>
      </c>
      <c r="D30" s="5" t="s">
        <v>47</v>
      </c>
      <c r="E30" s="3"/>
      <c r="F30" s="3"/>
      <c r="G30" s="3"/>
      <c r="H30" s="3"/>
      <c r="I30" s="3"/>
      <c r="J30" s="5"/>
      <c r="K30" s="5"/>
      <c r="L30" s="5"/>
      <c r="N30" s="5"/>
      <c r="O30" s="5"/>
      <c r="S30" s="5">
        <v>-1</v>
      </c>
      <c r="Z30" s="5">
        <v>0</v>
      </c>
      <c r="AG30" s="6">
        <v>1</v>
      </c>
      <c r="AW30" s="6" t="s">
        <v>66</v>
      </c>
      <c r="AX30" s="6" t="s">
        <v>66</v>
      </c>
      <c r="AY30" s="6" t="s">
        <v>114</v>
      </c>
      <c r="AZ30" s="6" t="s">
        <v>67</v>
      </c>
      <c r="BA30" s="6" t="s">
        <v>68</v>
      </c>
      <c r="BB30" s="6" t="s">
        <v>120</v>
      </c>
      <c r="BC30" s="6" t="s">
        <v>66</v>
      </c>
      <c r="BD30" s="6" t="str">
        <f t="shared" si="7"/>
        <v>1,2,2</v>
      </c>
      <c r="BE30" s="6" t="str">
        <f t="shared" si="8"/>
        <v>1,2,7,2</v>
      </c>
      <c r="BF30" s="6" t="str">
        <f t="shared" si="9"/>
        <v>1,2,4,2</v>
      </c>
      <c r="BG30" s="6" t="str">
        <f t="shared" si="10"/>
        <v>1,2,6,2</v>
      </c>
      <c r="BH30" s="6" t="str">
        <f t="shared" si="11"/>
        <v>1,2,5,6,2</v>
      </c>
      <c r="BI30" s="6" t="str">
        <f t="shared" si="12"/>
        <v>1,2,2</v>
      </c>
      <c r="BJ30" s="6" t="str">
        <f t="shared" si="13"/>
        <v>1,2,2</v>
      </c>
      <c r="BK30" s="6" t="s">
        <v>121</v>
      </c>
      <c r="BL30" s="6" t="s">
        <v>71</v>
      </c>
      <c r="BM30" s="6" t="s">
        <v>121</v>
      </c>
      <c r="BN30" s="6" t="s">
        <v>72</v>
      </c>
      <c r="BP30" s="5"/>
      <c r="BQ30" s="5"/>
      <c r="BR30" s="5"/>
      <c r="BS30" s="5"/>
      <c r="BT30" s="5"/>
      <c r="BU30" s="5"/>
      <c r="BV30" s="5"/>
      <c r="BW30" s="5"/>
      <c r="BX30" s="5"/>
      <c r="BY30" s="5"/>
      <c r="BZ30" s="5"/>
      <c r="CA30" s="5"/>
      <c r="CB30" s="5"/>
      <c r="CC30" s="5"/>
      <c r="CD30" s="5"/>
    </row>
    <row r="31" spans="1:82" x14ac:dyDescent="0.25">
      <c r="A31" s="5">
        <f t="shared" si="15"/>
        <v>28</v>
      </c>
      <c r="B31" s="3">
        <v>38.950000000000003</v>
      </c>
      <c r="C31" s="3" t="s">
        <v>59</v>
      </c>
      <c r="D31" s="5" t="s">
        <v>47</v>
      </c>
      <c r="E31" s="3">
        <v>4.1879999999999997</v>
      </c>
      <c r="F31" s="3">
        <v>3.2559999999999998</v>
      </c>
      <c r="G31" s="5">
        <v>0.4</v>
      </c>
      <c r="H31" s="5">
        <v>0.27500000000000002</v>
      </c>
      <c r="I31" s="3"/>
      <c r="J31" s="5"/>
      <c r="K31" s="5"/>
      <c r="L31" s="5"/>
      <c r="N31" s="5"/>
      <c r="O31" s="5">
        <v>60</v>
      </c>
      <c r="S31" s="5">
        <v>-1</v>
      </c>
      <c r="T31" s="5">
        <v>-1</v>
      </c>
      <c r="Z31" s="5">
        <v>0</v>
      </c>
      <c r="AF31">
        <v>1</v>
      </c>
      <c r="AG31" s="6">
        <v>1</v>
      </c>
      <c r="AW31" s="6" t="s">
        <v>66</v>
      </c>
      <c r="AX31" s="6" t="s">
        <v>66</v>
      </c>
      <c r="AY31" s="6" t="s">
        <v>114</v>
      </c>
      <c r="AZ31" s="6" t="s">
        <v>67</v>
      </c>
      <c r="BA31" s="6" t="s">
        <v>68</v>
      </c>
      <c r="BB31" s="6" t="s">
        <v>120</v>
      </c>
      <c r="BC31" s="6" t="s">
        <v>66</v>
      </c>
      <c r="BD31" s="6" t="str">
        <f t="shared" si="7"/>
        <v>1,2,2</v>
      </c>
      <c r="BE31" s="6" t="str">
        <f t="shared" si="8"/>
        <v>1,2,7,2</v>
      </c>
      <c r="BF31" s="6" t="str">
        <f t="shared" si="9"/>
        <v>1,2,4,2</v>
      </c>
      <c r="BG31" s="6" t="str">
        <f t="shared" si="10"/>
        <v>1,2,6,2</v>
      </c>
      <c r="BH31" s="6" t="str">
        <f t="shared" si="11"/>
        <v>1,2,5,6,2</v>
      </c>
      <c r="BI31" s="6" t="str">
        <f t="shared" si="12"/>
        <v>1,2,2</v>
      </c>
      <c r="BJ31" s="6" t="str">
        <f t="shared" si="13"/>
        <v>1,2,2</v>
      </c>
      <c r="BK31" s="6" t="s">
        <v>121</v>
      </c>
      <c r="BL31" s="6" t="s">
        <v>75</v>
      </c>
      <c r="BM31" s="6" t="s">
        <v>121</v>
      </c>
      <c r="BN31" s="6" t="s">
        <v>76</v>
      </c>
      <c r="BP31" s="5">
        <f t="shared" si="16"/>
        <v>-1.9535999999999998</v>
      </c>
      <c r="BQ31" s="5">
        <f t="shared" ref="BQ31" si="29">($G31+T31)*$F31</f>
        <v>-1.9535999999999998</v>
      </c>
      <c r="BR31" s="5"/>
      <c r="BS31" s="5"/>
      <c r="BT31" s="5"/>
      <c r="BU31" s="5"/>
      <c r="BV31" s="5"/>
      <c r="BW31" s="5"/>
      <c r="BX31" s="5"/>
      <c r="BY31" s="5"/>
      <c r="BZ31" s="5"/>
      <c r="CA31" s="5"/>
      <c r="CB31" s="5"/>
      <c r="CC31" s="5">
        <f t="shared" ref="CC31" si="30">($G31-AF31)*$F31</f>
        <v>-1.9535999999999998</v>
      </c>
      <c r="CD31" s="5">
        <f t="shared" si="14"/>
        <v>-1.9535999999999998</v>
      </c>
    </row>
    <row r="32" spans="1:82" x14ac:dyDescent="0.25">
      <c r="A32" s="5">
        <f t="shared" si="15"/>
        <v>29</v>
      </c>
      <c r="B32" s="3">
        <v>41</v>
      </c>
      <c r="C32" s="5" t="s">
        <v>13</v>
      </c>
      <c r="D32" s="5" t="s">
        <v>61</v>
      </c>
      <c r="E32" s="3"/>
      <c r="F32" s="3"/>
      <c r="G32" s="3"/>
      <c r="H32" s="3"/>
      <c r="I32" s="3"/>
      <c r="J32" s="5"/>
      <c r="K32" s="5"/>
      <c r="L32" s="5"/>
      <c r="M32" s="5">
        <v>65</v>
      </c>
      <c r="N32" s="5"/>
      <c r="O32" s="5">
        <v>20</v>
      </c>
      <c r="S32" s="5">
        <v>-1</v>
      </c>
      <c r="T32" s="5">
        <v>9999</v>
      </c>
      <c r="Z32" s="5">
        <v>0</v>
      </c>
      <c r="AF32" s="5">
        <v>9999</v>
      </c>
      <c r="AG32" s="6">
        <v>1</v>
      </c>
      <c r="AJ32" s="5" t="s">
        <v>81</v>
      </c>
      <c r="AT32" s="5" t="s">
        <v>81</v>
      </c>
      <c r="AW32" s="6"/>
      <c r="AX32" s="6" t="s">
        <v>66</v>
      </c>
      <c r="AY32" s="6" t="s">
        <v>114</v>
      </c>
      <c r="AZ32" s="6" t="s">
        <v>67</v>
      </c>
      <c r="BA32" s="6" t="s">
        <v>68</v>
      </c>
      <c r="BB32" s="6" t="s">
        <v>120</v>
      </c>
      <c r="BC32" s="6" t="s">
        <v>66</v>
      </c>
      <c r="BD32" s="6" t="str">
        <f t="shared" si="7"/>
        <v>1,2,2</v>
      </c>
      <c r="BE32" s="6" t="str">
        <f t="shared" si="8"/>
        <v>1,2,7,2</v>
      </c>
      <c r="BF32" s="6" t="str">
        <f t="shared" si="9"/>
        <v>1,2,4,2</v>
      </c>
      <c r="BG32" s="6" t="str">
        <f t="shared" si="10"/>
        <v>1,2,6,2</v>
      </c>
      <c r="BH32" s="6" t="str">
        <f t="shared" si="11"/>
        <v>1,2,5,6,2</v>
      </c>
      <c r="BI32" s="6" t="str">
        <f t="shared" si="12"/>
        <v>1,2,2</v>
      </c>
      <c r="BJ32" s="6"/>
      <c r="BK32" s="6" t="s">
        <v>121</v>
      </c>
      <c r="BL32" s="6" t="s">
        <v>73</v>
      </c>
      <c r="BM32" s="6" t="s">
        <v>121</v>
      </c>
      <c r="BN32" s="6" t="s">
        <v>74</v>
      </c>
      <c r="BP32" s="5"/>
      <c r="BQ32" s="5"/>
      <c r="BR32" s="5"/>
      <c r="BS32" s="5"/>
      <c r="BT32" s="5"/>
      <c r="BU32" s="5"/>
      <c r="BV32" s="5"/>
      <c r="BW32" s="5"/>
      <c r="BX32" s="5"/>
      <c r="BY32" s="5"/>
      <c r="BZ32" s="5"/>
      <c r="CA32" s="5"/>
      <c r="CB32" s="5"/>
      <c r="CC32" s="5"/>
      <c r="CD32" s="5"/>
    </row>
    <row r="33" spans="1:82" x14ac:dyDescent="0.25">
      <c r="A33" s="5">
        <f t="shared" si="15"/>
        <v>30</v>
      </c>
      <c r="B33" s="3">
        <v>42</v>
      </c>
      <c r="C33" s="5" t="s">
        <v>13</v>
      </c>
      <c r="D33" s="5" t="s">
        <v>61</v>
      </c>
      <c r="E33" s="3"/>
      <c r="F33" s="3"/>
      <c r="G33" s="3"/>
      <c r="H33" s="3"/>
      <c r="I33" s="3"/>
      <c r="J33" s="5"/>
      <c r="K33" s="5"/>
      <c r="L33" s="5"/>
      <c r="N33" s="5"/>
      <c r="O33" s="5"/>
      <c r="S33" s="5">
        <v>-1</v>
      </c>
      <c r="T33" s="5">
        <v>9999</v>
      </c>
      <c r="Z33" s="5">
        <v>0</v>
      </c>
      <c r="AF33" s="5">
        <v>9999</v>
      </c>
      <c r="AG33" s="6">
        <v>1</v>
      </c>
      <c r="AW33" s="6"/>
      <c r="AX33" s="6" t="s">
        <v>66</v>
      </c>
      <c r="AY33" s="6" t="s">
        <v>114</v>
      </c>
      <c r="AZ33" s="6" t="s">
        <v>67</v>
      </c>
      <c r="BA33" s="6" t="s">
        <v>68</v>
      </c>
      <c r="BB33" s="6" t="s">
        <v>120</v>
      </c>
      <c r="BC33" s="6" t="s">
        <v>66</v>
      </c>
      <c r="BD33" s="6" t="str">
        <f t="shared" si="7"/>
        <v>1,2,2</v>
      </c>
      <c r="BE33" s="6" t="str">
        <f t="shared" si="8"/>
        <v>1,2,7,2</v>
      </c>
      <c r="BF33" s="6" t="str">
        <f t="shared" si="9"/>
        <v>1,2,4,2</v>
      </c>
      <c r="BG33" s="6" t="str">
        <f t="shared" si="10"/>
        <v>1,2,6,2</v>
      </c>
      <c r="BH33" s="6" t="str">
        <f t="shared" si="11"/>
        <v>1,2,5,6,2</v>
      </c>
      <c r="BI33" s="6" t="str">
        <f t="shared" si="12"/>
        <v>1,2,2</v>
      </c>
      <c r="BJ33" s="6"/>
      <c r="BK33" s="6" t="s">
        <v>121</v>
      </c>
      <c r="BL33" s="6" t="s">
        <v>73</v>
      </c>
      <c r="BM33" s="6" t="s">
        <v>121</v>
      </c>
      <c r="BN33" s="6" t="s">
        <v>74</v>
      </c>
      <c r="BP33" s="5"/>
      <c r="BQ33" s="5"/>
      <c r="BR33" s="5"/>
      <c r="BS33" s="5"/>
      <c r="BT33" s="5"/>
      <c r="BU33" s="5"/>
      <c r="BV33" s="5"/>
      <c r="BW33" s="5"/>
      <c r="BX33" s="5"/>
      <c r="BY33" s="5"/>
      <c r="BZ33" s="5"/>
      <c r="CA33" s="5"/>
      <c r="CB33" s="5"/>
      <c r="CC33" s="5"/>
      <c r="CD33" s="5"/>
    </row>
    <row r="34" spans="1:82" x14ac:dyDescent="0.25">
      <c r="A34" s="5">
        <f t="shared" si="15"/>
        <v>31</v>
      </c>
      <c r="B34" s="3">
        <v>43.05</v>
      </c>
      <c r="C34" s="3" t="s">
        <v>60</v>
      </c>
      <c r="D34" s="5" t="s">
        <v>61</v>
      </c>
      <c r="E34" s="3">
        <v>3.125</v>
      </c>
      <c r="F34" s="3">
        <v>3.01</v>
      </c>
      <c r="G34" s="5">
        <v>0.4</v>
      </c>
      <c r="H34" s="5">
        <v>0.27500000000000002</v>
      </c>
      <c r="I34" s="3"/>
      <c r="J34" s="5"/>
      <c r="K34" s="5"/>
      <c r="L34" s="5"/>
      <c r="N34" s="5"/>
      <c r="O34" s="5"/>
      <c r="S34" s="5">
        <v>-1</v>
      </c>
      <c r="T34" s="5">
        <v>9999</v>
      </c>
      <c r="V34" s="5">
        <f>-1+(Parameters!$B$2+Parameters!$B$3)/(1000*F34)</f>
        <v>-0.83388704318936879</v>
      </c>
      <c r="Z34" s="5">
        <v>0</v>
      </c>
      <c r="AD34" s="5">
        <f>-1*V34</f>
        <v>0.83388704318936879</v>
      </c>
      <c r="AF34" s="5">
        <v>9999</v>
      </c>
      <c r="AG34" s="6">
        <v>1</v>
      </c>
      <c r="AW34" s="6"/>
      <c r="AX34" s="6" t="s">
        <v>66</v>
      </c>
      <c r="AY34" s="6" t="s">
        <v>114</v>
      </c>
      <c r="AZ34" s="6" t="s">
        <v>67</v>
      </c>
      <c r="BA34" s="6" t="s">
        <v>68</v>
      </c>
      <c r="BB34" s="6" t="s">
        <v>120</v>
      </c>
      <c r="BC34" s="6" t="s">
        <v>66</v>
      </c>
      <c r="BD34" s="6" t="str">
        <f t="shared" si="7"/>
        <v>1,2,2</v>
      </c>
      <c r="BE34" s="6" t="str">
        <f t="shared" si="8"/>
        <v>1,2,7,2</v>
      </c>
      <c r="BF34" s="6" t="str">
        <f t="shared" si="9"/>
        <v>1,2,4,2</v>
      </c>
      <c r="BG34" s="6" t="str">
        <f t="shared" si="10"/>
        <v>1,2,6,2</v>
      </c>
      <c r="BH34" s="6" t="str">
        <f t="shared" si="11"/>
        <v>1,2,5,6,2</v>
      </c>
      <c r="BI34" s="6" t="str">
        <f t="shared" si="12"/>
        <v>1,2,2</v>
      </c>
      <c r="BJ34" s="6"/>
      <c r="BK34" s="6" t="s">
        <v>121</v>
      </c>
      <c r="BL34" s="6" t="s">
        <v>79</v>
      </c>
      <c r="BM34" s="6" t="s">
        <v>121</v>
      </c>
      <c r="BN34" s="6" t="s">
        <v>80</v>
      </c>
      <c r="BP34" s="5">
        <f t="shared" si="16"/>
        <v>-1.8059999999999998</v>
      </c>
      <c r="BQ34" s="5"/>
      <c r="BR34" s="5"/>
      <c r="BS34" s="5">
        <f t="shared" si="23"/>
        <v>-1.3059999999999998</v>
      </c>
      <c r="BT34" s="5"/>
      <c r="BU34" s="5"/>
      <c r="BV34" s="5"/>
      <c r="BW34" s="5">
        <f t="shared" si="25"/>
        <v>1.204</v>
      </c>
      <c r="BX34" s="5"/>
      <c r="BY34" s="5"/>
      <c r="BZ34" s="5"/>
      <c r="CA34" s="5">
        <f t="shared" si="27"/>
        <v>-1.3059999999999998</v>
      </c>
      <c r="CB34" s="5"/>
      <c r="CC34" s="5"/>
      <c r="CD34" s="5">
        <f t="shared" si="14"/>
        <v>-1.8059999999999998</v>
      </c>
    </row>
    <row r="35" spans="1:82" x14ac:dyDescent="0.25">
      <c r="A35" s="5">
        <f t="shared" si="15"/>
        <v>32</v>
      </c>
      <c r="B35" s="3">
        <v>45</v>
      </c>
      <c r="C35" s="5" t="s">
        <v>13</v>
      </c>
      <c r="D35" s="5" t="s">
        <v>61</v>
      </c>
      <c r="E35" s="3"/>
      <c r="F35" s="3"/>
      <c r="G35" s="3"/>
      <c r="H35" s="3"/>
      <c r="I35" s="3" t="s">
        <v>112</v>
      </c>
      <c r="J35" s="5"/>
      <c r="K35" s="5"/>
      <c r="L35" s="5"/>
      <c r="N35" s="5">
        <v>1</v>
      </c>
      <c r="O35" s="5"/>
      <c r="S35" s="5">
        <v>-1</v>
      </c>
      <c r="T35" s="5">
        <v>9999</v>
      </c>
      <c r="V35">
        <v>9999</v>
      </c>
      <c r="Z35" s="5">
        <v>0</v>
      </c>
      <c r="AD35" s="5">
        <v>9999</v>
      </c>
      <c r="AF35" s="5">
        <v>9999</v>
      </c>
      <c r="AG35" s="6">
        <v>1</v>
      </c>
      <c r="AJ35" s="5" t="s">
        <v>81</v>
      </c>
      <c r="AT35" s="5" t="s">
        <v>81</v>
      </c>
      <c r="AW35" s="6"/>
      <c r="AX35" s="6" t="s">
        <v>66</v>
      </c>
      <c r="AY35" s="6"/>
      <c r="AZ35" s="6" t="s">
        <v>67</v>
      </c>
      <c r="BA35" s="6" t="s">
        <v>68</v>
      </c>
      <c r="BB35" s="6" t="s">
        <v>120</v>
      </c>
      <c r="BC35" s="6" t="s">
        <v>66</v>
      </c>
      <c r="BD35" s="6" t="str">
        <f t="shared" si="7"/>
        <v>1,2,2</v>
      </c>
      <c r="BE35" s="6" t="str">
        <f t="shared" si="8"/>
        <v>1,2,7,2</v>
      </c>
      <c r="BF35" s="6" t="str">
        <f t="shared" si="9"/>
        <v>1,2,4,2</v>
      </c>
      <c r="BG35" s="6" t="str">
        <f t="shared" si="10"/>
        <v>1,2,6,2</v>
      </c>
      <c r="BH35" s="6"/>
      <c r="BI35" s="6" t="str">
        <f t="shared" si="12"/>
        <v>1,2,2</v>
      </c>
      <c r="BJ35" s="6"/>
      <c r="BK35" s="6" t="s">
        <v>121</v>
      </c>
      <c r="BL35" s="6" t="s">
        <v>77</v>
      </c>
      <c r="BM35" s="6" t="s">
        <v>121</v>
      </c>
      <c r="BN35" s="6" t="s">
        <v>78</v>
      </c>
      <c r="BP35" s="5"/>
      <c r="BQ35" s="5"/>
      <c r="BR35" s="5"/>
      <c r="BS35" s="5"/>
      <c r="BT35" s="5"/>
      <c r="BU35" s="5"/>
      <c r="BV35" s="5"/>
      <c r="BW35" s="5"/>
      <c r="BX35" s="5"/>
      <c r="BY35" s="5"/>
      <c r="BZ35" s="5"/>
      <c r="CA35" s="5"/>
      <c r="CB35" s="5"/>
      <c r="CC35" s="5"/>
      <c r="CD35" s="5"/>
    </row>
    <row r="36" spans="1:82" x14ac:dyDescent="0.25">
      <c r="A36" s="5">
        <f t="shared" si="15"/>
        <v>33</v>
      </c>
      <c r="B36" s="3">
        <v>47.15</v>
      </c>
      <c r="C36" s="3" t="s">
        <v>60</v>
      </c>
      <c r="D36" s="5" t="s">
        <v>61</v>
      </c>
      <c r="E36" s="3">
        <v>2.319</v>
      </c>
      <c r="F36" s="3">
        <v>2.7639999999999998</v>
      </c>
      <c r="G36" s="5">
        <v>0.4</v>
      </c>
      <c r="H36" s="5">
        <v>0.27500000000000002</v>
      </c>
      <c r="I36" s="5"/>
      <c r="J36" s="5"/>
      <c r="K36" s="5"/>
      <c r="L36" s="5"/>
      <c r="N36" s="5"/>
      <c r="O36" s="5"/>
      <c r="S36" s="5">
        <v>-1</v>
      </c>
      <c r="T36" s="5">
        <v>9999</v>
      </c>
      <c r="V36" s="5">
        <v>9999</v>
      </c>
      <c r="Z36" s="5">
        <v>0</v>
      </c>
      <c r="AD36" s="5">
        <v>9999</v>
      </c>
      <c r="AF36" s="5">
        <v>9999</v>
      </c>
      <c r="AG36" s="6">
        <v>1</v>
      </c>
      <c r="AW36" s="6"/>
      <c r="AX36" s="6" t="s">
        <v>66</v>
      </c>
      <c r="AY36" s="6"/>
      <c r="AZ36" s="6" t="s">
        <v>67</v>
      </c>
      <c r="BA36" s="6" t="s">
        <v>68</v>
      </c>
      <c r="BB36" s="6" t="s">
        <v>120</v>
      </c>
      <c r="BC36" s="6" t="s">
        <v>66</v>
      </c>
      <c r="BD36" s="6" t="str">
        <f t="shared" si="7"/>
        <v>1,2,2</v>
      </c>
      <c r="BE36" s="6" t="str">
        <f t="shared" si="8"/>
        <v>1,2,7,2</v>
      </c>
      <c r="BF36" s="6" t="str">
        <f t="shared" si="9"/>
        <v>1,2,4,2</v>
      </c>
      <c r="BG36" s="6" t="str">
        <f t="shared" si="10"/>
        <v>1,2,6,2</v>
      </c>
      <c r="BH36" s="6"/>
      <c r="BI36" s="6" t="str">
        <f t="shared" si="12"/>
        <v>1,2,2</v>
      </c>
      <c r="BJ36" s="6"/>
      <c r="BK36" s="6" t="s">
        <v>121</v>
      </c>
      <c r="BL36" s="6" t="s">
        <v>77</v>
      </c>
      <c r="BM36" s="6" t="s">
        <v>121</v>
      </c>
      <c r="BN36" s="6" t="s">
        <v>78</v>
      </c>
      <c r="BP36" s="5">
        <f t="shared" si="16"/>
        <v>-1.6583999999999999</v>
      </c>
      <c r="BQ36" s="5"/>
      <c r="BR36" s="5"/>
      <c r="BS36" s="5"/>
      <c r="BT36" s="5"/>
      <c r="BU36" s="5"/>
      <c r="BV36" s="5"/>
      <c r="BW36" s="5">
        <f t="shared" si="25"/>
        <v>1.1055999999999999</v>
      </c>
      <c r="BX36" s="5"/>
      <c r="BY36" s="5"/>
      <c r="BZ36" s="5"/>
      <c r="CA36" s="5"/>
      <c r="CB36" s="5"/>
      <c r="CC36" s="5"/>
      <c r="CD36" s="5">
        <f t="shared" si="14"/>
        <v>-1.6583999999999999</v>
      </c>
    </row>
    <row r="37" spans="1:82" x14ac:dyDescent="0.25">
      <c r="A37" s="5">
        <f t="shared" si="15"/>
        <v>34</v>
      </c>
      <c r="B37" s="3">
        <v>51.25</v>
      </c>
      <c r="C37" s="3" t="s">
        <v>60</v>
      </c>
      <c r="D37" s="5" t="s">
        <v>61</v>
      </c>
      <c r="E37" s="3">
        <v>1.526</v>
      </c>
      <c r="F37" s="3">
        <v>2.5179999999999998</v>
      </c>
      <c r="G37" s="5">
        <v>0.4</v>
      </c>
      <c r="H37" s="5">
        <v>0.27500000000000002</v>
      </c>
      <c r="I37" s="5"/>
      <c r="J37" s="5"/>
      <c r="K37" s="5"/>
      <c r="L37" s="5"/>
      <c r="N37" s="5"/>
      <c r="O37" s="5"/>
      <c r="S37" s="5">
        <v>-1</v>
      </c>
      <c r="T37" s="5">
        <v>9999</v>
      </c>
      <c r="V37" s="5">
        <v>9999</v>
      </c>
      <c r="Z37" s="5">
        <v>0</v>
      </c>
      <c r="AD37" s="5">
        <v>9999</v>
      </c>
      <c r="AF37" s="5">
        <v>9999</v>
      </c>
      <c r="AG37" s="6">
        <v>1</v>
      </c>
      <c r="AW37" s="6"/>
      <c r="AX37" s="6" t="s">
        <v>66</v>
      </c>
      <c r="AY37" s="6"/>
      <c r="AZ37" s="6" t="s">
        <v>67</v>
      </c>
      <c r="BA37" s="6" t="s">
        <v>68</v>
      </c>
      <c r="BB37" s="6" t="s">
        <v>120</v>
      </c>
      <c r="BC37" s="6" t="s">
        <v>66</v>
      </c>
      <c r="BD37" s="6" t="str">
        <f t="shared" si="7"/>
        <v>1,2,2</v>
      </c>
      <c r="BE37" s="6" t="str">
        <f t="shared" si="8"/>
        <v>1,2,7,2</v>
      </c>
      <c r="BF37" s="6" t="str">
        <f t="shared" si="9"/>
        <v>1,2,4,2</v>
      </c>
      <c r="BG37" s="6" t="str">
        <f t="shared" si="10"/>
        <v>1,2,6,2</v>
      </c>
      <c r="BH37" s="6"/>
      <c r="BI37" s="6" t="str">
        <f t="shared" si="12"/>
        <v>1,2,2</v>
      </c>
      <c r="BJ37" s="6"/>
      <c r="BK37" s="6" t="s">
        <v>121</v>
      </c>
      <c r="BL37" s="6" t="s">
        <v>77</v>
      </c>
      <c r="BM37" s="6" t="s">
        <v>121</v>
      </c>
      <c r="BN37" s="6" t="s">
        <v>78</v>
      </c>
      <c r="BP37" s="5">
        <f t="shared" si="16"/>
        <v>-1.5107999999999999</v>
      </c>
      <c r="BQ37" s="5"/>
      <c r="BR37" s="5"/>
      <c r="BS37" s="5"/>
      <c r="BT37" s="5"/>
      <c r="BU37" s="5"/>
      <c r="BV37" s="5"/>
      <c r="BW37" s="5">
        <f t="shared" si="25"/>
        <v>1.0071999999999999</v>
      </c>
      <c r="BX37" s="5"/>
      <c r="BY37" s="5"/>
      <c r="BZ37" s="5"/>
      <c r="CA37" s="5"/>
      <c r="CB37" s="5"/>
      <c r="CC37" s="5"/>
      <c r="CD37" s="5">
        <f t="shared" si="14"/>
        <v>-1.5107999999999999</v>
      </c>
    </row>
    <row r="38" spans="1:82" x14ac:dyDescent="0.25">
      <c r="A38" s="5">
        <f t="shared" si="15"/>
        <v>35</v>
      </c>
      <c r="B38" s="3">
        <v>54.666699999999999</v>
      </c>
      <c r="C38" s="3" t="s">
        <v>60</v>
      </c>
      <c r="D38" s="5" t="s">
        <v>61</v>
      </c>
      <c r="E38" s="3">
        <v>0.86299999999999999</v>
      </c>
      <c r="F38" s="3">
        <v>2.3130000000000002</v>
      </c>
      <c r="G38" s="5">
        <v>0.4</v>
      </c>
      <c r="H38" s="5">
        <v>0.27500000000000002</v>
      </c>
      <c r="I38" s="5"/>
      <c r="J38" s="5"/>
      <c r="K38" s="5"/>
      <c r="L38" s="5"/>
      <c r="N38" s="5"/>
      <c r="O38" s="5"/>
      <c r="S38" s="5">
        <v>-1</v>
      </c>
      <c r="T38" s="5">
        <v>9999</v>
      </c>
      <c r="V38" s="5">
        <v>9999</v>
      </c>
      <c r="Z38" s="5">
        <v>0</v>
      </c>
      <c r="AD38" s="5">
        <v>9999</v>
      </c>
      <c r="AF38" s="5">
        <v>9999</v>
      </c>
      <c r="AG38" s="6">
        <v>1</v>
      </c>
      <c r="AW38" s="6"/>
      <c r="AX38" s="6" t="s">
        <v>66</v>
      </c>
      <c r="AY38" s="6"/>
      <c r="AZ38" s="6" t="s">
        <v>67</v>
      </c>
      <c r="BA38" s="6" t="s">
        <v>68</v>
      </c>
      <c r="BB38" s="6" t="s">
        <v>120</v>
      </c>
      <c r="BC38" s="6" t="s">
        <v>66</v>
      </c>
      <c r="BD38" s="6" t="str">
        <f t="shared" si="7"/>
        <v>1,2,2</v>
      </c>
      <c r="BE38" s="6" t="str">
        <f t="shared" si="8"/>
        <v>1,2,7,2</v>
      </c>
      <c r="BF38" s="6" t="str">
        <f t="shared" si="9"/>
        <v>1,2,4,2</v>
      </c>
      <c r="BG38" s="6" t="str">
        <f t="shared" si="10"/>
        <v>1,2,6,2</v>
      </c>
      <c r="BH38" s="6"/>
      <c r="BI38" s="6" t="str">
        <f t="shared" si="12"/>
        <v>1,2,2</v>
      </c>
      <c r="BJ38" s="6"/>
      <c r="BK38" s="6" t="s">
        <v>121</v>
      </c>
      <c r="BL38" s="6" t="s">
        <v>77</v>
      </c>
      <c r="BM38" s="6" t="s">
        <v>121</v>
      </c>
      <c r="BN38" s="6" t="s">
        <v>78</v>
      </c>
      <c r="BP38" s="5">
        <f t="shared" si="16"/>
        <v>-1.3878000000000001</v>
      </c>
      <c r="BQ38" s="5"/>
      <c r="BR38" s="5"/>
      <c r="BS38" s="5"/>
      <c r="BT38" s="5"/>
      <c r="BU38" s="5"/>
      <c r="BV38" s="5"/>
      <c r="BW38" s="5">
        <f t="shared" si="25"/>
        <v>0.92520000000000013</v>
      </c>
      <c r="BX38" s="5"/>
      <c r="BY38" s="5"/>
      <c r="BZ38" s="5"/>
      <c r="CA38" s="5"/>
      <c r="CB38" s="5"/>
      <c r="CC38" s="5"/>
      <c r="CD38" s="5">
        <f t="shared" si="14"/>
        <v>-1.3878000000000001</v>
      </c>
    </row>
    <row r="39" spans="1:82" x14ac:dyDescent="0.25">
      <c r="A39" s="5">
        <f t="shared" si="15"/>
        <v>36</v>
      </c>
      <c r="B39" s="3">
        <v>57.4</v>
      </c>
      <c r="C39" s="3" t="s">
        <v>60</v>
      </c>
      <c r="D39" s="5" t="s">
        <v>61</v>
      </c>
      <c r="E39" s="3">
        <v>0.37</v>
      </c>
      <c r="F39" s="3">
        <v>2.0859999999999999</v>
      </c>
      <c r="G39" s="5">
        <v>0.4</v>
      </c>
      <c r="H39" s="5">
        <v>0.27500000000000002</v>
      </c>
      <c r="I39" s="5" t="s">
        <v>115</v>
      </c>
      <c r="J39" s="5"/>
      <c r="K39" s="5"/>
      <c r="L39" s="5"/>
      <c r="N39" s="5"/>
      <c r="O39" s="5">
        <v>20</v>
      </c>
      <c r="P39" s="5">
        <v>20</v>
      </c>
      <c r="S39" s="5">
        <v>-1</v>
      </c>
      <c r="T39" s="5">
        <v>9999</v>
      </c>
      <c r="U39" s="5">
        <f>-1+Parameters!$B$2/1000/F39</f>
        <v>-0.95206136145733455</v>
      </c>
      <c r="V39" s="5">
        <v>9999</v>
      </c>
      <c r="W39" s="5">
        <f>-1*G39-Parameters!$B$4/2/1000/F39</f>
        <v>-0.54381591562799625</v>
      </c>
      <c r="X39" s="5">
        <f>-1*G39+Parameters!$B$4/2/1000/F39</f>
        <v>-0.25618408437200385</v>
      </c>
      <c r="Y39" s="6">
        <f>Parameters!$B$2/1000/F39*-1</f>
        <v>-4.7938638542665397E-2</v>
      </c>
      <c r="Z39" s="5">
        <v>0</v>
      </c>
      <c r="AA39" s="6">
        <f>Y39*-1</f>
        <v>4.7938638542665397E-2</v>
      </c>
      <c r="AB39" s="6">
        <f>-1*X39</f>
        <v>0.25618408437200385</v>
      </c>
      <c r="AC39" s="5">
        <f>-1*W39</f>
        <v>0.54381591562799625</v>
      </c>
      <c r="AD39" s="5">
        <v>9999</v>
      </c>
      <c r="AE39">
        <f>-1*U39</f>
        <v>0.95206136145733455</v>
      </c>
      <c r="AF39" s="5">
        <v>9999</v>
      </c>
      <c r="AG39" s="6">
        <v>1</v>
      </c>
      <c r="AW39" s="6"/>
      <c r="AX39" s="6" t="s">
        <v>66</v>
      </c>
      <c r="AY39" s="6"/>
      <c r="AZ39" s="6" t="s">
        <v>67</v>
      </c>
      <c r="BA39" s="6" t="s">
        <v>68</v>
      </c>
      <c r="BB39" s="6" t="s">
        <v>120</v>
      </c>
      <c r="BC39" s="6" t="s">
        <v>66</v>
      </c>
      <c r="BD39" s="6" t="str">
        <f t="shared" si="7"/>
        <v>1,2,2</v>
      </c>
      <c r="BE39" s="6" t="str">
        <f t="shared" si="8"/>
        <v>1,2,7,2</v>
      </c>
      <c r="BF39" s="6" t="str">
        <f t="shared" si="9"/>
        <v>1,2,4,2</v>
      </c>
      <c r="BG39" s="6" t="str">
        <f t="shared" si="10"/>
        <v>1,2,6,2</v>
      </c>
      <c r="BH39" s="6"/>
      <c r="BI39" s="6" t="str">
        <f t="shared" si="12"/>
        <v>1,2,2</v>
      </c>
      <c r="BJ39" s="6"/>
      <c r="BK39" s="6" t="s">
        <v>121</v>
      </c>
      <c r="BL39" s="6" t="s">
        <v>77</v>
      </c>
      <c r="BM39" s="6" t="s">
        <v>121</v>
      </c>
      <c r="BN39" s="6" t="s">
        <v>78</v>
      </c>
      <c r="BP39" s="5">
        <f t="shared" si="16"/>
        <v>-1.2515999999999998</v>
      </c>
      <c r="BQ39" s="5"/>
      <c r="BR39" s="5">
        <f t="shared" ref="BR39:BT41" si="31">($G39+U39)*$F39</f>
        <v>-1.1515999999999997</v>
      </c>
      <c r="BS39" s="5"/>
      <c r="BT39" s="5">
        <f t="shared" si="31"/>
        <v>-0.3000000000000001</v>
      </c>
      <c r="BU39" s="5">
        <f t="shared" ref="BU39:BU41" si="32">($G39+X39)*$F39</f>
        <v>0.3</v>
      </c>
      <c r="BV39" s="5">
        <f t="shared" si="24"/>
        <v>0.73439999999999994</v>
      </c>
      <c r="BW39" s="5">
        <f t="shared" si="25"/>
        <v>0.83440000000000003</v>
      </c>
      <c r="BX39" s="5">
        <f t="shared" si="26"/>
        <v>0.73439999999999994</v>
      </c>
      <c r="BY39" s="5">
        <f t="shared" ref="BY39:BY41" si="33">($G39-AB39)*$F39</f>
        <v>0.3</v>
      </c>
      <c r="BZ39" s="5">
        <f t="shared" ref="BZ39:BZ41" si="34">($G39-AC39)*$F39</f>
        <v>-0.3000000000000001</v>
      </c>
      <c r="CA39" s="5"/>
      <c r="CB39" s="5">
        <f t="shared" si="28"/>
        <v>-1.1515999999999997</v>
      </c>
      <c r="CC39" s="5"/>
      <c r="CD39" s="5">
        <f t="shared" si="14"/>
        <v>-1.2515999999999998</v>
      </c>
    </row>
    <row r="40" spans="1:82" x14ac:dyDescent="0.25">
      <c r="A40" s="5">
        <f t="shared" si="15"/>
        <v>37</v>
      </c>
      <c r="B40" s="3">
        <v>60.133299999999998</v>
      </c>
      <c r="C40" s="3" t="s">
        <v>60</v>
      </c>
      <c r="D40" s="5" t="s">
        <v>61</v>
      </c>
      <c r="E40" s="3">
        <v>0.106</v>
      </c>
      <c r="F40" s="3">
        <v>1.419</v>
      </c>
      <c r="G40" s="5">
        <v>0.4</v>
      </c>
      <c r="H40" s="5">
        <v>0.27500000000000002</v>
      </c>
      <c r="I40" s="3"/>
      <c r="J40" s="5"/>
      <c r="K40" s="5"/>
      <c r="L40" s="5"/>
      <c r="N40" s="5"/>
      <c r="O40" s="5"/>
      <c r="S40" s="5">
        <v>-1</v>
      </c>
      <c r="T40" s="5">
        <v>9999</v>
      </c>
      <c r="V40" s="5">
        <v>9999</v>
      </c>
      <c r="W40" s="5">
        <f>-1*G40-Parameters!$B$4/2/1000/F40</f>
        <v>-0.6114164904862579</v>
      </c>
      <c r="X40" s="5">
        <f>-1*G40+Parameters!$B$4/2/1000/F40</f>
        <v>-0.18858350951374211</v>
      </c>
      <c r="Y40" s="6">
        <f>Parameters!$B$2/1000/F40*-1</f>
        <v>-7.0472163495419307E-2</v>
      </c>
      <c r="Z40" s="5">
        <v>0</v>
      </c>
      <c r="AA40" s="6">
        <f>Y40*-1</f>
        <v>7.0472163495419307E-2</v>
      </c>
      <c r="AB40" s="6">
        <f>-1*X40</f>
        <v>0.18858350951374211</v>
      </c>
      <c r="AC40" s="5">
        <f>-1*W40</f>
        <v>0.6114164904862579</v>
      </c>
      <c r="AD40" s="5">
        <v>9999</v>
      </c>
      <c r="AF40" s="5">
        <v>9999</v>
      </c>
      <c r="AG40" s="6">
        <v>1</v>
      </c>
      <c r="AW40" s="6"/>
      <c r="AX40" s="6" t="s">
        <v>66</v>
      </c>
      <c r="AY40" s="6"/>
      <c r="AZ40" s="6" t="s">
        <v>66</v>
      </c>
      <c r="BA40" s="6" t="s">
        <v>68</v>
      </c>
      <c r="BB40" s="6" t="s">
        <v>66</v>
      </c>
      <c r="BC40" s="6" t="s">
        <v>66</v>
      </c>
      <c r="BD40" s="6" t="str">
        <f t="shared" si="7"/>
        <v>1,2,2</v>
      </c>
      <c r="BE40" s="6" t="str">
        <f t="shared" si="8"/>
        <v>1,2,2</v>
      </c>
      <c r="BF40" s="6" t="str">
        <f t="shared" si="9"/>
        <v>1,2,4,2</v>
      </c>
      <c r="BG40" s="6" t="str">
        <f t="shared" si="10"/>
        <v>1,2,2</v>
      </c>
      <c r="BH40" s="6"/>
      <c r="BI40" s="6" t="str">
        <f t="shared" si="12"/>
        <v>1,2,2</v>
      </c>
      <c r="BJ40" s="6"/>
      <c r="BK40" s="6"/>
      <c r="BL40" s="6"/>
      <c r="BM40" s="6"/>
      <c r="BN40" s="6"/>
      <c r="BP40" s="5"/>
      <c r="BQ40" s="5"/>
      <c r="BR40" s="5"/>
      <c r="BS40" s="5"/>
      <c r="BT40" s="5"/>
      <c r="BU40" s="5"/>
      <c r="BV40" s="5"/>
      <c r="BW40" s="5"/>
      <c r="BX40" s="5">
        <f t="shared" si="26"/>
        <v>0.46760000000000007</v>
      </c>
      <c r="BY40" s="5">
        <f t="shared" si="33"/>
        <v>0.3</v>
      </c>
      <c r="BZ40" s="5">
        <f t="shared" si="34"/>
        <v>-0.29999999999999993</v>
      </c>
      <c r="CA40" s="5"/>
      <c r="CB40" s="5"/>
      <c r="CC40" s="5"/>
      <c r="CD40" s="5">
        <f t="shared" si="14"/>
        <v>-0.85140000000000005</v>
      </c>
    </row>
    <row r="41" spans="1:82" x14ac:dyDescent="0.25">
      <c r="A41" s="5">
        <f t="shared" si="15"/>
        <v>38</v>
      </c>
      <c r="B41" s="3">
        <v>61.5</v>
      </c>
      <c r="C41" s="3" t="s">
        <v>60</v>
      </c>
      <c r="D41" s="5" t="s">
        <v>61</v>
      </c>
      <c r="E41" s="3">
        <v>0</v>
      </c>
      <c r="F41" s="3">
        <v>1.0854999999999999</v>
      </c>
      <c r="G41" s="5">
        <v>0.4</v>
      </c>
      <c r="H41" s="5">
        <v>0.27500000000000002</v>
      </c>
      <c r="I41" s="3" t="s">
        <v>116</v>
      </c>
      <c r="J41" s="5">
        <v>1</v>
      </c>
      <c r="K41" s="5">
        <v>3</v>
      </c>
      <c r="L41" s="5"/>
      <c r="M41" s="5">
        <v>1</v>
      </c>
      <c r="N41" s="5"/>
      <c r="O41" s="5"/>
      <c r="Q41" s="5">
        <v>2</v>
      </c>
      <c r="R41" s="5">
        <v>40</v>
      </c>
      <c r="S41" s="5">
        <v>-1</v>
      </c>
      <c r="T41" s="5">
        <v>9999</v>
      </c>
      <c r="U41" s="5">
        <f>-1+Parameters!$B$2/1000/F41</f>
        <v>-0.90787655458314143</v>
      </c>
      <c r="V41" s="5">
        <v>9999</v>
      </c>
      <c r="W41" s="5">
        <f>-1*G41-Parameters!$B$4/2/1000/F41</f>
        <v>-0.67637033625057574</v>
      </c>
      <c r="X41" s="5">
        <f>-1*G41+Parameters!$B$4/2/1000/F41</f>
        <v>-0.12362966374942425</v>
      </c>
      <c r="Y41" s="6">
        <f>Parameters!$B$2/1000/F41*-1</f>
        <v>-9.2123445416858601E-2</v>
      </c>
      <c r="Z41">
        <v>0</v>
      </c>
      <c r="AA41" s="6">
        <f>Y41*-1</f>
        <v>9.2123445416858601E-2</v>
      </c>
      <c r="AB41" s="6">
        <f>-1*X41</f>
        <v>0.12362966374942425</v>
      </c>
      <c r="AC41" s="5">
        <f>-1*W41</f>
        <v>0.67637033625057574</v>
      </c>
      <c r="AD41" s="5">
        <v>9999</v>
      </c>
      <c r="AE41" s="5">
        <f>-1*U41</f>
        <v>0.90787655458314143</v>
      </c>
      <c r="AF41" s="5">
        <v>9999</v>
      </c>
      <c r="AG41" s="5">
        <v>1</v>
      </c>
      <c r="AW41" s="6"/>
      <c r="AX41" s="6" t="s">
        <v>66</v>
      </c>
      <c r="AY41" s="6"/>
      <c r="AZ41" s="6" t="s">
        <v>66</v>
      </c>
      <c r="BA41" s="6" t="s">
        <v>66</v>
      </c>
      <c r="BB41" s="6" t="s">
        <v>66</v>
      </c>
      <c r="BC41" s="6" t="s">
        <v>66</v>
      </c>
      <c r="BD41" s="6" t="str">
        <f t="shared" si="7"/>
        <v>1,2,2</v>
      </c>
      <c r="BE41" s="6" t="str">
        <f t="shared" si="8"/>
        <v>1,2,2</v>
      </c>
      <c r="BF41" s="6" t="str">
        <f t="shared" si="9"/>
        <v>1,2,2</v>
      </c>
      <c r="BG41" s="6" t="str">
        <f t="shared" si="10"/>
        <v>1,2,2</v>
      </c>
      <c r="BH41" s="6"/>
      <c r="BI41" s="6" t="str">
        <f t="shared" si="12"/>
        <v>1,2,2</v>
      </c>
      <c r="BJ41" s="6"/>
      <c r="BK41" s="6"/>
      <c r="BL41" s="6"/>
      <c r="BM41" s="6"/>
      <c r="BN41" s="6"/>
      <c r="BP41" s="5">
        <f t="shared" si="16"/>
        <v>-0.65129999999999988</v>
      </c>
      <c r="BQ41" s="5"/>
      <c r="BR41" s="5">
        <f t="shared" si="31"/>
        <v>-0.5512999999999999</v>
      </c>
      <c r="BS41" s="5"/>
      <c r="BT41" s="5">
        <f t="shared" si="31"/>
        <v>-0.29999999999999993</v>
      </c>
      <c r="BU41" s="5">
        <f t="shared" si="32"/>
        <v>0.3</v>
      </c>
      <c r="BV41" s="5">
        <f>($G41+Y41)*$F41</f>
        <v>0.3342</v>
      </c>
      <c r="BW41" s="5">
        <f t="shared" si="25"/>
        <v>0.43419999999999997</v>
      </c>
      <c r="BX41" s="5">
        <f t="shared" si="26"/>
        <v>0.3342</v>
      </c>
      <c r="BY41" s="5">
        <f t="shared" si="33"/>
        <v>0.3</v>
      </c>
      <c r="BZ41" s="5">
        <f t="shared" si="34"/>
        <v>-0.29999999999999993</v>
      </c>
      <c r="CA41" s="5"/>
      <c r="CB41" s="5">
        <f t="shared" si="28"/>
        <v>-0.5512999999999999</v>
      </c>
      <c r="CC41" s="5"/>
      <c r="CD41" s="5">
        <f t="shared" si="14"/>
        <v>-0.65129999999999988</v>
      </c>
    </row>
    <row r="42" spans="1:82" x14ac:dyDescent="0.25">
      <c r="A42" s="3"/>
      <c r="B42" s="3"/>
      <c r="C42" s="3"/>
      <c r="D42" s="3"/>
      <c r="E42" s="3"/>
      <c r="F42" s="3"/>
      <c r="I42" s="3"/>
      <c r="J42" s="3"/>
    </row>
    <row r="43" spans="1:82" x14ac:dyDescent="0.25">
      <c r="A43" s="3"/>
      <c r="B43" s="3"/>
      <c r="C43" s="3"/>
      <c r="D43" s="3"/>
      <c r="I43" s="3"/>
      <c r="J43" s="3"/>
    </row>
    <row r="44" spans="1:82" x14ac:dyDescent="0.25">
      <c r="A44" s="3"/>
      <c r="B44" s="3"/>
      <c r="C44" s="3"/>
      <c r="D44" s="3"/>
      <c r="I44" s="3"/>
      <c r="J44" s="3"/>
    </row>
    <row r="45" spans="1:82" x14ac:dyDescent="0.25">
      <c r="A45" s="3"/>
      <c r="B45" s="3"/>
      <c r="C45" s="3"/>
      <c r="D45" s="3"/>
      <c r="I45" s="3"/>
      <c r="J45" s="3"/>
    </row>
    <row r="46" spans="1:82" x14ac:dyDescent="0.25">
      <c r="A46" s="3"/>
      <c r="B46" s="3"/>
      <c r="C46" s="3"/>
      <c r="D46" s="3"/>
      <c r="I46" s="3"/>
      <c r="J46" s="3"/>
    </row>
    <row r="47" spans="1:82" x14ac:dyDescent="0.25">
      <c r="A47" s="3"/>
      <c r="B47" s="3"/>
      <c r="C47" s="3"/>
      <c r="D47" s="3"/>
      <c r="E47" s="3"/>
      <c r="F47" s="3"/>
      <c r="I47" s="3"/>
      <c r="J47" s="3"/>
    </row>
    <row r="48" spans="1:82" x14ac:dyDescent="0.25">
      <c r="A48" s="3"/>
      <c r="B48" s="3"/>
      <c r="C48" s="3"/>
      <c r="D48" s="3"/>
      <c r="E48" s="3"/>
      <c r="F48" s="3"/>
      <c r="I48" s="3"/>
      <c r="J48" s="3"/>
    </row>
    <row r="49" spans="1:10" x14ac:dyDescent="0.25">
      <c r="A49" s="3"/>
      <c r="B49" s="3"/>
      <c r="C49" s="3"/>
      <c r="D49" s="3"/>
      <c r="E49" s="3"/>
      <c r="F49" s="3"/>
      <c r="I49" s="3"/>
      <c r="J49" s="3"/>
    </row>
    <row r="50" spans="1:10" x14ac:dyDescent="0.25">
      <c r="A50" s="3"/>
      <c r="B50" s="3"/>
      <c r="C50" s="3"/>
      <c r="D50" s="3"/>
      <c r="E50" s="3"/>
      <c r="F50" s="3"/>
      <c r="I50" s="3"/>
      <c r="J50" s="3"/>
    </row>
    <row r="51" spans="1:10" x14ac:dyDescent="0.25">
      <c r="A51" s="3"/>
      <c r="B51" s="3"/>
      <c r="C51" s="3"/>
      <c r="D51" s="3"/>
      <c r="E51" s="3"/>
      <c r="F51" s="3"/>
      <c r="I51" s="3"/>
      <c r="J51" s="3"/>
    </row>
    <row r="52" spans="1:10" x14ac:dyDescent="0.25">
      <c r="A52" s="3"/>
      <c r="B52" s="3"/>
      <c r="C52" s="3"/>
      <c r="D52" s="3"/>
      <c r="E52" s="3"/>
      <c r="F52" s="3"/>
      <c r="I52" s="3"/>
      <c r="J52" s="3"/>
    </row>
    <row r="53" spans="1:10" x14ac:dyDescent="0.25">
      <c r="A53" s="3"/>
      <c r="B53" s="3"/>
      <c r="C53" s="3"/>
      <c r="D53" s="3"/>
      <c r="E53" s="3"/>
      <c r="F53" s="3"/>
      <c r="I53" s="3"/>
      <c r="J53" s="3"/>
    </row>
  </sheetData>
  <sortState ref="B2:G52">
    <sortCondition ref="B2:B52"/>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5" sqref="B5"/>
    </sheetView>
  </sheetViews>
  <sheetFormatPr defaultRowHeight="15" x14ac:dyDescent="0.25"/>
  <cols>
    <col min="1" max="1" width="23.5703125" bestFit="1" customWidth="1"/>
  </cols>
  <sheetData>
    <row r="1" spans="1:3" x14ac:dyDescent="0.25">
      <c r="A1" s="5" t="s">
        <v>88</v>
      </c>
      <c r="B1" s="3">
        <f>0.05*MAX(Geometry!F4:F41)</f>
        <v>0.23260000000000003</v>
      </c>
      <c r="C1" s="5" t="s">
        <v>89</v>
      </c>
    </row>
    <row r="2" spans="1:3" x14ac:dyDescent="0.25">
      <c r="A2" s="5" t="s">
        <v>98</v>
      </c>
      <c r="B2">
        <v>100</v>
      </c>
      <c r="C2" s="5" t="s">
        <v>87</v>
      </c>
    </row>
    <row r="3" spans="1:3" x14ac:dyDescent="0.25">
      <c r="A3" s="5" t="s">
        <v>85</v>
      </c>
      <c r="B3" s="3">
        <v>400</v>
      </c>
      <c r="C3" s="5" t="s">
        <v>87</v>
      </c>
    </row>
    <row r="4" spans="1:3" x14ac:dyDescent="0.25">
      <c r="A4" s="5" t="s">
        <v>86</v>
      </c>
      <c r="B4" s="3">
        <v>600</v>
      </c>
      <c r="C4" s="5"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2" sqref="A2"/>
    </sheetView>
  </sheetViews>
  <sheetFormatPr defaultRowHeight="15" x14ac:dyDescent="0.25"/>
  <cols>
    <col min="1" max="1" width="89.28515625" style="6" customWidth="1"/>
  </cols>
  <sheetData>
    <row r="1" spans="1:1" s="5" customFormat="1" x14ac:dyDescent="0.25">
      <c r="A1" s="12" t="s">
        <v>96</v>
      </c>
    </row>
    <row r="2" spans="1:1" x14ac:dyDescent="0.25">
      <c r="A2" s="13" t="s">
        <v>99</v>
      </c>
    </row>
    <row r="3" spans="1:1" ht="60" x14ac:dyDescent="0.25">
      <c r="A3" s="11" t="s">
        <v>97</v>
      </c>
    </row>
    <row r="4" spans="1:1" x14ac:dyDescent="0.25">
      <c r="A4" s="11"/>
    </row>
    <row r="5" spans="1:1" x14ac:dyDescent="0.25">
      <c r="A5" s="11"/>
    </row>
    <row r="6" spans="1:1" x14ac:dyDescent="0.25">
      <c r="A6" s="11"/>
    </row>
    <row r="7" spans="1:1" x14ac:dyDescent="0.25">
      <c r="A7" s="11"/>
    </row>
    <row r="8" spans="1:1" x14ac:dyDescent="0.25">
      <c r="A8" s="11"/>
    </row>
    <row r="9" spans="1:1" x14ac:dyDescent="0.25">
      <c r="A9" s="11"/>
    </row>
    <row r="10" spans="1:1" x14ac:dyDescent="0.25">
      <c r="A10" s="11"/>
    </row>
    <row r="11" spans="1:1" x14ac:dyDescent="0.25">
      <c r="A11" s="11"/>
    </row>
    <row r="12" spans="1:1" x14ac:dyDescent="0.25">
      <c r="A12" s="11"/>
    </row>
    <row r="13" spans="1:1" x14ac:dyDescent="0.25">
      <c r="A13" s="11"/>
    </row>
    <row r="14" spans="1:1" x14ac:dyDescent="0.25">
      <c r="A14"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Materials</vt:lpstr>
      <vt:lpstr>Geometry</vt:lpstr>
      <vt:lpstr>Parameters</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2012-12-11T18:36:49Z</dcterms:modified>
</cp:coreProperties>
</file>