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21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456.xml" ContentType="application/vnd.openxmlformats-officedocument.spreadsheetml.revisionLog+xml"/>
  <Override PartName="/xl/revisions/revisionLog663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316.xml" ContentType="application/vnd.openxmlformats-officedocument.spreadsheetml.revisionLog+xml"/>
  <Override PartName="/xl/revisions/revisionLog523.xml" ContentType="application/vnd.openxmlformats-officedocument.spreadsheetml.revisionLog+xml"/>
  <Override PartName="/xl/revisions/revisionLog968.xml" ContentType="application/vnd.openxmlformats-officedocument.spreadsheetml.revisionLog+xml"/>
  <Override PartName="/xl/revisions/revisionLog383.xml" ContentType="application/vnd.openxmlformats-officedocument.spreadsheetml.revisionLog+xml"/>
  <Override PartName="/xl/revisions/revisionLog828.xml" ContentType="application/vnd.openxmlformats-officedocument.spreadsheetml.revisionLog+xml"/>
  <Override PartName="/xl/revisions/revisionLog1013.xml" ContentType="application/vnd.openxmlformats-officedocument.spreadsheetml.revisionLog+xml"/>
  <Override PartName="/xl/revisions/revisionLog688.xml" ContentType="application/vnd.openxmlformats-officedocument.spreadsheetml.revisionLog+xml"/>
  <Override PartName="/xl/revisions/revisionLog89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478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545.xml" ContentType="application/vnd.openxmlformats-officedocument.spreadsheetml.revisionLog+xml"/>
  <Override PartName="/xl/revisions/revisionLog752.xml" ContentType="application/vnd.openxmlformats-officedocument.spreadsheetml.revisionLog+xml"/>
  <Override PartName="/xl/revisions/revisionLog850.xml" ContentType="application/vnd.openxmlformats-officedocument.spreadsheetml.revisionLog+xml"/>
  <Override PartName="/xl/revisions/revisionLog405.xml" ContentType="application/vnd.openxmlformats-officedocument.spreadsheetml.revisionLog+xml"/>
  <Override PartName="/xl/revisions/revisionLog612.xml" ContentType="application/vnd.openxmlformats-officedocument.spreadsheetml.revisionLog+xml"/>
  <Override PartName="/xl/revisions/revisionLog710.xml" ContentType="application/vnd.openxmlformats-officedocument.spreadsheetml.revisionLog+xml"/>
  <Override PartName="/xl/revisions/revisionLog1035.xml" ContentType="application/vnd.openxmlformats-officedocument.spreadsheetml.revisionLog+xml"/>
  <Override PartName="/xl/revisions/revisionLog917.xml" ContentType="application/vnd.openxmlformats-officedocument.spreadsheetml.revisionLog+xml"/>
  <Override PartName="/xl/revisions/revisionLog1102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567.xml" ContentType="application/vnd.openxmlformats-officedocument.spreadsheetml.revisionLog+xml"/>
  <Override PartName="/xl/revisions/revisionLog774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427.xml" ContentType="application/vnd.openxmlformats-officedocument.spreadsheetml.revisionLog+xml"/>
  <Override PartName="/xl/revisions/revisionLog634.xml" ContentType="application/vnd.openxmlformats-officedocument.spreadsheetml.revisionLog+xml"/>
  <Override PartName="/xl/revisions/revisionLog1057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841.xml" ContentType="application/vnd.openxmlformats-officedocument.spreadsheetml.revisionLog+xml"/>
  <Override PartName="/xl/revisions/revisionLog939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494.xml" ContentType="application/vnd.openxmlformats-officedocument.spreadsheetml.revisionLog+xml"/>
  <Override PartName="/xl/revisions/revisionLog578.xml" ContentType="application/vnd.openxmlformats-officedocument.spreadsheetml.revisionLog+xml"/>
  <Override PartName="/xl/revisions/revisionLog701.xml" ContentType="application/vnd.openxmlformats-officedocument.spreadsheetml.revisionLog+xml"/>
  <Override PartName="/xl/revisions/revisionLog799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438.xml" ContentType="application/vnd.openxmlformats-officedocument.spreadsheetml.revisionLog+xml"/>
  <Override PartName="/xl/revisions/revisionLog984.xml" ContentType="application/vnd.openxmlformats-officedocument.spreadsheetml.revisionLog+xml"/>
  <Override PartName="/xl/revisions/revisionLog1068.xml" ContentType="application/vnd.openxmlformats-officedocument.spreadsheetml.revisionLog+xml"/>
  <Override PartName="/xl/revisions/revisionLog645.xml" ContentType="application/vnd.openxmlformats-officedocument.spreadsheetml.revisionLog+xml"/>
  <Override PartName="/xl/revisions/revisionLog852.xml" ContentType="application/vnd.openxmlformats-officedocument.spreadsheetml.revisionLog+xml"/>
  <Override PartName="/xl/revisions/revisionLog950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505.xml" ContentType="application/vnd.openxmlformats-officedocument.spreadsheetml.revisionLog+xml"/>
  <Override PartName="/xl/revisions/revisionLog712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810.xml" ContentType="application/vnd.openxmlformats-officedocument.spreadsheetml.revisionLog+xml"/>
  <Override PartName="/xl/revisions/revisionLog995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449.xml" ContentType="application/vnd.openxmlformats-officedocument.spreadsheetml.revisionLog+xml"/>
  <Override PartName="/xl/revisions/revisionLog656.xml" ContentType="application/vnd.openxmlformats-officedocument.spreadsheetml.revisionLog+xml"/>
  <Override PartName="/xl/revisions/revisionLog863.xml" ContentType="application/vnd.openxmlformats-officedocument.spreadsheetml.revisionLog+xml"/>
  <Override PartName="/xl/revisions/revisionLog1079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516.xml" ContentType="application/vnd.openxmlformats-officedocument.spreadsheetml.revisionLog+xml"/>
  <Override PartName="/xl/revisions/revisionLog723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583.xml" ContentType="application/vnd.openxmlformats-officedocument.spreadsheetml.revisionLog+xml"/>
  <Override PartName="/xl/revisions/revisionLog1006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460.xml" ContentType="application/vnd.openxmlformats-officedocument.spreadsheetml.revisionLog+xml"/>
  <Override PartName="/xl/revisions/revisionLog667.xml" ContentType="application/vnd.openxmlformats-officedocument.spreadsheetml.revisionLog+xml"/>
  <Override PartName="/xl/revisions/revisionLog874.xml" ContentType="application/vnd.openxmlformats-officedocument.spreadsheetml.revisionLog+xml"/>
  <Override PartName="/xl/revisions/revisionLog88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527.xml" ContentType="application/vnd.openxmlformats-officedocument.spreadsheetml.revisionLog+xml"/>
  <Override PartName="/xl/revisions/revisionLog734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387.xml" ContentType="application/vnd.openxmlformats-officedocument.spreadsheetml.revisionLog+xml"/>
  <Override PartName="/xl/revisions/revisionLog941.xml" ContentType="application/vnd.openxmlformats-officedocument.spreadsheetml.revisionLog+xml"/>
  <Override PartName="/xl/revisions/revisionLog1017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594.xml" ContentType="application/vnd.openxmlformats-officedocument.spreadsheetml.revisionLog+xml"/>
  <Override PartName="/xl/revisions/revisionLog678.xml" ContentType="application/vnd.openxmlformats-officedocument.spreadsheetml.revisionLog+xml"/>
  <Override PartName="/xl/revisions/revisionLog801.xml" ContentType="application/vnd.openxmlformats-officedocument.spreadsheetml.revisionLog+xml"/>
  <Override PartName="/xl/revisions/revisionLog899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1084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538.xml" ContentType="application/vnd.openxmlformats-officedocument.spreadsheetml.revisionLog+xml"/>
  <Override PartName="/xl/revisions/revisionLog745.xml" ContentType="application/vnd.openxmlformats-officedocument.spreadsheetml.revisionLog+xml"/>
  <Override PartName="/xl/revisions/revisionLog952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398.xml" ContentType="application/vnd.openxmlformats-officedocument.spreadsheetml.revisionLog+xml"/>
  <Override PartName="/xl/revisions/revisionLog605.xml" ContentType="application/vnd.openxmlformats-officedocument.spreadsheetml.revisionLog+xml"/>
  <Override PartName="/xl/revisions/revisionLog812.xml" ContentType="application/vnd.openxmlformats-officedocument.spreadsheetml.revisionLog+xml"/>
  <Override PartName="/xl/revisions/revisionLog1028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451.xml" ContentType="application/vnd.openxmlformats-officedocument.spreadsheetml.revisionLog+xml"/>
  <Override PartName="/xl/revisions/revisionLog910.xml" ContentType="application/vnd.openxmlformats-officedocument.spreadsheetml.revisionLog+xml"/>
  <Override PartName="/xl/revisions/revisionLog1095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549.xml" ContentType="application/vnd.openxmlformats-officedocument.spreadsheetml.revisionLog+xml"/>
  <Override PartName="/xl/revisions/revisionLog756.xml" ContentType="application/vnd.openxmlformats-officedocument.spreadsheetml.revisionLog+xml"/>
  <Override PartName="/xl/revisions/revisionLog963.xml" ContentType="application/vnd.openxmlformats-officedocument.spreadsheetml.revisionLog+xml"/>
  <Override PartName="/xl/revisions/revisionLog409.xml" ContentType="application/vnd.openxmlformats-officedocument.spreadsheetml.revisionLog+xml"/>
  <Override PartName="/xl/revisions/revisionLog616.xml" ContentType="application/vnd.openxmlformats-officedocument.spreadsheetml.revisionLog+xml"/>
  <Override PartName="/xl/revisions/revisionLog823.xml" ContentType="application/vnd.openxmlformats-officedocument.spreadsheetml.revisionLog+xml"/>
  <Override PartName="/xl/revisions/revisionLog1039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462.xml" ContentType="application/vnd.openxmlformats-officedocument.spreadsheetml.revisionLog+xml"/>
  <Override PartName="/xl/revisions/revisionLog683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560.xml" ContentType="application/vnd.openxmlformats-officedocument.spreadsheetml.revisionLog+xml"/>
  <Override PartName="/xl/revisions/revisionLog767.xml" ContentType="application/vnd.openxmlformats-officedocument.spreadsheetml.revisionLog+xml"/>
  <Override PartName="/xl/revisions/revisionLog974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420.xml" ContentType="application/vnd.openxmlformats-officedocument.spreadsheetml.revisionLog+xml"/>
  <Override PartName="/xl/revisions/revisionLog627.xml" ContentType="application/vnd.openxmlformats-officedocument.spreadsheetml.revisionLog+xml"/>
  <Override PartName="/xl/revisions/revisionLog1050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487.xml" ContentType="application/vnd.openxmlformats-officedocument.spreadsheetml.revisionLog+xml"/>
  <Override PartName="/xl/revisions/revisionLog834.xml" ContentType="application/vnd.openxmlformats-officedocument.spreadsheetml.revisionLog+xml"/>
  <Override PartName="/xl/revisions/revisionLog473.xml" ContentType="application/vnd.openxmlformats-officedocument.spreadsheetml.revisionLog+xml"/>
  <Override PartName="/xl/revisions/revisionLog694.xml" ContentType="application/vnd.openxmlformats-officedocument.spreadsheetml.revisionLog+xml"/>
  <Override PartName="/xl/revisions/revisionLog778.xml" ContentType="application/vnd.openxmlformats-officedocument.spreadsheetml.revisionLog+xml"/>
  <Override PartName="/xl/revisions/revisionLog901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333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638.xml" ContentType="application/vnd.openxmlformats-officedocument.spreadsheetml.revisionLog+xml"/>
  <Override PartName="/xl/revisions/revisionLog845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498.xml" ContentType="application/vnd.openxmlformats-officedocument.spreadsheetml.revisionLog+xml"/>
  <Override PartName="/xl/revisions/revisionLog705.xml" ContentType="application/vnd.openxmlformats-officedocument.spreadsheetml.revisionLog+xml"/>
  <Override PartName="/xl/revisions/revisionLog912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551.xml" ContentType="application/vnd.openxmlformats-officedocument.spreadsheetml.revisionLog+xml"/>
  <Override PartName="/xl/revisions/revisionLog988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411.xml" ContentType="application/vnd.openxmlformats-officedocument.spreadsheetml.revisionLog+xml"/>
  <Override PartName="/xl/revisions/revisionLog649.xml" ContentType="application/vnd.openxmlformats-officedocument.spreadsheetml.revisionLog+xml"/>
  <Override PartName="/xl/revisions/revisionLog856.xml" ContentType="application/vnd.openxmlformats-officedocument.spreadsheetml.revisionLog+xml"/>
  <Override PartName="/xl/revisions/revisionLog1041.xml" ContentType="application/vnd.openxmlformats-officedocument.spreadsheetml.revisionLog+xml"/>
  <Override PartName="/xl/revisions/revisionLog509.xml" ContentType="application/vnd.openxmlformats-officedocument.spreadsheetml.revisionLog+xml"/>
  <Override PartName="/xl/revisions/revisionLog716.xml" ContentType="application/vnd.openxmlformats-officedocument.spreadsheetml.revisionLog+xml"/>
  <Override PartName="/xl/revisions/revisionLog923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562.xml" ContentType="application/vnd.openxmlformats-officedocument.spreadsheetml.revisionLog+xml"/>
  <Override PartName="/xl/revisions/revisionLog999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660.xml" ContentType="application/vnd.openxmlformats-officedocument.spreadsheetml.revisionLog+xml"/>
  <Override PartName="/xl/revisions/revisionLog783.xml" ContentType="application/vnd.openxmlformats-officedocument.spreadsheetml.revisionLog+xml"/>
  <Override PartName="/xl/revisions/revisionLog867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422.xml" ContentType="application/vnd.openxmlformats-officedocument.spreadsheetml.revisionLog+xml"/>
  <Override PartName="/xl/revisions/revisionLog520.xml" ContentType="application/vnd.openxmlformats-officedocument.spreadsheetml.revisionLog+xml"/>
  <Override PartName="/xl/revisions/revisionLog727.xml" ContentType="application/vnd.openxmlformats-officedocument.spreadsheetml.revisionLog+xml"/>
  <Override PartName="/xl/revisions/revisionLog1052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934.xml" ContentType="application/vnd.openxmlformats-officedocument.spreadsheetml.revisionLog+xml"/>
  <Override PartName="/xl/revisions/revisionLog1010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573.xml" ContentType="application/vnd.openxmlformats-officedocument.spreadsheetml.revisionLog+xml"/>
  <Override PartName="/xl/revisions/revisionLog587.xml" ContentType="application/vnd.openxmlformats-officedocument.spreadsheetml.revisionLog+xml"/>
  <Override PartName="/xl/revisions/revisionLog794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433.xml" ContentType="application/vnd.openxmlformats-officedocument.spreadsheetml.revisionLog+xml"/>
  <Override PartName="/xl/revisions/revisionLog878.xml" ContentType="application/vnd.openxmlformats-officedocument.spreadsheetml.revisionLog+xml"/>
  <Override PartName="/xl/revisions/revisionLog1063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738.xml" ContentType="application/vnd.openxmlformats-officedocument.spreadsheetml.revisionLog+xml"/>
  <Override PartName="/xl/revisions/revisionLog945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598.xml" ContentType="application/vnd.openxmlformats-officedocument.spreadsheetml.revisionLog+xml"/>
  <Override PartName="/xl/revisions/revisionLog805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444.xml" ContentType="application/vnd.openxmlformats-officedocument.spreadsheetml.revisionLog+xml"/>
  <Override PartName="/xl/revisions/revisionLog651.xml" ContentType="application/vnd.openxmlformats-officedocument.spreadsheetml.revisionLog+xml"/>
  <Override PartName="/xl/revisions/revisionLog1074.xml" ContentType="application/vnd.openxmlformats-officedocument.spreadsheetml.revisionLog+xml"/>
  <Override PartName="/xl/revisions/revisionLog1088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511.xml" ContentType="application/vnd.openxmlformats-officedocument.spreadsheetml.revisionLog+xml"/>
  <Override PartName="/xl/revisions/revisionLog749.xml" ContentType="application/vnd.openxmlformats-officedocument.spreadsheetml.revisionLog+xml"/>
  <Override PartName="/xl/revisions/revisionLog95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609.xml" ContentType="application/vnd.openxmlformats-officedocument.spreadsheetml.revisionLog+xml"/>
  <Override PartName="/xl/revisions/revisionLog816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455.xml" ContentType="application/vnd.openxmlformats-officedocument.spreadsheetml.revisionLog+xml"/>
  <Override PartName="/xl/revisions/revisionLog1001.xml" ContentType="application/vnd.openxmlformats-officedocument.spreadsheetml.revisionLog+xml"/>
  <Override PartName="/xl/revisions/revisionLog1099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662.xml" ContentType="application/vnd.openxmlformats-officedocument.spreadsheetml.revisionLog+xml"/>
  <Override PartName="/xl/revisions/revisionLog760.xml" ContentType="application/vnd.openxmlformats-officedocument.spreadsheetml.revisionLog+xml"/>
  <Override PartName="/xl/revisions/revisionLog883.xml" ContentType="application/vnd.openxmlformats-officedocument.spreadsheetml.revisionLog+xml"/>
  <Override PartName="/xl/revisions/revisionLog967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522.xml" ContentType="application/vnd.openxmlformats-officedocument.spreadsheetml.revisionLog+xml"/>
  <Override PartName="/xl/revisions/revisionLog620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382.xml" ContentType="application/vnd.openxmlformats-officedocument.spreadsheetml.revisionLog+xml"/>
  <Override PartName="/xl/revisions/revisionLog827.xml" ContentType="application/vnd.openxmlformats-officedocument.spreadsheetml.revisionLog+xml"/>
  <Override PartName="/xl/revisions/revisionLog1012.xml" ContentType="application/vnd.openxmlformats-officedocument.spreadsheetml.revisionLog+xml"/>
  <Override PartName="/xl/revisions/revisionLog466.xml" ContentType="application/vnd.openxmlformats-officedocument.spreadsheetml.revisionLog+xml"/>
  <Override PartName="/xl/revisions/revisionLog673.xml" ContentType="application/vnd.openxmlformats-officedocument.spreadsheetml.revisionLog+xml"/>
  <Override PartName="/xl/revisions/revisionLog687.xml" ContentType="application/vnd.openxmlformats-officedocument.spreadsheetml.revisionLog+xml"/>
  <Override PartName="/xl/revisions/revisionLog89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533.xml" ContentType="application/vnd.openxmlformats-officedocument.spreadsheetml.revisionLog+xml"/>
  <Override PartName="/xl/revisions/revisionLog978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393.xml" ContentType="application/vnd.openxmlformats-officedocument.spreadsheetml.revisionLog+xml"/>
  <Override PartName="/xl/revisions/revisionLog838.xml" ContentType="application/vnd.openxmlformats-officedocument.spreadsheetml.revisionLog+xml"/>
  <Override PartName="/xl/revisions/revisionLog1023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477.xml" ContentType="application/vnd.openxmlformats-officedocument.spreadsheetml.revisionLog+xml"/>
  <Override PartName="/xl/revisions/revisionLog698.xml" ContentType="application/vnd.openxmlformats-officedocument.spreadsheetml.revisionLog+xml"/>
  <Override PartName="/xl/revisions/revisionLog905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544.xml" ContentType="application/vnd.openxmlformats-officedocument.spreadsheetml.revisionLog+xml"/>
  <Override PartName="/xl/revisions/revisionLog751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404.xml" ContentType="application/vnd.openxmlformats-officedocument.spreadsheetml.revisionLog+xml"/>
  <Override PartName="/xl/revisions/revisionLog849.xml" ContentType="application/vnd.openxmlformats-officedocument.spreadsheetml.revisionLog+xml"/>
  <Override PartName="/xl/revisions/revisionLog1034.xml" ContentType="application/vnd.openxmlformats-officedocument.spreadsheetml.revisionLog+xml"/>
  <Override PartName="/xl/revisions/revisionLog611.xml" ContentType="application/vnd.openxmlformats-officedocument.spreadsheetml.revisionLog+xml"/>
  <Override PartName="/xl/revisions/revisionLog709.xml" ContentType="application/vnd.openxmlformats-officedocument.spreadsheetml.revisionLog+xml"/>
  <Override PartName="/xl/revisions/revisionLog916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555.xml" ContentType="application/vnd.openxmlformats-officedocument.spreadsheetml.revisionLog+xml"/>
  <Override PartName="/xl/revisions/revisionLog1101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762.xml" ContentType="application/vnd.openxmlformats-officedocument.spreadsheetml.revisionLog+xml"/>
  <Override PartName="/xl/revisions/revisionLog860.xml" ContentType="application/vnd.openxmlformats-officedocument.spreadsheetml.revisionLog+xml"/>
  <Override PartName="/xl/revisions/revisionLog415.xml" ContentType="application/vnd.openxmlformats-officedocument.spreadsheetml.revisionLog+xml"/>
  <Override PartName="/xl/revisions/revisionLog622.xml" ContentType="application/vnd.openxmlformats-officedocument.spreadsheetml.revisionLog+xml"/>
  <Override PartName="/xl/revisions/revisionLog720.xml" ContentType="application/vnd.openxmlformats-officedocument.spreadsheetml.revisionLog+xml"/>
  <Override PartName="/xl/revisions/revisionLog1045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482.xml" ContentType="application/vnd.openxmlformats-officedocument.spreadsheetml.revisionLog+xml"/>
  <Override PartName="/xl/revisions/revisionLog927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566.xml" ContentType="application/vnd.openxmlformats-officedocument.spreadsheetml.revisionLog+xml"/>
  <Override PartName="/xl/revisions/revisionLog773.xml" ContentType="application/vnd.openxmlformats-officedocument.spreadsheetml.revisionLog+xml"/>
  <Override PartName="/xl/revisions/revisionLog787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426.xml" ContentType="application/vnd.openxmlformats-officedocument.spreadsheetml.revisionLog+xml"/>
  <Override PartName="/xl/revisions/revisionLog633.xml" ContentType="application/vnd.openxmlformats-officedocument.spreadsheetml.revisionLog+xml"/>
  <Override PartName="/xl/revisions/revisionLog1056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493.xml" ContentType="application/vnd.openxmlformats-officedocument.spreadsheetml.revisionLog+xml"/>
  <Override PartName="/xl/revisions/revisionLog938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577.xml" ContentType="application/vnd.openxmlformats-officedocument.spreadsheetml.revisionLog+xml"/>
  <Override PartName="/xl/revisions/revisionLog798.xml" ContentType="application/vnd.openxmlformats-officedocument.spreadsheetml.revisionLog+xml"/>
  <Override PartName="/xl/revisions/revisionLog983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437.xml" ContentType="application/vnd.openxmlformats-officedocument.spreadsheetml.revisionLog+xml"/>
  <Override PartName="/xl/revisions/revisionLog644.xml" ContentType="application/vnd.openxmlformats-officedocument.spreadsheetml.revisionLog+xml"/>
  <Override PartName="/xl/revisions/revisionLog851.xml" ContentType="application/vnd.openxmlformats-officedocument.spreadsheetml.revisionLog+xml"/>
  <Override PartName="/xl/revisions/revisionLog1067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504.xml" ContentType="application/vnd.openxmlformats-officedocument.spreadsheetml.revisionLog+xml"/>
  <Override PartName="/xl/revisions/revisionLog949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711.xml" ContentType="application/vnd.openxmlformats-officedocument.spreadsheetml.revisionLog+xml"/>
  <Override PartName="/xl/revisions/revisionLog809.xml" ContentType="application/vnd.openxmlformats-officedocument.spreadsheetml.revisionLog+xml"/>
  <Override PartName="/xl/revisions/revisionLog994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448.xml" ContentType="application/vnd.openxmlformats-officedocument.spreadsheetml.revisionLog+xml"/>
  <Override PartName="/xl/revisions/revisionLog1078.xml" ContentType="application/vnd.openxmlformats-officedocument.spreadsheetml.revisionLog+xml"/>
  <Override PartName="/xl/revisions/revisionLog655.xml" ContentType="application/vnd.openxmlformats-officedocument.spreadsheetml.revisionLog+xml"/>
  <Override PartName="/xl/revisions/revisionLog862.xml" ContentType="application/vnd.openxmlformats-officedocument.spreadsheetml.revisionLog+xml"/>
  <Override PartName="/xl/revisions/revisionLog960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515.xml" ContentType="application/vnd.openxmlformats-officedocument.spreadsheetml.revisionLog+xml"/>
  <Override PartName="/xl/revisions/revisionLog722.xml" ContentType="application/vnd.openxmlformats-officedocument.spreadsheetml.revisionLog+xml"/>
  <Override PartName="/xl/revisions/revisionLog820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582.xml" ContentType="application/vnd.openxmlformats-officedocument.spreadsheetml.revisionLog+xml"/>
  <Override PartName="/xl/revisions/revisionLog1005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459.xml" ContentType="application/vnd.openxmlformats-officedocument.spreadsheetml.revisionLog+xml"/>
  <Override PartName="/xl/revisions/revisionLog666.xml" ContentType="application/vnd.openxmlformats-officedocument.spreadsheetml.revisionLog+xml"/>
  <Override PartName="/xl/revisions/revisionLog873.xml" ContentType="application/vnd.openxmlformats-officedocument.spreadsheetml.revisionLog+xml"/>
  <Override PartName="/xl/revisions/revisionLog887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526.xml" ContentType="application/vnd.openxmlformats-officedocument.spreadsheetml.revisionLog+xml"/>
  <Override PartName="/xl/revisions/revisionLog733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386.xml" ContentType="application/vnd.openxmlformats-officedocument.spreadsheetml.revisionLog+xml"/>
  <Override PartName="/xl/revisions/revisionLog593.xml" ContentType="application/vnd.openxmlformats-officedocument.spreadsheetml.revisionLog+xml"/>
  <Override PartName="/xl/revisions/revisionLog1016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470.xml" ContentType="application/vnd.openxmlformats-officedocument.spreadsheetml.revisionLog+xml"/>
  <Override PartName="/xl/revisions/revisionLog677.xml" ContentType="application/vnd.openxmlformats-officedocument.spreadsheetml.revisionLog+xml"/>
  <Override PartName="/xl/revisions/revisionLog898.xml" ContentType="application/vnd.openxmlformats-officedocument.spreadsheetml.revisionLog+xml"/>
  <Override PartName="/xl/revisions/revisionLog1083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537.xml" ContentType="application/vnd.openxmlformats-officedocument.spreadsheetml.revisionLog+xml"/>
  <Override PartName="/xl/revisions/revisionLog744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397.xml" ContentType="application/vnd.openxmlformats-officedocument.spreadsheetml.revisionLog+xml"/>
  <Override PartName="/xl/revisions/revisionLog951.xml" ContentType="application/vnd.openxmlformats-officedocument.spreadsheetml.revisionLog+xml"/>
  <Override PartName="/xl/revisions/revisionLog1027.xml" ContentType="application/vnd.openxmlformats-officedocument.spreadsheetml.revisionLog+xml"/>
  <Override PartName="/xl/revisions/revisionLog604.xml" ContentType="application/vnd.openxmlformats-officedocument.spreadsheetml.revisionLog+xml"/>
  <Override PartName="/xl/revisions/revisionLog811.xml" ContentType="application/vnd.openxmlformats-officedocument.spreadsheetml.revisionLog+xml"/>
  <Override PartName="/xl/revisions/revisionLog909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548.xml" ContentType="application/vnd.openxmlformats-officedocument.spreadsheetml.revisionLog+xml"/>
  <Override PartName="/xl/revisions/revisionLog1094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755.xml" ContentType="application/vnd.openxmlformats-officedocument.spreadsheetml.revisionLog+xml"/>
  <Override PartName="/xl/revisions/revisionLog962.xml" ContentType="application/vnd.openxmlformats-officedocument.spreadsheetml.revisionLog+xml"/>
  <Override PartName="/xl/revisions/revisionLog1038.xml" ContentType="application/vnd.openxmlformats-officedocument.spreadsheetml.revisionLog+xml"/>
  <Override PartName="/xl/revisions/revisionLog408.xml" ContentType="application/vnd.openxmlformats-officedocument.spreadsheetml.revisionLog+xml"/>
  <Override PartName="/xl/revisions/revisionLog615.xml" ContentType="application/vnd.openxmlformats-officedocument.spreadsheetml.revisionLog+xml"/>
  <Override PartName="/xl/revisions/revisionLog822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461.xml" ContentType="application/vnd.openxmlformats-officedocument.spreadsheetml.revisionLog+xml"/>
  <Override PartName="/xl/revisions/revisionLog682.xml" ContentType="application/vnd.openxmlformats-officedocument.spreadsheetml.revisionLog+xml"/>
  <Override PartName="/xl/revisions/revisionLog920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559.xml" ContentType="application/vnd.openxmlformats-officedocument.spreadsheetml.revisionLog+xml"/>
  <Override PartName="/xl/revisions/revisionLog766.xml" ContentType="application/vnd.openxmlformats-officedocument.spreadsheetml.revisionLog+xml"/>
  <Override PartName="/xl/revisions/revisionLog973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419.xml" ContentType="application/vnd.openxmlformats-officedocument.spreadsheetml.revisionLog+xml"/>
  <Override PartName="/xl/revisions/revisionLog626.xml" ContentType="application/vnd.openxmlformats-officedocument.spreadsheetml.revisionLog+xml"/>
  <Override PartName="/xl/revisions/revisionLog833.xml" ContentType="application/vnd.openxmlformats-officedocument.spreadsheetml.revisionLog+xml"/>
  <Override PartName="/xl/revisions/revisionLog1049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472.xml" ContentType="application/vnd.openxmlformats-officedocument.spreadsheetml.revisionLog+xml"/>
  <Override PartName="/xl/revisions/revisionLog486.xml" ContentType="application/vnd.openxmlformats-officedocument.spreadsheetml.revisionLog+xml"/>
  <Override PartName="/xl/revisions/revisionLog69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570.xml" ContentType="application/vnd.openxmlformats-officedocument.spreadsheetml.revisionLog+xml"/>
  <Override PartName="/xl/revisions/revisionLog777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430.xml" ContentType="application/vnd.openxmlformats-officedocument.spreadsheetml.revisionLog+xml"/>
  <Override PartName="/xl/revisions/revisionLog637.xml" ContentType="application/vnd.openxmlformats-officedocument.spreadsheetml.revisionLog+xml"/>
  <Override PartName="/xl/revisions/revisionLog844.xml" ContentType="application/vnd.openxmlformats-officedocument.spreadsheetml.revisionLog+xml"/>
  <Override PartName="/xl/revisions/revisionLog1060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497.xml" ContentType="application/vnd.openxmlformats-officedocument.spreadsheetml.revisionLog+xml"/>
  <Override PartName="/xl/revisions/revisionLog704.xml" ContentType="application/vnd.openxmlformats-officedocument.spreadsheetml.revisionLog+xml"/>
  <Override PartName="/xl/revisions/revisionLog911.xml" ContentType="application/vnd.openxmlformats-officedocument.spreadsheetml.revisionLog+xml"/>
  <Override PartName="/xl/revisions/revisionLog98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648.xml" ContentType="application/vnd.openxmlformats-officedocument.spreadsheetml.revisionLog+xml"/>
  <Override PartName="/xl/revisions/revisionLog855.xml" ContentType="application/vnd.openxmlformats-officedocument.spreadsheetml.revisionLog+xml"/>
  <Override PartName="/xl/revisions/revisionLog508.xml" ContentType="application/vnd.openxmlformats-officedocument.spreadsheetml.revisionLog+xml"/>
  <Override PartName="/xl/revisions/revisionLog715.xml" ContentType="application/vnd.openxmlformats-officedocument.spreadsheetml.revisionLog+xml"/>
  <Override PartName="/xl/revisions/revisionLog922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561.xml" ContentType="application/vnd.openxmlformats-officedocument.spreadsheetml.revisionLog+xml"/>
  <Override PartName="/xl/revisions/revisionLog782.xml" ContentType="application/vnd.openxmlformats-officedocument.spreadsheetml.revisionLog+xml"/>
  <Override PartName="/xl/revisions/revisionLog998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421.xml" ContentType="application/vnd.openxmlformats-officedocument.spreadsheetml.revisionLog+xml"/>
  <Override PartName="/xl/revisions/revisionLog659.xml" ContentType="application/vnd.openxmlformats-officedocument.spreadsheetml.revisionLog+xml"/>
  <Override PartName="/xl/revisions/revisionLog866.xml" ContentType="application/vnd.openxmlformats-officedocument.spreadsheetml.revisionLog+xml"/>
  <Override PartName="/xl/revisions/revisionLog1051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519.xml" ContentType="application/vnd.openxmlformats-officedocument.spreadsheetml.revisionLog+xml"/>
  <Override PartName="/xl/revisions/revisionLog726.xml" ContentType="application/vnd.openxmlformats-officedocument.spreadsheetml.revisionLog+xml"/>
  <Override PartName="/xl/revisions/revisionLog933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572.xml" ContentType="application/vnd.openxmlformats-officedocument.spreadsheetml.revisionLog+xml"/>
  <Override PartName="/xl/revisions/revisionLog586.xml" ContentType="application/vnd.openxmlformats-officedocument.spreadsheetml.revisionLog+xml"/>
  <Override PartName="/xl/revisions/revisionLog793.xml" ContentType="application/vnd.openxmlformats-officedocument.spreadsheetml.revisionLog+xml"/>
  <Override PartName="/xl/revisions/revisionLog1009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670.xml" ContentType="application/vnd.openxmlformats-officedocument.spreadsheetml.revisionLog+xml"/>
  <Override PartName="/xl/revisions/revisionLog877.xml" ContentType="application/vnd.openxmlformats-officedocument.spreadsheetml.revisionLog+xml"/>
  <Override PartName="/xl/revisions/revisionLog1062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432.xml" ContentType="application/vnd.openxmlformats-officedocument.spreadsheetml.revisionLog+xml"/>
  <Override PartName="/xl/revisions/revisionLog530.xml" ContentType="application/vnd.openxmlformats-officedocument.spreadsheetml.revisionLog+xml"/>
  <Override PartName="/xl/revisions/revisionLog737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390.xml" ContentType="application/vnd.openxmlformats-officedocument.spreadsheetml.revisionLog+xml"/>
  <Override PartName="/xl/revisions/revisionLog944.xml" ContentType="application/vnd.openxmlformats-officedocument.spreadsheetml.revisionLog+xml"/>
  <Override PartName="/xl/revisions/revisionLog1020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597.xml" ContentType="application/vnd.openxmlformats-officedocument.spreadsheetml.revisionLog+xml"/>
  <Override PartName="/xl/revisions/revisionLog804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443.xml" ContentType="application/vnd.openxmlformats-officedocument.spreadsheetml.revisionLog+xml"/>
  <Override PartName="/xl/revisions/revisionLog1073.xml" ContentType="application/vnd.openxmlformats-officedocument.spreadsheetml.revisionLog+xml"/>
  <Override PartName="/xl/revisions/revisionLog1087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748.xml" ContentType="application/vnd.openxmlformats-officedocument.spreadsheetml.revisionLog+xml"/>
  <Override PartName="/xl/revisions/revisionLog955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608.xml" ContentType="application/vnd.openxmlformats-officedocument.spreadsheetml.revisionLog+xml"/>
  <Override PartName="/xl/revisions/revisionLog815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454.xml" ContentType="application/vnd.openxmlformats-officedocument.spreadsheetml.revisionLog+xml"/>
  <Override PartName="/xl/revisions/revisionLog661.xml" ContentType="application/vnd.openxmlformats-officedocument.spreadsheetml.revisionLog+xml"/>
  <Override PartName="/xl/revisions/revisionLog882.xml" ContentType="application/vnd.openxmlformats-officedocument.spreadsheetml.revisionLog+xml"/>
  <Override PartName="/xl/revisions/revisionLog1098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521.xml" ContentType="application/vnd.openxmlformats-officedocument.spreadsheetml.revisionLog+xml"/>
  <Override PartName="/xl/revisions/revisionLog759.xml" ContentType="application/vnd.openxmlformats-officedocument.spreadsheetml.revisionLog+xml"/>
  <Override PartName="/xl/revisions/revisionLog966.xml" ContentType="application/vnd.openxmlformats-officedocument.spreadsheetml.revisionLog+xml"/>
  <Override PartName="/xl/revisions/revisionLog619.xml" ContentType="application/vnd.openxmlformats-officedocument.spreadsheetml.revisionLog+xml"/>
  <Override PartName="/xl/revisions/revisionLog826.xml" ContentType="application/vnd.openxmlformats-officedocument.spreadsheetml.revisionLog+xml"/>
  <Override PartName="/xl/revisions/revisionLog1011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381.xml" ContentType="application/vnd.openxmlformats-officedocument.spreadsheetml.revisionLog+xml"/>
  <Override PartName="/xl/revisions/revisionLog465.xml" ContentType="application/vnd.openxmlformats-officedocument.spreadsheetml.revisionLog+xml"/>
  <Override PartName="/xl/revisions/revisionLog686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672.xml" ContentType="application/vnd.openxmlformats-officedocument.spreadsheetml.revisionLog+xml"/>
  <Override PartName="/xl/revisions/revisionLog770.xml" ContentType="application/vnd.openxmlformats-officedocument.spreadsheetml.revisionLog+xml"/>
  <Override PartName="/xl/revisions/revisionLog893.xml" ContentType="application/vnd.openxmlformats-officedocument.spreadsheetml.revisionLog+xml"/>
  <Override PartName="/xl/revisions/revisionLog977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32.xml" ContentType="application/vnd.openxmlformats-officedocument.spreadsheetml.revisionLog+xml"/>
  <Override PartName="/xl/revisions/revisionLog630.xml" ContentType="application/vnd.openxmlformats-officedocument.spreadsheetml.revisionLog+xml"/>
  <Override PartName="/xl/revisions/revisionLog837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392.xml" ContentType="application/vnd.openxmlformats-officedocument.spreadsheetml.revisionLog+xml"/>
  <Override PartName="/xl/revisions/revisionLog490.xml" ContentType="application/vnd.openxmlformats-officedocument.spreadsheetml.revisionLog+xml"/>
  <Override PartName="/xl/revisions/revisionLog1022.xml" ContentType="application/vnd.openxmlformats-officedocument.spreadsheetml.revisionLog+xml"/>
  <Override PartName="/xl/revisions/revisionLog476.xml" ContentType="application/vnd.openxmlformats-officedocument.spreadsheetml.revisionLog+xml"/>
  <Override PartName="/xl/revisions/revisionLog697.xml" ContentType="application/vnd.openxmlformats-officedocument.spreadsheetml.revisionLog+xml"/>
  <Override PartName="/xl/revisions/revisionLog90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543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403.xml" ContentType="application/vnd.openxmlformats-officedocument.spreadsheetml.revisionLog+xml"/>
  <Override PartName="/xl/revisions/revisionLog848.xml" ContentType="application/vnd.openxmlformats-officedocument.spreadsheetml.revisionLog+xml"/>
  <Override PartName="/xl/revisions/revisionLog1033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708.xml" ContentType="application/vnd.openxmlformats-officedocument.spreadsheetml.revisionLog+xml"/>
  <Override PartName="/xl/revisions/revisionLog915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554.xml" ContentType="application/vnd.openxmlformats-officedocument.spreadsheetml.revisionLog+xml"/>
  <Override PartName="/xl/revisions/revisionLog761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414.xml" ContentType="application/vnd.openxmlformats-officedocument.spreadsheetml.revisionLog+xml"/>
  <Override PartName="/xl/revisions/revisionLog859.xml" ContentType="application/vnd.openxmlformats-officedocument.spreadsheetml.revisionLog+xml"/>
  <Override PartName="/xl/revisions/revisionLog1044.xml" ContentType="application/vnd.openxmlformats-officedocument.spreadsheetml.revisionLog+xml"/>
  <Override PartName="/xl/revisions/revisionLog621.xml" ContentType="application/vnd.openxmlformats-officedocument.spreadsheetml.revisionLog+xml"/>
  <Override PartName="/xl/revisions/revisionLog719.xml" ContentType="application/vnd.openxmlformats-officedocument.spreadsheetml.revisionLog+xml"/>
  <Override PartName="/xl/revisions/revisionLog926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481.xml" ContentType="application/vnd.openxmlformats-officedocument.spreadsheetml.revisionLog+xml"/>
  <Override PartName="/xl/revisions/revisionLog565.xml" ContentType="application/vnd.openxmlformats-officedocument.spreadsheetml.revisionLog+xml"/>
  <Override PartName="/xl/revisions/revisionLog786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772.xml" ContentType="application/vnd.openxmlformats-officedocument.spreadsheetml.revisionLog+xml"/>
  <Override PartName="/xl/revisions/revisionLog870.xml" ContentType="application/vnd.openxmlformats-officedocument.spreadsheetml.revisionLog+xml"/>
  <Override PartName="/xl/revisions/revisionLog1055.xml" ContentType="application/vnd.openxmlformats-officedocument.spreadsheetml.revisionLog+xml"/>
  <Override PartName="/xl/revisions/revisionLog425.xml" ContentType="application/vnd.openxmlformats-officedocument.spreadsheetml.revisionLog+xml"/>
  <Override PartName="/xl/revisions/revisionLog632.xml" ContentType="application/vnd.openxmlformats-officedocument.spreadsheetml.revisionLog+xml"/>
  <Override PartName="/xl/revisions/revisionLog730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492.xml" ContentType="application/vnd.openxmlformats-officedocument.spreadsheetml.revisionLog+xml"/>
  <Override PartName="/xl/revisions/revisionLog590.xml" ContentType="application/vnd.openxmlformats-officedocument.spreadsheetml.revisionLog+xml"/>
  <Override PartName="/xl/revisions/revisionLog937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576.xml" ContentType="application/vnd.openxmlformats-officedocument.spreadsheetml.revisionLog+xml"/>
  <Override PartName="/xl/revisions/revisionLog797.xml" ContentType="application/vnd.openxmlformats-officedocument.spreadsheetml.revisionLog+xml"/>
  <Override PartName="/xl/revisions/revisionLog982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436.xml" ContentType="application/vnd.openxmlformats-officedocument.spreadsheetml.revisionLog+xml"/>
  <Override PartName="/xl/revisions/revisionLog643.xml" ContentType="application/vnd.openxmlformats-officedocument.spreadsheetml.revisionLog+xml"/>
  <Override PartName="/xl/revisions/revisionLog1066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503.xml" ContentType="application/vnd.openxmlformats-officedocument.spreadsheetml.revisionLog+xml"/>
  <Override PartName="/xl/revisions/revisionLog948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808.xml" ContentType="application/vnd.openxmlformats-officedocument.spreadsheetml.revisionLog+xml"/>
  <Override PartName="/xl/revisions/revisionLog993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447.xml" ContentType="application/vnd.openxmlformats-officedocument.spreadsheetml.revisionLog+xml"/>
  <Override PartName="/xl/revisions/revisionLog654.xml" ContentType="application/vnd.openxmlformats-officedocument.spreadsheetml.revisionLog+xml"/>
  <Override PartName="/xl/revisions/revisionLog861.xml" ContentType="application/vnd.openxmlformats-officedocument.spreadsheetml.revisionLog+xml"/>
  <Override PartName="/xl/revisions/revisionLog1077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514.xml" ContentType="application/vnd.openxmlformats-officedocument.spreadsheetml.revisionLog+xml"/>
  <Override PartName="/xl/revisions/revisionLog959.xml" ContentType="application/vnd.openxmlformats-officedocument.spreadsheetml.revisionLog+xml"/>
  <Override PartName="/xl/revisions/revisionLog721.xml" ContentType="application/vnd.openxmlformats-officedocument.spreadsheetml.revisionLog+xml"/>
  <Override PartName="/xl/revisions/revisionLog819.xml" ContentType="application/vnd.openxmlformats-officedocument.spreadsheetml.revisionLog+xml"/>
  <Override PartName="/xl/revisions/revisionLog1004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458.xml" ContentType="application/vnd.openxmlformats-officedocument.spreadsheetml.revisionLog+xml"/>
  <Override PartName="/xl/revisions/revisionLog581.xml" ContentType="application/vnd.openxmlformats-officedocument.spreadsheetml.revisionLog+xml"/>
  <Override PartName="/xl/revisions/revisionLog665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872.xml" ContentType="application/vnd.openxmlformats-officedocument.spreadsheetml.revisionLog+xml"/>
  <Override PartName="/xl/revisions/revisionLog886.xml" ContentType="application/vnd.openxmlformats-officedocument.spreadsheetml.revisionLog+xml"/>
  <Override PartName="/xl/revisions/revisionLog970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25.xml" ContentType="application/vnd.openxmlformats-officedocument.spreadsheetml.revisionLog+xml"/>
  <Override PartName="/xl/revisions/revisionLog732.xml" ContentType="application/vnd.openxmlformats-officedocument.spreadsheetml.revisionLog+xml"/>
  <Override PartName="/xl/revisions/revisionLog830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371.xml" ContentType="application/vnd.openxmlformats-officedocument.spreadsheetml.revisionLog+xml"/>
  <Override PartName="/xl/revisions/revisionLog385.xml" ContentType="application/vnd.openxmlformats-officedocument.spreadsheetml.revisionLog+xml"/>
  <Override PartName="/xl/revisions/revisionLog592.xml" ContentType="application/vnd.openxmlformats-officedocument.spreadsheetml.revisionLog+xml"/>
  <Override PartName="/xl/revisions/revisionLog1015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469.xml" ContentType="application/vnd.openxmlformats-officedocument.spreadsheetml.revisionLog+xml"/>
  <Override PartName="/xl/revisions/revisionLog676.xml" ContentType="application/vnd.openxmlformats-officedocument.spreadsheetml.revisionLog+xml"/>
  <Override PartName="/xl/revisions/revisionLog690.xml" ContentType="application/vnd.openxmlformats-officedocument.spreadsheetml.revisionLog+xml"/>
  <Override PartName="/xl/revisions/revisionLog897.xml" ContentType="application/vnd.openxmlformats-officedocument.spreadsheetml.revisionLog+xml"/>
  <Override PartName="/xl/revisions/revisionLog1082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536.xml" ContentType="application/vnd.openxmlformats-officedocument.spreadsheetml.revisionLog+xml"/>
  <Override PartName="/xl/revisions/revisionLog743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396.xml" ContentType="application/vnd.openxmlformats-officedocument.spreadsheetml.revisionLog+xml"/>
  <Override PartName="/xl/revisions/revisionLog603.xml" ContentType="application/vnd.openxmlformats-officedocument.spreadsheetml.revisionLog+xml"/>
  <Override PartName="/xl/revisions/revisionLog1026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480.xml" ContentType="application/vnd.openxmlformats-officedocument.spreadsheetml.revisionLog+xml"/>
  <Override PartName="/xl/revisions/revisionLog908.xml" ContentType="application/vnd.openxmlformats-officedocument.spreadsheetml.revisionLog+xml"/>
  <Override PartName="/xl/revisions/revisionLog1093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547.xml" ContentType="application/vnd.openxmlformats-officedocument.spreadsheetml.revisionLog+xml"/>
  <Override PartName="/xl/revisions/revisionLog754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407.xml" ContentType="application/vnd.openxmlformats-officedocument.spreadsheetml.revisionLog+xml"/>
  <Override PartName="/xl/revisions/revisionLog614.xml" ContentType="application/vnd.openxmlformats-officedocument.spreadsheetml.revisionLog+xml"/>
  <Override PartName="/xl/revisions/revisionLog961.xml" ContentType="application/vnd.openxmlformats-officedocument.spreadsheetml.revisionLog+xml"/>
  <Override PartName="/xl/revisions/revisionLog1037.xml" ContentType="application/vnd.openxmlformats-officedocument.spreadsheetml.revisionLog+xml"/>
  <Override PartName="/xl/revisions/revisionLog821.xml" ContentType="application/vnd.openxmlformats-officedocument.spreadsheetml.revisionLog+xml"/>
  <Override PartName="/xl/revisions/revisionLog919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558.xml" ContentType="application/vnd.openxmlformats-officedocument.spreadsheetml.revisionLog+xml"/>
  <Override PartName="/xl/revisions/revisionLog681.xml" ContentType="application/vnd.openxmlformats-officedocument.spreadsheetml.revisionLog+xml"/>
  <Override PartName="/xl/revisions/revisionLog1104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765.xml" ContentType="application/vnd.openxmlformats-officedocument.spreadsheetml.revisionLog+xml"/>
  <Override PartName="/xl/revisions/revisionLog972.xml" ContentType="application/vnd.openxmlformats-officedocument.spreadsheetml.revisionLog+xml"/>
  <Override PartName="/xl/revisions/revisionLog1048.xml" ContentType="application/vnd.openxmlformats-officedocument.spreadsheetml.revisionLog+xml"/>
  <Override PartName="/xl/revisions/revisionLog418.xml" ContentType="application/vnd.openxmlformats-officedocument.spreadsheetml.revisionLog+xml"/>
  <Override PartName="/xl/revisions/revisionLog625.xml" ContentType="application/vnd.openxmlformats-officedocument.spreadsheetml.revisionLog+xml"/>
  <Override PartName="/xl/revisions/revisionLog832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471.xml" ContentType="application/vnd.openxmlformats-officedocument.spreadsheetml.revisionLog+xml"/>
  <Override PartName="/xl/revisions/revisionLog485.xml" ContentType="application/vnd.openxmlformats-officedocument.spreadsheetml.revisionLog+xml"/>
  <Override PartName="/xl/revisions/revisionLog692.xml" ContentType="application/vnd.openxmlformats-officedocument.spreadsheetml.revisionLog+xml"/>
  <Override PartName="/xl/revisions/revisionLog93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569.xml" ContentType="application/vnd.openxmlformats-officedocument.spreadsheetml.revisionLog+xml"/>
  <Override PartName="/xl/revisions/revisionLog776.xml" ContentType="application/vnd.openxmlformats-officedocument.spreadsheetml.revisionLog+xml"/>
  <Override PartName="/xl/revisions/revisionLog790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429.xml" ContentType="application/vnd.openxmlformats-officedocument.spreadsheetml.revisionLog+xml"/>
  <Override PartName="/xl/revisions/revisionLog636.xml" ContentType="application/vnd.openxmlformats-officedocument.spreadsheetml.revisionLog+xml"/>
  <Override PartName="/xl/revisions/revisionLog843.xml" ContentType="application/vnd.openxmlformats-officedocument.spreadsheetml.revisionLog+xml"/>
  <Override PartName="/xl/revisions/revisionLog1059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496.xml" ContentType="application/vnd.openxmlformats-officedocument.spreadsheetml.revisionLog+xml"/>
  <Override PartName="/xl/revisions/revisionLog703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580.xml" ContentType="application/vnd.openxmlformats-officedocument.spreadsheetml.revisionLog+xml"/>
  <Override PartName="/xl/revisions/revisionLog986.xml" ContentType="application/vnd.openxmlformats-officedocument.spreadsheetml.revisionLog+xml"/>
  <Override PartName="/xl/revisions/revisionLog440.xml" ContentType="application/vnd.openxmlformats-officedocument.spreadsheetml.revisionLog+xml"/>
  <Override PartName="/xl/revisions/revisionLog647.xml" ContentType="application/vnd.openxmlformats-officedocument.spreadsheetml.revisionLog+xml"/>
  <Override PartName="/xl/revisions/revisionLog854.xml" ContentType="application/vnd.openxmlformats-officedocument.spreadsheetml.revisionLog+xml"/>
  <Override PartName="/xl/revisions/revisionLog1070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507.xml" ContentType="application/vnd.openxmlformats-officedocument.spreadsheetml.revisionLog+xml"/>
  <Override PartName="/xl/revisions/revisionLog714.xml" ContentType="application/vnd.openxmlformats-officedocument.spreadsheetml.revisionLog+xml"/>
  <Override PartName="/xl/revisions/revisionLog921.xml" ContentType="application/vnd.openxmlformats-officedocument.spreadsheetml.revisionLog+xml"/>
  <Override PartName="/xl/revisions/revisionLog997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658.xml" ContentType="application/vnd.openxmlformats-officedocument.spreadsheetml.revisionLog+xml"/>
  <Override PartName="/xl/revisions/revisionLog781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865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518.xml" ContentType="application/vnd.openxmlformats-officedocument.spreadsheetml.revisionLog+xml"/>
  <Override PartName="/xl/revisions/revisionLog725.xml" ContentType="application/vnd.openxmlformats-officedocument.spreadsheetml.revisionLog+xml"/>
  <Override PartName="/xl/revisions/revisionLog932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571.xml" ContentType="application/vnd.openxmlformats-officedocument.spreadsheetml.revisionLog+xml"/>
  <Override PartName="/xl/revisions/revisionLog585.xml" ContentType="application/vnd.openxmlformats-officedocument.spreadsheetml.revisionLog+xml"/>
  <Override PartName="/xl/revisions/revisionLog792.xml" ContentType="application/vnd.openxmlformats-officedocument.spreadsheetml.revisionLog+xml"/>
  <Override PartName="/xl/revisions/revisionLog1008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431.xml" ContentType="application/vnd.openxmlformats-officedocument.spreadsheetml.revisionLog+xml"/>
  <Override PartName="/xl/revisions/revisionLog669.xml" ContentType="application/vnd.openxmlformats-officedocument.spreadsheetml.revisionLog+xml"/>
  <Override PartName="/xl/revisions/revisionLog876.xml" ContentType="application/vnd.openxmlformats-officedocument.spreadsheetml.revisionLog+xml"/>
  <Override PartName="/xl/revisions/revisionLog890.xml" ContentType="application/vnd.openxmlformats-officedocument.spreadsheetml.revisionLog+xml"/>
  <Override PartName="/xl/revisions/revisionLog1061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529.xml" ContentType="application/vnd.openxmlformats-officedocument.spreadsheetml.revisionLog+xml"/>
  <Override PartName="/xl/revisions/revisionLog736.xml" ContentType="application/vnd.openxmlformats-officedocument.spreadsheetml.revisionLog+xml"/>
  <Override PartName="/xl/revisions/revisionLog943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389.xml" ContentType="application/vnd.openxmlformats-officedocument.spreadsheetml.revisionLog+xml"/>
  <Override PartName="/xl/revisions/revisionLog596.xml" ContentType="application/vnd.openxmlformats-officedocument.spreadsheetml.revisionLog+xml"/>
  <Override PartName="/xl/revisions/revisionLog803.xml" ContentType="application/vnd.openxmlformats-officedocument.spreadsheetml.revisionLog+xml"/>
  <Override PartName="/xl/revisions/revisionLog1019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680.xml" ContentType="application/vnd.openxmlformats-officedocument.spreadsheetml.revisionLog+xml"/>
  <Override PartName="/xl/revisions/revisionLog1072.xml" ContentType="application/vnd.openxmlformats-officedocument.spreadsheetml.revisionLog+xml"/>
  <Override PartName="/xl/revisions/revisionLog108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442.xml" ContentType="application/vnd.openxmlformats-officedocument.spreadsheetml.revisionLog+xml"/>
  <Override PartName="/xl/revisions/revisionLog540.xml" ContentType="application/vnd.openxmlformats-officedocument.spreadsheetml.revisionLog+xml"/>
  <Override PartName="/xl/revisions/revisionLog747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400.xml" ContentType="application/vnd.openxmlformats-officedocument.spreadsheetml.revisionLog+xml"/>
  <Override PartName="/xl/revisions/revisionLog607.xml" ContentType="application/vnd.openxmlformats-officedocument.spreadsheetml.revisionLog+xml"/>
  <Override PartName="/xl/revisions/revisionLog954.xml" ContentType="application/vnd.openxmlformats-officedocument.spreadsheetml.revisionLog+xml"/>
  <Override PartName="/xl/revisions/revisionLog1030.xml" ContentType="application/vnd.openxmlformats-officedocument.spreadsheetml.revisionLog+xml"/>
  <Override PartName="/xl/revisions/revisionLog814.xml" ContentType="application/vnd.openxmlformats-officedocument.spreadsheetml.revisionLog+xml"/>
  <Override PartName="/xl/revisions/revisionLog1097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453.xml" ContentType="application/vnd.openxmlformats-officedocument.spreadsheetml.revisionLog+xml"/>
  <Override PartName="/xl/revisions/revisionLog881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758.xml" ContentType="application/vnd.openxmlformats-officedocument.spreadsheetml.revisionLog+xml"/>
  <Override PartName="/xl/revisions/revisionLog965.xml" ContentType="application/vnd.openxmlformats-officedocument.spreadsheetml.revisionLog+xml"/>
  <Override PartName="/xl/revisions/revisionLog618.xml" ContentType="application/vnd.openxmlformats-officedocument.spreadsheetml.revisionLog+xml"/>
  <Override PartName="/xl/revisions/revisionLog825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464.xml" ContentType="application/vnd.openxmlformats-officedocument.spreadsheetml.revisionLog+xml"/>
  <Override PartName="/xl/revisions/revisionLog671.xml" ContentType="application/vnd.openxmlformats-officedocument.spreadsheetml.revisionLog+xml"/>
  <Override PartName="/xl/revisions/revisionLog685.xml" ContentType="application/vnd.openxmlformats-officedocument.spreadsheetml.revisionLog+xml"/>
  <Override PartName="/xl/revisions/revisionLog892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531.xml" ContentType="application/vnd.openxmlformats-officedocument.spreadsheetml.revisionLog+xml"/>
  <Override PartName="/xl/revisions/revisionLog769.xml" ContentType="application/vnd.openxmlformats-officedocument.spreadsheetml.revisionLog+xml"/>
  <Override PartName="/xl/revisions/revisionLog976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629.xml" ContentType="application/vnd.openxmlformats-officedocument.spreadsheetml.revisionLog+xml"/>
  <Override PartName="/xl/revisions/revisionLog836.xml" ContentType="application/vnd.openxmlformats-officedocument.spreadsheetml.revisionLog+xml"/>
  <Override PartName="/xl/revisions/revisionLog1021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391.xml" ContentType="application/vnd.openxmlformats-officedocument.spreadsheetml.revisionLog+xml"/>
  <Override PartName="/xl/revisions/revisionLog475.xml" ContentType="application/vnd.openxmlformats-officedocument.spreadsheetml.revisionLog+xml"/>
  <Override PartName="/xl/revisions/revisionLog489.xml" ContentType="application/vnd.openxmlformats-officedocument.spreadsheetml.revisionLog+xml"/>
  <Override PartName="/xl/revisions/revisionLog696.xml" ContentType="application/vnd.openxmlformats-officedocument.spreadsheetml.revisionLog+xml"/>
  <Override PartName="/xl/revisions/revisionLog903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780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542.xml" ContentType="application/vnd.openxmlformats-officedocument.spreadsheetml.revisionLog+xml"/>
  <Override PartName="/xl/revisions/revisionLog640.xml" ContentType="application/vnd.openxmlformats-officedocument.spreadsheetml.revisionLog+xml"/>
  <Override PartName="/xl/revisions/revisionLog847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402.xml" ContentType="application/vnd.openxmlformats-officedocument.spreadsheetml.revisionLog+xml"/>
  <Override PartName="/xl/revisions/revisionLog500.xml" ContentType="application/vnd.openxmlformats-officedocument.spreadsheetml.revisionLog+xml"/>
  <Override PartName="/xl/revisions/revisionLog1032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707.xml" ContentType="application/vnd.openxmlformats-officedocument.spreadsheetml.revisionLog+xml"/>
  <Override PartName="/xl/revisions/revisionLog914.xml" ContentType="application/vnd.openxmlformats-officedocument.spreadsheetml.revisionLog+xml"/>
  <Override PartName="/xl/revisions/revisionLog990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553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413.xml" ContentType="application/vnd.openxmlformats-officedocument.spreadsheetml.revisionLog+xml"/>
  <Override PartName="/xl/revisions/revisionLog858.xml" ContentType="application/vnd.openxmlformats-officedocument.spreadsheetml.revisionLog+xml"/>
  <Override PartName="/xl/revisions/revisionLog1043.xml" ContentType="application/vnd.openxmlformats-officedocument.spreadsheetml.revisionLog+xml"/>
  <Override PartName="/xl/revisions/revisionLog718.xml" ContentType="application/vnd.openxmlformats-officedocument.spreadsheetml.revisionLog+xml"/>
  <Override PartName="/xl/revisions/revisionLog925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564.xml" ContentType="application/vnd.openxmlformats-officedocument.spreadsheetml.revisionLog+xml"/>
  <Override PartName="/xl/revisions/revisionLog771.xml" ContentType="application/vnd.openxmlformats-officedocument.spreadsheetml.revisionLog+xml"/>
  <Override PartName="/xl/revisions/revisionLog785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424.xml" ContentType="application/vnd.openxmlformats-officedocument.spreadsheetml.revisionLog+xml"/>
  <Override PartName="/xl/revisions/revisionLog631.xml" ContentType="application/vnd.openxmlformats-officedocument.spreadsheetml.revisionLog+xml"/>
  <Override PartName="/xl/revisions/revisionLog869.xml" ContentType="application/vnd.openxmlformats-officedocument.spreadsheetml.revisionLog+xml"/>
  <Override PartName="/xl/revisions/revisionLog1054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729.xml" ContentType="application/vnd.openxmlformats-officedocument.spreadsheetml.revisionLog+xml"/>
  <Override PartName="/xl/revisions/revisionLog936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491.xml" ContentType="application/vnd.openxmlformats-officedocument.spreadsheetml.revisionLog+xml"/>
  <Override PartName="/xl/revisions/revisionLog575.xml" ContentType="application/vnd.openxmlformats-officedocument.spreadsheetml.revisionLog+xml"/>
  <Override PartName="/xl/revisions/revisionLog589.xml" ContentType="application/vnd.openxmlformats-officedocument.spreadsheetml.revisionLog+xml"/>
  <Override PartName="/xl/revisions/revisionLog796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880.xml" ContentType="application/vnd.openxmlformats-officedocument.spreadsheetml.revisionLog+xml"/>
  <Override PartName="/xl/revisions/revisionLog981.xml" ContentType="application/vnd.openxmlformats-officedocument.spreadsheetml.revisionLog+xml"/>
  <Override PartName="/xl/revisions/revisionLog1065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435.xml" ContentType="application/vnd.openxmlformats-officedocument.spreadsheetml.revisionLog+xml"/>
  <Override PartName="/xl/revisions/revisionLog642.xml" ContentType="application/vnd.openxmlformats-officedocument.spreadsheetml.revisionLog+xml"/>
  <Override PartName="/xl/revisions/revisionLog740.xml" ContentType="application/vnd.openxmlformats-officedocument.spreadsheetml.revisionLog+xml"/>
  <Override PartName="/xl/revisions/revisionLog947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502.xml" ContentType="application/vnd.openxmlformats-officedocument.spreadsheetml.revisionLog+xml"/>
  <Override PartName="/xl/revisions/revisionLog600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807.xml" ContentType="application/vnd.openxmlformats-officedocument.spreadsheetml.revisionLog+xml"/>
  <Override PartName="/xl/revisions/revisionLog992.xml" ContentType="application/vnd.openxmlformats-officedocument.spreadsheetml.revisionLog+xml"/>
  <Override PartName="/xl/revisions/revisionLog1090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446.xml" ContentType="application/vnd.openxmlformats-officedocument.spreadsheetml.revisionLog+xml"/>
  <Override PartName="/xl/revisions/revisionLog653.xml" ContentType="application/vnd.openxmlformats-officedocument.spreadsheetml.revisionLog+xml"/>
  <Override PartName="/xl/revisions/revisionLog1076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513.xml" ContentType="application/vnd.openxmlformats-officedocument.spreadsheetml.revisionLog+xml"/>
  <Override PartName="/xl/revisions/revisionLog958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818.xml" ContentType="application/vnd.openxmlformats-officedocument.spreadsheetml.revisionLog+xml"/>
  <Override PartName="/xl/revisions/revisionLog1003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457.xml" ContentType="application/vnd.openxmlformats-officedocument.spreadsheetml.revisionLog+xml"/>
  <Override PartName="/xl/revisions/revisionLog664.xml" ContentType="application/vnd.openxmlformats-officedocument.spreadsheetml.revisionLog+xml"/>
  <Override PartName="/xl/revisions/revisionLog871.xml" ContentType="application/vnd.openxmlformats-officedocument.spreadsheetml.revisionLog+xml"/>
  <Override PartName="/xl/revisions/revisionLog885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524.xml" ContentType="application/vnd.openxmlformats-officedocument.spreadsheetml.revisionLog+xml"/>
  <Override PartName="/xl/revisions/revisionLog969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384.xml" ContentType="application/vnd.openxmlformats-officedocument.spreadsheetml.revisionLog+xml"/>
  <Override PartName="/xl/revisions/revisionLog731.xml" ContentType="application/vnd.openxmlformats-officedocument.spreadsheetml.revisionLog+xml"/>
  <Override PartName="/xl/revisions/revisionLog829.xml" ContentType="application/vnd.openxmlformats-officedocument.spreadsheetml.revisionLog+xml"/>
  <Override PartName="/xl/revisions/revisionLog1014.xml" ContentType="application/vnd.openxmlformats-officedocument.spreadsheetml.revisionLog+xml"/>
  <Override PartName="/xl/revisions/revisionLog468.xml" ContentType="application/vnd.openxmlformats-officedocument.spreadsheetml.revisionLog+xml"/>
  <Override PartName="/xl/revisions/revisionLog591.xml" ContentType="application/vnd.openxmlformats-officedocument.spreadsheetml.revisionLog+xml"/>
  <Override PartName="/xl/revisions/revisionLog675.xml" ContentType="application/vnd.openxmlformats-officedocument.spreadsheetml.revisionLog+xml"/>
  <Override PartName="/xl/revisions/revisionLog689.xml" ContentType="application/vnd.openxmlformats-officedocument.spreadsheetml.revisionLog+xml"/>
  <Override PartName="/xl/revisions/revisionLog896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980.xml" ContentType="application/vnd.openxmlformats-officedocument.spreadsheetml.revisionLog+xml"/>
  <Override PartName="/xl/revisions/revisionLog108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35.xml" ContentType="application/vnd.openxmlformats-officedocument.spreadsheetml.revisionLog+xml"/>
  <Override PartName="/xl/revisions/revisionLog742.xml" ContentType="application/vnd.openxmlformats-officedocument.spreadsheetml.revisionLog+xml"/>
  <Override PartName="/xl/revisions/revisionLog840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395.xml" ContentType="application/vnd.openxmlformats-officedocument.spreadsheetml.revisionLog+xml"/>
  <Override PartName="/xl/revisions/revisionLog479.xml" ContentType="application/vnd.openxmlformats-officedocument.spreadsheetml.revisionLog+xml"/>
  <Override PartName="/xl/revisions/revisionLog602.xml" ContentType="application/vnd.openxmlformats-officedocument.spreadsheetml.revisionLog+xml"/>
  <Override PartName="/xl/revisions/revisionLog1025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700.xml" ContentType="application/vnd.openxmlformats-officedocument.spreadsheetml.revisionLog+xml"/>
  <Override PartName="/xl/revisions/revisionLog907.xml" ContentType="application/vnd.openxmlformats-officedocument.spreadsheetml.revisionLog+xml"/>
  <Override PartName="/xl/revisions/revisionLog1092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546.xml" ContentType="application/vnd.openxmlformats-officedocument.spreadsheetml.revisionLog+xml"/>
  <Override PartName="/xl/revisions/revisionLog753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406.xml" ContentType="application/vnd.openxmlformats-officedocument.spreadsheetml.revisionLog+xml"/>
  <Override PartName="/xl/revisions/revisionLog613.xml" ContentType="application/vnd.openxmlformats-officedocument.spreadsheetml.revisionLog+xml"/>
  <Override PartName="/xl/revisions/revisionLog1036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918.xml" ContentType="application/vnd.openxmlformats-officedocument.spreadsheetml.revisionLog+xml"/>
  <Override PartName="/xl/revisions/revisionLog1103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557.xml" ContentType="application/vnd.openxmlformats-officedocument.spreadsheetml.revisionLog+xml"/>
  <Override PartName="/xl/revisions/revisionLog764.xml" ContentType="application/vnd.openxmlformats-officedocument.spreadsheetml.revisionLog+xml"/>
  <Override PartName="/xl/revisions/revisionLog971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417.xml" ContentType="application/vnd.openxmlformats-officedocument.spreadsheetml.revisionLog+xml"/>
  <Override PartName="/xl/revisions/revisionLog624.xml" ContentType="application/vnd.openxmlformats-officedocument.spreadsheetml.revisionLog+xml"/>
  <Override PartName="/xl/revisions/revisionLog1047.xml" ContentType="application/vnd.openxmlformats-officedocument.spreadsheetml.revisionLog+xml"/>
  <Override PartName="/xl/revisions/revisionLog831.xml" ContentType="application/vnd.openxmlformats-officedocument.spreadsheetml.revisionLog+xml"/>
  <Override PartName="/xl/revisions/revisionLog929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484.xml" ContentType="application/vnd.openxmlformats-officedocument.spreadsheetml.revisionLog+xml"/>
  <Override PartName="/xl/revisions/revisionLog568.xml" ContentType="application/vnd.openxmlformats-officedocument.spreadsheetml.revisionLog+xml"/>
  <Override PartName="/xl/revisions/revisionLog691.xml" ContentType="application/vnd.openxmlformats-officedocument.spreadsheetml.revisionLog+xml"/>
  <Override PartName="/xl/revisions/revisionLog789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428.xml" ContentType="application/vnd.openxmlformats-officedocument.spreadsheetml.revisionLog+xml"/>
  <Override PartName="/xl/revisions/revisionLog775.xml" ContentType="application/vnd.openxmlformats-officedocument.spreadsheetml.revisionLog+xml"/>
  <Override PartName="/xl/revisions/revisionLog1058.xml" ContentType="application/vnd.openxmlformats-officedocument.spreadsheetml.revisionLog+xml"/>
  <Override PartName="/xl/revisions/revisionLog635.xml" ContentType="application/vnd.openxmlformats-officedocument.spreadsheetml.revisionLog+xml"/>
  <Override PartName="/xl/revisions/revisionLog842.xml" ContentType="application/vnd.openxmlformats-officedocument.spreadsheetml.revisionLog+xml"/>
  <Override PartName="/xl/revisions/revisionLog940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495.xml" ContentType="application/vnd.openxmlformats-officedocument.spreadsheetml.revisionLog+xml"/>
  <Override PartName="/xl/revisions/revisionLog702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579.xml" ContentType="application/vnd.openxmlformats-officedocument.spreadsheetml.revisionLog+xml"/>
  <Override PartName="/xl/revisions/revisionLog800.xml" ContentType="application/vnd.openxmlformats-officedocument.spreadsheetml.revisionLog+xml"/>
  <Override PartName="/xl/revisions/revisionLog985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439.xml" ContentType="application/vnd.openxmlformats-officedocument.spreadsheetml.revisionLog+xml"/>
  <Override PartName="/xl/revisions/revisionLog646.xml" ContentType="application/vnd.openxmlformats-officedocument.spreadsheetml.revisionLog+xml"/>
  <Override PartName="/xl/revisions/revisionLog853.xml" ContentType="application/vnd.openxmlformats-officedocument.spreadsheetml.revisionLog+xml"/>
  <Override PartName="/xl/revisions/revisionLog1069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506.xml" ContentType="application/vnd.openxmlformats-officedocument.spreadsheetml.revisionLog+xml"/>
  <Override PartName="/xl/revisions/revisionLog713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996.xml" ContentType="application/vnd.openxmlformats-officedocument.spreadsheetml.revisionLog+xml"/>
  <Override PartName="/xl/revisions/revisionLog450.xml" ContentType="application/vnd.openxmlformats-officedocument.spreadsheetml.revisionLog+xml"/>
  <Override PartName="/xl/revisions/revisionLog657.xml" ContentType="application/vnd.openxmlformats-officedocument.spreadsheetml.revisionLog+xml"/>
  <Override PartName="/xl/revisions/revisionLog864.xml" ContentType="application/vnd.openxmlformats-officedocument.spreadsheetml.revisionLog+xml"/>
  <Override PartName="/xl/revisions/revisionLog1080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517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724.xml" ContentType="application/vnd.openxmlformats-officedocument.spreadsheetml.revisionLog+xml"/>
  <Override PartName="/xl/revisions/revisionLog931.xml" ContentType="application/vnd.openxmlformats-officedocument.spreadsheetml.revisionLog+xml"/>
  <Override PartName="/xl/revisions/revisionLog1007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584.xml" ContentType="application/vnd.openxmlformats-officedocument.spreadsheetml.revisionLog+xml"/>
  <Override PartName="/xl/revisions/revisionLog668.xml" ContentType="application/vnd.openxmlformats-officedocument.spreadsheetml.revisionLog+xml"/>
  <Override PartName="/xl/revisions/revisionLog791.xml" ContentType="application/vnd.openxmlformats-officedocument.spreadsheetml.revisionLog+xml"/>
  <Override PartName="/xl/revisions/revisionLog889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875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528.xml" ContentType="application/vnd.openxmlformats-officedocument.spreadsheetml.revisionLog+xml"/>
  <Override PartName="/xl/revisions/revisionLog735.xml" ContentType="application/vnd.openxmlformats-officedocument.spreadsheetml.revisionLog+xml"/>
  <Override PartName="/xl/revisions/revisionLog942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388.xml" ContentType="application/vnd.openxmlformats-officedocument.spreadsheetml.revisionLog+xml"/>
  <Override PartName="/xl/revisions/revisionLog595.xml" ContentType="application/vnd.openxmlformats-officedocument.spreadsheetml.revisionLog+xml"/>
  <Override PartName="/xl/revisions/revisionLog802.xml" ContentType="application/vnd.openxmlformats-officedocument.spreadsheetml.revisionLog+xml"/>
  <Override PartName="/xl/revisions/revisionLog1018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441.xml" ContentType="application/vnd.openxmlformats-officedocument.spreadsheetml.revisionLog+xml"/>
  <Override PartName="/xl/revisions/revisionLog679.xml" ContentType="application/vnd.openxmlformats-officedocument.spreadsheetml.revisionLog+xml"/>
  <Override PartName="/xl/revisions/revisionLog900.xml" ContentType="application/vnd.openxmlformats-officedocument.spreadsheetml.revisionLog+xml"/>
  <Override PartName="/xl/revisions/revisionLog1071.xml" ContentType="application/vnd.openxmlformats-officedocument.spreadsheetml.revisionLog+xml"/>
  <Override PartName="/xl/revisions/revisionLog1085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539.xml" ContentType="application/vnd.openxmlformats-officedocument.spreadsheetml.revisionLog+xml"/>
  <Override PartName="/xl/revisions/revisionLog746.xml" ContentType="application/vnd.openxmlformats-officedocument.spreadsheetml.revisionLog+xml"/>
  <Override PartName="/xl/revisions/revisionLog953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399.xml" ContentType="application/vnd.openxmlformats-officedocument.spreadsheetml.revisionLog+xml"/>
  <Override PartName="/xl/revisions/revisionLog606.xml" ContentType="application/vnd.openxmlformats-officedocument.spreadsheetml.revisionLog+xml"/>
  <Override PartName="/xl/revisions/revisionLog813.xml" ContentType="application/vnd.openxmlformats-officedocument.spreadsheetml.revisionLog+xml"/>
  <Override PartName="/xl/revisions/revisionLog1029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452.xml" ContentType="application/vnd.openxmlformats-officedocument.spreadsheetml.revisionLog+xml"/>
  <Override PartName="/xl/revisions/revisionLog1096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550.xml" ContentType="application/vnd.openxmlformats-officedocument.spreadsheetml.revisionLog+xml"/>
  <Override PartName="/xl/revisions/revisionLog757.xml" ContentType="application/vnd.openxmlformats-officedocument.spreadsheetml.revisionLog+xml"/>
  <Override PartName="/xl/revisions/revisionLog964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410.xml" ContentType="application/vnd.openxmlformats-officedocument.spreadsheetml.revisionLog+xml"/>
  <Override PartName="/xl/revisions/revisionLog617.xml" ContentType="application/vnd.openxmlformats-officedocument.spreadsheetml.revisionLog+xml"/>
  <Override PartName="/xl/revisions/revisionLog1040.xml" ContentType="application/vnd.openxmlformats-officedocument.spreadsheetml.revisionLog+xml"/>
  <Override PartName="/xl/revisions/revisionLog824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463.xml" ContentType="application/vnd.openxmlformats-officedocument.spreadsheetml.revisionLog+xml"/>
  <Override PartName="/xl/revisions/revisionLog684.xml" ContentType="application/vnd.openxmlformats-officedocument.spreadsheetml.revisionLog+xml"/>
  <Override PartName="/xl/revisions/revisionLog891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768.xml" ContentType="application/vnd.openxmlformats-officedocument.spreadsheetml.revisionLog+xml"/>
  <Override PartName="/xl/revisions/revisionLog975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628.xml" ContentType="application/vnd.openxmlformats-officedocument.spreadsheetml.revisionLog+xml"/>
  <Override PartName="/xl/revisions/revisionLog835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474.xml" ContentType="application/vnd.openxmlformats-officedocument.spreadsheetml.revisionLog+xml"/>
  <Override PartName="/xl/revisions/revisionLog488.xml" ContentType="application/vnd.openxmlformats-officedocument.spreadsheetml.revisionLog+xml"/>
  <Override PartName="/xl/revisions/revisionLog695.xml" ContentType="application/vnd.openxmlformats-officedocument.spreadsheetml.revisionLog+xml"/>
  <Override PartName="/xl/revisions/revisionLog902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541.xml" ContentType="application/vnd.openxmlformats-officedocument.spreadsheetml.revisionLog+xml"/>
  <Override PartName="/xl/revisions/revisionLog779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401.xml" ContentType="application/vnd.openxmlformats-officedocument.spreadsheetml.revisionLog+xml"/>
  <Override PartName="/xl/revisions/revisionLog639.xml" ContentType="application/vnd.openxmlformats-officedocument.spreadsheetml.revisionLog+xml"/>
  <Override PartName="/xl/revisions/revisionLog846.xml" ContentType="application/vnd.openxmlformats-officedocument.spreadsheetml.revisionLog+xml"/>
  <Override PartName="/xl/revisions/revisionLog1031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499.xml" ContentType="application/vnd.openxmlformats-officedocument.spreadsheetml.revisionLog+xml"/>
  <Override PartName="/xl/revisions/revisionLog706.xml" ContentType="application/vnd.openxmlformats-officedocument.spreadsheetml.revisionLog+xml"/>
  <Override PartName="/xl/revisions/revisionLog91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989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552.xml" ContentType="application/vnd.openxmlformats-officedocument.spreadsheetml.revisionLog+xml"/>
  <Override PartName="/xl/revisions/revisionLog650.xml" ContentType="application/vnd.openxmlformats-officedocument.spreadsheetml.revisionLog+xml"/>
  <Override PartName="/xl/revisions/revisionLog857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412.xml" ContentType="application/vnd.openxmlformats-officedocument.spreadsheetml.revisionLog+xml"/>
  <Override PartName="/xl/revisions/revisionLog510.xml" ContentType="application/vnd.openxmlformats-officedocument.spreadsheetml.revisionLog+xml"/>
  <Override PartName="/xl/revisions/revisionLog717.xml" ContentType="application/vnd.openxmlformats-officedocument.spreadsheetml.revisionLog+xml"/>
  <Override PartName="/xl/revisions/revisionLog1042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924.xml" ContentType="application/vnd.openxmlformats-officedocument.spreadsheetml.revisionLog+xml"/>
  <Override PartName="/xl/revisions/revisionLog1000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Log563.xml" ContentType="application/vnd.openxmlformats-officedocument.spreadsheetml.revisionLog+xml"/>
  <Override PartName="/xl/revisions/revisionLog784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423.xml" ContentType="application/vnd.openxmlformats-officedocument.spreadsheetml.revisionLog+xml"/>
  <Override PartName="/xl/revisions/revisionLog868.xml" ContentType="application/vnd.openxmlformats-officedocument.spreadsheetml.revisionLog+xml"/>
  <Override PartName="/xl/revisions/revisionLog1053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728.xml" ContentType="application/vnd.openxmlformats-officedocument.spreadsheetml.revisionLog+xml"/>
  <Override PartName="/xl/revisions/revisionLog935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574.xml" ContentType="application/vnd.openxmlformats-officedocument.spreadsheetml.revisionLog+xml"/>
  <Override PartName="/xl/revisions/revisionLog588.xml" ContentType="application/vnd.openxmlformats-officedocument.spreadsheetml.revisionLog+xml"/>
  <Override PartName="/xl/revisions/revisionLog795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434.xml" ContentType="application/vnd.openxmlformats-officedocument.spreadsheetml.revisionLog+xml"/>
  <Override PartName="/xl/revisions/revisionLog641.xml" ContentType="application/vnd.openxmlformats-officedocument.spreadsheetml.revisionLog+xml"/>
  <Override PartName="/xl/revisions/revisionLog879.xml" ContentType="application/vnd.openxmlformats-officedocument.spreadsheetml.revisionLog+xml"/>
  <Override PartName="/xl/revisions/revisionLog1064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739.xml" ContentType="application/vnd.openxmlformats-officedocument.spreadsheetml.revisionLog+xml"/>
  <Override PartName="/xl/revisions/revisionLog946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378.xml" ContentType="application/vnd.openxmlformats-officedocument.spreadsheetml.revisionLog+xml"/>
  <Override PartName="/xl/revisions/revisionLog501.xml" ContentType="application/vnd.openxmlformats-officedocument.spreadsheetml.revisionLog+xml"/>
  <Override PartName="/xl/revisions/revisionLog599.xml" ContentType="application/vnd.openxmlformats-officedocument.spreadsheetml.revisionLog+xml"/>
  <Override PartName="/xl/revisions/revisionLog806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445.xml" ContentType="application/vnd.openxmlformats-officedocument.spreadsheetml.revisionLog+xml"/>
  <Override PartName="/xl/revisions/revisionLog991.xml" ContentType="application/vnd.openxmlformats-officedocument.spreadsheetml.revisionLog+xml"/>
  <Override PartName="/xl/revisions/revisionLog1075.xml" ContentType="application/vnd.openxmlformats-officedocument.spreadsheetml.revisionLog+xml"/>
  <Override PartName="/xl/revisions/revisionLog1089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652.xml" ContentType="application/vnd.openxmlformats-officedocument.spreadsheetml.revisionLog+xml"/>
  <Override PartName="/xl/revisions/revisionLog750.xml" ContentType="application/vnd.openxmlformats-officedocument.spreadsheetml.revisionLog+xml"/>
  <Override PartName="/xl/revisions/revisionLog957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512.xml" ContentType="application/vnd.openxmlformats-officedocument.spreadsheetml.revisionLog+xml"/>
  <Override PartName="/xl/revisions/revisionLog610.xml" ContentType="application/vnd.openxmlformats-officedocument.spreadsheetml.revisionLog+xml"/>
  <Override PartName="/xl/revisions/revisionLog817.xml" ContentType="application/vnd.openxmlformats-officedocument.spreadsheetml.revisionLog+xml"/>
  <Override PartName="/xl/revisions/revisionLog1002.xml" ContentType="application/vnd.openxmlformats-officedocument.spreadsheetml.revisionLog+xml"/>
  <Override PartName="/xl/revisions/revisionLog1100.xml" ContentType="application/vnd.openxmlformats-officedocument.spreadsheetml.revisionLog+xml"/>
  <Override PartName="/xl/revisions/revisionLog88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467.xml" ContentType="application/vnd.openxmlformats-officedocument.spreadsheetml.revisionLog+xml"/>
  <Override PartName="/xl/revisions/revisionLog674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534.xml" ContentType="application/vnd.openxmlformats-officedocument.spreadsheetml.revisionLog+xml"/>
  <Override PartName="/xl/revisions/revisionLog741.xml" ContentType="application/vnd.openxmlformats-officedocument.spreadsheetml.revisionLog+xml"/>
  <Override PartName="/xl/revisions/revisionLog979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394.xml" ContentType="application/vnd.openxmlformats-officedocument.spreadsheetml.revisionLog+xml"/>
  <Override PartName="/xl/revisions/revisionLog839.xml" ContentType="application/vnd.openxmlformats-officedocument.spreadsheetml.revisionLog+xml"/>
  <Override PartName="/xl/revisions/revisionLog1024.xml" ContentType="application/vnd.openxmlformats-officedocument.spreadsheetml.revisionLog+xml"/>
  <Override PartName="/xl/revisions/revisionLog601.xml" ContentType="application/vnd.openxmlformats-officedocument.spreadsheetml.revisionLog+xml"/>
  <Override PartName="/xl/revisions/revisionLog699.xml" ContentType="application/vnd.openxmlformats-officedocument.spreadsheetml.revisionLog+xml"/>
  <Override PartName="/xl/revisions/revisionLog906.xml" ContentType="application/vnd.openxmlformats-officedocument.spreadsheetml.revisionLog+xml"/>
  <Override PartName="/xl/revisions/revisionLog109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556.xml" ContentType="application/vnd.openxmlformats-officedocument.spreadsheetml.revisionLog+xml"/>
  <Override PartName="/xl/revisions/revisionLog763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416.xml" ContentType="application/vnd.openxmlformats-officedocument.spreadsheetml.revisionLog+xml"/>
  <Override PartName="/xl/revisions/revisionLog623.xml" ContentType="application/vnd.openxmlformats-officedocument.spreadsheetml.revisionLog+xml"/>
  <Override PartName="/xl/revisions/revisionLog1046.xml" ContentType="application/vnd.openxmlformats-officedocument.spreadsheetml.revisionLog+xml"/>
  <Override PartName="/xl/revisions/revisionLog483.xml" ContentType="application/vnd.openxmlformats-officedocument.spreadsheetml.revisionLog+xml"/>
  <Override PartName="/xl/revisions/revisionLog928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788.xml" ContentType="application/vnd.openxmlformats-officedocument.spreadsheetml.revisionLog+xml"/>
  <Override PartName="/xl/revisions/revisionLog273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ESCHÄFTSLEITUNG\BUCHHALTUNG\BUDGET_KENNZAHLEN\2023\"/>
    </mc:Choice>
  </mc:AlternateContent>
  <xr:revisionPtr revIDLastSave="0" documentId="13_ncr:81_{870B6299-B873-4EC1-A3D7-98DA1D77385D}" xr6:coauthVersionLast="36" xr6:coauthVersionMax="36" xr10:uidLastSave="{00000000-0000-0000-0000-000000000000}"/>
  <bookViews>
    <workbookView minimized="1" xWindow="2745" yWindow="1020" windowWidth="23940" windowHeight="11355" activeTab="11" xr2:uid="{00000000-000D-0000-FFFF-FFFF00000000}"/>
  </bookViews>
  <sheets>
    <sheet name="01_23" sheetId="1" r:id="rId1"/>
    <sheet name="02_23" sheetId="2" r:id="rId2"/>
    <sheet name="03_23" sheetId="3" r:id="rId3"/>
    <sheet name="04_23" sheetId="4" r:id="rId4"/>
    <sheet name="05_23" sheetId="5" r:id="rId5"/>
    <sheet name="06_23" sheetId="6" r:id="rId6"/>
    <sheet name="07_23" sheetId="7" r:id="rId7"/>
    <sheet name="08_23" sheetId="8" r:id="rId8"/>
    <sheet name="09_23" sheetId="9" r:id="rId9"/>
    <sheet name="10_23" sheetId="10" r:id="rId10"/>
    <sheet name="11_23" sheetId="11" r:id="rId11"/>
    <sheet name="12_23" sheetId="12" r:id="rId12"/>
    <sheet name="Jahresumsatz Monat 2023" sheetId="13" r:id="rId13"/>
    <sheet name="Jahresvergleich" sheetId="14" r:id="rId14"/>
    <sheet name="Monatsentwicklung" sheetId="15" r:id="rId15"/>
  </sheets>
  <definedNames>
    <definedName name="_xlnm.Print_Area" localSheetId="0">'01_23'!$A$1:$T$45</definedName>
    <definedName name="_xlnm.Print_Area" localSheetId="1">'02_23'!$A$1:$T$41</definedName>
    <definedName name="_xlnm.Print_Area" localSheetId="2">'03_23'!$A$1:$X$44</definedName>
    <definedName name="_xlnm.Print_Area" localSheetId="3">'04_23'!$A$1:$X$43</definedName>
    <definedName name="_xlnm.Print_Area" localSheetId="4">'05_23'!$A$1:$X$44</definedName>
    <definedName name="_xlnm.Print_Area" localSheetId="5">'06_23'!$A$1:$X$43</definedName>
    <definedName name="_xlnm.Print_Area" localSheetId="6">'07_23'!$A$1:$X$45</definedName>
    <definedName name="_xlnm.Print_Area" localSheetId="7">'08_23'!$A$1:$X$44</definedName>
    <definedName name="_xlnm.Print_Area" localSheetId="8">'09_23'!$A$1:$X$43</definedName>
    <definedName name="_xlnm.Print_Area" localSheetId="9">'10_23'!$A$1:$X$45</definedName>
    <definedName name="_xlnm.Print_Area" localSheetId="10">'11_23'!$A$1:$X$43</definedName>
    <definedName name="_xlnm.Print_Area" localSheetId="11">'12_23'!$A$1:$X$44</definedName>
    <definedName name="Z_2F7A225A_03CC_4C3E_9ABA_50B66929A417_.wvu.PrintArea" localSheetId="0" hidden="1">'01_23'!$A$1:$T$45</definedName>
    <definedName name="Z_2F7A225A_03CC_4C3E_9ABA_50B66929A417_.wvu.PrintArea" localSheetId="1" hidden="1">'02_23'!$A$1:$T$41</definedName>
    <definedName name="Z_2F7A225A_03CC_4C3E_9ABA_50B66929A417_.wvu.PrintArea" localSheetId="2" hidden="1">'03_23'!$A$1:$X$44</definedName>
    <definedName name="Z_2F7A225A_03CC_4C3E_9ABA_50B66929A417_.wvu.PrintArea" localSheetId="3" hidden="1">'04_23'!$A$1:$X$43</definedName>
    <definedName name="Z_2F7A225A_03CC_4C3E_9ABA_50B66929A417_.wvu.PrintArea" localSheetId="4" hidden="1">'05_23'!$A$1:$X$44</definedName>
    <definedName name="Z_2F7A225A_03CC_4C3E_9ABA_50B66929A417_.wvu.PrintArea" localSheetId="5" hidden="1">'06_23'!$A$1:$X$43</definedName>
    <definedName name="Z_2F7A225A_03CC_4C3E_9ABA_50B66929A417_.wvu.PrintArea" localSheetId="6" hidden="1">'07_23'!$A$1:$X$45</definedName>
    <definedName name="Z_2F7A225A_03CC_4C3E_9ABA_50B66929A417_.wvu.PrintArea" localSheetId="7" hidden="1">'08_23'!$A$1:$X$44</definedName>
    <definedName name="Z_2F7A225A_03CC_4C3E_9ABA_50B66929A417_.wvu.PrintArea" localSheetId="8" hidden="1">'09_23'!$A$1:$X$43</definedName>
    <definedName name="Z_2F7A225A_03CC_4C3E_9ABA_50B66929A417_.wvu.PrintArea" localSheetId="9" hidden="1">'10_23'!$A$1:$X$45</definedName>
    <definedName name="Z_2F7A225A_03CC_4C3E_9ABA_50B66929A417_.wvu.PrintArea" localSheetId="10" hidden="1">'11_23'!$A$1:$X$43</definedName>
    <definedName name="Z_2F7A225A_03CC_4C3E_9ABA_50B66929A417_.wvu.PrintArea" localSheetId="11" hidden="1">'12_23'!$A$1:$X$44</definedName>
    <definedName name="Z_5607C902_81C8_4B35_908D_6779B5E3E736_.wvu.PrintArea" localSheetId="0" hidden="1">'01_23'!$A$1:$T$45</definedName>
    <definedName name="Z_5607C902_81C8_4B35_908D_6779B5E3E736_.wvu.PrintArea" localSheetId="1" hidden="1">'02_23'!$A$1:$T$41</definedName>
    <definedName name="Z_5607C902_81C8_4B35_908D_6779B5E3E736_.wvu.PrintArea" localSheetId="2" hidden="1">'03_23'!$A$1:$X$44</definedName>
    <definedName name="Z_5607C902_81C8_4B35_908D_6779B5E3E736_.wvu.PrintArea" localSheetId="3" hidden="1">'04_23'!$A$1:$X$43</definedName>
    <definedName name="Z_5607C902_81C8_4B35_908D_6779B5E3E736_.wvu.PrintArea" localSheetId="4" hidden="1">'05_23'!$A$1:$X$44</definedName>
    <definedName name="Z_5607C902_81C8_4B35_908D_6779B5E3E736_.wvu.PrintArea" localSheetId="5" hidden="1">'06_23'!$A$1:$X$43</definedName>
    <definedName name="Z_5607C902_81C8_4B35_908D_6779B5E3E736_.wvu.PrintArea" localSheetId="6" hidden="1">'07_23'!$A$1:$X$45</definedName>
    <definedName name="Z_5607C902_81C8_4B35_908D_6779B5E3E736_.wvu.PrintArea" localSheetId="7" hidden="1">'08_23'!$A$1:$X$44</definedName>
    <definedName name="Z_5607C902_81C8_4B35_908D_6779B5E3E736_.wvu.PrintArea" localSheetId="8" hidden="1">'09_23'!$A$1:$X$43</definedName>
    <definedName name="Z_5607C902_81C8_4B35_908D_6779B5E3E736_.wvu.PrintArea" localSheetId="9" hidden="1">'10_23'!$A$1:$X$45</definedName>
    <definedName name="Z_5607C902_81C8_4B35_908D_6779B5E3E736_.wvu.PrintArea" localSheetId="10" hidden="1">'11_23'!$A$1:$X$43</definedName>
    <definedName name="Z_5607C902_81C8_4B35_908D_6779B5E3E736_.wvu.PrintArea" localSheetId="11" hidden="1">'12_23'!$A$1:$X$44</definedName>
    <definedName name="Z_5D25D17F_B06A_43C0_9441_C66A30641AF9_.wvu.PrintArea" localSheetId="0" hidden="1">'01_23'!$A$1:$T$45</definedName>
    <definedName name="Z_5D25D17F_B06A_43C0_9441_C66A30641AF9_.wvu.PrintArea" localSheetId="1" hidden="1">'02_23'!$A$1:$T$41</definedName>
    <definedName name="Z_5D25D17F_B06A_43C0_9441_C66A30641AF9_.wvu.PrintArea" localSheetId="2" hidden="1">'03_23'!$A$1:$X$44</definedName>
    <definedName name="Z_5D25D17F_B06A_43C0_9441_C66A30641AF9_.wvu.PrintArea" localSheetId="3" hidden="1">'04_23'!$A$1:$X$43</definedName>
    <definedName name="Z_5D25D17F_B06A_43C0_9441_C66A30641AF9_.wvu.PrintArea" localSheetId="4" hidden="1">'05_23'!$A$1:$X$44</definedName>
    <definedName name="Z_5D25D17F_B06A_43C0_9441_C66A30641AF9_.wvu.PrintArea" localSheetId="5" hidden="1">'06_23'!$A$1:$X$43</definedName>
    <definedName name="Z_5D25D17F_B06A_43C0_9441_C66A30641AF9_.wvu.PrintArea" localSheetId="6" hidden="1">'07_23'!$A$1:$X$45</definedName>
    <definedName name="Z_5D25D17F_B06A_43C0_9441_C66A30641AF9_.wvu.PrintArea" localSheetId="7" hidden="1">'08_23'!$A$1:$X$44</definedName>
    <definedName name="Z_5D25D17F_B06A_43C0_9441_C66A30641AF9_.wvu.PrintArea" localSheetId="8" hidden="1">'09_23'!$A$1:$X$43</definedName>
    <definedName name="Z_5D25D17F_B06A_43C0_9441_C66A30641AF9_.wvu.PrintArea" localSheetId="9" hidden="1">'10_23'!$A$1:$X$45</definedName>
    <definedName name="Z_5D25D17F_B06A_43C0_9441_C66A30641AF9_.wvu.PrintArea" localSheetId="10" hidden="1">'11_23'!$A$1:$X$43</definedName>
    <definedName name="Z_5D25D17F_B06A_43C0_9441_C66A30641AF9_.wvu.PrintArea" localSheetId="11" hidden="1">'12_23'!$A$1:$X$44</definedName>
    <definedName name="Z_7839E6FF_B113_433B_B093_0FC09532A527_.wvu.PrintArea" localSheetId="0" hidden="1">'01_23'!$A$1:$T$45</definedName>
    <definedName name="Z_7839E6FF_B113_433B_B093_0FC09532A527_.wvu.PrintArea" localSheetId="1" hidden="1">'02_23'!$A$1:$T$41</definedName>
    <definedName name="Z_7839E6FF_B113_433B_B093_0FC09532A527_.wvu.PrintArea" localSheetId="2" hidden="1">'03_23'!$A$1:$X$44</definedName>
    <definedName name="Z_7839E6FF_B113_433B_B093_0FC09532A527_.wvu.PrintArea" localSheetId="3" hidden="1">'04_23'!$A$1:$X$43</definedName>
    <definedName name="Z_7839E6FF_B113_433B_B093_0FC09532A527_.wvu.PrintArea" localSheetId="4" hidden="1">'05_23'!$A$1:$X$44</definedName>
    <definedName name="Z_7839E6FF_B113_433B_B093_0FC09532A527_.wvu.PrintArea" localSheetId="5" hidden="1">'06_23'!$A$1:$X$43</definedName>
    <definedName name="Z_7839E6FF_B113_433B_B093_0FC09532A527_.wvu.PrintArea" localSheetId="6" hidden="1">'07_23'!$A$1:$X$45</definedName>
    <definedName name="Z_7839E6FF_B113_433B_B093_0FC09532A527_.wvu.PrintArea" localSheetId="7" hidden="1">'08_23'!$A$1:$X$44</definedName>
    <definedName name="Z_7839E6FF_B113_433B_B093_0FC09532A527_.wvu.PrintArea" localSheetId="8" hidden="1">'09_23'!$A$1:$X$43</definedName>
    <definedName name="Z_7839E6FF_B113_433B_B093_0FC09532A527_.wvu.PrintArea" localSheetId="9" hidden="1">'10_23'!$A$1:$X$45</definedName>
    <definedName name="Z_7839E6FF_B113_433B_B093_0FC09532A527_.wvu.PrintArea" localSheetId="10" hidden="1">'11_23'!$A$1:$X$43</definedName>
    <definedName name="Z_7839E6FF_B113_433B_B093_0FC09532A527_.wvu.PrintArea" localSheetId="11" hidden="1">'12_23'!$A$1:$X$44</definedName>
    <definedName name="Z_83BC6C31_9342_4247_AC5B_B17385A7BF60_.wvu.PrintArea" localSheetId="0" hidden="1">'01_23'!$A$1:$T$45</definedName>
    <definedName name="Z_83BC6C31_9342_4247_AC5B_B17385A7BF60_.wvu.PrintArea" localSheetId="1" hidden="1">'02_23'!$A$1:$T$41</definedName>
    <definedName name="Z_83BC6C31_9342_4247_AC5B_B17385A7BF60_.wvu.PrintArea" localSheetId="2" hidden="1">'03_23'!$A$1:$X$44</definedName>
    <definedName name="Z_83BC6C31_9342_4247_AC5B_B17385A7BF60_.wvu.PrintArea" localSheetId="3" hidden="1">'04_23'!$A$1:$X$43</definedName>
    <definedName name="Z_83BC6C31_9342_4247_AC5B_B17385A7BF60_.wvu.PrintArea" localSheetId="4" hidden="1">'05_23'!$A$1:$X$44</definedName>
    <definedName name="Z_83BC6C31_9342_4247_AC5B_B17385A7BF60_.wvu.PrintArea" localSheetId="5" hidden="1">'06_23'!$A$1:$X$43</definedName>
    <definedName name="Z_83BC6C31_9342_4247_AC5B_B17385A7BF60_.wvu.PrintArea" localSheetId="6" hidden="1">'07_23'!$A$1:$X$45</definedName>
    <definedName name="Z_83BC6C31_9342_4247_AC5B_B17385A7BF60_.wvu.PrintArea" localSheetId="7" hidden="1">'08_23'!$A$1:$X$44</definedName>
    <definedName name="Z_83BC6C31_9342_4247_AC5B_B17385A7BF60_.wvu.PrintArea" localSheetId="8" hidden="1">'09_23'!$A$1:$X$43</definedName>
    <definedName name="Z_83BC6C31_9342_4247_AC5B_B17385A7BF60_.wvu.PrintArea" localSheetId="9" hidden="1">'10_23'!$A$1:$X$45</definedName>
    <definedName name="Z_83BC6C31_9342_4247_AC5B_B17385A7BF60_.wvu.PrintArea" localSheetId="10" hidden="1">'11_23'!$A$1:$X$43</definedName>
    <definedName name="Z_83BC6C31_9342_4247_AC5B_B17385A7BF60_.wvu.PrintArea" localSheetId="11" hidden="1">'12_23'!$A$1:$X$44</definedName>
    <definedName name="Z_A787F5B4_E187_4523_8646_D052EDD0D541_.wvu.PrintArea" localSheetId="0" hidden="1">'01_23'!$A$1:$T$45</definedName>
    <definedName name="Z_A787F5B4_E187_4523_8646_D052EDD0D541_.wvu.PrintArea" localSheetId="1" hidden="1">'02_23'!$A$1:$T$41</definedName>
    <definedName name="Z_A787F5B4_E187_4523_8646_D052EDD0D541_.wvu.PrintArea" localSheetId="2" hidden="1">'03_23'!$A$1:$X$44</definedName>
    <definedName name="Z_A787F5B4_E187_4523_8646_D052EDD0D541_.wvu.PrintArea" localSheetId="3" hidden="1">'04_23'!$A$1:$X$43</definedName>
    <definedName name="Z_A787F5B4_E187_4523_8646_D052EDD0D541_.wvu.PrintArea" localSheetId="4" hidden="1">'05_23'!$A$1:$X$44</definedName>
    <definedName name="Z_A787F5B4_E187_4523_8646_D052EDD0D541_.wvu.PrintArea" localSheetId="5" hidden="1">'06_23'!$A$1:$X$43</definedName>
    <definedName name="Z_A787F5B4_E187_4523_8646_D052EDD0D541_.wvu.PrintArea" localSheetId="6" hidden="1">'07_23'!$A$1:$X$45</definedName>
    <definedName name="Z_A787F5B4_E187_4523_8646_D052EDD0D541_.wvu.PrintArea" localSheetId="7" hidden="1">'08_23'!$A$1:$X$44</definedName>
    <definedName name="Z_A787F5B4_E187_4523_8646_D052EDD0D541_.wvu.PrintArea" localSheetId="8" hidden="1">'09_23'!$A$1:$X$43</definedName>
    <definedName name="Z_A787F5B4_E187_4523_8646_D052EDD0D541_.wvu.PrintArea" localSheetId="9" hidden="1">'10_23'!$A$1:$X$45</definedName>
    <definedName name="Z_A787F5B4_E187_4523_8646_D052EDD0D541_.wvu.PrintArea" localSheetId="10" hidden="1">'11_23'!$A$1:$X$43</definedName>
    <definedName name="Z_A787F5B4_E187_4523_8646_D052EDD0D541_.wvu.PrintArea" localSheetId="11" hidden="1">'12_23'!$A$1:$X$44</definedName>
    <definedName name="Z_C78804EC_14F7_46C5_9444_E096CDC58DC2_.wvu.PrintArea" localSheetId="0" hidden="1">'01_23'!$A$1:$T$45</definedName>
    <definedName name="Z_C78804EC_14F7_46C5_9444_E096CDC58DC2_.wvu.PrintArea" localSheetId="1" hidden="1">'02_23'!$A$1:$T$41</definedName>
    <definedName name="Z_C78804EC_14F7_46C5_9444_E096CDC58DC2_.wvu.PrintArea" localSheetId="2" hidden="1">'03_23'!$A$1:$X$44</definedName>
    <definedName name="Z_C78804EC_14F7_46C5_9444_E096CDC58DC2_.wvu.PrintArea" localSheetId="3" hidden="1">'04_23'!$A$1:$X$43</definedName>
    <definedName name="Z_C78804EC_14F7_46C5_9444_E096CDC58DC2_.wvu.PrintArea" localSheetId="4" hidden="1">'05_23'!$A$1:$X$44</definedName>
    <definedName name="Z_C78804EC_14F7_46C5_9444_E096CDC58DC2_.wvu.PrintArea" localSheetId="5" hidden="1">'06_23'!$A$1:$X$43</definedName>
    <definedName name="Z_C78804EC_14F7_46C5_9444_E096CDC58DC2_.wvu.PrintArea" localSheetId="6" hidden="1">'07_23'!$A$1:$X$45</definedName>
    <definedName name="Z_C78804EC_14F7_46C5_9444_E096CDC58DC2_.wvu.PrintArea" localSheetId="7" hidden="1">'08_23'!$A$1:$X$44</definedName>
    <definedName name="Z_C78804EC_14F7_46C5_9444_E096CDC58DC2_.wvu.PrintArea" localSheetId="8" hidden="1">'09_23'!$A$1:$X$43</definedName>
    <definedName name="Z_C78804EC_14F7_46C5_9444_E096CDC58DC2_.wvu.PrintArea" localSheetId="9" hidden="1">'10_23'!$A$1:$X$45</definedName>
    <definedName name="Z_C78804EC_14F7_46C5_9444_E096CDC58DC2_.wvu.PrintArea" localSheetId="10" hidden="1">'11_23'!$A$1:$X$43</definedName>
    <definedName name="Z_C78804EC_14F7_46C5_9444_E096CDC58DC2_.wvu.PrintArea" localSheetId="11" hidden="1">'12_23'!$A$1:$X$44</definedName>
    <definedName name="Z_D93DCAB6_BAC1_4891_99B7_09940B6A5EB9_.wvu.PrintArea" localSheetId="0" hidden="1">'01_23'!$A$1:$T$45</definedName>
    <definedName name="Z_D93DCAB6_BAC1_4891_99B7_09940B6A5EB9_.wvu.PrintArea" localSheetId="1" hidden="1">'02_23'!$A$1:$T$41</definedName>
    <definedName name="Z_D93DCAB6_BAC1_4891_99B7_09940B6A5EB9_.wvu.PrintArea" localSheetId="2" hidden="1">'03_23'!$A$1:$X$44</definedName>
    <definedName name="Z_D93DCAB6_BAC1_4891_99B7_09940B6A5EB9_.wvu.PrintArea" localSheetId="3" hidden="1">'04_23'!$A$1:$X$43</definedName>
    <definedName name="Z_D93DCAB6_BAC1_4891_99B7_09940B6A5EB9_.wvu.PrintArea" localSheetId="4" hidden="1">'05_23'!$A$1:$X$44</definedName>
    <definedName name="Z_D93DCAB6_BAC1_4891_99B7_09940B6A5EB9_.wvu.PrintArea" localSheetId="5" hidden="1">'06_23'!$A$1:$X$43</definedName>
    <definedName name="Z_D93DCAB6_BAC1_4891_99B7_09940B6A5EB9_.wvu.PrintArea" localSheetId="6" hidden="1">'07_23'!$A$1:$X$45</definedName>
    <definedName name="Z_D93DCAB6_BAC1_4891_99B7_09940B6A5EB9_.wvu.PrintArea" localSheetId="7" hidden="1">'08_23'!$A$1:$X$44</definedName>
    <definedName name="Z_D93DCAB6_BAC1_4891_99B7_09940B6A5EB9_.wvu.PrintArea" localSheetId="8" hidden="1">'09_23'!$A$1:$X$43</definedName>
    <definedName name="Z_D93DCAB6_BAC1_4891_99B7_09940B6A5EB9_.wvu.PrintArea" localSheetId="9" hidden="1">'10_23'!$A$1:$X$45</definedName>
    <definedName name="Z_D93DCAB6_BAC1_4891_99B7_09940B6A5EB9_.wvu.PrintArea" localSheetId="10" hidden="1">'11_23'!$A$1:$X$43</definedName>
    <definedName name="Z_D93DCAB6_BAC1_4891_99B7_09940B6A5EB9_.wvu.PrintArea" localSheetId="11" hidden="1">'12_23'!$A$1:$X$44</definedName>
  </definedNames>
  <calcPr calcId="191029"/>
  <customWorkbookViews>
    <customWorkbookView name="Sonne Seehotel Nicole Koch - Persönliche Ansicht" guid="{C78804EC-14F7-46C5-9444-E096CDC58DC2}" mergeInterval="0" personalView="1" maximized="1" xWindow="-8" yWindow="-8" windowWidth="1936" windowHeight="1056" activeSheetId="9"/>
    <customWorkbookView name="Sonne Seehotel Reception - Persönliche Ansicht" guid="{7839E6FF-B113-433B-B093-0FC09532A527}" mergeInterval="0" personalView="1" maximized="1" xWindow="-8" yWindow="-8" windowWidth="1936" windowHeight="1056" activeSheetId="12"/>
    <customWorkbookView name="Sonne Seehotel Erica Fuchs - Persönliche Ansicht" guid="{83BC6C31-9342-4247-AC5B-B17385A7BF60}" mergeInterval="0" personalView="1" maximized="1" xWindow="-8" yWindow="-8" windowWidth="1936" windowHeight="1176" activeSheetId="9"/>
    <customWorkbookView name="Sonne Seehotel Anlassorganisation - Persönliche Ansicht" guid="{A787F5B4-E187-4523-8646-D052EDD0D541}" mergeInterval="0" personalView="1" maximized="1" xWindow="-8" yWindow="-8" windowWidth="1936" windowHeight="1056" activeSheetId="8"/>
    <customWorkbookView name="Sonne Seehotel Marina Lang - Persönliche Ansicht" guid="{5607C902-81C8-4B35-908D-6779B5E3E736}" mergeInterval="0" personalView="1" maximized="1" xWindow="-8" yWindow="-8" windowWidth="1936" windowHeight="1056" activeSheetId="3"/>
    <customWorkbookView name="Sonne Seehotel Jennifer Stieger - Persönliche Ansicht" guid="{D93DCAB6-BAC1-4891-99B7-09940B6A5EB9}" mergeInterval="0" personalView="1" maximized="1" xWindow="-8" yWindow="-8" windowWidth="1936" windowHeight="1056" activeSheetId="12"/>
    <customWorkbookView name="Sonne Seehotel Robine Widmer - Persönliche Ansicht" guid="{5D25D17F-B06A-43C0-9441-C66A30641AF9}" mergeInterval="0" personalView="1" maximized="1" xWindow="1912" yWindow="-8" windowWidth="1936" windowHeight="1056" activeSheetId="12"/>
    <customWorkbookView name="Sonne Seehotel Stefan Fuchs - Persönliche Ansicht" guid="{2F7A225A-03CC-4C3E-9ABA-50B66929A417}" mergeInterval="0" personalView="1" maximized="1" xWindow="-8" yWindow="-8" windowWidth="1936" windowHeight="1056" activeSheetId="13"/>
  </customWorkbookViews>
</workbook>
</file>

<file path=xl/calcChain.xml><?xml version="1.0" encoding="utf-8"?>
<calcChain xmlns="http://schemas.openxmlformats.org/spreadsheetml/2006/main">
  <c r="J48" i="1" l="1"/>
  <c r="AD9" i="12" l="1"/>
  <c r="AD40" i="12" l="1"/>
  <c r="C38" i="12" l="1"/>
  <c r="AD38" i="12"/>
  <c r="W32" i="12" l="1"/>
  <c r="S32" i="12"/>
  <c r="S27" i="12"/>
  <c r="S25" i="12"/>
  <c r="S26" i="12"/>
  <c r="S28" i="12"/>
  <c r="S29" i="12"/>
  <c r="S30" i="12"/>
  <c r="S31" i="12"/>
  <c r="W31" i="12"/>
  <c r="M32" i="12" l="1"/>
  <c r="O5" i="12" l="1"/>
  <c r="O9" i="12"/>
  <c r="O8" i="12"/>
  <c r="O34" i="12" l="1"/>
  <c r="O35" i="12"/>
  <c r="O36" i="12"/>
  <c r="O37" i="12"/>
  <c r="O38" i="12"/>
  <c r="O39" i="12"/>
  <c r="O33" i="12"/>
  <c r="O26" i="12"/>
  <c r="O27" i="12"/>
  <c r="O28" i="12"/>
  <c r="O29" i="12"/>
  <c r="O30" i="12"/>
  <c r="O31" i="12"/>
  <c r="O25" i="12"/>
  <c r="O18" i="12"/>
  <c r="O19" i="12"/>
  <c r="O20" i="12"/>
  <c r="O21" i="12"/>
  <c r="O22" i="12"/>
  <c r="O23" i="12"/>
  <c r="O17" i="12"/>
  <c r="O10" i="12"/>
  <c r="O11" i="12"/>
  <c r="O12" i="12"/>
  <c r="O13" i="12"/>
  <c r="O14" i="12"/>
  <c r="O15" i="12"/>
  <c r="O6" i="12"/>
  <c r="O7" i="12"/>
  <c r="I8" i="12"/>
  <c r="I16" i="12"/>
  <c r="I24" i="12"/>
  <c r="I32" i="12"/>
  <c r="O5" i="11" l="1"/>
  <c r="O10" i="11" s="1"/>
  <c r="O6" i="11"/>
  <c r="O7" i="11"/>
  <c r="O8" i="11"/>
  <c r="S8" i="11" s="1"/>
  <c r="W8" i="11" s="1"/>
  <c r="O9" i="11"/>
  <c r="S6" i="11"/>
  <c r="W6" i="11" s="1"/>
  <c r="S9" i="11"/>
  <c r="W9" i="11" s="1"/>
  <c r="O11" i="11"/>
  <c r="Q15" i="11" l="1"/>
  <c r="Q14" i="11" l="1"/>
  <c r="AD37" i="11" l="1"/>
  <c r="O33" i="11" l="1"/>
  <c r="S33" i="11" s="1"/>
  <c r="O32" i="11"/>
  <c r="S32" i="11" s="1"/>
  <c r="O25" i="11"/>
  <c r="S25" i="11" s="1"/>
  <c r="W25" i="11" s="1"/>
  <c r="O24" i="11"/>
  <c r="S24" i="11" s="1"/>
  <c r="O17" i="11"/>
  <c r="S17" i="11" s="1"/>
  <c r="O16" i="11"/>
  <c r="S16" i="11" s="1"/>
  <c r="O38" i="11"/>
  <c r="S38" i="11" s="1"/>
  <c r="O37" i="11"/>
  <c r="S37" i="11" s="1"/>
  <c r="O36" i="11"/>
  <c r="S36" i="11" s="1"/>
  <c r="O35" i="11"/>
  <c r="O31" i="11"/>
  <c r="S31" i="11" s="1"/>
  <c r="O30" i="11"/>
  <c r="S30" i="11" s="1"/>
  <c r="O29" i="11"/>
  <c r="S29" i="11" s="1"/>
  <c r="O28" i="11"/>
  <c r="S28" i="11" s="1"/>
  <c r="O27" i="11"/>
  <c r="O23" i="11"/>
  <c r="S23" i="11" s="1"/>
  <c r="O22" i="11"/>
  <c r="S22" i="11" s="1"/>
  <c r="O21" i="11"/>
  <c r="S21" i="11" s="1"/>
  <c r="O20" i="11"/>
  <c r="S20" i="11" s="1"/>
  <c r="O19" i="11"/>
  <c r="O15" i="11"/>
  <c r="S15" i="11" s="1"/>
  <c r="O14" i="11"/>
  <c r="S14" i="11" s="1"/>
  <c r="O13" i="11"/>
  <c r="S13" i="11" s="1"/>
  <c r="O12" i="11"/>
  <c r="Q11" i="11"/>
  <c r="S12" i="11" l="1"/>
  <c r="O18" i="11"/>
  <c r="O26" i="11"/>
  <c r="S19" i="11"/>
  <c r="Q18" i="11"/>
  <c r="S11" i="11"/>
  <c r="S35" i="11"/>
  <c r="O39" i="11"/>
  <c r="O34" i="11"/>
  <c r="S27" i="11"/>
  <c r="C7" i="11"/>
  <c r="S7" i="11" s="1"/>
  <c r="W7" i="11" s="1"/>
  <c r="Q22" i="10" l="1"/>
  <c r="C17" i="10" l="1"/>
  <c r="N22" i="10" l="1"/>
  <c r="O7" i="10" l="1"/>
  <c r="O8" i="10"/>
  <c r="O9" i="10"/>
  <c r="O10" i="10"/>
  <c r="S10" i="10" s="1"/>
  <c r="O11" i="10"/>
  <c r="S11" i="10" s="1"/>
  <c r="O12" i="10"/>
  <c r="O40" i="10"/>
  <c r="O39" i="10"/>
  <c r="O32" i="10"/>
  <c r="O33" i="10"/>
  <c r="O34" i="10"/>
  <c r="O35" i="10"/>
  <c r="O36" i="10"/>
  <c r="O37" i="10"/>
  <c r="O31" i="10"/>
  <c r="O24" i="10"/>
  <c r="O25" i="10"/>
  <c r="O26" i="10"/>
  <c r="O27" i="10"/>
  <c r="O28" i="10"/>
  <c r="O29" i="10"/>
  <c r="O23" i="10"/>
  <c r="O16" i="10"/>
  <c r="O17" i="10"/>
  <c r="O18" i="10"/>
  <c r="O19" i="10"/>
  <c r="O20" i="10"/>
  <c r="O21" i="10"/>
  <c r="O15" i="10"/>
  <c r="O13" i="10"/>
  <c r="S7" i="10"/>
  <c r="O5" i="10" l="1"/>
  <c r="S5" i="10" s="1"/>
  <c r="W5" i="10" s="1"/>
  <c r="E16" i="9" l="1"/>
  <c r="K13" i="9"/>
  <c r="K37" i="9" l="1"/>
  <c r="S36" i="9"/>
  <c r="K30" i="9" l="1"/>
  <c r="S28" i="9" l="1"/>
  <c r="K29" i="9"/>
  <c r="K22" i="9" l="1"/>
  <c r="C21" i="9" l="1"/>
  <c r="K14" i="9" l="1"/>
  <c r="O15" i="9" l="1"/>
  <c r="S15" i="9" l="1"/>
  <c r="W15" i="9" s="1"/>
  <c r="O34" i="9" l="1"/>
  <c r="O35" i="9"/>
  <c r="O36" i="9"/>
  <c r="O37" i="9"/>
  <c r="S37" i="9" s="1"/>
  <c r="W37" i="9" s="1"/>
  <c r="O38" i="9"/>
  <c r="O33" i="9"/>
  <c r="O26" i="9"/>
  <c r="O27" i="9"/>
  <c r="O28" i="9"/>
  <c r="W28" i="9" s="1"/>
  <c r="O29" i="9"/>
  <c r="S29" i="9" s="1"/>
  <c r="O30" i="9"/>
  <c r="O31" i="9"/>
  <c r="O25" i="9"/>
  <c r="O18" i="9"/>
  <c r="O19" i="9"/>
  <c r="O20" i="9"/>
  <c r="O21" i="9"/>
  <c r="O22" i="9"/>
  <c r="O23" i="9"/>
  <c r="O17" i="9"/>
  <c r="O10" i="9" l="1"/>
  <c r="O11" i="9"/>
  <c r="O12" i="9"/>
  <c r="O13" i="9"/>
  <c r="O14" i="9"/>
  <c r="S14" i="9" s="1"/>
  <c r="O9" i="9"/>
  <c r="O6" i="9"/>
  <c r="O7" i="9"/>
  <c r="O5" i="9"/>
  <c r="C11" i="9"/>
  <c r="S9" i="9" l="1"/>
  <c r="AD10" i="9" l="1"/>
  <c r="AD9" i="9"/>
  <c r="M8" i="9"/>
  <c r="C7" i="9"/>
  <c r="Z8" i="9"/>
  <c r="K6" i="9" l="1"/>
  <c r="U40" i="8" l="1"/>
  <c r="AD5" i="8"/>
  <c r="W25" i="8" l="1"/>
  <c r="W16" i="8"/>
  <c r="W15" i="8"/>
  <c r="W14" i="8"/>
  <c r="W13" i="8"/>
  <c r="W12" i="8"/>
  <c r="W10" i="8"/>
  <c r="W8" i="8"/>
  <c r="W7" i="8"/>
  <c r="W6" i="8"/>
  <c r="W5" i="8"/>
  <c r="W38" i="8"/>
  <c r="M40" i="8"/>
  <c r="N40" i="8"/>
  <c r="Q40" i="8"/>
  <c r="C26" i="8" l="1"/>
  <c r="Z40" i="8"/>
  <c r="A20" i="8" l="1"/>
  <c r="N19" i="8"/>
  <c r="K33" i="8" l="1"/>
  <c r="C31" i="8" l="1"/>
  <c r="N91" i="15" l="1"/>
  <c r="S38" i="12" l="1"/>
  <c r="W38" i="12" s="1"/>
  <c r="T38" i="12"/>
  <c r="X38" i="12" s="1"/>
  <c r="W37" i="11"/>
  <c r="T37" i="11"/>
  <c r="X37" i="11" s="1"/>
  <c r="K25" i="8" l="1"/>
  <c r="K24" i="8" l="1"/>
  <c r="E23" i="8"/>
  <c r="Q19" i="8" l="1"/>
  <c r="AD39" i="10" l="1"/>
  <c r="AD40" i="10"/>
  <c r="AD37" i="9"/>
  <c r="U41" i="10"/>
  <c r="V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D41" i="10"/>
  <c r="S39" i="10"/>
  <c r="W39" i="10" s="1"/>
  <c r="T39" i="10"/>
  <c r="X39" i="10" s="1"/>
  <c r="X37" i="9"/>
  <c r="T37" i="9"/>
  <c r="N39" i="9"/>
  <c r="A38" i="9"/>
  <c r="A37" i="9"/>
  <c r="AD41" i="10" l="1"/>
  <c r="K13" i="8"/>
  <c r="Q11" i="8" l="1"/>
  <c r="Z11" i="8"/>
  <c r="K5" i="8"/>
  <c r="K6" i="8"/>
  <c r="K7" i="8"/>
  <c r="AD6" i="8"/>
  <c r="K8" i="8"/>
  <c r="K10" i="8"/>
  <c r="K9" i="8"/>
  <c r="AD5" i="9"/>
  <c r="AD6" i="9"/>
  <c r="AD7" i="9"/>
  <c r="AD11" i="9"/>
  <c r="AD12" i="9"/>
  <c r="AD13" i="9"/>
  <c r="AD14" i="9"/>
  <c r="AD15" i="9"/>
  <c r="AD17" i="9"/>
  <c r="AD18" i="9"/>
  <c r="AD19" i="9"/>
  <c r="AD20" i="9"/>
  <c r="AD21" i="9"/>
  <c r="AD22" i="9"/>
  <c r="AD23" i="9"/>
  <c r="AD25" i="9"/>
  <c r="AD26" i="9"/>
  <c r="AD27" i="9"/>
  <c r="AD28" i="9"/>
  <c r="AD29" i="9"/>
  <c r="AD30" i="9"/>
  <c r="AD31" i="9"/>
  <c r="AD33" i="9"/>
  <c r="AD34" i="9"/>
  <c r="AD35" i="9"/>
  <c r="AD36" i="9"/>
  <c r="AD38" i="9"/>
  <c r="AD5" i="10"/>
  <c r="AD7" i="10"/>
  <c r="AD8" i="10"/>
  <c r="AD9" i="10"/>
  <c r="AD10" i="10"/>
  <c r="AD11" i="10"/>
  <c r="AD12" i="10"/>
  <c r="AD13" i="10"/>
  <c r="AD15" i="10"/>
  <c r="AD16" i="10"/>
  <c r="AD17" i="10"/>
  <c r="AD18" i="10"/>
  <c r="AD19" i="10"/>
  <c r="AD20" i="10"/>
  <c r="AD21" i="10"/>
  <c r="AD23" i="10"/>
  <c r="AD24" i="10"/>
  <c r="AD25" i="10"/>
  <c r="AD26" i="10"/>
  <c r="AD27" i="10"/>
  <c r="AD28" i="10"/>
  <c r="AD29" i="10"/>
  <c r="AD31" i="10"/>
  <c r="AD32" i="10"/>
  <c r="AD33" i="10"/>
  <c r="AD34" i="10"/>
  <c r="AD35" i="10"/>
  <c r="AD36" i="10"/>
  <c r="AD37" i="10"/>
  <c r="AD5" i="11"/>
  <c r="AD6" i="11"/>
  <c r="AD7" i="11"/>
  <c r="AD8" i="11"/>
  <c r="AD9" i="11"/>
  <c r="AD11" i="11"/>
  <c r="AD12" i="11"/>
  <c r="AD13" i="11"/>
  <c r="AD14" i="11"/>
  <c r="AD15" i="11"/>
  <c r="AD16" i="11"/>
  <c r="AD17" i="11"/>
  <c r="AD19" i="11"/>
  <c r="AD20" i="11"/>
  <c r="AD21" i="11"/>
  <c r="AD22" i="11"/>
  <c r="AD23" i="11"/>
  <c r="AD24" i="11"/>
  <c r="AD25" i="11"/>
  <c r="AD27" i="11"/>
  <c r="AD28" i="11"/>
  <c r="AD29" i="11"/>
  <c r="AD30" i="11"/>
  <c r="AD31" i="11"/>
  <c r="AD32" i="11"/>
  <c r="AD33" i="11"/>
  <c r="AD35" i="11"/>
  <c r="AD36" i="11"/>
  <c r="AD38" i="11"/>
  <c r="AD5" i="12"/>
  <c r="AD6" i="12"/>
  <c r="AD7" i="12"/>
  <c r="AD10" i="12"/>
  <c r="AD11" i="12"/>
  <c r="AD12" i="12"/>
  <c r="AD13" i="12"/>
  <c r="AD14" i="12"/>
  <c r="AD15" i="12"/>
  <c r="AD17" i="12"/>
  <c r="AD18" i="12"/>
  <c r="AD19" i="12"/>
  <c r="AD20" i="12"/>
  <c r="AD21" i="12"/>
  <c r="AD22" i="12"/>
  <c r="AD23" i="12"/>
  <c r="AD25" i="12"/>
  <c r="AD26" i="12"/>
  <c r="AD27" i="12"/>
  <c r="AD28" i="12"/>
  <c r="AD29" i="12"/>
  <c r="AD30" i="12"/>
  <c r="AD31" i="12"/>
  <c r="AD33" i="12"/>
  <c r="AD34" i="12"/>
  <c r="AD35" i="12"/>
  <c r="AD36" i="12"/>
  <c r="AD37" i="12"/>
  <c r="AD39" i="12"/>
  <c r="AD7" i="8"/>
  <c r="AD8" i="8"/>
  <c r="AD9" i="8"/>
  <c r="AD10" i="8"/>
  <c r="AD12" i="8"/>
  <c r="AD13" i="8"/>
  <c r="AD14" i="8"/>
  <c r="AD15" i="8"/>
  <c r="AD16" i="8"/>
  <c r="AD17" i="8"/>
  <c r="AD18" i="8"/>
  <c r="AD20" i="8"/>
  <c r="AD21" i="8"/>
  <c r="AD22" i="8"/>
  <c r="AD23" i="8"/>
  <c r="AD24" i="8"/>
  <c r="AD25" i="8"/>
  <c r="AD26" i="8"/>
  <c r="AD28" i="8"/>
  <c r="AD29" i="8"/>
  <c r="AD30" i="8"/>
  <c r="AD31" i="8"/>
  <c r="AD32" i="8"/>
  <c r="AD33" i="8"/>
  <c r="AD34" i="8"/>
  <c r="AD36" i="8"/>
  <c r="AD37" i="8"/>
  <c r="AD38" i="8"/>
  <c r="AD39" i="8"/>
  <c r="AD40" i="8" s="1"/>
  <c r="Z33" i="6"/>
  <c r="Z39" i="6"/>
  <c r="Z41" i="7"/>
  <c r="Z39" i="7"/>
  <c r="Z7" i="7"/>
  <c r="AD39" i="11" l="1"/>
  <c r="AD39" i="9"/>
  <c r="W42" i="7"/>
  <c r="T42" i="7"/>
  <c r="S42" i="7"/>
  <c r="U42" i="7" l="1"/>
  <c r="R41" i="7" l="1"/>
  <c r="T41" i="7"/>
  <c r="U41" i="7"/>
  <c r="K29" i="7" l="1"/>
  <c r="K21" i="7"/>
  <c r="K30" i="7"/>
  <c r="X41" i="7" l="1"/>
  <c r="K20" i="7" l="1"/>
  <c r="K13" i="7" l="1"/>
  <c r="K12" i="7" l="1"/>
  <c r="AD8" i="7" l="1"/>
  <c r="AD9" i="7"/>
  <c r="AD10" i="7"/>
  <c r="AD11" i="7"/>
  <c r="AD12" i="7"/>
  <c r="AD13" i="7"/>
  <c r="AD14" i="7"/>
  <c r="AD16" i="7"/>
  <c r="AD17" i="7"/>
  <c r="AD18" i="7"/>
  <c r="AD19" i="7"/>
  <c r="AD20" i="7"/>
  <c r="AD21" i="7"/>
  <c r="AD22" i="7"/>
  <c r="AD24" i="7"/>
  <c r="AD25" i="7"/>
  <c r="AD26" i="7"/>
  <c r="AD27" i="7"/>
  <c r="AD28" i="7"/>
  <c r="AD29" i="7"/>
  <c r="AD30" i="7"/>
  <c r="AD32" i="7"/>
  <c r="AD33" i="7"/>
  <c r="AD34" i="7"/>
  <c r="AD35" i="7"/>
  <c r="AD36" i="7"/>
  <c r="AD37" i="7"/>
  <c r="AD38" i="7"/>
  <c r="AD40" i="7"/>
  <c r="AD6" i="7"/>
  <c r="AD5" i="7"/>
  <c r="Z15" i="7"/>
  <c r="V39" i="6" l="1"/>
  <c r="U39" i="6"/>
  <c r="R39" i="6"/>
  <c r="Q39" i="6"/>
  <c r="P39" i="6"/>
  <c r="N39" i="6"/>
  <c r="M39" i="6"/>
  <c r="L39" i="6"/>
  <c r="K39" i="6"/>
  <c r="J39" i="6"/>
  <c r="I39" i="6"/>
  <c r="H39" i="6"/>
  <c r="G39" i="6"/>
  <c r="F39" i="6"/>
  <c r="E39" i="6"/>
  <c r="D39" i="6"/>
  <c r="C39" i="6"/>
  <c r="X38" i="6"/>
  <c r="T38" i="6"/>
  <c r="O38" i="6"/>
  <c r="K38" i="6"/>
  <c r="S38" i="6" s="1"/>
  <c r="W38" i="6" s="1"/>
  <c r="T37" i="6"/>
  <c r="X37" i="6" s="1"/>
  <c r="S37" i="6"/>
  <c r="W37" i="6" s="1"/>
  <c r="O37" i="6"/>
  <c r="T36" i="6"/>
  <c r="X36" i="6" s="1"/>
  <c r="S36" i="6"/>
  <c r="W36" i="6" s="1"/>
  <c r="O36" i="6"/>
  <c r="T35" i="6"/>
  <c r="X35" i="6" s="1"/>
  <c r="O35" i="6"/>
  <c r="S35" i="6" s="1"/>
  <c r="W35" i="6" s="1"/>
  <c r="X34" i="6"/>
  <c r="T34" i="6"/>
  <c r="O34" i="6"/>
  <c r="O39" i="6" s="1"/>
  <c r="V33" i="6"/>
  <c r="U33" i="6"/>
  <c r="R33" i="6"/>
  <c r="Q33" i="6"/>
  <c r="P33" i="6"/>
  <c r="N33" i="6"/>
  <c r="M33" i="6"/>
  <c r="L33" i="6"/>
  <c r="J33" i="6"/>
  <c r="I33" i="6"/>
  <c r="H33" i="6"/>
  <c r="G33" i="6"/>
  <c r="F33" i="6"/>
  <c r="E33" i="6"/>
  <c r="D33" i="6"/>
  <c r="C33" i="6"/>
  <c r="X32" i="6"/>
  <c r="T32" i="6"/>
  <c r="S32" i="6"/>
  <c r="W32" i="6" s="1"/>
  <c r="O32" i="6"/>
  <c r="T31" i="6"/>
  <c r="X31" i="6" s="1"/>
  <c r="O31" i="6"/>
  <c r="K31" i="6"/>
  <c r="K33" i="6" s="1"/>
  <c r="T30" i="6"/>
  <c r="X30" i="6" s="1"/>
  <c r="S30" i="6"/>
  <c r="W30" i="6" s="1"/>
  <c r="O30" i="6"/>
  <c r="X29" i="6"/>
  <c r="T29" i="6"/>
  <c r="O29" i="6"/>
  <c r="S29" i="6" s="1"/>
  <c r="W29" i="6" s="1"/>
  <c r="T28" i="6"/>
  <c r="X28" i="6" s="1"/>
  <c r="O28" i="6"/>
  <c r="S28" i="6" s="1"/>
  <c r="W28" i="6" s="1"/>
  <c r="T27" i="6"/>
  <c r="X27" i="6" s="1"/>
  <c r="O27" i="6"/>
  <c r="S27" i="6" s="1"/>
  <c r="W27" i="6" s="1"/>
  <c r="T26" i="6"/>
  <c r="T33" i="6" s="1"/>
  <c r="S26" i="6"/>
  <c r="O26" i="6"/>
  <c r="O33" i="6" s="1"/>
  <c r="Z25" i="6"/>
  <c r="V25" i="6"/>
  <c r="U25" i="6"/>
  <c r="R25" i="6"/>
  <c r="Q25" i="6"/>
  <c r="P25" i="6"/>
  <c r="N25" i="6"/>
  <c r="M25" i="6"/>
  <c r="L25" i="6"/>
  <c r="J25" i="6"/>
  <c r="I25" i="6"/>
  <c r="H25" i="6"/>
  <c r="G25" i="6"/>
  <c r="F25" i="6"/>
  <c r="E25" i="6"/>
  <c r="D25" i="6"/>
  <c r="C25" i="6"/>
  <c r="X24" i="6"/>
  <c r="T24" i="6"/>
  <c r="O24" i="6"/>
  <c r="K24" i="6"/>
  <c r="S24" i="6" s="1"/>
  <c r="W24" i="6" s="1"/>
  <c r="X23" i="6"/>
  <c r="T23" i="6"/>
  <c r="O23" i="6"/>
  <c r="K23" i="6"/>
  <c r="S23" i="6" s="1"/>
  <c r="W23" i="6" s="1"/>
  <c r="T22" i="6"/>
  <c r="X22" i="6" s="1"/>
  <c r="O22" i="6"/>
  <c r="K22" i="6"/>
  <c r="S22" i="6" s="1"/>
  <c r="W22" i="6" s="1"/>
  <c r="X21" i="6"/>
  <c r="T21" i="6"/>
  <c r="S21" i="6"/>
  <c r="W21" i="6" s="1"/>
  <c r="O21" i="6"/>
  <c r="T20" i="6"/>
  <c r="X20" i="6" s="1"/>
  <c r="S20" i="6"/>
  <c r="W20" i="6" s="1"/>
  <c r="O20" i="6"/>
  <c r="T19" i="6"/>
  <c r="X19" i="6" s="1"/>
  <c r="O19" i="6"/>
  <c r="S19" i="6" s="1"/>
  <c r="W19" i="6" s="1"/>
  <c r="X18" i="6"/>
  <c r="T18" i="6"/>
  <c r="O18" i="6"/>
  <c r="O25" i="6" s="1"/>
  <c r="Z17" i="6"/>
  <c r="V17" i="6"/>
  <c r="U17" i="6"/>
  <c r="R17" i="6"/>
  <c r="Q17" i="6"/>
  <c r="P17" i="6"/>
  <c r="N17" i="6"/>
  <c r="M17" i="6"/>
  <c r="L17" i="6"/>
  <c r="J17" i="6"/>
  <c r="I17" i="6"/>
  <c r="H17" i="6"/>
  <c r="G17" i="6"/>
  <c r="F17" i="6"/>
  <c r="E17" i="6"/>
  <c r="D17" i="6"/>
  <c r="C17" i="6"/>
  <c r="B17" i="6"/>
  <c r="B25" i="6" s="1"/>
  <c r="B33" i="6" s="1"/>
  <c r="B39" i="6" s="1"/>
  <c r="X16" i="6"/>
  <c r="T16" i="6"/>
  <c r="S16" i="6"/>
  <c r="W16" i="6" s="1"/>
  <c r="O16" i="6"/>
  <c r="K16" i="6"/>
  <c r="K17" i="6" s="1"/>
  <c r="T15" i="6"/>
  <c r="X15" i="6" s="1"/>
  <c r="O15" i="6"/>
  <c r="S15" i="6" s="1"/>
  <c r="W15" i="6" s="1"/>
  <c r="T14" i="6"/>
  <c r="X14" i="6" s="1"/>
  <c r="S14" i="6"/>
  <c r="W14" i="6" s="1"/>
  <c r="O14" i="6"/>
  <c r="X13" i="6"/>
  <c r="T13" i="6"/>
  <c r="O13" i="6"/>
  <c r="S13" i="6" s="1"/>
  <c r="W13" i="6" s="1"/>
  <c r="T12" i="6"/>
  <c r="X12" i="6" s="1"/>
  <c r="O12" i="6"/>
  <c r="S12" i="6" s="1"/>
  <c r="W12" i="6" s="1"/>
  <c r="T11" i="6"/>
  <c r="X11" i="6" s="1"/>
  <c r="O11" i="6"/>
  <c r="S11" i="6" s="1"/>
  <c r="W11" i="6" s="1"/>
  <c r="T10" i="6"/>
  <c r="X10" i="6" s="1"/>
  <c r="S10" i="6"/>
  <c r="O10" i="6"/>
  <c r="O17" i="6" s="1"/>
  <c r="Z9" i="6"/>
  <c r="V9" i="6"/>
  <c r="V40" i="6" s="1"/>
  <c r="U9" i="6"/>
  <c r="U40" i="6" s="1"/>
  <c r="R9" i="6"/>
  <c r="R40" i="6" s="1"/>
  <c r="Q9" i="6"/>
  <c r="Q40" i="6" s="1"/>
  <c r="P9" i="6"/>
  <c r="P40" i="6" s="1"/>
  <c r="N9" i="6"/>
  <c r="N40" i="6" s="1"/>
  <c r="M9" i="6"/>
  <c r="M40" i="6" s="1"/>
  <c r="L9" i="6"/>
  <c r="L40" i="6" s="1"/>
  <c r="K9" i="6"/>
  <c r="J9" i="6"/>
  <c r="J40" i="6" s="1"/>
  <c r="I9" i="6"/>
  <c r="I40" i="6" s="1"/>
  <c r="H9" i="6"/>
  <c r="H40" i="6" s="1"/>
  <c r="G9" i="6"/>
  <c r="G40" i="6" s="1"/>
  <c r="F9" i="6"/>
  <c r="F40" i="6" s="1"/>
  <c r="D9" i="6"/>
  <c r="D40" i="6" s="1"/>
  <c r="C9" i="6"/>
  <c r="C40" i="6" s="1"/>
  <c r="X8" i="6"/>
  <c r="T8" i="6"/>
  <c r="O8" i="6"/>
  <c r="E8" i="6"/>
  <c r="S8" i="6" s="1"/>
  <c r="W8" i="6" s="1"/>
  <c r="A8" i="6"/>
  <c r="A10" i="6" s="1"/>
  <c r="A11" i="6" s="1"/>
  <c r="A12" i="6" s="1"/>
  <c r="A13" i="6" s="1"/>
  <c r="A14" i="6" s="1"/>
  <c r="A15" i="6" s="1"/>
  <c r="A16" i="6" s="1"/>
  <c r="A18" i="6" s="1"/>
  <c r="A19" i="6" s="1"/>
  <c r="A20" i="6" s="1"/>
  <c r="A21" i="6" s="1"/>
  <c r="A22" i="6" s="1"/>
  <c r="A23" i="6" s="1"/>
  <c r="A24" i="6" s="1"/>
  <c r="A26" i="6" s="1"/>
  <c r="A27" i="6" s="1"/>
  <c r="A28" i="6" s="1"/>
  <c r="A29" i="6" s="1"/>
  <c r="A30" i="6" s="1"/>
  <c r="A31" i="6" s="1"/>
  <c r="A32" i="6" s="1"/>
  <c r="A34" i="6" s="1"/>
  <c r="A35" i="6" s="1"/>
  <c r="A36" i="6" s="1"/>
  <c r="A37" i="6" s="1"/>
  <c r="T7" i="6"/>
  <c r="X7" i="6" s="1"/>
  <c r="O7" i="6"/>
  <c r="S7" i="6" s="1"/>
  <c r="W7" i="6" s="1"/>
  <c r="A7" i="6"/>
  <c r="T6" i="6"/>
  <c r="X6" i="6" s="1"/>
  <c r="O6" i="6"/>
  <c r="S6" i="6" s="1"/>
  <c r="W6" i="6" s="1"/>
  <c r="K6" i="6"/>
  <c r="A6" i="6"/>
  <c r="T5" i="6"/>
  <c r="X5" i="6" s="1"/>
  <c r="S5" i="6"/>
  <c r="W5" i="6" s="1"/>
  <c r="O5" i="6"/>
  <c r="O9" i="6" s="1"/>
  <c r="I42" i="6" l="1"/>
  <c r="I41" i="6"/>
  <c r="L41" i="6"/>
  <c r="X39" i="6"/>
  <c r="U41" i="6"/>
  <c r="U42" i="6"/>
  <c r="C43" i="6"/>
  <c r="D41" i="6"/>
  <c r="O40" i="6"/>
  <c r="M41" i="6"/>
  <c r="M42" i="6"/>
  <c r="X25" i="6"/>
  <c r="J41" i="6"/>
  <c r="I43" i="6"/>
  <c r="U43" i="6"/>
  <c r="V41" i="6"/>
  <c r="S17" i="6"/>
  <c r="R41" i="6"/>
  <c r="Q43" i="6"/>
  <c r="W9" i="6"/>
  <c r="E43" i="6"/>
  <c r="F41" i="6"/>
  <c r="X9" i="6"/>
  <c r="M43" i="6"/>
  <c r="P41" i="6"/>
  <c r="X17" i="6"/>
  <c r="C41" i="6"/>
  <c r="C42" i="6"/>
  <c r="G42" i="6"/>
  <c r="G41" i="6"/>
  <c r="H41" i="6"/>
  <c r="G43" i="6"/>
  <c r="Q41" i="6"/>
  <c r="Q42" i="6"/>
  <c r="S9" i="6"/>
  <c r="K25" i="6"/>
  <c r="K40" i="6" s="1"/>
  <c r="S31" i="6"/>
  <c r="W31" i="6" s="1"/>
  <c r="T9" i="6"/>
  <c r="T25" i="6"/>
  <c r="E9" i="6"/>
  <c r="E40" i="6" s="1"/>
  <c r="T39" i="6"/>
  <c r="W10" i="6"/>
  <c r="W17" i="6" s="1"/>
  <c r="W26" i="6"/>
  <c r="T17" i="6"/>
  <c r="S18" i="6"/>
  <c r="X26" i="6"/>
  <c r="X33" i="6" s="1"/>
  <c r="S34" i="6"/>
  <c r="T8" i="7"/>
  <c r="X8" i="7" s="1"/>
  <c r="O8" i="7"/>
  <c r="S8" i="7" s="1"/>
  <c r="W8" i="7" s="1"/>
  <c r="A8" i="7"/>
  <c r="V7" i="7"/>
  <c r="U7" i="7"/>
  <c r="R7" i="7"/>
  <c r="Q7" i="7"/>
  <c r="P7" i="7"/>
  <c r="N7" i="7"/>
  <c r="M7" i="7"/>
  <c r="L7" i="7"/>
  <c r="K7" i="7"/>
  <c r="J7" i="7"/>
  <c r="I7" i="7"/>
  <c r="H7" i="7"/>
  <c r="G7" i="7"/>
  <c r="F7" i="7"/>
  <c r="E7" i="7"/>
  <c r="D7" i="7"/>
  <c r="C7" i="7"/>
  <c r="AD7" i="7" s="1"/>
  <c r="T6" i="7"/>
  <c r="X6" i="7" s="1"/>
  <c r="O6" i="7"/>
  <c r="S6" i="7" s="1"/>
  <c r="W6" i="7" s="1"/>
  <c r="A6" i="7"/>
  <c r="T5" i="7"/>
  <c r="T7" i="7" s="1"/>
  <c r="O5" i="7"/>
  <c r="O7" i="7" s="1"/>
  <c r="K41" i="6" l="1"/>
  <c r="K42" i="6"/>
  <c r="K43" i="6"/>
  <c r="W18" i="6"/>
  <c r="W25" i="6" s="1"/>
  <c r="S25" i="6"/>
  <c r="E42" i="6"/>
  <c r="E41" i="6"/>
  <c r="W34" i="6"/>
  <c r="W39" i="6" s="1"/>
  <c r="S39" i="6"/>
  <c r="X40" i="6"/>
  <c r="W33" i="6"/>
  <c r="W40" i="6" s="1"/>
  <c r="T40" i="6"/>
  <c r="S33" i="6"/>
  <c r="S40" i="6" s="1"/>
  <c r="S5" i="7"/>
  <c r="X5" i="7"/>
  <c r="X7" i="7" s="1"/>
  <c r="S41" i="6" l="1"/>
  <c r="S42" i="6"/>
  <c r="W42" i="6"/>
  <c r="W41" i="6"/>
  <c r="T41" i="6"/>
  <c r="S43" i="6"/>
  <c r="W43" i="6"/>
  <c r="X41" i="6"/>
  <c r="W5" i="7"/>
  <c r="W7" i="7" s="1"/>
  <c r="S7" i="7"/>
  <c r="X38" i="8" l="1"/>
  <c r="T38" i="8"/>
  <c r="C40" i="8" l="1"/>
  <c r="C41" i="8" s="1"/>
  <c r="O39" i="8"/>
  <c r="O38" i="8"/>
  <c r="S38" i="8" s="1"/>
  <c r="O37" i="8"/>
  <c r="S37" i="8" s="1"/>
  <c r="W37" i="8" s="1"/>
  <c r="O36" i="8"/>
  <c r="O34" i="8"/>
  <c r="O33" i="8"/>
  <c r="O32" i="8"/>
  <c r="O31" i="8"/>
  <c r="O30" i="8"/>
  <c r="O29" i="8"/>
  <c r="O28" i="8"/>
  <c r="O26" i="8"/>
  <c r="O25" i="8"/>
  <c r="O24" i="8"/>
  <c r="O23" i="8"/>
  <c r="O22" i="8"/>
  <c r="O21" i="8"/>
  <c r="O20" i="8"/>
  <c r="O18" i="8"/>
  <c r="O17" i="8"/>
  <c r="O16" i="8"/>
  <c r="O15" i="8"/>
  <c r="O14" i="8"/>
  <c r="O13" i="8"/>
  <c r="O12" i="8"/>
  <c r="O10" i="8"/>
  <c r="O9" i="8"/>
  <c r="O8" i="8"/>
  <c r="O7" i="8"/>
  <c r="O6" i="8"/>
  <c r="O5" i="8"/>
  <c r="O40" i="8" l="1"/>
  <c r="X39" i="7"/>
  <c r="V39" i="7"/>
  <c r="V41" i="7"/>
  <c r="T39" i="7"/>
  <c r="N41" i="7"/>
  <c r="N39" i="7"/>
  <c r="O40" i="7"/>
  <c r="O38" i="7"/>
  <c r="O37" i="7"/>
  <c r="O36" i="7"/>
  <c r="O35" i="7"/>
  <c r="O34" i="7"/>
  <c r="O33" i="7"/>
  <c r="O32" i="7"/>
  <c r="O30" i="7"/>
  <c r="O29" i="7"/>
  <c r="O28" i="7"/>
  <c r="O27" i="7"/>
  <c r="O26" i="7"/>
  <c r="O25" i="7"/>
  <c r="O24" i="7"/>
  <c r="O22" i="7"/>
  <c r="O21" i="7"/>
  <c r="O20" i="7"/>
  <c r="O19" i="7"/>
  <c r="O18" i="7"/>
  <c r="O17" i="7"/>
  <c r="O16" i="7"/>
  <c r="O14" i="7"/>
  <c r="O13" i="7"/>
  <c r="O12" i="7"/>
  <c r="O11" i="7"/>
  <c r="O10" i="7"/>
  <c r="O9" i="7"/>
  <c r="D41" i="7" l="1"/>
  <c r="E41" i="7"/>
  <c r="F41" i="7"/>
  <c r="G41" i="7"/>
  <c r="H41" i="7"/>
  <c r="I41" i="7"/>
  <c r="J41" i="7"/>
  <c r="K41" i="7"/>
  <c r="L41" i="7"/>
  <c r="M41" i="7"/>
  <c r="O41" i="7"/>
  <c r="O42" i="7" s="1"/>
  <c r="P41" i="7"/>
  <c r="Q41" i="7"/>
  <c r="C39" i="7"/>
  <c r="C41" i="7"/>
  <c r="T40" i="7"/>
  <c r="X40" i="7" s="1"/>
  <c r="S40" i="7"/>
  <c r="W40" i="7" l="1"/>
  <c r="W41" i="7" s="1"/>
  <c r="S41" i="7"/>
  <c r="C40" i="5"/>
  <c r="C12" i="5"/>
  <c r="C20" i="5"/>
  <c r="C41" i="5" s="1"/>
  <c r="C28" i="5"/>
  <c r="C36" i="5"/>
  <c r="S8" i="5" l="1"/>
  <c r="W8" i="5" s="1"/>
  <c r="C29" i="5" l="1"/>
  <c r="C30" i="5"/>
  <c r="C15" i="5" l="1"/>
  <c r="K18" i="5"/>
  <c r="X39" i="5" l="1"/>
  <c r="X38" i="5"/>
  <c r="X37" i="5"/>
  <c r="C38" i="5"/>
  <c r="C37" i="5" l="1"/>
  <c r="S5" i="5" l="1"/>
  <c r="S31" i="5"/>
  <c r="S29" i="5"/>
  <c r="S27" i="5"/>
  <c r="S26" i="5"/>
  <c r="S25" i="5"/>
  <c r="S24" i="5"/>
  <c r="S23" i="5"/>
  <c r="S22" i="5"/>
  <c r="S13" i="5"/>
  <c r="S19" i="5"/>
  <c r="S18" i="5"/>
  <c r="S17" i="5"/>
  <c r="S16" i="5"/>
  <c r="S15" i="5"/>
  <c r="S14" i="5"/>
  <c r="S11" i="5"/>
  <c r="S10" i="5"/>
  <c r="S9" i="5"/>
  <c r="S7" i="5"/>
  <c r="S6" i="5"/>
  <c r="W29" i="5" l="1"/>
  <c r="K20" i="5" l="1"/>
  <c r="K12" i="5"/>
  <c r="C19" i="5" l="1"/>
  <c r="C18" i="5" l="1"/>
  <c r="C13" i="5" l="1"/>
  <c r="Z12" i="5" l="1"/>
  <c r="Z31" i="4" l="1"/>
  <c r="Z23" i="4"/>
  <c r="C39" i="4" l="1"/>
  <c r="Q31" i="4" l="1"/>
  <c r="Q20" i="15" l="1"/>
  <c r="Q21" i="15"/>
  <c r="Q19" i="15"/>
  <c r="Q4" i="15"/>
  <c r="Q5" i="15"/>
  <c r="Q6" i="15"/>
  <c r="M4" i="15"/>
  <c r="Q79" i="15" l="1"/>
  <c r="P66" i="15"/>
  <c r="P65" i="15"/>
  <c r="P64" i="15"/>
  <c r="Q49" i="15"/>
  <c r="K18" i="14"/>
  <c r="T9" i="9" l="1"/>
  <c r="S10" i="9"/>
  <c r="T10" i="9"/>
  <c r="S11" i="9"/>
  <c r="W11" i="9" s="1"/>
  <c r="T11" i="9"/>
  <c r="S12" i="9"/>
  <c r="T12" i="9"/>
  <c r="S13" i="9"/>
  <c r="T13" i="9"/>
  <c r="T14" i="9"/>
  <c r="T15" i="9"/>
  <c r="S17" i="9"/>
  <c r="T17" i="9"/>
  <c r="S18" i="9"/>
  <c r="T18" i="9"/>
  <c r="S19" i="9"/>
  <c r="T19" i="9"/>
  <c r="S20" i="9"/>
  <c r="T20" i="9"/>
  <c r="S21" i="9"/>
  <c r="T21" i="9"/>
  <c r="S22" i="9"/>
  <c r="T22" i="9"/>
  <c r="S23" i="9"/>
  <c r="T23" i="9"/>
  <c r="S25" i="9"/>
  <c r="T25" i="9"/>
  <c r="S26" i="9"/>
  <c r="T26" i="9"/>
  <c r="S27" i="9"/>
  <c r="T27" i="9"/>
  <c r="T28" i="9"/>
  <c r="T29" i="9"/>
  <c r="S30" i="9"/>
  <c r="T30" i="9"/>
  <c r="S31" i="9"/>
  <c r="T31" i="9"/>
  <c r="U40" i="5"/>
  <c r="V40" i="5"/>
  <c r="R40" i="5"/>
  <c r="R41" i="5" s="1"/>
  <c r="R36" i="5"/>
  <c r="R28" i="5"/>
  <c r="R20" i="5"/>
  <c r="R12" i="5"/>
  <c r="T38" i="5"/>
  <c r="Q40" i="5"/>
  <c r="M40" i="5"/>
  <c r="N40" i="5"/>
  <c r="P40" i="5"/>
  <c r="K40" i="5"/>
  <c r="L40" i="5"/>
  <c r="I40" i="5"/>
  <c r="J40" i="5"/>
  <c r="G40" i="5"/>
  <c r="H40" i="5"/>
  <c r="E40" i="5"/>
  <c r="F40" i="5"/>
  <c r="D40" i="5"/>
  <c r="O39" i="5" l="1"/>
  <c r="S39" i="5" s="1"/>
  <c r="W39" i="5" s="1"/>
  <c r="O38" i="5"/>
  <c r="S38" i="5" s="1"/>
  <c r="W38" i="5" s="1"/>
  <c r="O37" i="5"/>
  <c r="S37" i="5" s="1"/>
  <c r="W37" i="5" s="1"/>
  <c r="O35" i="5"/>
  <c r="S35" i="5" s="1"/>
  <c r="O34" i="5"/>
  <c r="S34" i="5" s="1"/>
  <c r="O33" i="5"/>
  <c r="S33" i="5" s="1"/>
  <c r="O32" i="5"/>
  <c r="S32" i="5" s="1"/>
  <c r="O31" i="5"/>
  <c r="O30" i="5"/>
  <c r="S30" i="5" s="1"/>
  <c r="O29" i="5"/>
  <c r="O27" i="5"/>
  <c r="O26" i="5"/>
  <c r="O25" i="5"/>
  <c r="O24" i="5"/>
  <c r="O23" i="5"/>
  <c r="O22" i="5"/>
  <c r="O21" i="5"/>
  <c r="S21" i="5" s="1"/>
  <c r="O19" i="5"/>
  <c r="O18" i="5"/>
  <c r="O17" i="5"/>
  <c r="O16" i="5"/>
  <c r="O15" i="5"/>
  <c r="O14" i="5"/>
  <c r="O13" i="5"/>
  <c r="O11" i="5"/>
  <c r="O10" i="5"/>
  <c r="O9" i="5"/>
  <c r="O8" i="5"/>
  <c r="O7" i="5"/>
  <c r="O6" i="5"/>
  <c r="N36" i="5"/>
  <c r="P36" i="5"/>
  <c r="N28" i="5"/>
  <c r="P28" i="5"/>
  <c r="N20" i="5"/>
  <c r="P20" i="5"/>
  <c r="O5" i="5"/>
  <c r="N12" i="5"/>
  <c r="O40" i="5" l="1"/>
  <c r="O20" i="5"/>
  <c r="N41" i="5"/>
  <c r="O12" i="5"/>
  <c r="O36" i="5"/>
  <c r="O28" i="5"/>
  <c r="S9" i="4"/>
  <c r="O41" i="5" l="1"/>
  <c r="C9" i="4"/>
  <c r="P68" i="15" l="1"/>
  <c r="M10" i="13"/>
  <c r="C8" i="4"/>
  <c r="M41" i="3" l="1"/>
  <c r="M40" i="3"/>
  <c r="Z7" i="4"/>
  <c r="N40" i="3"/>
  <c r="N41" i="3" s="1"/>
  <c r="S37" i="3" l="1"/>
  <c r="S35" i="3"/>
  <c r="S33" i="3"/>
  <c r="S32" i="3"/>
  <c r="S31" i="3"/>
  <c r="S30" i="3"/>
  <c r="S29" i="3"/>
  <c r="S28" i="3"/>
  <c r="S27" i="3"/>
  <c r="S25" i="3"/>
  <c r="S24" i="3"/>
  <c r="S23" i="3"/>
  <c r="S21" i="3"/>
  <c r="S19" i="3"/>
  <c r="S17" i="3"/>
  <c r="S16" i="3"/>
  <c r="S15" i="3"/>
  <c r="S14" i="3"/>
  <c r="Q18" i="3" l="1"/>
  <c r="Q26" i="3"/>
  <c r="Q34" i="3"/>
  <c r="Q40" i="3"/>
  <c r="R41" i="3"/>
  <c r="X37" i="4" l="1"/>
  <c r="T37" i="4"/>
  <c r="O17" i="4"/>
  <c r="S17" i="4" s="1"/>
  <c r="O25" i="4"/>
  <c r="S25" i="4" s="1"/>
  <c r="S37" i="4"/>
  <c r="W37" i="4" s="1"/>
  <c r="S18" i="4"/>
  <c r="T5" i="4"/>
  <c r="O38" i="4"/>
  <c r="S38" i="4" s="1"/>
  <c r="O37" i="4"/>
  <c r="O36" i="4"/>
  <c r="S36" i="4" s="1"/>
  <c r="W36" i="4" s="1"/>
  <c r="O35" i="4"/>
  <c r="S35" i="4" s="1"/>
  <c r="O34" i="4"/>
  <c r="S34" i="4" s="1"/>
  <c r="O33" i="4"/>
  <c r="S33" i="4" s="1"/>
  <c r="O32" i="4"/>
  <c r="O30" i="4"/>
  <c r="S30" i="4" s="1"/>
  <c r="O29" i="4"/>
  <c r="S29" i="4" s="1"/>
  <c r="O28" i="4"/>
  <c r="S28" i="4" s="1"/>
  <c r="O27" i="4"/>
  <c r="S27" i="4" s="1"/>
  <c r="O26" i="4"/>
  <c r="S26" i="4" s="1"/>
  <c r="O24" i="4"/>
  <c r="O22" i="4"/>
  <c r="S22" i="4" s="1"/>
  <c r="O21" i="4"/>
  <c r="S21" i="4" s="1"/>
  <c r="O20" i="4"/>
  <c r="S20" i="4" s="1"/>
  <c r="O19" i="4"/>
  <c r="S19" i="4" s="1"/>
  <c r="O18" i="4"/>
  <c r="O16" i="4"/>
  <c r="S16" i="4" s="1"/>
  <c r="O14" i="4"/>
  <c r="S14" i="4" s="1"/>
  <c r="O13" i="4"/>
  <c r="S13" i="4" s="1"/>
  <c r="O12" i="4"/>
  <c r="S12" i="4" s="1"/>
  <c r="O11" i="4"/>
  <c r="S11" i="4" s="1"/>
  <c r="O10" i="4"/>
  <c r="S10" i="4" s="1"/>
  <c r="O9" i="4"/>
  <c r="O8" i="4"/>
  <c r="S8" i="4" s="1"/>
  <c r="O6" i="4"/>
  <c r="S6" i="4" s="1"/>
  <c r="O5" i="4"/>
  <c r="S5" i="4" s="1"/>
  <c r="W5" i="4" s="1"/>
  <c r="N39" i="4"/>
  <c r="N31" i="4"/>
  <c r="N23" i="4"/>
  <c r="N15" i="4"/>
  <c r="N7" i="4"/>
  <c r="M7" i="4"/>
  <c r="O39" i="4" l="1"/>
  <c r="S32" i="4"/>
  <c r="O31" i="4"/>
  <c r="S24" i="4"/>
  <c r="O23" i="4"/>
  <c r="N40" i="4"/>
  <c r="O15" i="4"/>
  <c r="O7" i="4"/>
  <c r="O40" i="4" l="1"/>
  <c r="N34" i="3"/>
  <c r="O42" i="4" l="1"/>
  <c r="P67" i="15"/>
  <c r="M9" i="13"/>
  <c r="O43" i="4"/>
  <c r="C22" i="3"/>
  <c r="K18" i="3" l="1"/>
  <c r="N10" i="3" l="1"/>
  <c r="O13" i="3" l="1"/>
  <c r="O12" i="3"/>
  <c r="P34" i="3" l="1"/>
  <c r="P40" i="3"/>
  <c r="P26" i="3"/>
  <c r="P10" i="3"/>
  <c r="P18" i="3"/>
  <c r="P41" i="3" l="1"/>
  <c r="M10" i="3"/>
  <c r="T39" i="3"/>
  <c r="T38" i="3"/>
  <c r="X38" i="3" s="1"/>
  <c r="T37" i="3"/>
  <c r="X37" i="3" s="1"/>
  <c r="T36" i="3"/>
  <c r="T35" i="3"/>
  <c r="T33" i="3"/>
  <c r="T32" i="3"/>
  <c r="T31" i="3"/>
  <c r="T30" i="3"/>
  <c r="T29" i="3"/>
  <c r="T28" i="3"/>
  <c r="T27" i="3"/>
  <c r="T25" i="3"/>
  <c r="T24" i="3"/>
  <c r="T23" i="3"/>
  <c r="T22" i="3"/>
  <c r="T21" i="3"/>
  <c r="T20" i="3"/>
  <c r="T19" i="3"/>
  <c r="T17" i="3"/>
  <c r="T16" i="3"/>
  <c r="T15" i="3"/>
  <c r="T14" i="3"/>
  <c r="T13" i="3"/>
  <c r="T12" i="3"/>
  <c r="T11" i="3"/>
  <c r="T9" i="3"/>
  <c r="T8" i="3"/>
  <c r="T7" i="3"/>
  <c r="T6" i="3"/>
  <c r="T5" i="3"/>
  <c r="T39" i="2" l="1"/>
  <c r="M6" i="13" l="1"/>
  <c r="N6" i="13"/>
  <c r="M34" i="3"/>
  <c r="N26" i="3"/>
  <c r="M26" i="3"/>
  <c r="N18" i="3"/>
  <c r="M18" i="3"/>
  <c r="O36" i="3"/>
  <c r="O37" i="3"/>
  <c r="O38" i="3"/>
  <c r="S38" i="3" s="1"/>
  <c r="O39" i="3"/>
  <c r="S39" i="3" s="1"/>
  <c r="O5" i="3"/>
  <c r="O6" i="3"/>
  <c r="S6" i="3" s="1"/>
  <c r="O7" i="3"/>
  <c r="S7" i="3" s="1"/>
  <c r="O8" i="3"/>
  <c r="S8" i="3" s="1"/>
  <c r="O9" i="3"/>
  <c r="S9" i="3" s="1"/>
  <c r="O11" i="3"/>
  <c r="S13" i="3"/>
  <c r="O14" i="3"/>
  <c r="O15" i="3"/>
  <c r="O16" i="3"/>
  <c r="O17" i="3"/>
  <c r="O19" i="3"/>
  <c r="O20" i="3"/>
  <c r="S20" i="3" s="1"/>
  <c r="O21" i="3"/>
  <c r="O22" i="3"/>
  <c r="S22" i="3" s="1"/>
  <c r="O23" i="3"/>
  <c r="O24" i="3"/>
  <c r="O25" i="3"/>
  <c r="O27" i="3"/>
  <c r="O28" i="3"/>
  <c r="O29" i="3"/>
  <c r="O30" i="3"/>
  <c r="O31" i="3"/>
  <c r="O32" i="3"/>
  <c r="O33" i="3"/>
  <c r="O35" i="3"/>
  <c r="S36" i="3" l="1"/>
  <c r="O40" i="3"/>
  <c r="O41" i="3" s="1"/>
  <c r="W38" i="3"/>
  <c r="S40" i="3"/>
  <c r="O34" i="3"/>
  <c r="O10" i="3"/>
  <c r="S5" i="3"/>
  <c r="O26" i="3"/>
  <c r="O18" i="3"/>
  <c r="S12" i="3"/>
  <c r="S11" i="3"/>
  <c r="O44" i="3" l="1"/>
  <c r="S10" i="3"/>
  <c r="W5" i="3"/>
  <c r="K42" i="1"/>
  <c r="S42" i="1"/>
  <c r="K41" i="1"/>
  <c r="S40" i="1"/>
  <c r="S41" i="1"/>
  <c r="Q41" i="1"/>
  <c r="G42" i="1"/>
  <c r="N41" i="1"/>
  <c r="N38" i="1"/>
  <c r="N30" i="1"/>
  <c r="N22" i="1"/>
  <c r="N14" i="1"/>
  <c r="N42" i="1"/>
  <c r="C6" i="1"/>
  <c r="C14" i="1"/>
  <c r="M41" i="1"/>
  <c r="M38" i="1"/>
  <c r="M30" i="1"/>
  <c r="M22" i="1"/>
  <c r="M14" i="1"/>
  <c r="M42" i="1"/>
  <c r="O6" i="1"/>
  <c r="O14" i="1"/>
  <c r="O22" i="1"/>
  <c r="O30" i="1"/>
  <c r="O38" i="1"/>
  <c r="O41" i="1"/>
  <c r="O40" i="1"/>
  <c r="O39" i="1"/>
  <c r="O37" i="1"/>
  <c r="O36" i="1"/>
  <c r="O35" i="1"/>
  <c r="O34" i="1"/>
  <c r="S34" i="1" s="1"/>
  <c r="O33" i="1"/>
  <c r="S33" i="1" s="1"/>
  <c r="O32" i="1"/>
  <c r="O31" i="1"/>
  <c r="O29" i="1"/>
  <c r="O28" i="1"/>
  <c r="O27" i="1"/>
  <c r="O26" i="1"/>
  <c r="O25" i="1"/>
  <c r="S25" i="1" s="1"/>
  <c r="O24" i="1"/>
  <c r="S24" i="1" s="1"/>
  <c r="O23" i="1"/>
  <c r="S23" i="1" s="1"/>
  <c r="S30" i="1" s="1"/>
  <c r="O21" i="1"/>
  <c r="O20" i="1"/>
  <c r="O19" i="1"/>
  <c r="O18" i="1"/>
  <c r="O17" i="1"/>
  <c r="S18" i="1"/>
  <c r="S22" i="1" s="1"/>
  <c r="S17" i="1"/>
  <c r="E42" i="1"/>
  <c r="C42" i="1"/>
  <c r="S39" i="1"/>
  <c r="S37" i="1"/>
  <c r="S36" i="1"/>
  <c r="S35" i="1"/>
  <c r="S32" i="1"/>
  <c r="S31" i="1"/>
  <c r="S38" i="1" s="1"/>
  <c r="S29" i="1"/>
  <c r="S28" i="1"/>
  <c r="S27" i="1"/>
  <c r="S26" i="1"/>
  <c r="S13" i="1"/>
  <c r="S12" i="1"/>
  <c r="S11" i="1"/>
  <c r="S10" i="1"/>
  <c r="S9" i="1"/>
  <c r="S14" i="1" s="1"/>
  <c r="S21" i="1"/>
  <c r="S20" i="1"/>
  <c r="S19" i="1"/>
  <c r="S16" i="1"/>
  <c r="S15" i="1"/>
  <c r="S8" i="1"/>
  <c r="Q42" i="1"/>
  <c r="T36" i="2"/>
  <c r="T35" i="2"/>
  <c r="T33" i="2"/>
  <c r="T32" i="2"/>
  <c r="T31" i="2"/>
  <c r="T30" i="2"/>
  <c r="T29" i="2"/>
  <c r="T28" i="2"/>
  <c r="T27" i="2"/>
  <c r="T25" i="2"/>
  <c r="T24" i="2"/>
  <c r="T23" i="2"/>
  <c r="T22" i="2"/>
  <c r="T21" i="2"/>
  <c r="T20" i="2"/>
  <c r="T19" i="2"/>
  <c r="T17" i="2"/>
  <c r="T16" i="2"/>
  <c r="T15" i="2"/>
  <c r="T14" i="2"/>
  <c r="T13" i="2"/>
  <c r="T12" i="2"/>
  <c r="T11" i="2"/>
  <c r="T9" i="2"/>
  <c r="T8" i="2"/>
  <c r="T7" i="2"/>
  <c r="T6" i="2"/>
  <c r="T5" i="2"/>
  <c r="O42" i="1" l="1"/>
  <c r="O5" i="2" l="1"/>
  <c r="S5" i="2" s="1"/>
  <c r="V37" i="2" l="1"/>
  <c r="U37" i="2"/>
  <c r="T37" i="2"/>
  <c r="R37" i="2"/>
  <c r="Q37" i="2"/>
  <c r="P37" i="2"/>
  <c r="N37" i="2"/>
  <c r="M37" i="2"/>
  <c r="L37" i="2"/>
  <c r="K37" i="2"/>
  <c r="J37" i="2"/>
  <c r="I37" i="2"/>
  <c r="H37" i="2"/>
  <c r="G37" i="2"/>
  <c r="F37" i="2"/>
  <c r="E37" i="2"/>
  <c r="D37" i="2"/>
  <c r="C37" i="2"/>
  <c r="X35" i="2"/>
  <c r="W5" i="2"/>
  <c r="O35" i="2"/>
  <c r="Z34" i="2"/>
  <c r="V34" i="2"/>
  <c r="U34" i="2"/>
  <c r="T34" i="2"/>
  <c r="R34" i="2"/>
  <c r="Q34" i="2"/>
  <c r="P34" i="2"/>
  <c r="N34" i="2"/>
  <c r="M34" i="2"/>
  <c r="L34" i="2"/>
  <c r="K34" i="2"/>
  <c r="J34" i="2"/>
  <c r="I34" i="2"/>
  <c r="H34" i="2"/>
  <c r="G34" i="2"/>
  <c r="F34" i="2"/>
  <c r="E34" i="2"/>
  <c r="D34" i="2"/>
  <c r="C34" i="2"/>
  <c r="O36" i="2"/>
  <c r="S36" i="2" s="1"/>
  <c r="O33" i="2"/>
  <c r="S33" i="2" s="1"/>
  <c r="O32" i="2"/>
  <c r="S32" i="2" s="1"/>
  <c r="O31" i="2"/>
  <c r="S31" i="2" s="1"/>
  <c r="O30" i="2"/>
  <c r="S30" i="2" s="1"/>
  <c r="O29" i="2"/>
  <c r="S29" i="2" s="1"/>
  <c r="O28" i="2"/>
  <c r="S28" i="2" s="1"/>
  <c r="O27" i="2"/>
  <c r="S27" i="2" s="1"/>
  <c r="P26" i="2"/>
  <c r="N26" i="2"/>
  <c r="M26" i="2"/>
  <c r="O25" i="2"/>
  <c r="S25" i="2" s="1"/>
  <c r="O24" i="2"/>
  <c r="S24" i="2" s="1"/>
  <c r="O23" i="2"/>
  <c r="S23" i="2" s="1"/>
  <c r="O22" i="2"/>
  <c r="S22" i="2" s="1"/>
  <c r="O21" i="2"/>
  <c r="S21" i="2" s="1"/>
  <c r="O20" i="2"/>
  <c r="S20" i="2" s="1"/>
  <c r="O19" i="2"/>
  <c r="S19" i="2" s="1"/>
  <c r="P18" i="2"/>
  <c r="N18" i="2"/>
  <c r="M18" i="2"/>
  <c r="O17" i="2"/>
  <c r="S17" i="2" s="1"/>
  <c r="O16" i="2"/>
  <c r="S16" i="2" s="1"/>
  <c r="O15" i="2"/>
  <c r="O14" i="2"/>
  <c r="S14" i="2" s="1"/>
  <c r="O13" i="2"/>
  <c r="S13" i="2" s="1"/>
  <c r="O12" i="2"/>
  <c r="S12" i="2" s="1"/>
  <c r="O11" i="2"/>
  <c r="S11" i="2" s="1"/>
  <c r="P10" i="2"/>
  <c r="N10" i="2"/>
  <c r="M10" i="2"/>
  <c r="O9" i="2"/>
  <c r="S9" i="2" s="1"/>
  <c r="O8" i="2"/>
  <c r="S8" i="2" s="1"/>
  <c r="O7" i="2"/>
  <c r="S7" i="2" s="1"/>
  <c r="O6" i="2"/>
  <c r="O37" i="2" l="1"/>
  <c r="S35" i="2"/>
  <c r="S34" i="2"/>
  <c r="O34" i="2"/>
  <c r="O18" i="2"/>
  <c r="M38" i="2"/>
  <c r="M39" i="2" s="1"/>
  <c r="N38" i="2"/>
  <c r="S15" i="2"/>
  <c r="O10" i="2"/>
  <c r="S6" i="2"/>
  <c r="P38" i="2"/>
  <c r="N7" i="13" s="1"/>
  <c r="O26" i="2"/>
  <c r="V41" i="1"/>
  <c r="U41" i="1"/>
  <c r="P41" i="1"/>
  <c r="S37" i="2" l="1"/>
  <c r="W35" i="2"/>
  <c r="O38" i="2"/>
  <c r="M7" i="13" s="1"/>
  <c r="P39" i="2"/>
  <c r="T5" i="1"/>
  <c r="T40" i="1"/>
  <c r="T39" i="1"/>
  <c r="T41" i="1" s="1"/>
  <c r="T37" i="1"/>
  <c r="T36" i="1"/>
  <c r="T35" i="1"/>
  <c r="T34" i="1"/>
  <c r="T33" i="1"/>
  <c r="T32" i="1"/>
  <c r="T31" i="1"/>
  <c r="T29" i="1"/>
  <c r="T28" i="1"/>
  <c r="T27" i="1"/>
  <c r="T26" i="1"/>
  <c r="T25" i="1"/>
  <c r="T24" i="1"/>
  <c r="T23" i="1"/>
  <c r="T21" i="1"/>
  <c r="T20" i="1"/>
  <c r="T19" i="1"/>
  <c r="T18" i="1"/>
  <c r="T17" i="1"/>
  <c r="T16" i="1"/>
  <c r="T15" i="1"/>
  <c r="T13" i="1"/>
  <c r="T12" i="1"/>
  <c r="T11" i="1"/>
  <c r="T10" i="1"/>
  <c r="T9" i="1"/>
  <c r="T8" i="1"/>
  <c r="T7" i="1"/>
  <c r="P38" i="1"/>
  <c r="P30" i="1"/>
  <c r="P22" i="1"/>
  <c r="O16" i="1"/>
  <c r="O15" i="1"/>
  <c r="P14" i="1"/>
  <c r="O13" i="1"/>
  <c r="O12" i="1"/>
  <c r="O11" i="1"/>
  <c r="O10" i="1"/>
  <c r="W10" i="1" s="1"/>
  <c r="O9" i="1"/>
  <c r="O8" i="1"/>
  <c r="O7" i="1"/>
  <c r="S7" i="1" s="1"/>
  <c r="P6" i="1"/>
  <c r="N6" i="1"/>
  <c r="M6" i="1"/>
  <c r="O5" i="1"/>
  <c r="Q6" i="1"/>
  <c r="R6" i="1"/>
  <c r="Q14" i="1"/>
  <c r="R14" i="1"/>
  <c r="Q22" i="1"/>
  <c r="R22" i="1"/>
  <c r="Q30" i="1"/>
  <c r="R30" i="1"/>
  <c r="Q38" i="1"/>
  <c r="R38" i="1"/>
  <c r="R41" i="1"/>
  <c r="I41" i="1"/>
  <c r="C41" i="1"/>
  <c r="L41" i="1"/>
  <c r="J41" i="1"/>
  <c r="H41" i="1"/>
  <c r="G41" i="1"/>
  <c r="F41" i="1"/>
  <c r="E41" i="1"/>
  <c r="D41" i="1"/>
  <c r="X39" i="1"/>
  <c r="P40" i="2" l="1"/>
  <c r="O41" i="2"/>
  <c r="P42" i="1"/>
  <c r="S5" i="1"/>
  <c r="W5" i="1" s="1"/>
  <c r="R42" i="1"/>
  <c r="R43" i="1" s="1"/>
  <c r="Q45" i="1"/>
  <c r="W39" i="1"/>
  <c r="O45" i="1" l="1"/>
  <c r="Q44" i="1"/>
  <c r="M43" i="1"/>
  <c r="M44" i="1"/>
  <c r="P43" i="1"/>
  <c r="Q43" i="1"/>
  <c r="P44" i="1" l="1"/>
  <c r="J18" i="14" l="1"/>
  <c r="I6" i="13" l="1"/>
  <c r="M24" i="12" l="1"/>
  <c r="M16" i="12"/>
  <c r="N16" i="12"/>
  <c r="P34" i="11"/>
  <c r="N34" i="11"/>
  <c r="M34" i="11"/>
  <c r="N26" i="11"/>
  <c r="M26" i="11"/>
  <c r="N18" i="11"/>
  <c r="N10" i="11"/>
  <c r="M18" i="11"/>
  <c r="M10" i="11"/>
  <c r="D40" i="12"/>
  <c r="T37" i="12"/>
  <c r="X37" i="12" s="1"/>
  <c r="S39" i="12"/>
  <c r="S22" i="12"/>
  <c r="S13" i="12"/>
  <c r="S6" i="12"/>
  <c r="S5" i="12"/>
  <c r="S37" i="12"/>
  <c r="W37" i="12" s="1"/>
  <c r="S36" i="12"/>
  <c r="S35" i="12"/>
  <c r="S34" i="12"/>
  <c r="S33" i="12"/>
  <c r="W30" i="12"/>
  <c r="S23" i="12"/>
  <c r="S21" i="12"/>
  <c r="S20" i="12"/>
  <c r="S19" i="12"/>
  <c r="S17" i="12"/>
  <c r="S15" i="12"/>
  <c r="S14" i="12"/>
  <c r="S12" i="12"/>
  <c r="S11" i="12"/>
  <c r="S10" i="12"/>
  <c r="W10" i="12" s="1"/>
  <c r="S9" i="12"/>
  <c r="S7" i="12"/>
  <c r="N40" i="12"/>
  <c r="N32" i="12"/>
  <c r="N24" i="12"/>
  <c r="N8" i="12"/>
  <c r="C40" i="12"/>
  <c r="D32" i="12"/>
  <c r="E32" i="12"/>
  <c r="F32" i="12"/>
  <c r="G32" i="12"/>
  <c r="H32" i="12"/>
  <c r="J32" i="12"/>
  <c r="K32" i="12"/>
  <c r="L32" i="12"/>
  <c r="P32" i="12"/>
  <c r="Q32" i="12"/>
  <c r="R32" i="12"/>
  <c r="C32" i="12"/>
  <c r="D24" i="12"/>
  <c r="E24" i="12"/>
  <c r="F24" i="12"/>
  <c r="G24" i="12"/>
  <c r="H24" i="12"/>
  <c r="J24" i="12"/>
  <c r="K24" i="12"/>
  <c r="L24" i="12"/>
  <c r="P24" i="12"/>
  <c r="Q24" i="12"/>
  <c r="R24" i="12"/>
  <c r="C24" i="12"/>
  <c r="D16" i="12"/>
  <c r="E16" i="12"/>
  <c r="F16" i="12"/>
  <c r="G16" i="12"/>
  <c r="H16" i="12"/>
  <c r="J16" i="12"/>
  <c r="K16" i="12"/>
  <c r="L16" i="12"/>
  <c r="P16" i="12"/>
  <c r="Q16" i="12"/>
  <c r="R16" i="12"/>
  <c r="C16" i="12"/>
  <c r="R8" i="12"/>
  <c r="Q8" i="12"/>
  <c r="P8" i="12"/>
  <c r="M8" i="12"/>
  <c r="L8" i="12"/>
  <c r="K8" i="12"/>
  <c r="J8" i="12"/>
  <c r="H8" i="12"/>
  <c r="G8" i="12"/>
  <c r="F8" i="12"/>
  <c r="E8" i="12"/>
  <c r="D8" i="12"/>
  <c r="C8" i="12"/>
  <c r="D10" i="11"/>
  <c r="O40" i="12" l="1"/>
  <c r="O32" i="12"/>
  <c r="O24" i="12"/>
  <c r="S18" i="12"/>
  <c r="O16" i="12"/>
  <c r="N41" i="12"/>
  <c r="N42" i="12" s="1"/>
  <c r="O41" i="12" l="1"/>
  <c r="O42" i="12" s="1"/>
  <c r="M17" i="13" l="1"/>
  <c r="P75" i="15"/>
  <c r="T38" i="11"/>
  <c r="T36" i="11"/>
  <c r="T35" i="11"/>
  <c r="T33" i="11"/>
  <c r="T32" i="11"/>
  <c r="T31" i="11"/>
  <c r="T30" i="11"/>
  <c r="T29" i="11"/>
  <c r="T28" i="11"/>
  <c r="T27" i="11"/>
  <c r="T25" i="11"/>
  <c r="T24" i="11"/>
  <c r="T23" i="11"/>
  <c r="T22" i="11"/>
  <c r="T21" i="11"/>
  <c r="T20" i="11"/>
  <c r="T19" i="11"/>
  <c r="T17" i="11"/>
  <c r="T16" i="11"/>
  <c r="T15" i="11"/>
  <c r="T14" i="11"/>
  <c r="T13" i="11"/>
  <c r="T12" i="11"/>
  <c r="T11" i="11"/>
  <c r="T5" i="11"/>
  <c r="T6" i="11"/>
  <c r="T7" i="11"/>
  <c r="T8" i="11"/>
  <c r="T9" i="11"/>
  <c r="D39" i="11"/>
  <c r="F39" i="11"/>
  <c r="H39" i="11"/>
  <c r="L39" i="11"/>
  <c r="P39" i="11"/>
  <c r="R39" i="11"/>
  <c r="T39" i="11"/>
  <c r="X36" i="11"/>
  <c r="Q34" i="11"/>
  <c r="R34" i="11"/>
  <c r="Q26" i="11"/>
  <c r="R26" i="11"/>
  <c r="R18" i="11"/>
  <c r="Q10" i="11"/>
  <c r="R10" i="11"/>
  <c r="D18" i="11"/>
  <c r="E18" i="11"/>
  <c r="F18" i="11"/>
  <c r="G18" i="11"/>
  <c r="H18" i="11"/>
  <c r="I18" i="11"/>
  <c r="J18" i="11"/>
  <c r="K18" i="11"/>
  <c r="L18" i="11"/>
  <c r="D26" i="11"/>
  <c r="E26" i="11"/>
  <c r="F26" i="11"/>
  <c r="G26" i="11"/>
  <c r="H26" i="11"/>
  <c r="I26" i="11"/>
  <c r="J26" i="11"/>
  <c r="K26" i="11"/>
  <c r="L26" i="11"/>
  <c r="E39" i="11"/>
  <c r="G39" i="11"/>
  <c r="I39" i="11"/>
  <c r="J39" i="11"/>
  <c r="K39" i="11"/>
  <c r="M39" i="11"/>
  <c r="N39" i="11"/>
  <c r="N40" i="11" s="1"/>
  <c r="D34" i="11"/>
  <c r="E34" i="11"/>
  <c r="F34" i="11"/>
  <c r="G34" i="11"/>
  <c r="H34" i="11"/>
  <c r="I34" i="11"/>
  <c r="J34" i="11"/>
  <c r="K34" i="11"/>
  <c r="L34" i="11"/>
  <c r="C39" i="11"/>
  <c r="C34" i="11"/>
  <c r="C26" i="11"/>
  <c r="C18" i="11"/>
  <c r="E10" i="11"/>
  <c r="F10" i="11"/>
  <c r="G10" i="11"/>
  <c r="H10" i="11"/>
  <c r="I10" i="11"/>
  <c r="J10" i="11"/>
  <c r="K10" i="11"/>
  <c r="L10" i="11"/>
  <c r="C10" i="11"/>
  <c r="W36" i="11"/>
  <c r="P18" i="11"/>
  <c r="P26" i="11"/>
  <c r="S5" i="11"/>
  <c r="P10" i="11"/>
  <c r="T10" i="11" l="1"/>
  <c r="P40" i="11"/>
  <c r="N16" i="13" s="1"/>
  <c r="T18" i="11"/>
  <c r="Q75" i="15"/>
  <c r="P41" i="11" l="1"/>
  <c r="E38" i="10"/>
  <c r="S40" i="10" l="1"/>
  <c r="M38" i="10"/>
  <c r="N38" i="10"/>
  <c r="P38" i="10"/>
  <c r="P30" i="10"/>
  <c r="P6" i="10"/>
  <c r="P22" i="10"/>
  <c r="P14" i="10"/>
  <c r="T40" i="10"/>
  <c r="Q30" i="10"/>
  <c r="R30" i="10"/>
  <c r="E30" i="10"/>
  <c r="F30" i="10"/>
  <c r="G30" i="10"/>
  <c r="H30" i="10"/>
  <c r="I30" i="10"/>
  <c r="J30" i="10"/>
  <c r="K30" i="10"/>
  <c r="L30" i="10"/>
  <c r="D30" i="10"/>
  <c r="C30" i="10"/>
  <c r="R22" i="10"/>
  <c r="E22" i="10"/>
  <c r="F22" i="10"/>
  <c r="G22" i="10"/>
  <c r="H22" i="10"/>
  <c r="I22" i="10"/>
  <c r="J22" i="10"/>
  <c r="K22" i="10"/>
  <c r="L22" i="10"/>
  <c r="D22" i="10"/>
  <c r="C22" i="10"/>
  <c r="R14" i="10"/>
  <c r="Q14" i="10"/>
  <c r="G14" i="10"/>
  <c r="H14" i="10"/>
  <c r="I14" i="10"/>
  <c r="J14" i="10"/>
  <c r="K14" i="10"/>
  <c r="L14" i="10"/>
  <c r="E14" i="10"/>
  <c r="F14" i="10"/>
  <c r="D14" i="10"/>
  <c r="C14" i="10"/>
  <c r="R6" i="10"/>
  <c r="Q6" i="10"/>
  <c r="G6" i="10"/>
  <c r="H6" i="10"/>
  <c r="I6" i="10"/>
  <c r="J6" i="10"/>
  <c r="K6" i="10"/>
  <c r="L6" i="10"/>
  <c r="E6" i="10"/>
  <c r="F6" i="10"/>
  <c r="D6" i="10"/>
  <c r="C6" i="10"/>
  <c r="W40" i="10" l="1"/>
  <c r="W41" i="10" s="1"/>
  <c r="S41" i="10"/>
  <c r="X40" i="10"/>
  <c r="X41" i="10" s="1"/>
  <c r="T41" i="10"/>
  <c r="E42" i="10"/>
  <c r="E15" i="13" s="1"/>
  <c r="O38" i="10"/>
  <c r="P42" i="10"/>
  <c r="P88" i="15" l="1"/>
  <c r="Q88" i="15" s="1"/>
  <c r="N15" i="13"/>
  <c r="T33" i="10"/>
  <c r="T37" i="10"/>
  <c r="S37" i="10"/>
  <c r="T36" i="10"/>
  <c r="S36" i="10"/>
  <c r="T35" i="10"/>
  <c r="S35" i="10"/>
  <c r="T34" i="10"/>
  <c r="S34" i="10"/>
  <c r="S33" i="10"/>
  <c r="T32" i="10"/>
  <c r="S32" i="10"/>
  <c r="T31" i="10"/>
  <c r="S31" i="10"/>
  <c r="T29" i="10"/>
  <c r="S29" i="10"/>
  <c r="T28" i="10"/>
  <c r="S28" i="10"/>
  <c r="T27" i="10"/>
  <c r="S27" i="10"/>
  <c r="T26" i="10"/>
  <c r="S26" i="10"/>
  <c r="T25" i="10"/>
  <c r="S25" i="10"/>
  <c r="T24" i="10"/>
  <c r="S24" i="10"/>
  <c r="T23" i="10"/>
  <c r="S23" i="10"/>
  <c r="T21" i="10"/>
  <c r="S21" i="10"/>
  <c r="T20" i="10"/>
  <c r="S20" i="10"/>
  <c r="T19" i="10"/>
  <c r="S19" i="10"/>
  <c r="T18" i="10"/>
  <c r="S18" i="10"/>
  <c r="T17" i="10"/>
  <c r="S17" i="10"/>
  <c r="T16" i="10"/>
  <c r="S16" i="10"/>
  <c r="T15" i="10"/>
  <c r="S15" i="10"/>
  <c r="T13" i="10"/>
  <c r="S13" i="10"/>
  <c r="T12" i="10"/>
  <c r="S12" i="10"/>
  <c r="T11" i="10"/>
  <c r="T10" i="10"/>
  <c r="T9" i="10"/>
  <c r="S9" i="10"/>
  <c r="T8" i="10"/>
  <c r="S8" i="10"/>
  <c r="T7" i="10"/>
  <c r="T5" i="10"/>
  <c r="N30" i="10"/>
  <c r="M30" i="10"/>
  <c r="M22" i="10"/>
  <c r="N14" i="10"/>
  <c r="M14" i="10"/>
  <c r="N6" i="10"/>
  <c r="M6" i="10"/>
  <c r="Q38" i="10"/>
  <c r="Q42" i="10" s="1"/>
  <c r="R38" i="10"/>
  <c r="P43" i="15" l="1"/>
  <c r="Q43" i="15" s="1"/>
  <c r="O15" i="13"/>
  <c r="N42" i="10"/>
  <c r="N43" i="10" s="1"/>
  <c r="M42" i="10"/>
  <c r="R42" i="10"/>
  <c r="P43" i="10"/>
  <c r="O6" i="10"/>
  <c r="O14" i="10"/>
  <c r="O22" i="10"/>
  <c r="O30" i="10"/>
  <c r="Q43" i="10"/>
  <c r="D39" i="9"/>
  <c r="E39" i="9"/>
  <c r="F39" i="9"/>
  <c r="G39" i="9"/>
  <c r="H39" i="9"/>
  <c r="I39" i="9"/>
  <c r="J39" i="9"/>
  <c r="K39" i="9"/>
  <c r="L39" i="9"/>
  <c r="M39" i="9"/>
  <c r="P39" i="9"/>
  <c r="Q39" i="9"/>
  <c r="R39" i="9"/>
  <c r="U39" i="9"/>
  <c r="V39" i="9"/>
  <c r="C39" i="9"/>
  <c r="M43" i="10" l="1"/>
  <c r="R43" i="10"/>
  <c r="P15" i="13"/>
  <c r="O42" i="10"/>
  <c r="Q45" i="10"/>
  <c r="Q44" i="10"/>
  <c r="P73" i="15" l="1"/>
  <c r="M15" i="13"/>
  <c r="O45" i="10"/>
  <c r="O43" i="10"/>
  <c r="O44" i="10"/>
  <c r="O39" i="9"/>
  <c r="T38" i="9"/>
  <c r="X38" i="9" s="1"/>
  <c r="S38" i="9"/>
  <c r="W38" i="9" s="1"/>
  <c r="T36" i="9"/>
  <c r="T35" i="9"/>
  <c r="S35" i="9"/>
  <c r="T34" i="9"/>
  <c r="S34" i="9"/>
  <c r="T33" i="9"/>
  <c r="S33" i="9"/>
  <c r="S5" i="9"/>
  <c r="T5" i="9"/>
  <c r="S6" i="9"/>
  <c r="W6" i="9" s="1"/>
  <c r="T6" i="9"/>
  <c r="X6" i="9" s="1"/>
  <c r="S7" i="9"/>
  <c r="W7" i="9" s="1"/>
  <c r="T7" i="9"/>
  <c r="X7" i="9" s="1"/>
  <c r="P32" i="9"/>
  <c r="N32" i="9"/>
  <c r="M32" i="9"/>
  <c r="P24" i="9"/>
  <c r="N24" i="9"/>
  <c r="M24" i="9"/>
  <c r="P16" i="9"/>
  <c r="N16" i="9"/>
  <c r="M16" i="9"/>
  <c r="P8" i="9"/>
  <c r="N8" i="9"/>
  <c r="N40" i="9" l="1"/>
  <c r="S39" i="9"/>
  <c r="Q73" i="15"/>
  <c r="T39" i="9"/>
  <c r="M40" i="9"/>
  <c r="O8" i="9"/>
  <c r="O16" i="9"/>
  <c r="P40" i="9"/>
  <c r="N14" i="13" s="1"/>
  <c r="O24" i="9"/>
  <c r="O32" i="9"/>
  <c r="N31" i="7"/>
  <c r="N23" i="7"/>
  <c r="N15" i="7"/>
  <c r="N42" i="7" s="1"/>
  <c r="U39" i="7"/>
  <c r="AD41" i="7" s="1"/>
  <c r="M39" i="7"/>
  <c r="M31" i="7"/>
  <c r="M23" i="7"/>
  <c r="M15" i="7"/>
  <c r="M42" i="7" l="1"/>
  <c r="M43" i="9"/>
  <c r="M42" i="9"/>
  <c r="O40" i="9"/>
  <c r="N35" i="8"/>
  <c r="T37" i="8"/>
  <c r="X37" i="8" s="1"/>
  <c r="P40" i="8"/>
  <c r="P41" i="9" l="1"/>
  <c r="P72" i="15"/>
  <c r="M14" i="13"/>
  <c r="N43" i="9"/>
  <c r="O42" i="9"/>
  <c r="N42" i="9"/>
  <c r="O43" i="9"/>
  <c r="S33" i="8"/>
  <c r="S32" i="8"/>
  <c r="S31" i="8"/>
  <c r="S30" i="8"/>
  <c r="P35" i="8"/>
  <c r="P27" i="8"/>
  <c r="P19" i="8"/>
  <c r="P11" i="8"/>
  <c r="N27" i="8"/>
  <c r="M27" i="8"/>
  <c r="M35" i="8"/>
  <c r="S39" i="8"/>
  <c r="S34" i="8"/>
  <c r="W34" i="8" s="1"/>
  <c r="S29" i="8"/>
  <c r="S26" i="8"/>
  <c r="S25" i="8"/>
  <c r="S24" i="8"/>
  <c r="S23" i="8"/>
  <c r="S22" i="8"/>
  <c r="S21" i="8"/>
  <c r="S20" i="8"/>
  <c r="M19" i="8"/>
  <c r="S13" i="8"/>
  <c r="S14" i="8"/>
  <c r="S15" i="8"/>
  <c r="S16" i="8"/>
  <c r="S17" i="8"/>
  <c r="S18" i="8"/>
  <c r="S12" i="8"/>
  <c r="S5" i="8"/>
  <c r="S6" i="8"/>
  <c r="S7" i="8"/>
  <c r="S8" i="8"/>
  <c r="S9" i="8"/>
  <c r="S10" i="8"/>
  <c r="M11" i="8"/>
  <c r="N11" i="8"/>
  <c r="L35" i="8"/>
  <c r="S40" i="8" l="1"/>
  <c r="W39" i="8"/>
  <c r="N41" i="8"/>
  <c r="N42" i="8" s="1"/>
  <c r="Q72" i="15"/>
  <c r="S36" i="8"/>
  <c r="W36" i="8" s="1"/>
  <c r="O35" i="8"/>
  <c r="P41" i="8"/>
  <c r="S28" i="8"/>
  <c r="O27" i="8"/>
  <c r="M41" i="8"/>
  <c r="O19" i="8"/>
  <c r="O11" i="8"/>
  <c r="T33" i="7"/>
  <c r="T34" i="7"/>
  <c r="T35" i="7"/>
  <c r="T36" i="7"/>
  <c r="T37" i="7"/>
  <c r="X37" i="7" s="1"/>
  <c r="T38" i="7"/>
  <c r="T32" i="7"/>
  <c r="T25" i="7"/>
  <c r="T26" i="7"/>
  <c r="T27" i="7"/>
  <c r="T28" i="7"/>
  <c r="T29" i="7"/>
  <c r="T30" i="7"/>
  <c r="T24" i="7"/>
  <c r="T17" i="7"/>
  <c r="T18" i="7"/>
  <c r="T19" i="7"/>
  <c r="T20" i="7"/>
  <c r="T21" i="7"/>
  <c r="T22" i="7"/>
  <c r="T16" i="7"/>
  <c r="T9" i="7"/>
  <c r="T10" i="7"/>
  <c r="T11" i="7"/>
  <c r="T12" i="7"/>
  <c r="T13" i="7"/>
  <c r="T14" i="7"/>
  <c r="Q15" i="7"/>
  <c r="S33" i="7"/>
  <c r="S34" i="7"/>
  <c r="S35" i="7"/>
  <c r="S36" i="7"/>
  <c r="W36" i="7" s="1"/>
  <c r="S37" i="7"/>
  <c r="W37" i="7" s="1"/>
  <c r="S38" i="7"/>
  <c r="S30" i="7"/>
  <c r="S29" i="7"/>
  <c r="S28" i="7"/>
  <c r="S27" i="7"/>
  <c r="S26" i="7"/>
  <c r="S17" i="7"/>
  <c r="S18" i="7"/>
  <c r="S19" i="7"/>
  <c r="S21" i="7"/>
  <c r="S22" i="7"/>
  <c r="S9" i="7"/>
  <c r="S10" i="7"/>
  <c r="S11" i="7"/>
  <c r="S12" i="7"/>
  <c r="S13" i="7"/>
  <c r="S14" i="7"/>
  <c r="P39" i="7"/>
  <c r="P31" i="7"/>
  <c r="P23" i="7"/>
  <c r="P15" i="7"/>
  <c r="R15" i="7"/>
  <c r="Q23" i="7"/>
  <c r="R23" i="7"/>
  <c r="Q31" i="7"/>
  <c r="R31" i="7"/>
  <c r="Q39" i="7"/>
  <c r="Q42" i="7" s="1"/>
  <c r="R39" i="7"/>
  <c r="R42" i="7" l="1"/>
  <c r="P42" i="7"/>
  <c r="N13" i="13"/>
  <c r="P42" i="8"/>
  <c r="S32" i="7"/>
  <c r="O39" i="7"/>
  <c r="N12" i="13"/>
  <c r="S16" i="7"/>
  <c r="O23" i="7"/>
  <c r="O15" i="7"/>
  <c r="O41" i="8"/>
  <c r="O44" i="8" s="1"/>
  <c r="M42" i="8"/>
  <c r="S25" i="7"/>
  <c r="O31" i="7"/>
  <c r="S24" i="7"/>
  <c r="S20" i="7"/>
  <c r="M12" i="13" l="1"/>
  <c r="O12" i="13"/>
  <c r="P40" i="15"/>
  <c r="Q40" i="15" s="1"/>
  <c r="P71" i="15"/>
  <c r="Q71" i="15" s="1"/>
  <c r="M13" i="13"/>
  <c r="R43" i="7"/>
  <c r="P12" i="13"/>
  <c r="P43" i="8"/>
  <c r="O42" i="8"/>
  <c r="Q44" i="7"/>
  <c r="Q43" i="7"/>
  <c r="P70" i="15" l="1"/>
  <c r="Q70" i="15" s="1"/>
  <c r="M45" i="7"/>
  <c r="P44" i="7"/>
  <c r="T37" i="5"/>
  <c r="T38" i="4" l="1"/>
  <c r="T36" i="4"/>
  <c r="X36" i="4" s="1"/>
  <c r="T35" i="4"/>
  <c r="T34" i="4"/>
  <c r="T33" i="4"/>
  <c r="T32" i="4"/>
  <c r="T30" i="4"/>
  <c r="T29" i="4"/>
  <c r="T28" i="4"/>
  <c r="T27" i="4"/>
  <c r="T26" i="4"/>
  <c r="T25" i="4"/>
  <c r="T24" i="4"/>
  <c r="T22" i="4"/>
  <c r="T21" i="4"/>
  <c r="T20" i="4"/>
  <c r="T19" i="4"/>
  <c r="T18" i="4"/>
  <c r="T17" i="4"/>
  <c r="T16" i="4"/>
  <c r="T14" i="4"/>
  <c r="T13" i="4"/>
  <c r="T12" i="4"/>
  <c r="T11" i="4"/>
  <c r="T10" i="4"/>
  <c r="T9" i="4"/>
  <c r="T8" i="4"/>
  <c r="T6" i="4"/>
  <c r="D7" i="4"/>
  <c r="Z40" i="3" l="1"/>
  <c r="E40" i="3"/>
  <c r="F40" i="3"/>
  <c r="G40" i="3"/>
  <c r="H40" i="3"/>
  <c r="I40" i="3"/>
  <c r="J40" i="3"/>
  <c r="K40" i="3"/>
  <c r="L40" i="3"/>
  <c r="R40" i="3"/>
  <c r="U40" i="3"/>
  <c r="V40" i="3"/>
  <c r="C40" i="3"/>
  <c r="D40" i="3"/>
  <c r="W39" i="3"/>
  <c r="X39" i="3"/>
  <c r="W36" i="2"/>
  <c r="W37" i="2" s="1"/>
  <c r="X36" i="2"/>
  <c r="X37" i="2" s="1"/>
  <c r="Z38" i="1"/>
  <c r="V38" i="1"/>
  <c r="U38" i="1"/>
  <c r="L38" i="1"/>
  <c r="K38" i="1"/>
  <c r="J38" i="1"/>
  <c r="I38" i="1"/>
  <c r="H38" i="1"/>
  <c r="G38" i="1"/>
  <c r="F38" i="1"/>
  <c r="E38" i="1"/>
  <c r="D38" i="1"/>
  <c r="C38" i="1"/>
  <c r="W40" i="1" l="1"/>
  <c r="W41" i="1" s="1"/>
  <c r="X40" i="1"/>
  <c r="X41" i="1" s="1"/>
  <c r="I80" i="15"/>
  <c r="L91" i="15" l="1"/>
  <c r="J91" i="15"/>
  <c r="H91" i="15"/>
  <c r="F91" i="15"/>
  <c r="D91" i="15"/>
  <c r="G91" i="15" s="1"/>
  <c r="C91" i="15"/>
  <c r="E91" i="15" s="1"/>
  <c r="M90" i="15"/>
  <c r="K90" i="15"/>
  <c r="I90" i="15"/>
  <c r="G90" i="15"/>
  <c r="E90" i="15"/>
  <c r="M89" i="15"/>
  <c r="K89" i="15"/>
  <c r="I89" i="15"/>
  <c r="G89" i="15"/>
  <c r="E89" i="15"/>
  <c r="M88" i="15"/>
  <c r="K88" i="15"/>
  <c r="I88" i="15"/>
  <c r="G88" i="15"/>
  <c r="E88" i="15"/>
  <c r="M87" i="15"/>
  <c r="K87" i="15"/>
  <c r="I87" i="15"/>
  <c r="G87" i="15"/>
  <c r="E87" i="15"/>
  <c r="M86" i="15"/>
  <c r="K86" i="15"/>
  <c r="I86" i="15"/>
  <c r="G86" i="15"/>
  <c r="E86" i="15"/>
  <c r="M85" i="15"/>
  <c r="K85" i="15"/>
  <c r="I85" i="15"/>
  <c r="G85" i="15"/>
  <c r="E85" i="15"/>
  <c r="M84" i="15"/>
  <c r="K84" i="15"/>
  <c r="I84" i="15"/>
  <c r="G84" i="15"/>
  <c r="E84" i="15"/>
  <c r="M83" i="15"/>
  <c r="K83" i="15"/>
  <c r="I83" i="15"/>
  <c r="G83" i="15"/>
  <c r="E83" i="15"/>
  <c r="M82" i="15"/>
  <c r="K82" i="15"/>
  <c r="I82" i="15"/>
  <c r="G82" i="15"/>
  <c r="E82" i="15"/>
  <c r="M81" i="15"/>
  <c r="K81" i="15"/>
  <c r="I81" i="15"/>
  <c r="G81" i="15"/>
  <c r="E81" i="15"/>
  <c r="M80" i="15"/>
  <c r="K80" i="15"/>
  <c r="G80" i="15"/>
  <c r="E80" i="15"/>
  <c r="M79" i="15"/>
  <c r="K79" i="15"/>
  <c r="I79" i="15"/>
  <c r="G79" i="15"/>
  <c r="E79" i="15"/>
  <c r="I91" i="15" l="1"/>
  <c r="M91" i="15"/>
  <c r="K91" i="15"/>
  <c r="D40" i="8" l="1"/>
  <c r="K39" i="7" l="1"/>
  <c r="L39" i="7"/>
  <c r="I39" i="7"/>
  <c r="J39" i="7"/>
  <c r="G39" i="7"/>
  <c r="H39" i="7"/>
  <c r="E39" i="7"/>
  <c r="F39" i="7"/>
  <c r="D39" i="7"/>
  <c r="AD39" i="7" l="1"/>
  <c r="S40" i="5"/>
  <c r="W40" i="5" l="1"/>
  <c r="T39" i="5"/>
  <c r="T40" i="5" s="1"/>
  <c r="X40" i="5" l="1"/>
  <c r="J17" i="14" l="1"/>
  <c r="J76" i="15" l="1"/>
  <c r="H76" i="15"/>
  <c r="F76" i="15"/>
  <c r="D76" i="15"/>
  <c r="C76" i="15"/>
  <c r="M75" i="15"/>
  <c r="K75" i="15"/>
  <c r="I75" i="15"/>
  <c r="G75" i="15"/>
  <c r="E75" i="15"/>
  <c r="M74" i="15"/>
  <c r="K74" i="15"/>
  <c r="I74" i="15"/>
  <c r="G74" i="15"/>
  <c r="E74" i="15"/>
  <c r="M73" i="15"/>
  <c r="K73" i="15"/>
  <c r="I73" i="15"/>
  <c r="G73" i="15"/>
  <c r="E73" i="15"/>
  <c r="M72" i="15"/>
  <c r="K72" i="15"/>
  <c r="I72" i="15"/>
  <c r="G72" i="15"/>
  <c r="E72" i="15"/>
  <c r="M71" i="15"/>
  <c r="K71" i="15"/>
  <c r="I71" i="15"/>
  <c r="G71" i="15"/>
  <c r="E71" i="15"/>
  <c r="M70" i="15"/>
  <c r="K70" i="15"/>
  <c r="I70" i="15"/>
  <c r="G70" i="15"/>
  <c r="E70" i="15"/>
  <c r="M69" i="15"/>
  <c r="K69" i="15"/>
  <c r="I69" i="15"/>
  <c r="G69" i="15"/>
  <c r="E69" i="15"/>
  <c r="M68" i="15"/>
  <c r="K68" i="15"/>
  <c r="I68" i="15"/>
  <c r="G68" i="15"/>
  <c r="E68" i="15"/>
  <c r="M67" i="15"/>
  <c r="K67" i="15"/>
  <c r="I67" i="15"/>
  <c r="G67" i="15"/>
  <c r="E67" i="15"/>
  <c r="M66" i="15"/>
  <c r="K66" i="15"/>
  <c r="I66" i="15"/>
  <c r="G66" i="15"/>
  <c r="E66" i="15"/>
  <c r="K65" i="15"/>
  <c r="I65" i="15"/>
  <c r="G65" i="15"/>
  <c r="E65" i="15"/>
  <c r="M64" i="15"/>
  <c r="K64" i="15"/>
  <c r="I64" i="15"/>
  <c r="G64" i="15"/>
  <c r="E64" i="15"/>
  <c r="J61" i="15"/>
  <c r="H61" i="15"/>
  <c r="F61" i="15"/>
  <c r="D61" i="15"/>
  <c r="C61" i="15"/>
  <c r="M60" i="15"/>
  <c r="K60" i="15"/>
  <c r="I60" i="15"/>
  <c r="G60" i="15"/>
  <c r="E60" i="15"/>
  <c r="M59" i="15"/>
  <c r="K59" i="15"/>
  <c r="I59" i="15"/>
  <c r="G59" i="15"/>
  <c r="E59" i="15"/>
  <c r="M58" i="15"/>
  <c r="K58" i="15"/>
  <c r="I58" i="15"/>
  <c r="G58" i="15"/>
  <c r="E58" i="15"/>
  <c r="M57" i="15"/>
  <c r="K57" i="15"/>
  <c r="I57" i="15"/>
  <c r="G57" i="15"/>
  <c r="E57" i="15"/>
  <c r="M56" i="15"/>
  <c r="K56" i="15"/>
  <c r="I56" i="15"/>
  <c r="G56" i="15"/>
  <c r="E56" i="15"/>
  <c r="M55" i="15"/>
  <c r="K55" i="15"/>
  <c r="I55" i="15"/>
  <c r="G55" i="15"/>
  <c r="E55" i="15"/>
  <c r="M54" i="15"/>
  <c r="K54" i="15"/>
  <c r="I54" i="15"/>
  <c r="G54" i="15"/>
  <c r="E54" i="15"/>
  <c r="M53" i="15"/>
  <c r="K53" i="15"/>
  <c r="I53" i="15"/>
  <c r="G53" i="15"/>
  <c r="E53" i="15"/>
  <c r="M52" i="15"/>
  <c r="K52" i="15"/>
  <c r="I52" i="15"/>
  <c r="G52" i="15"/>
  <c r="E52" i="15"/>
  <c r="M51" i="15"/>
  <c r="K51" i="15"/>
  <c r="I51" i="15"/>
  <c r="G51" i="15"/>
  <c r="E51" i="15"/>
  <c r="M50" i="15"/>
  <c r="K50" i="15"/>
  <c r="I50" i="15"/>
  <c r="G50" i="15"/>
  <c r="E50" i="15"/>
  <c r="K49" i="15"/>
  <c r="I49" i="15"/>
  <c r="G49" i="15"/>
  <c r="E49" i="15"/>
  <c r="J46" i="15"/>
  <c r="F46" i="15"/>
  <c r="D46" i="15"/>
  <c r="C46" i="15"/>
  <c r="M45" i="15"/>
  <c r="K45" i="15"/>
  <c r="I45" i="15"/>
  <c r="G45" i="15"/>
  <c r="E45" i="15"/>
  <c r="M44" i="15"/>
  <c r="K44" i="15"/>
  <c r="I44" i="15"/>
  <c r="G44" i="15"/>
  <c r="E44" i="15"/>
  <c r="M43" i="15"/>
  <c r="K43" i="15"/>
  <c r="I43" i="15"/>
  <c r="G43" i="15"/>
  <c r="E43" i="15"/>
  <c r="M42" i="15"/>
  <c r="K42" i="15"/>
  <c r="I42" i="15"/>
  <c r="G42" i="15"/>
  <c r="E42" i="15"/>
  <c r="M41" i="15"/>
  <c r="K41" i="15"/>
  <c r="I41" i="15"/>
  <c r="G41" i="15"/>
  <c r="E41" i="15"/>
  <c r="M40" i="15"/>
  <c r="K40" i="15"/>
  <c r="I40" i="15"/>
  <c r="H46" i="15"/>
  <c r="G40" i="15"/>
  <c r="E40" i="15"/>
  <c r="M39" i="15"/>
  <c r="K39" i="15"/>
  <c r="I39" i="15"/>
  <c r="G39" i="15"/>
  <c r="E39" i="15"/>
  <c r="M38" i="15"/>
  <c r="K38" i="15"/>
  <c r="I38" i="15"/>
  <c r="G38" i="15"/>
  <c r="E38" i="15"/>
  <c r="M37" i="15"/>
  <c r="K37" i="15"/>
  <c r="I37" i="15"/>
  <c r="G37" i="15"/>
  <c r="E37" i="15"/>
  <c r="M36" i="15"/>
  <c r="K36" i="15"/>
  <c r="I36" i="15"/>
  <c r="G36" i="15"/>
  <c r="E36" i="15"/>
  <c r="M35" i="15"/>
  <c r="K35" i="15"/>
  <c r="I35" i="15"/>
  <c r="G35" i="15"/>
  <c r="E35" i="15"/>
  <c r="M34" i="15"/>
  <c r="K34" i="15"/>
  <c r="I34" i="15"/>
  <c r="G34" i="15"/>
  <c r="E34" i="15"/>
  <c r="J31" i="15"/>
  <c r="H31" i="15"/>
  <c r="F31" i="15"/>
  <c r="D31" i="15"/>
  <c r="C31" i="15"/>
  <c r="M30" i="15"/>
  <c r="K30" i="15"/>
  <c r="I30" i="15"/>
  <c r="G30" i="15"/>
  <c r="E30" i="15"/>
  <c r="M29" i="15"/>
  <c r="K29" i="15"/>
  <c r="I29" i="15"/>
  <c r="G29" i="15"/>
  <c r="E29" i="15"/>
  <c r="M28" i="15"/>
  <c r="K28" i="15"/>
  <c r="I28" i="15"/>
  <c r="G28" i="15"/>
  <c r="E28" i="15"/>
  <c r="M27" i="15"/>
  <c r="K27" i="15"/>
  <c r="I27" i="15"/>
  <c r="G27" i="15"/>
  <c r="E27" i="15"/>
  <c r="M26" i="15"/>
  <c r="K26" i="15"/>
  <c r="I26" i="15"/>
  <c r="G26" i="15"/>
  <c r="E26" i="15"/>
  <c r="M25" i="15"/>
  <c r="K25" i="15"/>
  <c r="I25" i="15"/>
  <c r="G25" i="15"/>
  <c r="E25" i="15"/>
  <c r="M24" i="15"/>
  <c r="K24" i="15"/>
  <c r="I24" i="15"/>
  <c r="G24" i="15"/>
  <c r="E24" i="15"/>
  <c r="M23" i="15"/>
  <c r="K23" i="15"/>
  <c r="I23" i="15"/>
  <c r="G23" i="15"/>
  <c r="E23" i="15"/>
  <c r="M22" i="15"/>
  <c r="K22" i="15"/>
  <c r="I22" i="15"/>
  <c r="G22" i="15"/>
  <c r="E22" i="15"/>
  <c r="M21" i="15"/>
  <c r="K21" i="15"/>
  <c r="I21" i="15"/>
  <c r="G21" i="15"/>
  <c r="E21" i="15"/>
  <c r="M20" i="15"/>
  <c r="K20" i="15"/>
  <c r="I20" i="15"/>
  <c r="G20" i="15"/>
  <c r="E20" i="15"/>
  <c r="K19" i="15"/>
  <c r="I19" i="15"/>
  <c r="G19" i="15"/>
  <c r="E19" i="15"/>
  <c r="J16" i="15"/>
  <c r="H16" i="15"/>
  <c r="F16" i="15"/>
  <c r="D16" i="15"/>
  <c r="C16" i="15"/>
  <c r="M15" i="15"/>
  <c r="K15" i="15"/>
  <c r="I15" i="15"/>
  <c r="G15" i="15"/>
  <c r="E15" i="15"/>
  <c r="M14" i="15"/>
  <c r="K14" i="15"/>
  <c r="I14" i="15"/>
  <c r="G14" i="15"/>
  <c r="E14" i="15"/>
  <c r="M13" i="15"/>
  <c r="K13" i="15"/>
  <c r="I13" i="15"/>
  <c r="G13" i="15"/>
  <c r="E13" i="15"/>
  <c r="M12" i="15"/>
  <c r="K12" i="15"/>
  <c r="I12" i="15"/>
  <c r="G12" i="15"/>
  <c r="E12" i="15"/>
  <c r="M11" i="15"/>
  <c r="K11" i="15"/>
  <c r="I11" i="15"/>
  <c r="G11" i="15"/>
  <c r="E11" i="15"/>
  <c r="M10" i="15"/>
  <c r="K10" i="15"/>
  <c r="I10" i="15"/>
  <c r="G10" i="15"/>
  <c r="E10" i="15"/>
  <c r="M9" i="15"/>
  <c r="K9" i="15"/>
  <c r="I9" i="15"/>
  <c r="G9" i="15"/>
  <c r="E9" i="15"/>
  <c r="M8" i="15"/>
  <c r="K8" i="15"/>
  <c r="I8" i="15"/>
  <c r="G8" i="15"/>
  <c r="E8" i="15"/>
  <c r="M7" i="15"/>
  <c r="K7" i="15"/>
  <c r="I7" i="15"/>
  <c r="G7" i="15"/>
  <c r="E7" i="15"/>
  <c r="M6" i="15"/>
  <c r="K6" i="15"/>
  <c r="I6" i="15"/>
  <c r="G6" i="15"/>
  <c r="E6" i="15"/>
  <c r="M5" i="15"/>
  <c r="K5" i="15"/>
  <c r="I5" i="15"/>
  <c r="G5" i="15"/>
  <c r="E5" i="15"/>
  <c r="K4" i="15"/>
  <c r="I4" i="15"/>
  <c r="G4" i="15"/>
  <c r="E4" i="15"/>
  <c r="I76" i="15" l="1"/>
  <c r="K31" i="15"/>
  <c r="I16" i="15"/>
  <c r="G76" i="15"/>
  <c r="E31" i="15"/>
  <c r="G46" i="15"/>
  <c r="K61" i="15"/>
  <c r="I31" i="15"/>
  <c r="G61" i="15"/>
  <c r="K76" i="15"/>
  <c r="L76" i="15"/>
  <c r="L61" i="15"/>
  <c r="L31" i="15"/>
  <c r="L46" i="15"/>
  <c r="I61" i="15"/>
  <c r="E46" i="15"/>
  <c r="K16" i="15"/>
  <c r="I46" i="15"/>
  <c r="K46" i="15"/>
  <c r="E16" i="15"/>
  <c r="G31" i="15"/>
  <c r="M49" i="15"/>
  <c r="E76" i="15"/>
  <c r="M19" i="15"/>
  <c r="M65" i="15"/>
  <c r="L16" i="15"/>
  <c r="G16" i="15"/>
  <c r="E61" i="15"/>
  <c r="M46" i="15" l="1"/>
  <c r="M31" i="15"/>
  <c r="M61" i="15"/>
  <c r="M76" i="15"/>
  <c r="M16" i="15"/>
  <c r="T39" i="12" l="1"/>
  <c r="X39" i="12" s="1"/>
  <c r="W39" i="12"/>
  <c r="T36" i="12"/>
  <c r="X36" i="12" s="1"/>
  <c r="W36" i="12"/>
  <c r="T35" i="12"/>
  <c r="X35" i="12" s="1"/>
  <c r="W35" i="12"/>
  <c r="T34" i="12"/>
  <c r="X34" i="12" s="1"/>
  <c r="W34" i="12"/>
  <c r="T33" i="12"/>
  <c r="X33" i="12" s="1"/>
  <c r="W33" i="12"/>
  <c r="T31" i="12"/>
  <c r="T30" i="12"/>
  <c r="T29" i="12"/>
  <c r="T28" i="12"/>
  <c r="T27" i="12"/>
  <c r="T26" i="12"/>
  <c r="T25" i="12"/>
  <c r="T23" i="12"/>
  <c r="T22" i="12"/>
  <c r="T21" i="12"/>
  <c r="T20" i="12"/>
  <c r="T19" i="12"/>
  <c r="T18" i="12"/>
  <c r="T17" i="12"/>
  <c r="T12" i="12"/>
  <c r="T11" i="12"/>
  <c r="T10" i="12"/>
  <c r="T9" i="12"/>
  <c r="T15" i="12"/>
  <c r="T14" i="12"/>
  <c r="T13" i="12"/>
  <c r="T7" i="12"/>
  <c r="X7" i="12" s="1"/>
  <c r="W7" i="12"/>
  <c r="T6" i="12"/>
  <c r="X6" i="12" s="1"/>
  <c r="W6" i="12"/>
  <c r="T5" i="12"/>
  <c r="X5" i="12" s="1"/>
  <c r="W5" i="12"/>
  <c r="J40" i="12"/>
  <c r="I40" i="12"/>
  <c r="X6" i="11"/>
  <c r="X5" i="11"/>
  <c r="W5" i="11"/>
  <c r="W10" i="11" s="1"/>
  <c r="X9" i="11"/>
  <c r="X8" i="11"/>
  <c r="X7" i="11"/>
  <c r="X5" i="10"/>
  <c r="J38" i="10"/>
  <c r="I38" i="10"/>
  <c r="X5" i="9"/>
  <c r="W5" i="9"/>
  <c r="J32" i="9"/>
  <c r="I32" i="9"/>
  <c r="J24" i="9"/>
  <c r="I24" i="9"/>
  <c r="J16" i="9"/>
  <c r="I16" i="9"/>
  <c r="J8" i="9"/>
  <c r="I8" i="9"/>
  <c r="T39" i="8"/>
  <c r="T36" i="8"/>
  <c r="T34" i="8"/>
  <c r="T33" i="8"/>
  <c r="T32" i="8"/>
  <c r="T31" i="8"/>
  <c r="T30" i="8"/>
  <c r="T29" i="8"/>
  <c r="T28" i="8"/>
  <c r="T26" i="8"/>
  <c r="T25" i="8"/>
  <c r="T24" i="8"/>
  <c r="T23" i="8"/>
  <c r="T22" i="8"/>
  <c r="T21" i="8"/>
  <c r="T20" i="8"/>
  <c r="T18" i="8"/>
  <c r="T17" i="8"/>
  <c r="T16" i="8"/>
  <c r="T15" i="8"/>
  <c r="T14" i="8"/>
  <c r="T13" i="8"/>
  <c r="T12" i="8"/>
  <c r="T10" i="8"/>
  <c r="T9" i="8"/>
  <c r="T8" i="8"/>
  <c r="T7" i="8"/>
  <c r="T6" i="8"/>
  <c r="T5" i="8"/>
  <c r="J40" i="8"/>
  <c r="I40" i="8"/>
  <c r="J35" i="8"/>
  <c r="I35" i="8"/>
  <c r="J27" i="8"/>
  <c r="I27" i="8"/>
  <c r="J19" i="8"/>
  <c r="I19" i="8"/>
  <c r="J11" i="8"/>
  <c r="I11" i="8"/>
  <c r="J31" i="7"/>
  <c r="I31" i="7"/>
  <c r="J23" i="7"/>
  <c r="I23" i="7"/>
  <c r="J15" i="7"/>
  <c r="I15" i="7"/>
  <c r="T35" i="5"/>
  <c r="T34" i="5"/>
  <c r="T33" i="5"/>
  <c r="T32" i="5"/>
  <c r="T31" i="5"/>
  <c r="T30" i="5"/>
  <c r="T29" i="5"/>
  <c r="T27" i="5"/>
  <c r="T26" i="5"/>
  <c r="T25" i="5"/>
  <c r="T24" i="5"/>
  <c r="T23" i="5"/>
  <c r="T22" i="5"/>
  <c r="T21" i="5"/>
  <c r="T19" i="5"/>
  <c r="T18" i="5"/>
  <c r="T17" i="5"/>
  <c r="T16" i="5"/>
  <c r="T15" i="5"/>
  <c r="T14" i="5"/>
  <c r="T13" i="5"/>
  <c r="T8" i="5"/>
  <c r="T7" i="5"/>
  <c r="T6" i="5"/>
  <c r="T5" i="5"/>
  <c r="T11" i="5"/>
  <c r="T10" i="5"/>
  <c r="T9" i="5"/>
  <c r="J36" i="5"/>
  <c r="I36" i="5"/>
  <c r="J28" i="5"/>
  <c r="I28" i="5"/>
  <c r="J20" i="5"/>
  <c r="I20" i="5"/>
  <c r="J12" i="5"/>
  <c r="J41" i="5" s="1"/>
  <c r="I12" i="5"/>
  <c r="J39" i="4"/>
  <c r="I39" i="4"/>
  <c r="J31" i="4"/>
  <c r="I31" i="4"/>
  <c r="J23" i="4"/>
  <c r="I23" i="4"/>
  <c r="J15" i="4"/>
  <c r="I15" i="4"/>
  <c r="J7" i="4"/>
  <c r="I7" i="4"/>
  <c r="J34" i="3"/>
  <c r="I34" i="3"/>
  <c r="J26" i="3"/>
  <c r="I26" i="3"/>
  <c r="J18" i="3"/>
  <c r="I18" i="3"/>
  <c r="J10" i="3"/>
  <c r="I10" i="3"/>
  <c r="I10" i="2"/>
  <c r="I38" i="2" s="1"/>
  <c r="J26" i="2"/>
  <c r="I26" i="2"/>
  <c r="J18" i="2"/>
  <c r="I18" i="2"/>
  <c r="J10" i="2"/>
  <c r="J38" i="2" s="1"/>
  <c r="I6" i="1"/>
  <c r="J30" i="1"/>
  <c r="I30" i="1"/>
  <c r="I22" i="1"/>
  <c r="I14" i="1"/>
  <c r="J6" i="1"/>
  <c r="I42" i="7" l="1"/>
  <c r="J42" i="7"/>
  <c r="T12" i="5"/>
  <c r="I41" i="5"/>
  <c r="I10" i="13" s="1"/>
  <c r="S12" i="5"/>
  <c r="J42" i="1"/>
  <c r="I42" i="1"/>
  <c r="J10" i="13"/>
  <c r="J42" i="10"/>
  <c r="J15" i="13" s="1"/>
  <c r="I42" i="10"/>
  <c r="T40" i="8"/>
  <c r="I41" i="8"/>
  <c r="I13" i="13" s="1"/>
  <c r="J41" i="8"/>
  <c r="J13" i="13" s="1"/>
  <c r="T40" i="3"/>
  <c r="S39" i="7"/>
  <c r="T38" i="1"/>
  <c r="I43" i="1"/>
  <c r="J6" i="13"/>
  <c r="J41" i="3"/>
  <c r="J40" i="9"/>
  <c r="J14" i="13" s="1"/>
  <c r="J41" i="12"/>
  <c r="I40" i="11"/>
  <c r="I12" i="13"/>
  <c r="J12" i="13"/>
  <c r="I41" i="12"/>
  <c r="I17" i="13" s="1"/>
  <c r="I40" i="4"/>
  <c r="I40" i="9"/>
  <c r="I14" i="13" s="1"/>
  <c r="J43" i="10"/>
  <c r="J40" i="11"/>
  <c r="J40" i="4"/>
  <c r="I41" i="3"/>
  <c r="I8" i="13" s="1"/>
  <c r="J43" i="1"/>
  <c r="J42" i="8" l="1"/>
  <c r="I45" i="10"/>
  <c r="I15" i="13"/>
  <c r="J42" i="12"/>
  <c r="J17" i="13"/>
  <c r="J41" i="11"/>
  <c r="J16" i="13"/>
  <c r="I41" i="11"/>
  <c r="I16" i="13"/>
  <c r="J41" i="4"/>
  <c r="J9" i="13"/>
  <c r="I41" i="4"/>
  <c r="I9" i="13"/>
  <c r="J42" i="3"/>
  <c r="J8" i="13"/>
  <c r="J39" i="2"/>
  <c r="J7" i="13"/>
  <c r="I39" i="2"/>
  <c r="I7" i="13"/>
  <c r="I43" i="10"/>
  <c r="I11" i="13"/>
  <c r="J11" i="13"/>
  <c r="I42" i="3"/>
  <c r="I44" i="8"/>
  <c r="J43" i="7"/>
  <c r="I43" i="12"/>
  <c r="J41" i="9"/>
  <c r="I44" i="3"/>
  <c r="I41" i="9"/>
  <c r="I44" i="10"/>
  <c r="I40" i="2"/>
  <c r="I43" i="7"/>
  <c r="I42" i="8"/>
  <c r="I42" i="9"/>
  <c r="I42" i="11"/>
  <c r="I43" i="4"/>
  <c r="I44" i="12"/>
  <c r="I42" i="12"/>
  <c r="I42" i="4"/>
  <c r="I41" i="2"/>
  <c r="I43" i="8"/>
  <c r="I43" i="9"/>
  <c r="I43" i="3"/>
  <c r="I45" i="7"/>
  <c r="I43" i="11"/>
  <c r="I44" i="7"/>
  <c r="I45" i="1"/>
  <c r="I44" i="1"/>
  <c r="I44" i="5"/>
  <c r="J42" i="5"/>
  <c r="I43" i="5"/>
  <c r="I42" i="5"/>
  <c r="J6" i="14"/>
  <c r="J16" i="14"/>
  <c r="J14" i="14"/>
  <c r="J13" i="14"/>
  <c r="J9" i="14"/>
  <c r="J8" i="14"/>
  <c r="J7" i="14"/>
  <c r="Z39" i="11"/>
  <c r="Z40" i="12"/>
  <c r="V40" i="12"/>
  <c r="T40" i="12"/>
  <c r="S40" i="12"/>
  <c r="R40" i="12"/>
  <c r="Q40" i="12"/>
  <c r="P40" i="12"/>
  <c r="P41" i="12" s="1"/>
  <c r="M40" i="12"/>
  <c r="M41" i="12" s="1"/>
  <c r="L40" i="12"/>
  <c r="K40" i="12"/>
  <c r="H40" i="12"/>
  <c r="G40" i="12"/>
  <c r="F40" i="12"/>
  <c r="E40" i="12"/>
  <c r="B16" i="12"/>
  <c r="B24" i="12" s="1"/>
  <c r="B32" i="12" s="1"/>
  <c r="B40" i="12" s="1"/>
  <c r="A6" i="12"/>
  <c r="A7" i="12" s="1"/>
  <c r="A9" i="12" s="1"/>
  <c r="A10" i="12" s="1"/>
  <c r="A11" i="12" s="1"/>
  <c r="A12" i="12" s="1"/>
  <c r="A13" i="12" s="1"/>
  <c r="A14" i="12" s="1"/>
  <c r="A15" i="12" s="1"/>
  <c r="A17" i="12" s="1"/>
  <c r="A18" i="12" s="1"/>
  <c r="A19" i="12" s="1"/>
  <c r="A20" i="12" s="1"/>
  <c r="A21" i="12" s="1"/>
  <c r="A22" i="12" s="1"/>
  <c r="A23" i="12" s="1"/>
  <c r="A25" i="12" s="1"/>
  <c r="A26" i="12" s="1"/>
  <c r="A27" i="12" s="1"/>
  <c r="A28" i="12" s="1"/>
  <c r="A29" i="12" s="1"/>
  <c r="A30" i="12" s="1"/>
  <c r="A31" i="12" s="1"/>
  <c r="A33" i="12" s="1"/>
  <c r="A34" i="12" s="1"/>
  <c r="A35" i="12" s="1"/>
  <c r="A36" i="12" s="1"/>
  <c r="A37" i="12" s="1"/>
  <c r="A38" i="12" s="1"/>
  <c r="A39" i="12" s="1"/>
  <c r="X40" i="12"/>
  <c r="W40" i="12"/>
  <c r="Z32" i="12"/>
  <c r="V32" i="12"/>
  <c r="X31" i="12"/>
  <c r="X30" i="12"/>
  <c r="X29" i="12"/>
  <c r="W29" i="12"/>
  <c r="X28" i="12"/>
  <c r="W28" i="12"/>
  <c r="X27" i="12"/>
  <c r="W26" i="12"/>
  <c r="X25" i="12"/>
  <c r="W25" i="12"/>
  <c r="Z24" i="12"/>
  <c r="V24" i="12"/>
  <c r="X23" i="12"/>
  <c r="W23" i="12"/>
  <c r="X22" i="12"/>
  <c r="W22" i="12"/>
  <c r="X21" i="12"/>
  <c r="W21" i="12"/>
  <c r="W20" i="12"/>
  <c r="X20" i="12"/>
  <c r="X19" i="12"/>
  <c r="W19" i="12"/>
  <c r="X18" i="12"/>
  <c r="W17" i="12"/>
  <c r="Z16" i="12"/>
  <c r="V16" i="12"/>
  <c r="W15" i="12"/>
  <c r="X15" i="12"/>
  <c r="X14" i="12"/>
  <c r="W14" i="12"/>
  <c r="X13" i="12"/>
  <c r="W13" i="12"/>
  <c r="W12" i="12"/>
  <c r="X12" i="12"/>
  <c r="X11" i="12"/>
  <c r="W11" i="12"/>
  <c r="X10" i="12"/>
  <c r="X9" i="12"/>
  <c r="Z8" i="12"/>
  <c r="V8" i="12"/>
  <c r="X8" i="12"/>
  <c r="W8" i="12"/>
  <c r="V39" i="11"/>
  <c r="U39" i="11"/>
  <c r="S39" i="11"/>
  <c r="Q39" i="11"/>
  <c r="V10" i="11"/>
  <c r="U10" i="11"/>
  <c r="S10" i="11"/>
  <c r="B18" i="11"/>
  <c r="B26" i="11" s="1"/>
  <c r="B34" i="11" s="1"/>
  <c r="B39" i="11" s="1"/>
  <c r="A6" i="11"/>
  <c r="A7" i="11" s="1"/>
  <c r="A8" i="11" s="1"/>
  <c r="A9" i="11" s="1"/>
  <c r="A11" i="11" s="1"/>
  <c r="A12" i="11" s="1"/>
  <c r="A13" i="11" s="1"/>
  <c r="A14" i="11" s="1"/>
  <c r="A15" i="11" s="1"/>
  <c r="A16" i="11" s="1"/>
  <c r="A17" i="11" s="1"/>
  <c r="A19" i="11" s="1"/>
  <c r="A20" i="11" s="1"/>
  <c r="A21" i="11" s="1"/>
  <c r="A22" i="11" s="1"/>
  <c r="A23" i="11" s="1"/>
  <c r="A24" i="11" s="1"/>
  <c r="A25" i="11" s="1"/>
  <c r="A27" i="11" s="1"/>
  <c r="A28" i="11" s="1"/>
  <c r="A29" i="11" s="1"/>
  <c r="A30" i="11" s="1"/>
  <c r="A31" i="11" s="1"/>
  <c r="A32" i="11" s="1"/>
  <c r="A33" i="11" s="1"/>
  <c r="A35" i="11" s="1"/>
  <c r="A36" i="11" s="1"/>
  <c r="A37" i="11" s="1"/>
  <c r="A38" i="11" s="1"/>
  <c r="X38" i="11"/>
  <c r="W38" i="11"/>
  <c r="X35" i="11"/>
  <c r="W35" i="11"/>
  <c r="V34" i="11"/>
  <c r="U34" i="11"/>
  <c r="X33" i="11"/>
  <c r="W33" i="11"/>
  <c r="X32" i="11"/>
  <c r="W32" i="11"/>
  <c r="X31" i="11"/>
  <c r="W31" i="11"/>
  <c r="X30" i="11"/>
  <c r="W30" i="11"/>
  <c r="X29" i="11"/>
  <c r="W29" i="11"/>
  <c r="X28" i="11"/>
  <c r="W28" i="11"/>
  <c r="X27" i="11"/>
  <c r="W27" i="11"/>
  <c r="V26" i="11"/>
  <c r="U26" i="11"/>
  <c r="X25" i="11"/>
  <c r="X24" i="11"/>
  <c r="W24" i="11"/>
  <c r="X23" i="11"/>
  <c r="W23" i="11"/>
  <c r="X22" i="11"/>
  <c r="W22" i="11"/>
  <c r="X21" i="11"/>
  <c r="W21" i="11"/>
  <c r="X20" i="11"/>
  <c r="W20" i="11"/>
  <c r="X19" i="11"/>
  <c r="W19" i="11"/>
  <c r="V18" i="11"/>
  <c r="U18" i="11"/>
  <c r="X17" i="11"/>
  <c r="W17" i="11"/>
  <c r="X16" i="11"/>
  <c r="W16" i="11"/>
  <c r="X15" i="11"/>
  <c r="W15" i="11"/>
  <c r="X13" i="11"/>
  <c r="W13" i="11"/>
  <c r="W12" i="11"/>
  <c r="X12" i="11"/>
  <c r="Z38" i="10"/>
  <c r="V38" i="10"/>
  <c r="U38" i="10"/>
  <c r="L38" i="10"/>
  <c r="K38" i="10"/>
  <c r="H38" i="10"/>
  <c r="G38" i="10"/>
  <c r="F38" i="10"/>
  <c r="C38" i="10"/>
  <c r="C42" i="10" s="1"/>
  <c r="D38" i="10"/>
  <c r="Z6" i="10"/>
  <c r="X33" i="7"/>
  <c r="W33" i="7"/>
  <c r="X32" i="7"/>
  <c r="W32" i="7"/>
  <c r="X38" i="7"/>
  <c r="W38" i="7"/>
  <c r="X39" i="8"/>
  <c r="W40" i="8"/>
  <c r="X36" i="8"/>
  <c r="W36" i="9"/>
  <c r="X36" i="9"/>
  <c r="W37" i="10"/>
  <c r="X37" i="10"/>
  <c r="X36" i="10"/>
  <c r="W36" i="10"/>
  <c r="X35" i="10"/>
  <c r="W35" i="10"/>
  <c r="W34" i="10"/>
  <c r="X34" i="10"/>
  <c r="X33" i="10"/>
  <c r="W33" i="10"/>
  <c r="W32" i="10"/>
  <c r="T38" i="10"/>
  <c r="S38" i="10"/>
  <c r="B14" i="10"/>
  <c r="B22" i="10" s="1"/>
  <c r="B30" i="10" s="1"/>
  <c r="B38" i="10" s="1"/>
  <c r="A7" i="10"/>
  <c r="A8" i="10" s="1"/>
  <c r="A9" i="10" s="1"/>
  <c r="A10" i="10" s="1"/>
  <c r="A11" i="10" s="1"/>
  <c r="A12" i="10" s="1"/>
  <c r="A13" i="10" s="1"/>
  <c r="A15" i="10" s="1"/>
  <c r="A16" i="10" s="1"/>
  <c r="A17" i="10" s="1"/>
  <c r="A18" i="10" s="1"/>
  <c r="A19" i="10" s="1"/>
  <c r="A20" i="10" s="1"/>
  <c r="A21" i="10" s="1"/>
  <c r="A23" i="10" s="1"/>
  <c r="A24" i="10" s="1"/>
  <c r="A25" i="10" s="1"/>
  <c r="A26" i="10" s="1"/>
  <c r="A27" i="10" s="1"/>
  <c r="A28" i="10" s="1"/>
  <c r="A29" i="10" s="1"/>
  <c r="A31" i="10" s="1"/>
  <c r="A32" i="10" s="1"/>
  <c r="A33" i="10" s="1"/>
  <c r="A34" i="10" s="1"/>
  <c r="A35" i="10" s="1"/>
  <c r="A36" i="10" s="1"/>
  <c r="A37" i="10" s="1"/>
  <c r="Z30" i="10"/>
  <c r="V30" i="10"/>
  <c r="U30" i="10"/>
  <c r="W29" i="10"/>
  <c r="X29" i="10"/>
  <c r="X28" i="10"/>
  <c r="W28" i="10"/>
  <c r="X27" i="10"/>
  <c r="W27" i="10"/>
  <c r="X26" i="10"/>
  <c r="W26" i="10"/>
  <c r="X25" i="10"/>
  <c r="W25" i="10"/>
  <c r="X24" i="10"/>
  <c r="W24" i="10"/>
  <c r="W23" i="10"/>
  <c r="X23" i="10"/>
  <c r="Z22" i="10"/>
  <c r="V22" i="10"/>
  <c r="U22" i="10"/>
  <c r="X21" i="10"/>
  <c r="W21" i="10"/>
  <c r="X20" i="10"/>
  <c r="W20" i="10"/>
  <c r="X19" i="10"/>
  <c r="W19" i="10"/>
  <c r="X18" i="10"/>
  <c r="S22" i="10"/>
  <c r="X17" i="10"/>
  <c r="W17" i="10"/>
  <c r="X16" i="10"/>
  <c r="W16" i="10"/>
  <c r="X15" i="10"/>
  <c r="W15" i="10"/>
  <c r="Z14" i="10"/>
  <c r="V14" i="10"/>
  <c r="U14" i="10"/>
  <c r="W13" i="10"/>
  <c r="X13" i="10"/>
  <c r="X12" i="10"/>
  <c r="W12" i="10"/>
  <c r="X11" i="10"/>
  <c r="W11" i="10"/>
  <c r="W10" i="10"/>
  <c r="X10" i="10"/>
  <c r="X9" i="10"/>
  <c r="W9" i="10"/>
  <c r="X8" i="10"/>
  <c r="W8" i="10"/>
  <c r="X7" i="10"/>
  <c r="W7" i="10"/>
  <c r="V6" i="10"/>
  <c r="U6" i="10"/>
  <c r="X6" i="10"/>
  <c r="W6" i="10"/>
  <c r="Z39" i="9"/>
  <c r="C32" i="9"/>
  <c r="V8" i="9"/>
  <c r="U8" i="9"/>
  <c r="T8" i="9"/>
  <c r="S8" i="9"/>
  <c r="R8" i="9"/>
  <c r="Q8" i="9"/>
  <c r="L8" i="9"/>
  <c r="K8" i="9"/>
  <c r="H8" i="9"/>
  <c r="G8" i="9"/>
  <c r="F8" i="9"/>
  <c r="E8" i="9"/>
  <c r="D8" i="9"/>
  <c r="C8" i="9"/>
  <c r="B16" i="9"/>
  <c r="B24" i="9" s="1"/>
  <c r="B32" i="9" s="1"/>
  <c r="B39" i="9" s="1"/>
  <c r="X35" i="9"/>
  <c r="W35" i="9"/>
  <c r="X34" i="9"/>
  <c r="W34" i="9"/>
  <c r="W33" i="9"/>
  <c r="X33" i="9"/>
  <c r="Z32" i="9"/>
  <c r="V32" i="9"/>
  <c r="U32" i="9"/>
  <c r="R32" i="9"/>
  <c r="Q32" i="9"/>
  <c r="L32" i="9"/>
  <c r="K32" i="9"/>
  <c r="H32" i="9"/>
  <c r="G32" i="9"/>
  <c r="F32" i="9"/>
  <c r="E32" i="9"/>
  <c r="D32" i="9"/>
  <c r="X31" i="9"/>
  <c r="W31" i="9"/>
  <c r="X30" i="9"/>
  <c r="W30" i="9"/>
  <c r="X29" i="9"/>
  <c r="W29" i="9"/>
  <c r="X28" i="9"/>
  <c r="X27" i="9"/>
  <c r="W27" i="9"/>
  <c r="X26" i="9"/>
  <c r="W26" i="9"/>
  <c r="W25" i="9"/>
  <c r="Z24" i="9"/>
  <c r="V24" i="9"/>
  <c r="U24" i="9"/>
  <c r="R24" i="9"/>
  <c r="Q24" i="9"/>
  <c r="L24" i="9"/>
  <c r="K24" i="9"/>
  <c r="H24" i="9"/>
  <c r="G24" i="9"/>
  <c r="F24" i="9"/>
  <c r="E24" i="9"/>
  <c r="D24" i="9"/>
  <c r="C24" i="9"/>
  <c r="X23" i="9"/>
  <c r="W23" i="9"/>
  <c r="X22" i="9"/>
  <c r="W22" i="9"/>
  <c r="X21" i="9"/>
  <c r="W21" i="9"/>
  <c r="W20" i="9"/>
  <c r="X19" i="9"/>
  <c r="W19" i="9"/>
  <c r="X18" i="9"/>
  <c r="W18" i="9"/>
  <c r="X17" i="9"/>
  <c r="Z16" i="9"/>
  <c r="V16" i="9"/>
  <c r="U16" i="9"/>
  <c r="R16" i="9"/>
  <c r="Q16" i="9"/>
  <c r="L16" i="9"/>
  <c r="K16" i="9"/>
  <c r="H16" i="9"/>
  <c r="G16" i="9"/>
  <c r="F16" i="9"/>
  <c r="D16" i="9"/>
  <c r="C16" i="9"/>
  <c r="X15" i="9"/>
  <c r="X14" i="9"/>
  <c r="W14" i="9"/>
  <c r="X13" i="9"/>
  <c r="W13" i="9"/>
  <c r="X12" i="9"/>
  <c r="X11" i="9"/>
  <c r="X10" i="9"/>
  <c r="W10" i="9"/>
  <c r="X9" i="9"/>
  <c r="W9" i="9"/>
  <c r="Z35" i="8"/>
  <c r="Z19" i="8"/>
  <c r="V40" i="8"/>
  <c r="R40" i="8"/>
  <c r="L40" i="8"/>
  <c r="K40" i="8"/>
  <c r="H40" i="8"/>
  <c r="G40" i="8"/>
  <c r="F40" i="8"/>
  <c r="E40" i="8"/>
  <c r="C35" i="8"/>
  <c r="C19" i="8"/>
  <c r="V11" i="8"/>
  <c r="U11" i="8"/>
  <c r="T11" i="8"/>
  <c r="R11" i="8"/>
  <c r="L11" i="8"/>
  <c r="K11" i="8"/>
  <c r="H11" i="8"/>
  <c r="G11" i="8"/>
  <c r="F11" i="8"/>
  <c r="E11" i="8"/>
  <c r="D11" i="8"/>
  <c r="C11" i="8"/>
  <c r="X5" i="8"/>
  <c r="X6" i="8"/>
  <c r="B19" i="8"/>
  <c r="B27" i="8" s="1"/>
  <c r="B35" i="8" s="1"/>
  <c r="B40" i="8" s="1"/>
  <c r="A6" i="8"/>
  <c r="A7" i="8" s="1"/>
  <c r="A8" i="8" s="1"/>
  <c r="A9" i="8" s="1"/>
  <c r="A10" i="8" s="1"/>
  <c r="A12" i="8" s="1"/>
  <c r="A13" i="8" s="1"/>
  <c r="A14" i="8" s="1"/>
  <c r="A15" i="8" s="1"/>
  <c r="A16" i="8" s="1"/>
  <c r="A17" i="8" s="1"/>
  <c r="A18" i="8" s="1"/>
  <c r="A21" i="8" s="1"/>
  <c r="A22" i="8" s="1"/>
  <c r="A23" i="8" s="1"/>
  <c r="A24" i="8" s="1"/>
  <c r="A25" i="8" s="1"/>
  <c r="A26" i="8" s="1"/>
  <c r="A28" i="8" s="1"/>
  <c r="A29" i="8" s="1"/>
  <c r="A30" i="8" s="1"/>
  <c r="A31" i="8" s="1"/>
  <c r="A32" i="8" s="1"/>
  <c r="A33" i="8" s="1"/>
  <c r="A34" i="8" s="1"/>
  <c r="A36" i="8" s="1"/>
  <c r="A37" i="8" s="1"/>
  <c r="A38" i="8" s="1"/>
  <c r="A39" i="8" s="1"/>
  <c r="V35" i="8"/>
  <c r="U35" i="8"/>
  <c r="R35" i="8"/>
  <c r="Q35" i="8"/>
  <c r="K35" i="8"/>
  <c r="H35" i="8"/>
  <c r="G35" i="8"/>
  <c r="F35" i="8"/>
  <c r="E35" i="8"/>
  <c r="D35" i="8"/>
  <c r="X34" i="8"/>
  <c r="X33" i="8"/>
  <c r="W33" i="8"/>
  <c r="X32" i="8"/>
  <c r="W32" i="8"/>
  <c r="X31" i="8"/>
  <c r="W31" i="8"/>
  <c r="X30" i="8"/>
  <c r="W30" i="8"/>
  <c r="W29" i="8"/>
  <c r="X28" i="8"/>
  <c r="Z27" i="8"/>
  <c r="V27" i="8"/>
  <c r="U27" i="8"/>
  <c r="R27" i="8"/>
  <c r="Q27" i="8"/>
  <c r="L27" i="8"/>
  <c r="K27" i="8"/>
  <c r="H27" i="8"/>
  <c r="G27" i="8"/>
  <c r="F27" i="8"/>
  <c r="E27" i="8"/>
  <c r="D27" i="8"/>
  <c r="C27" i="8"/>
  <c r="X26" i="8"/>
  <c r="W26" i="8"/>
  <c r="X25" i="8"/>
  <c r="X24" i="8"/>
  <c r="W24" i="8"/>
  <c r="X23" i="8"/>
  <c r="W23" i="8"/>
  <c r="X22" i="8"/>
  <c r="W22" i="8"/>
  <c r="X21" i="8"/>
  <c r="W20" i="8"/>
  <c r="R19" i="8"/>
  <c r="L19" i="8"/>
  <c r="K19" i="8"/>
  <c r="H19" i="8"/>
  <c r="G19" i="8"/>
  <c r="F19" i="8"/>
  <c r="E19" i="8"/>
  <c r="D19" i="8"/>
  <c r="W18" i="8"/>
  <c r="X18" i="8"/>
  <c r="X17" i="8"/>
  <c r="W17" i="8"/>
  <c r="X16" i="8"/>
  <c r="X15" i="8"/>
  <c r="X14" i="8"/>
  <c r="X13" i="8"/>
  <c r="X10" i="8"/>
  <c r="X9" i="8"/>
  <c r="W9" i="8"/>
  <c r="X8" i="8"/>
  <c r="X7" i="8"/>
  <c r="B15" i="7"/>
  <c r="B23" i="7" s="1"/>
  <c r="B31" i="7" s="1"/>
  <c r="B39" i="7" s="1"/>
  <c r="B41" i="7" s="1"/>
  <c r="X36" i="7"/>
  <c r="X35" i="7"/>
  <c r="W35" i="7"/>
  <c r="Z31" i="7"/>
  <c r="V31" i="7"/>
  <c r="U31" i="7"/>
  <c r="L31" i="7"/>
  <c r="K31" i="7"/>
  <c r="H31" i="7"/>
  <c r="G31" i="7"/>
  <c r="F31" i="7"/>
  <c r="E31" i="7"/>
  <c r="D31" i="7"/>
  <c r="C31" i="7"/>
  <c r="X30" i="7"/>
  <c r="W30" i="7"/>
  <c r="X29" i="7"/>
  <c r="W29" i="7"/>
  <c r="X28" i="7"/>
  <c r="W28" i="7"/>
  <c r="X27" i="7"/>
  <c r="X26" i="7"/>
  <c r="W26" i="7"/>
  <c r="X25" i="7"/>
  <c r="W25" i="7"/>
  <c r="X24" i="7"/>
  <c r="W24" i="7"/>
  <c r="Z23" i="7"/>
  <c r="V23" i="7"/>
  <c r="U23" i="7"/>
  <c r="L23" i="7"/>
  <c r="K23" i="7"/>
  <c r="H23" i="7"/>
  <c r="G23" i="7"/>
  <c r="F23" i="7"/>
  <c r="E23" i="7"/>
  <c r="D23" i="7"/>
  <c r="C23" i="7"/>
  <c r="X22" i="7"/>
  <c r="W22" i="7"/>
  <c r="X21" i="7"/>
  <c r="W21" i="7"/>
  <c r="X20" i="7"/>
  <c r="W20" i="7"/>
  <c r="X19" i="7"/>
  <c r="W19" i="7"/>
  <c r="X18" i="7"/>
  <c r="W18" i="7"/>
  <c r="X17" i="7"/>
  <c r="W17" i="7"/>
  <c r="X16" i="7"/>
  <c r="W16" i="7"/>
  <c r="V15" i="7"/>
  <c r="V42" i="7" s="1"/>
  <c r="U15" i="7"/>
  <c r="L15" i="7"/>
  <c r="L42" i="7" s="1"/>
  <c r="K15" i="7"/>
  <c r="K42" i="7" s="1"/>
  <c r="H15" i="7"/>
  <c r="G15" i="7"/>
  <c r="G42" i="7" s="1"/>
  <c r="F15" i="7"/>
  <c r="F42" i="7" s="1"/>
  <c r="E15" i="7"/>
  <c r="E42" i="7" s="1"/>
  <c r="D15" i="7"/>
  <c r="C15" i="7"/>
  <c r="X14" i="7"/>
  <c r="W14" i="7"/>
  <c r="X13" i="7"/>
  <c r="W13" i="7"/>
  <c r="X12" i="7"/>
  <c r="W12" i="7"/>
  <c r="X11" i="7"/>
  <c r="W11" i="7"/>
  <c r="X10" i="7"/>
  <c r="W10" i="7"/>
  <c r="W9" i="7"/>
  <c r="D42" i="7"/>
  <c r="Z10" i="3"/>
  <c r="Z39" i="4"/>
  <c r="Z28" i="5"/>
  <c r="Z36" i="5"/>
  <c r="V36" i="5"/>
  <c r="U36" i="5"/>
  <c r="Q36" i="5"/>
  <c r="M36" i="5"/>
  <c r="L36" i="5"/>
  <c r="K36" i="5"/>
  <c r="H36" i="5"/>
  <c r="G36" i="5"/>
  <c r="F36" i="5"/>
  <c r="E36" i="5"/>
  <c r="D36" i="5"/>
  <c r="X29" i="5"/>
  <c r="W30" i="5"/>
  <c r="X30" i="5"/>
  <c r="B20" i="5"/>
  <c r="B28" i="5" s="1"/>
  <c r="B36" i="5" s="1"/>
  <c r="B40" i="5" s="1"/>
  <c r="A6" i="5"/>
  <c r="A7" i="5" s="1"/>
  <c r="A8" i="5" s="1"/>
  <c r="A9" i="5" s="1"/>
  <c r="A10" i="5" s="1"/>
  <c r="A11" i="5" s="1"/>
  <c r="A13" i="5" s="1"/>
  <c r="A14" i="5" s="1"/>
  <c r="A15" i="5" s="1"/>
  <c r="A16" i="5" s="1"/>
  <c r="A17" i="5" s="1"/>
  <c r="A18" i="5" s="1"/>
  <c r="A19" i="5" s="1"/>
  <c r="A21" i="5" s="1"/>
  <c r="A22" i="5" s="1"/>
  <c r="A23" i="5" s="1"/>
  <c r="A24" i="5" s="1"/>
  <c r="A25" i="5" s="1"/>
  <c r="A26" i="5" s="1"/>
  <c r="A27" i="5" s="1"/>
  <c r="A29" i="5" s="1"/>
  <c r="X35" i="5"/>
  <c r="W35" i="5"/>
  <c r="X34" i="5"/>
  <c r="W34" i="5"/>
  <c r="X33" i="5"/>
  <c r="W33" i="5"/>
  <c r="X32" i="5"/>
  <c r="W32" i="5"/>
  <c r="X31" i="5"/>
  <c r="W31" i="5"/>
  <c r="V28" i="5"/>
  <c r="U28" i="5"/>
  <c r="Q28" i="5"/>
  <c r="M28" i="5"/>
  <c r="L28" i="5"/>
  <c r="K28" i="5"/>
  <c r="H28" i="5"/>
  <c r="G28" i="5"/>
  <c r="F28" i="5"/>
  <c r="E28" i="5"/>
  <c r="D28" i="5"/>
  <c r="X27" i="5"/>
  <c r="W27" i="5"/>
  <c r="X26" i="5"/>
  <c r="W26" i="5"/>
  <c r="X25" i="5"/>
  <c r="W25" i="5"/>
  <c r="X24" i="5"/>
  <c r="W24" i="5"/>
  <c r="X23" i="5"/>
  <c r="W23" i="5"/>
  <c r="X22" i="5"/>
  <c r="W22" i="5"/>
  <c r="W21" i="5"/>
  <c r="Z20" i="5"/>
  <c r="V20" i="5"/>
  <c r="U20" i="5"/>
  <c r="Q20" i="5"/>
  <c r="M20" i="5"/>
  <c r="L20" i="5"/>
  <c r="H20" i="5"/>
  <c r="F20" i="5"/>
  <c r="E20" i="5"/>
  <c r="D20" i="5"/>
  <c r="X19" i="5"/>
  <c r="W19" i="5"/>
  <c r="X18" i="5"/>
  <c r="W18" i="5"/>
  <c r="X17" i="5"/>
  <c r="W17" i="5"/>
  <c r="X16" i="5"/>
  <c r="W16" i="5"/>
  <c r="X15" i="5"/>
  <c r="W15" i="5"/>
  <c r="X14" i="5"/>
  <c r="W14" i="5"/>
  <c r="X13" i="5"/>
  <c r="V12" i="5"/>
  <c r="U12" i="5"/>
  <c r="Q12" i="5"/>
  <c r="P12" i="5"/>
  <c r="P41" i="5" s="1"/>
  <c r="M12" i="5"/>
  <c r="L12" i="5"/>
  <c r="H12" i="5"/>
  <c r="G12" i="5"/>
  <c r="F12" i="5"/>
  <c r="F41" i="5" s="1"/>
  <c r="E12" i="5"/>
  <c r="D12" i="5"/>
  <c r="D41" i="5" s="1"/>
  <c r="X11" i="5"/>
  <c r="W11" i="5"/>
  <c r="X10" i="5"/>
  <c r="W10" i="5"/>
  <c r="X9" i="5"/>
  <c r="W9" i="5"/>
  <c r="X8" i="5"/>
  <c r="X7" i="5"/>
  <c r="W7" i="5"/>
  <c r="X6" i="5"/>
  <c r="W6" i="5"/>
  <c r="X5" i="5"/>
  <c r="V39" i="4"/>
  <c r="U39" i="4"/>
  <c r="R39" i="4"/>
  <c r="Q39" i="4"/>
  <c r="P39" i="4"/>
  <c r="M39" i="4"/>
  <c r="L39" i="4"/>
  <c r="K39" i="4"/>
  <c r="H39" i="4"/>
  <c r="G39" i="4"/>
  <c r="F39" i="4"/>
  <c r="E39" i="4"/>
  <c r="C15" i="4"/>
  <c r="C7" i="4"/>
  <c r="C31" i="4"/>
  <c r="C40" i="4" s="1"/>
  <c r="D39" i="4"/>
  <c r="X38" i="4"/>
  <c r="W38" i="4"/>
  <c r="X35" i="4"/>
  <c r="W35" i="4"/>
  <c r="B15" i="4"/>
  <c r="B23" i="4" s="1"/>
  <c r="B31" i="4" s="1"/>
  <c r="B39" i="4" s="1"/>
  <c r="A6" i="4"/>
  <c r="A8" i="4" s="1"/>
  <c r="A9" i="4" s="1"/>
  <c r="A10" i="4" s="1"/>
  <c r="A11" i="4" s="1"/>
  <c r="A12" i="4" s="1"/>
  <c r="A13" i="4" s="1"/>
  <c r="A14" i="4" s="1"/>
  <c r="A16" i="4" s="1"/>
  <c r="A17" i="4" s="1"/>
  <c r="A18" i="4" s="1"/>
  <c r="A19" i="4" s="1"/>
  <c r="A20" i="4" s="1"/>
  <c r="A21" i="4" s="1"/>
  <c r="A22" i="4" s="1"/>
  <c r="A24" i="4" s="1"/>
  <c r="A25" i="4" s="1"/>
  <c r="A26" i="4" s="1"/>
  <c r="A27" i="4" s="1"/>
  <c r="A28" i="4" s="1"/>
  <c r="A29" i="4" s="1"/>
  <c r="A30" i="4" s="1"/>
  <c r="A32" i="4" s="1"/>
  <c r="A33" i="4" s="1"/>
  <c r="A34" i="4" s="1"/>
  <c r="A35" i="4" s="1"/>
  <c r="A36" i="4" s="1"/>
  <c r="A37" i="4" s="1"/>
  <c r="A38" i="4" s="1"/>
  <c r="X34" i="4"/>
  <c r="W34" i="4"/>
  <c r="X33" i="4"/>
  <c r="W33" i="4"/>
  <c r="W32" i="4"/>
  <c r="V31" i="4"/>
  <c r="U31" i="4"/>
  <c r="R31" i="4"/>
  <c r="P31" i="4"/>
  <c r="M31" i="4"/>
  <c r="L31" i="4"/>
  <c r="K31" i="4"/>
  <c r="H31" i="4"/>
  <c r="G31" i="4"/>
  <c r="F31" i="4"/>
  <c r="E31" i="4"/>
  <c r="D31" i="4"/>
  <c r="X30" i="4"/>
  <c r="W30" i="4"/>
  <c r="X29" i="4"/>
  <c r="W29" i="4"/>
  <c r="X28" i="4"/>
  <c r="W28" i="4"/>
  <c r="X27" i="4"/>
  <c r="W27" i="4"/>
  <c r="X26" i="4"/>
  <c r="W26" i="4"/>
  <c r="X25" i="4"/>
  <c r="W25" i="4"/>
  <c r="X24" i="4"/>
  <c r="W24" i="4"/>
  <c r="V23" i="4"/>
  <c r="U23" i="4"/>
  <c r="R23" i="4"/>
  <c r="Q23" i="4"/>
  <c r="Q40" i="4" s="1"/>
  <c r="P23" i="4"/>
  <c r="M23" i="4"/>
  <c r="L23" i="4"/>
  <c r="K23" i="4"/>
  <c r="H23" i="4"/>
  <c r="G23" i="4"/>
  <c r="F23" i="4"/>
  <c r="E23" i="4"/>
  <c r="D23" i="4"/>
  <c r="C23" i="4"/>
  <c r="X22" i="4"/>
  <c r="W22" i="4"/>
  <c r="X21" i="4"/>
  <c r="W21" i="4"/>
  <c r="X20" i="4"/>
  <c r="W20" i="4"/>
  <c r="X19" i="4"/>
  <c r="W19" i="4"/>
  <c r="X18" i="4"/>
  <c r="W18" i="4"/>
  <c r="W17" i="4"/>
  <c r="X16" i="4"/>
  <c r="W16" i="4"/>
  <c r="Z15" i="4"/>
  <c r="V15" i="4"/>
  <c r="U15" i="4"/>
  <c r="R15" i="4"/>
  <c r="Q15" i="4"/>
  <c r="P15" i="4"/>
  <c r="M15" i="4"/>
  <c r="L15" i="4"/>
  <c r="K15" i="4"/>
  <c r="H15" i="4"/>
  <c r="G15" i="4"/>
  <c r="F15" i="4"/>
  <c r="E15" i="4"/>
  <c r="D15" i="4"/>
  <c r="X14" i="4"/>
  <c r="W14" i="4"/>
  <c r="X13" i="4"/>
  <c r="W13" i="4"/>
  <c r="X12" i="4"/>
  <c r="W12" i="4"/>
  <c r="X11" i="4"/>
  <c r="W11" i="4"/>
  <c r="X10" i="4"/>
  <c r="W10" i="4"/>
  <c r="X9" i="4"/>
  <c r="W9" i="4"/>
  <c r="X8" i="4"/>
  <c r="W8" i="4"/>
  <c r="X6" i="4"/>
  <c r="W6" i="4"/>
  <c r="X5" i="4"/>
  <c r="Z34" i="3"/>
  <c r="H34" i="3"/>
  <c r="H26" i="3"/>
  <c r="H18" i="3"/>
  <c r="H10" i="3"/>
  <c r="H30" i="1"/>
  <c r="H22" i="1"/>
  <c r="H14" i="1"/>
  <c r="H6" i="1"/>
  <c r="H26" i="2"/>
  <c r="H18" i="2"/>
  <c r="H10" i="2"/>
  <c r="C34" i="3"/>
  <c r="W37" i="3"/>
  <c r="X36" i="3"/>
  <c r="W36" i="3"/>
  <c r="X35" i="3"/>
  <c r="W35" i="3"/>
  <c r="V34" i="3"/>
  <c r="U34" i="3"/>
  <c r="R34" i="3"/>
  <c r="L34" i="3"/>
  <c r="K34" i="3"/>
  <c r="G34" i="3"/>
  <c r="F34" i="3"/>
  <c r="E34" i="3"/>
  <c r="D34" i="3"/>
  <c r="B18" i="3"/>
  <c r="B26" i="3" s="1"/>
  <c r="B34" i="3" s="1"/>
  <c r="B40" i="3" s="1"/>
  <c r="A6" i="3"/>
  <c r="A7" i="3" s="1"/>
  <c r="A8" i="3" s="1"/>
  <c r="A9" i="3" s="1"/>
  <c r="A11" i="3" s="1"/>
  <c r="A12" i="3" s="1"/>
  <c r="A13" i="3" s="1"/>
  <c r="A14" i="3" s="1"/>
  <c r="A15" i="3" s="1"/>
  <c r="A16" i="3" s="1"/>
  <c r="A17" i="3" s="1"/>
  <c r="A19" i="3" s="1"/>
  <c r="A20" i="3" s="1"/>
  <c r="A21" i="3" s="1"/>
  <c r="A22" i="3" s="1"/>
  <c r="A23" i="3" s="1"/>
  <c r="A24" i="3" s="1"/>
  <c r="A25" i="3" s="1"/>
  <c r="A27" i="3" s="1"/>
  <c r="A28" i="3" s="1"/>
  <c r="A29" i="3" s="1"/>
  <c r="A30" i="3" s="1"/>
  <c r="A31" i="3" s="1"/>
  <c r="A32" i="3" s="1"/>
  <c r="A33" i="3" s="1"/>
  <c r="A35" i="3" s="1"/>
  <c r="A36" i="3" s="1"/>
  <c r="A37" i="3" s="1"/>
  <c r="A38" i="3" s="1"/>
  <c r="A39" i="3" s="1"/>
  <c r="X33" i="3"/>
  <c r="W33" i="3"/>
  <c r="W32" i="3"/>
  <c r="X32" i="3"/>
  <c r="X30" i="3"/>
  <c r="W30" i="3"/>
  <c r="X29" i="3"/>
  <c r="W29" i="3"/>
  <c r="X28" i="3"/>
  <c r="W28" i="3"/>
  <c r="X27" i="3"/>
  <c r="W27" i="3"/>
  <c r="Z26" i="3"/>
  <c r="V26" i="3"/>
  <c r="U26" i="3"/>
  <c r="R26" i="3"/>
  <c r="L26" i="3"/>
  <c r="K26" i="3"/>
  <c r="G26" i="3"/>
  <c r="F26" i="3"/>
  <c r="E26" i="3"/>
  <c r="D26" i="3"/>
  <c r="C26" i="3"/>
  <c r="X25" i="3"/>
  <c r="W25" i="3"/>
  <c r="X24" i="3"/>
  <c r="W24" i="3"/>
  <c r="X23" i="3"/>
  <c r="W23" i="3"/>
  <c r="X22" i="3"/>
  <c r="W22" i="3"/>
  <c r="X21" i="3"/>
  <c r="W21" i="3"/>
  <c r="X20" i="3"/>
  <c r="W20" i="3"/>
  <c r="X19" i="3"/>
  <c r="W19" i="3"/>
  <c r="Z18" i="3"/>
  <c r="V18" i="3"/>
  <c r="U18" i="3"/>
  <c r="R18" i="3"/>
  <c r="L18" i="3"/>
  <c r="G18" i="3"/>
  <c r="F18" i="3"/>
  <c r="E18" i="3"/>
  <c r="D18" i="3"/>
  <c r="C18" i="3"/>
  <c r="X17" i="3"/>
  <c r="W17" i="3"/>
  <c r="X16" i="3"/>
  <c r="W16" i="3"/>
  <c r="X15" i="3"/>
  <c r="W15" i="3"/>
  <c r="X14" i="3"/>
  <c r="W14" i="3"/>
  <c r="X13" i="3"/>
  <c r="W13" i="3"/>
  <c r="X12" i="3"/>
  <c r="W12" i="3"/>
  <c r="X11" i="3"/>
  <c r="V10" i="3"/>
  <c r="U10" i="3"/>
  <c r="R10" i="3"/>
  <c r="Q10" i="3"/>
  <c r="Q41" i="3" s="1"/>
  <c r="Q42" i="3" s="1"/>
  <c r="L10" i="3"/>
  <c r="K10" i="3"/>
  <c r="G10" i="3"/>
  <c r="F10" i="3"/>
  <c r="E10" i="3"/>
  <c r="D10" i="3"/>
  <c r="C10" i="3"/>
  <c r="X9" i="3"/>
  <c r="W9" i="3"/>
  <c r="X8" i="3"/>
  <c r="W8" i="3"/>
  <c r="X7" i="3"/>
  <c r="W7" i="3"/>
  <c r="X6" i="3"/>
  <c r="W6" i="3"/>
  <c r="X5" i="3"/>
  <c r="Z41" i="1"/>
  <c r="Z26" i="2"/>
  <c r="Z37" i="2"/>
  <c r="X33" i="2"/>
  <c r="W33" i="2"/>
  <c r="X32" i="2"/>
  <c r="W32" i="2"/>
  <c r="X31" i="2"/>
  <c r="W31" i="2"/>
  <c r="X30" i="2"/>
  <c r="W30" i="2"/>
  <c r="X29" i="2"/>
  <c r="W29" i="2"/>
  <c r="X28" i="2"/>
  <c r="W28" i="2"/>
  <c r="X27" i="2"/>
  <c r="W27" i="2"/>
  <c r="B18" i="2"/>
  <c r="B26" i="2" s="1"/>
  <c r="B34" i="2" s="1"/>
  <c r="B37" i="2" s="1"/>
  <c r="A6" i="2"/>
  <c r="A7" i="2" s="1"/>
  <c r="A8" i="2" s="1"/>
  <c r="A9" i="2" s="1"/>
  <c r="A11" i="2" s="1"/>
  <c r="A12" i="2" s="1"/>
  <c r="A13" i="2" s="1"/>
  <c r="A14" i="2" s="1"/>
  <c r="A15" i="2" s="1"/>
  <c r="A16" i="2" s="1"/>
  <c r="A17" i="2" s="1"/>
  <c r="A19" i="2" s="1"/>
  <c r="A20" i="2" s="1"/>
  <c r="A21" i="2" s="1"/>
  <c r="A22" i="2" s="1"/>
  <c r="A23" i="2" s="1"/>
  <c r="A24" i="2" s="1"/>
  <c r="A25" i="2" s="1"/>
  <c r="A27" i="2" s="1"/>
  <c r="A28" i="2" s="1"/>
  <c r="A29" i="2" s="1"/>
  <c r="A30" i="2" s="1"/>
  <c r="A31" i="2" s="1"/>
  <c r="A32" i="2" s="1"/>
  <c r="A33" i="2" s="1"/>
  <c r="V26" i="2"/>
  <c r="U26" i="2"/>
  <c r="R26" i="2"/>
  <c r="Q26" i="2"/>
  <c r="L26" i="2"/>
  <c r="K26" i="2"/>
  <c r="G26" i="2"/>
  <c r="F26" i="2"/>
  <c r="E26" i="2"/>
  <c r="D26" i="2"/>
  <c r="C26" i="2"/>
  <c r="W25" i="2"/>
  <c r="X24" i="2"/>
  <c r="W24" i="2"/>
  <c r="X23" i="2"/>
  <c r="W23" i="2"/>
  <c r="X22" i="2"/>
  <c r="W22" i="2"/>
  <c r="X21" i="2"/>
  <c r="W21" i="2"/>
  <c r="X20" i="2"/>
  <c r="W20" i="2"/>
  <c r="X19" i="2"/>
  <c r="Z18" i="2"/>
  <c r="V18" i="2"/>
  <c r="U18" i="2"/>
  <c r="R18" i="2"/>
  <c r="Q18" i="2"/>
  <c r="L18" i="2"/>
  <c r="K18" i="2"/>
  <c r="G18" i="2"/>
  <c r="F18" i="2"/>
  <c r="E18" i="2"/>
  <c r="D18" i="2"/>
  <c r="C18" i="2"/>
  <c r="X17" i="2"/>
  <c r="W17" i="2"/>
  <c r="X16" i="2"/>
  <c r="W16" i="2"/>
  <c r="X15" i="2"/>
  <c r="W15" i="2"/>
  <c r="X14" i="2"/>
  <c r="W14" i="2"/>
  <c r="W13" i="2"/>
  <c r="X12" i="2"/>
  <c r="W12" i="2"/>
  <c r="X11" i="2"/>
  <c r="W11" i="2"/>
  <c r="Z10" i="2"/>
  <c r="V10" i="2"/>
  <c r="V38" i="2" s="1"/>
  <c r="U10" i="2"/>
  <c r="U38" i="2" s="1"/>
  <c r="R10" i="2"/>
  <c r="Q10" i="2"/>
  <c r="L10" i="2"/>
  <c r="K10" i="2"/>
  <c r="G10" i="2"/>
  <c r="F10" i="2"/>
  <c r="E10" i="2"/>
  <c r="D10" i="2"/>
  <c r="C10" i="2"/>
  <c r="X9" i="2"/>
  <c r="W9" i="2"/>
  <c r="X8" i="2"/>
  <c r="W8" i="2"/>
  <c r="X7" i="2"/>
  <c r="W7" i="2"/>
  <c r="X6" i="2"/>
  <c r="W6" i="2"/>
  <c r="X5" i="2"/>
  <c r="X33" i="1"/>
  <c r="X32" i="1"/>
  <c r="X37" i="1"/>
  <c r="X36" i="1"/>
  <c r="X35" i="1"/>
  <c r="X34" i="1"/>
  <c r="X29" i="1"/>
  <c r="X28" i="1"/>
  <c r="X27" i="1"/>
  <c r="X26" i="1"/>
  <c r="X25" i="1"/>
  <c r="X24" i="1"/>
  <c r="X23" i="1"/>
  <c r="X16" i="1"/>
  <c r="X21" i="1"/>
  <c r="X20" i="1"/>
  <c r="X19" i="1"/>
  <c r="X18" i="1"/>
  <c r="X17" i="1"/>
  <c r="X11" i="1"/>
  <c r="X9" i="1"/>
  <c r="X13" i="1"/>
  <c r="X12" i="1"/>
  <c r="X10" i="1"/>
  <c r="X8" i="1"/>
  <c r="X5" i="1"/>
  <c r="W32" i="1"/>
  <c r="W31" i="1"/>
  <c r="W36" i="1"/>
  <c r="W35" i="1"/>
  <c r="W34" i="1"/>
  <c r="W33" i="1"/>
  <c r="W28" i="1"/>
  <c r="W29" i="1"/>
  <c r="W27" i="1"/>
  <c r="W26" i="1"/>
  <c r="W25" i="1"/>
  <c r="W24" i="1"/>
  <c r="W23" i="1"/>
  <c r="W21" i="1"/>
  <c r="W20" i="1"/>
  <c r="W19" i="1"/>
  <c r="W18" i="1"/>
  <c r="W17" i="1"/>
  <c r="W16" i="1"/>
  <c r="W15" i="1"/>
  <c r="W13" i="1"/>
  <c r="W12" i="1"/>
  <c r="W11" i="1"/>
  <c r="W9" i="1"/>
  <c r="W8" i="1"/>
  <c r="W7" i="1"/>
  <c r="V30" i="1"/>
  <c r="U30" i="1"/>
  <c r="V22" i="1"/>
  <c r="U22" i="1"/>
  <c r="V14" i="1"/>
  <c r="U14" i="1"/>
  <c r="V6" i="1"/>
  <c r="U6" i="1"/>
  <c r="Z30" i="1"/>
  <c r="L30" i="1"/>
  <c r="K30" i="1"/>
  <c r="G30" i="1"/>
  <c r="F30" i="1"/>
  <c r="E30" i="1"/>
  <c r="D30" i="1"/>
  <c r="C30" i="1"/>
  <c r="Z22" i="1"/>
  <c r="L22" i="1"/>
  <c r="K22" i="1"/>
  <c r="G22" i="1"/>
  <c r="F22" i="1"/>
  <c r="E22" i="1"/>
  <c r="D22" i="1"/>
  <c r="C22" i="1"/>
  <c r="Z14" i="1"/>
  <c r="L14" i="1"/>
  <c r="K14" i="1"/>
  <c r="G14" i="1"/>
  <c r="F14" i="1"/>
  <c r="E14" i="1"/>
  <c r="D14" i="1"/>
  <c r="B22" i="1"/>
  <c r="B30" i="1" s="1"/>
  <c r="B38" i="1" s="1"/>
  <c r="Z6" i="1"/>
  <c r="L6" i="1"/>
  <c r="L42" i="1" s="1"/>
  <c r="K6" i="1"/>
  <c r="G6" i="1"/>
  <c r="F6" i="1"/>
  <c r="E6" i="1"/>
  <c r="D6" i="1"/>
  <c r="A7" i="1"/>
  <c r="A8" i="1" s="1"/>
  <c r="A9" i="1" s="1"/>
  <c r="A10" i="1" s="1"/>
  <c r="A11" i="1" s="1"/>
  <c r="A12" i="1" s="1"/>
  <c r="A13" i="1" s="1"/>
  <c r="A15" i="1" s="1"/>
  <c r="A16" i="1" s="1"/>
  <c r="A17" i="1" s="1"/>
  <c r="A18" i="1" s="1"/>
  <c r="A19" i="1" s="1"/>
  <c r="A20" i="1" s="1"/>
  <c r="A21" i="1" s="1"/>
  <c r="A23" i="1" s="1"/>
  <c r="A24" i="1" s="1"/>
  <c r="A25" i="1" s="1"/>
  <c r="A26" i="1" s="1"/>
  <c r="A27" i="1" s="1"/>
  <c r="A28" i="1" s="1"/>
  <c r="A29" i="1" s="1"/>
  <c r="A31" i="1" s="1"/>
  <c r="A32" i="1" s="1"/>
  <c r="A33" i="1" s="1"/>
  <c r="A34" i="1" s="1"/>
  <c r="W34" i="11" l="1"/>
  <c r="AD31" i="7"/>
  <c r="AD23" i="7"/>
  <c r="C42" i="7"/>
  <c r="AD15" i="7"/>
  <c r="H42" i="7"/>
  <c r="V41" i="5"/>
  <c r="U41" i="5"/>
  <c r="S10" i="13" s="1"/>
  <c r="Q41" i="5"/>
  <c r="H41" i="5"/>
  <c r="K41" i="5"/>
  <c r="L41" i="5"/>
  <c r="L10" i="13" s="1"/>
  <c r="E41" i="5"/>
  <c r="M41" i="5"/>
  <c r="E41" i="8"/>
  <c r="E13" i="13" s="1"/>
  <c r="X39" i="9"/>
  <c r="W39" i="9"/>
  <c r="W26" i="11"/>
  <c r="N17" i="13"/>
  <c r="O43" i="12"/>
  <c r="T10" i="13"/>
  <c r="W40" i="3"/>
  <c r="K41" i="3"/>
  <c r="K42" i="3" s="1"/>
  <c r="W10" i="3"/>
  <c r="W34" i="2"/>
  <c r="Q38" i="2"/>
  <c r="G38" i="2"/>
  <c r="G7" i="13" s="1"/>
  <c r="E38" i="2"/>
  <c r="P80" i="15" s="1"/>
  <c r="Q80" i="15" s="1"/>
  <c r="C38" i="2"/>
  <c r="C39" i="2" s="1"/>
  <c r="K38" i="2"/>
  <c r="X34" i="2"/>
  <c r="R38" i="2"/>
  <c r="P7" i="13" s="1"/>
  <c r="L38" i="2"/>
  <c r="L7" i="13" s="1"/>
  <c r="H38" i="2"/>
  <c r="F38" i="2"/>
  <c r="F7" i="13" s="1"/>
  <c r="D38" i="2"/>
  <c r="W39" i="11"/>
  <c r="D10" i="13"/>
  <c r="F10" i="13"/>
  <c r="P10" i="13"/>
  <c r="A30" i="5"/>
  <c r="A31" i="5" s="1"/>
  <c r="A32" i="5" s="1"/>
  <c r="A33" i="5" s="1"/>
  <c r="A34" i="5" s="1"/>
  <c r="A35" i="5" s="1"/>
  <c r="A37" i="5" s="1"/>
  <c r="A38" i="5" s="1"/>
  <c r="A39" i="5" s="1"/>
  <c r="N41" i="11"/>
  <c r="G42" i="10"/>
  <c r="V42" i="10"/>
  <c r="T15" i="13" s="1"/>
  <c r="K42" i="10"/>
  <c r="K45" i="10" s="1"/>
  <c r="Z41" i="10"/>
  <c r="D42" i="10"/>
  <c r="D15" i="13" s="1"/>
  <c r="U42" i="10"/>
  <c r="L42" i="10"/>
  <c r="L15" i="13" s="1"/>
  <c r="H42" i="10"/>
  <c r="H15" i="13" s="1"/>
  <c r="F42" i="10"/>
  <c r="F15" i="13" s="1"/>
  <c r="A6" i="9"/>
  <c r="A7" i="9" s="1"/>
  <c r="A9" i="9" s="1"/>
  <c r="A10" i="9" s="1"/>
  <c r="A11" i="9" s="1"/>
  <c r="A12" i="9" s="1"/>
  <c r="A13" i="9" s="1"/>
  <c r="A14" i="9" s="1"/>
  <c r="A15" i="9" s="1"/>
  <c r="A17" i="9" s="1"/>
  <c r="A18" i="9" s="1"/>
  <c r="A19" i="9" s="1"/>
  <c r="A20" i="9" s="1"/>
  <c r="A21" i="9" s="1"/>
  <c r="A22" i="9" s="1"/>
  <c r="A23" i="9" s="1"/>
  <c r="A25" i="9" s="1"/>
  <c r="A26" i="9" s="1"/>
  <c r="A27" i="9" s="1"/>
  <c r="A28" i="9" s="1"/>
  <c r="A29" i="9" s="1"/>
  <c r="A30" i="9" s="1"/>
  <c r="A31" i="9" s="1"/>
  <c r="A33" i="9" s="1"/>
  <c r="A34" i="9" s="1"/>
  <c r="A35" i="9" s="1"/>
  <c r="A36" i="9" s="1"/>
  <c r="Q41" i="8"/>
  <c r="F41" i="8"/>
  <c r="F13" i="13" s="1"/>
  <c r="R41" i="8"/>
  <c r="P13" i="13" s="1"/>
  <c r="G41" i="8"/>
  <c r="G13" i="13" s="1"/>
  <c r="H41" i="8"/>
  <c r="H13" i="13" s="1"/>
  <c r="K41" i="8"/>
  <c r="L41" i="8"/>
  <c r="L13" i="13" s="1"/>
  <c r="D41" i="8"/>
  <c r="D13" i="13" s="1"/>
  <c r="A9" i="7"/>
  <c r="A10" i="7" s="1"/>
  <c r="A11" i="7" s="1"/>
  <c r="A12" i="7" s="1"/>
  <c r="A13" i="7" s="1"/>
  <c r="A14" i="7" s="1"/>
  <c r="A16" i="7" s="1"/>
  <c r="A17" i="7" s="1"/>
  <c r="A18" i="7" s="1"/>
  <c r="A19" i="7" s="1"/>
  <c r="A20" i="7" s="1"/>
  <c r="A21" i="7" s="1"/>
  <c r="A22" i="7" s="1"/>
  <c r="A24" i="7" s="1"/>
  <c r="A25" i="7" s="1"/>
  <c r="A26" i="7" s="1"/>
  <c r="A27" i="7" s="1"/>
  <c r="A28" i="7" s="1"/>
  <c r="A29" i="7" s="1"/>
  <c r="A30" i="7" s="1"/>
  <c r="A32" i="7" s="1"/>
  <c r="A33" i="7" s="1"/>
  <c r="A34" i="7" s="1"/>
  <c r="A35" i="7" s="1"/>
  <c r="A36" i="7" s="1"/>
  <c r="A37" i="7" s="1"/>
  <c r="A38" i="7" s="1"/>
  <c r="N10" i="13"/>
  <c r="H10" i="13"/>
  <c r="U42" i="1"/>
  <c r="S6" i="13" s="1"/>
  <c r="D42" i="1"/>
  <c r="D6" i="13" s="1"/>
  <c r="X40" i="3"/>
  <c r="A35" i="1"/>
  <c r="A36" i="1" s="1"/>
  <c r="F42" i="1"/>
  <c r="F6" i="13" s="1"/>
  <c r="H42" i="1"/>
  <c r="H6" i="13" s="1"/>
  <c r="G45" i="1"/>
  <c r="V42" i="1"/>
  <c r="T6" i="13" s="1"/>
  <c r="L6" i="13"/>
  <c r="P6" i="13"/>
  <c r="I18" i="13"/>
  <c r="J18" i="13"/>
  <c r="P55" i="15"/>
  <c r="H41" i="3"/>
  <c r="H8" i="13" s="1"/>
  <c r="F40" i="11"/>
  <c r="R40" i="11"/>
  <c r="F41" i="3"/>
  <c r="F8" i="13" s="1"/>
  <c r="U41" i="3"/>
  <c r="S8" i="13" s="1"/>
  <c r="X39" i="11"/>
  <c r="P8" i="13"/>
  <c r="S7" i="13"/>
  <c r="V41" i="3"/>
  <c r="T8" i="13" s="1"/>
  <c r="D41" i="3"/>
  <c r="D8" i="13" s="1"/>
  <c r="H7" i="13"/>
  <c r="K40" i="11"/>
  <c r="P59" i="15" s="1"/>
  <c r="Q40" i="11"/>
  <c r="K9" i="14"/>
  <c r="E41" i="3"/>
  <c r="P81" i="15" s="1"/>
  <c r="Q81" i="15" s="1"/>
  <c r="G41" i="3"/>
  <c r="G8" i="13" s="1"/>
  <c r="C41" i="3"/>
  <c r="P36" i="15"/>
  <c r="Q36" i="15" s="1"/>
  <c r="L41" i="3"/>
  <c r="L8" i="13" s="1"/>
  <c r="P35" i="15"/>
  <c r="Q35" i="15" s="1"/>
  <c r="K17" i="14"/>
  <c r="H41" i="12"/>
  <c r="H17" i="13" s="1"/>
  <c r="U41" i="12"/>
  <c r="S17" i="13" s="1"/>
  <c r="F41" i="12"/>
  <c r="F17" i="13" s="1"/>
  <c r="E41" i="12"/>
  <c r="G41" i="12"/>
  <c r="K41" i="12"/>
  <c r="C41" i="12"/>
  <c r="L41" i="12"/>
  <c r="L17" i="13" s="1"/>
  <c r="D41" i="12"/>
  <c r="D17" i="13" s="1"/>
  <c r="V41" i="12"/>
  <c r="T17" i="13" s="1"/>
  <c r="Q41" i="12"/>
  <c r="R41" i="12"/>
  <c r="P17" i="13" s="1"/>
  <c r="V40" i="11"/>
  <c r="L40" i="11"/>
  <c r="C40" i="11"/>
  <c r="P29" i="15" s="1"/>
  <c r="Q29" i="15" s="1"/>
  <c r="E40" i="11"/>
  <c r="U40" i="11"/>
  <c r="D40" i="11"/>
  <c r="M40" i="11"/>
  <c r="O40" i="11" s="1"/>
  <c r="W14" i="11"/>
  <c r="H40" i="11"/>
  <c r="S18" i="11"/>
  <c r="X14" i="11"/>
  <c r="G40" i="11"/>
  <c r="W31" i="10"/>
  <c r="W38" i="10" s="1"/>
  <c r="X31" i="10"/>
  <c r="U40" i="9"/>
  <c r="D40" i="9"/>
  <c r="D14" i="13" s="1"/>
  <c r="L40" i="9"/>
  <c r="L14" i="13" s="1"/>
  <c r="E40" i="9"/>
  <c r="V40" i="9"/>
  <c r="T14" i="13" s="1"/>
  <c r="Q40" i="9"/>
  <c r="S24" i="9"/>
  <c r="F40" i="9"/>
  <c r="F14" i="13" s="1"/>
  <c r="C40" i="9"/>
  <c r="G40" i="9"/>
  <c r="R40" i="9"/>
  <c r="K40" i="9"/>
  <c r="H40" i="9"/>
  <c r="H14" i="13" s="1"/>
  <c r="X40" i="8"/>
  <c r="W11" i="8"/>
  <c r="X11" i="8"/>
  <c r="S11" i="8"/>
  <c r="S35" i="8"/>
  <c r="D12" i="13"/>
  <c r="L12" i="13"/>
  <c r="S12" i="13"/>
  <c r="T12" i="13"/>
  <c r="H12" i="13"/>
  <c r="F12" i="13"/>
  <c r="P54" i="15"/>
  <c r="Q54" i="15" s="1"/>
  <c r="T11" i="13"/>
  <c r="H11" i="13"/>
  <c r="W36" i="5"/>
  <c r="X36" i="5"/>
  <c r="S36" i="5"/>
  <c r="T36" i="5"/>
  <c r="S34" i="3"/>
  <c r="Q65" i="15"/>
  <c r="K14" i="14"/>
  <c r="K8" i="14"/>
  <c r="K7" i="14"/>
  <c r="J10" i="14"/>
  <c r="J12" i="14"/>
  <c r="K13" i="14" s="1"/>
  <c r="J15" i="14"/>
  <c r="K16" i="14" s="1"/>
  <c r="J11" i="14"/>
  <c r="T24" i="12"/>
  <c r="T32" i="12"/>
  <c r="S24" i="12"/>
  <c r="S16" i="12"/>
  <c r="W18" i="12"/>
  <c r="W24" i="12" s="1"/>
  <c r="X16" i="12"/>
  <c r="T8" i="12"/>
  <c r="T16" i="12"/>
  <c r="W27" i="12"/>
  <c r="W9" i="12"/>
  <c r="W16" i="12" s="1"/>
  <c r="X17" i="12"/>
  <c r="X24" i="12" s="1"/>
  <c r="S8" i="12"/>
  <c r="X26" i="12"/>
  <c r="X32" i="12" s="1"/>
  <c r="W11" i="11"/>
  <c r="S26" i="11"/>
  <c r="T26" i="11"/>
  <c r="T34" i="11"/>
  <c r="X34" i="11"/>
  <c r="X26" i="11"/>
  <c r="X10" i="11"/>
  <c r="X11" i="11"/>
  <c r="S34" i="11"/>
  <c r="X32" i="10"/>
  <c r="T30" i="10"/>
  <c r="W18" i="10"/>
  <c r="W22" i="10" s="1"/>
  <c r="X14" i="10"/>
  <c r="S30" i="10"/>
  <c r="X30" i="10"/>
  <c r="W30" i="10"/>
  <c r="X22" i="10"/>
  <c r="W14" i="10"/>
  <c r="S14" i="10"/>
  <c r="T22" i="10"/>
  <c r="S6" i="10"/>
  <c r="T6" i="10"/>
  <c r="T14" i="10"/>
  <c r="S16" i="9"/>
  <c r="T24" i="9"/>
  <c r="S32" i="9"/>
  <c r="T32" i="9"/>
  <c r="X8" i="9"/>
  <c r="X16" i="9"/>
  <c r="W32" i="9"/>
  <c r="T16" i="9"/>
  <c r="W12" i="9"/>
  <c r="W16" i="9" s="1"/>
  <c r="W17" i="9"/>
  <c r="W24" i="9" s="1"/>
  <c r="X20" i="9"/>
  <c r="X24" i="9" s="1"/>
  <c r="X25" i="9"/>
  <c r="X32" i="9" s="1"/>
  <c r="W8" i="9"/>
  <c r="U19" i="8"/>
  <c r="V19" i="8"/>
  <c r="X12" i="8"/>
  <c r="X19" i="8" s="1"/>
  <c r="W28" i="8"/>
  <c r="W35" i="8" s="1"/>
  <c r="T27" i="8"/>
  <c r="T35" i="8"/>
  <c r="S19" i="8"/>
  <c r="S27" i="8"/>
  <c r="T19" i="8"/>
  <c r="X20" i="8"/>
  <c r="X27" i="8" s="1"/>
  <c r="W21" i="8"/>
  <c r="W27" i="8" s="1"/>
  <c r="X29" i="8"/>
  <c r="X35" i="8" s="1"/>
  <c r="S31" i="7"/>
  <c r="X23" i="7"/>
  <c r="X31" i="7"/>
  <c r="W23" i="7"/>
  <c r="T31" i="7"/>
  <c r="T23" i="7"/>
  <c r="W27" i="7"/>
  <c r="W31" i="7" s="1"/>
  <c r="W34" i="7"/>
  <c r="S23" i="7"/>
  <c r="X9" i="7"/>
  <c r="X34" i="7"/>
  <c r="T28" i="5"/>
  <c r="X12" i="5"/>
  <c r="X21" i="5"/>
  <c r="S20" i="5"/>
  <c r="W13" i="5"/>
  <c r="W20" i="5" s="1"/>
  <c r="S28" i="5"/>
  <c r="X20" i="5"/>
  <c r="W28" i="5"/>
  <c r="W5" i="5"/>
  <c r="T20" i="5"/>
  <c r="T39" i="4"/>
  <c r="W39" i="4"/>
  <c r="S39" i="4"/>
  <c r="T23" i="4"/>
  <c r="X32" i="4"/>
  <c r="X39" i="4" s="1"/>
  <c r="W23" i="4"/>
  <c r="X31" i="4"/>
  <c r="W31" i="4"/>
  <c r="W15" i="4"/>
  <c r="X15" i="4"/>
  <c r="S31" i="4"/>
  <c r="S23" i="4"/>
  <c r="T31" i="4"/>
  <c r="S15" i="4"/>
  <c r="X17" i="4"/>
  <c r="X23" i="4" s="1"/>
  <c r="T15" i="4"/>
  <c r="T34" i="3"/>
  <c r="T14" i="1"/>
  <c r="S18" i="3"/>
  <c r="T10" i="3"/>
  <c r="X26" i="3"/>
  <c r="X18" i="3"/>
  <c r="W26" i="3"/>
  <c r="T18" i="3"/>
  <c r="X10" i="3"/>
  <c r="X31" i="3"/>
  <c r="W11" i="3"/>
  <c r="W18" i="3" s="1"/>
  <c r="W31" i="3"/>
  <c r="S26" i="3"/>
  <c r="T26" i="3"/>
  <c r="X10" i="2"/>
  <c r="S26" i="2"/>
  <c r="W10" i="2"/>
  <c r="W19" i="2"/>
  <c r="W26" i="2" s="1"/>
  <c r="T26" i="2"/>
  <c r="S18" i="2"/>
  <c r="T18" i="2"/>
  <c r="T10" i="2"/>
  <c r="T38" i="2" s="1"/>
  <c r="X13" i="2"/>
  <c r="X18" i="2" s="1"/>
  <c r="W18" i="2"/>
  <c r="W38" i="2" s="1"/>
  <c r="X25" i="2"/>
  <c r="X26" i="2" s="1"/>
  <c r="S10" i="2"/>
  <c r="W6" i="1"/>
  <c r="X31" i="1"/>
  <c r="X6" i="1"/>
  <c r="W14" i="1"/>
  <c r="S6" i="1"/>
  <c r="T22" i="1"/>
  <c r="X7" i="1"/>
  <c r="X14" i="1" s="1"/>
  <c r="T6" i="1"/>
  <c r="W37" i="1"/>
  <c r="X30" i="1"/>
  <c r="T30" i="1"/>
  <c r="X15" i="1"/>
  <c r="X22" i="1" s="1"/>
  <c r="W22" i="1"/>
  <c r="W30" i="1"/>
  <c r="M16" i="13" l="1"/>
  <c r="O43" i="11"/>
  <c r="P74" i="15"/>
  <c r="Q74" i="15" s="1"/>
  <c r="O42" i="11"/>
  <c r="S15" i="13"/>
  <c r="AD42" i="10"/>
  <c r="J19" i="13"/>
  <c r="J20" i="13"/>
  <c r="E20" i="14"/>
  <c r="I20" i="13"/>
  <c r="T42" i="10"/>
  <c r="S41" i="5"/>
  <c r="E11" i="13"/>
  <c r="P85" i="15"/>
  <c r="Q85" i="15" s="1"/>
  <c r="P84" i="15"/>
  <c r="P39" i="15"/>
  <c r="Q39" i="15" s="1"/>
  <c r="C11" i="13"/>
  <c r="P24" i="15"/>
  <c r="Q24" i="15" s="1"/>
  <c r="O11" i="13"/>
  <c r="G12" i="13"/>
  <c r="Q55" i="15"/>
  <c r="C12" i="13"/>
  <c r="P25" i="15"/>
  <c r="Q25" i="15" s="1"/>
  <c r="E12" i="13"/>
  <c r="P86" i="15"/>
  <c r="Q86" i="15" s="1"/>
  <c r="R13" i="13"/>
  <c r="P41" i="15"/>
  <c r="Q41" i="15" s="1"/>
  <c r="O13" i="13"/>
  <c r="C42" i="8"/>
  <c r="P26" i="15"/>
  <c r="Q26" i="15" s="1"/>
  <c r="C13" i="13"/>
  <c r="P56" i="15"/>
  <c r="K13" i="13"/>
  <c r="W40" i="9"/>
  <c r="P12" i="15" s="1"/>
  <c r="Q12" i="15" s="1"/>
  <c r="U41" i="9"/>
  <c r="S14" i="13"/>
  <c r="S40" i="9"/>
  <c r="P42" i="15"/>
  <c r="O14" i="13"/>
  <c r="P87" i="15"/>
  <c r="Q87" i="15" s="1"/>
  <c r="E14" i="13"/>
  <c r="P57" i="15"/>
  <c r="K14" i="13"/>
  <c r="R41" i="9"/>
  <c r="P14" i="13"/>
  <c r="R14" i="13" s="1"/>
  <c r="V14" i="13" s="1"/>
  <c r="G14" i="13"/>
  <c r="P27" i="15"/>
  <c r="Q27" i="15" s="1"/>
  <c r="C14" i="13"/>
  <c r="P58" i="15"/>
  <c r="K15" i="13"/>
  <c r="G15" i="13"/>
  <c r="P28" i="15"/>
  <c r="Q28" i="15" s="1"/>
  <c r="C15" i="13"/>
  <c r="R15" i="13"/>
  <c r="V15" i="13" s="1"/>
  <c r="P89" i="15"/>
  <c r="Q89" i="15" s="1"/>
  <c r="P44" i="15"/>
  <c r="Q44" i="15" s="1"/>
  <c r="M41" i="11"/>
  <c r="O41" i="11" s="1"/>
  <c r="R17" i="13"/>
  <c r="V17" i="13" s="1"/>
  <c r="G17" i="13"/>
  <c r="T41" i="5"/>
  <c r="C10" i="13"/>
  <c r="P23" i="15"/>
  <c r="Q23" i="15" s="1"/>
  <c r="E10" i="13"/>
  <c r="P83" i="15"/>
  <c r="Q83" i="15" s="1"/>
  <c r="Q68" i="15"/>
  <c r="O10" i="13"/>
  <c r="P38" i="15"/>
  <c r="Q38" i="15" s="1"/>
  <c r="K10" i="13"/>
  <c r="P53" i="15"/>
  <c r="Q53" i="15" s="1"/>
  <c r="S41" i="3"/>
  <c r="C9" i="13"/>
  <c r="P22" i="15"/>
  <c r="Q22" i="15" s="1"/>
  <c r="T41" i="3"/>
  <c r="C8" i="13"/>
  <c r="P21" i="15"/>
  <c r="K8" i="13"/>
  <c r="P51" i="15"/>
  <c r="Q51" i="15" s="1"/>
  <c r="S38" i="2"/>
  <c r="S39" i="2" s="1"/>
  <c r="P5" i="15"/>
  <c r="X38" i="2"/>
  <c r="F39" i="2"/>
  <c r="K7" i="13"/>
  <c r="P50" i="15"/>
  <c r="Q50" i="15" s="1"/>
  <c r="C7" i="13"/>
  <c r="P20" i="15"/>
  <c r="R39" i="2"/>
  <c r="G6" i="13"/>
  <c r="U43" i="1"/>
  <c r="C45" i="1"/>
  <c r="A37" i="1"/>
  <c r="P79" i="15"/>
  <c r="E6" i="13"/>
  <c r="P49" i="15"/>
  <c r="K6" i="13"/>
  <c r="R6" i="13"/>
  <c r="V6" i="13" s="1"/>
  <c r="P19" i="15"/>
  <c r="C6" i="13"/>
  <c r="F43" i="1"/>
  <c r="P34" i="15"/>
  <c r="Q34" i="15" s="1"/>
  <c r="O6" i="13"/>
  <c r="P45" i="15"/>
  <c r="Q45" i="15" s="1"/>
  <c r="O17" i="13"/>
  <c r="P30" i="15"/>
  <c r="Q30" i="15" s="1"/>
  <c r="C17" i="13"/>
  <c r="P90" i="15"/>
  <c r="Q90" i="15" s="1"/>
  <c r="E17" i="13"/>
  <c r="P60" i="15"/>
  <c r="K17" i="13"/>
  <c r="S40" i="11"/>
  <c r="U41" i="11"/>
  <c r="S16" i="13"/>
  <c r="D41" i="11"/>
  <c r="D16" i="13"/>
  <c r="L41" i="11"/>
  <c r="L16" i="13"/>
  <c r="F41" i="11"/>
  <c r="F16" i="13"/>
  <c r="H41" i="11"/>
  <c r="H16" i="13"/>
  <c r="V41" i="11"/>
  <c r="T16" i="13"/>
  <c r="R41" i="11"/>
  <c r="P16" i="13"/>
  <c r="Q59" i="15"/>
  <c r="G41" i="11"/>
  <c r="G16" i="13"/>
  <c r="E41" i="11"/>
  <c r="E16" i="13"/>
  <c r="K41" i="11"/>
  <c r="K16" i="13"/>
  <c r="Q41" i="11"/>
  <c r="O16" i="13"/>
  <c r="K43" i="7"/>
  <c r="K12" i="13"/>
  <c r="R12" i="13"/>
  <c r="V12" i="13" s="1"/>
  <c r="R10" i="13"/>
  <c r="V10" i="13" s="1"/>
  <c r="E42" i="3"/>
  <c r="E8" i="13"/>
  <c r="O8" i="13"/>
  <c r="Q40" i="2"/>
  <c r="O7" i="13"/>
  <c r="U41" i="2"/>
  <c r="T7" i="13"/>
  <c r="D39" i="2"/>
  <c r="D7" i="13"/>
  <c r="E39" i="2"/>
  <c r="E7" i="13"/>
  <c r="I19" i="13"/>
  <c r="E21" i="14"/>
  <c r="E23" i="14" s="1"/>
  <c r="C41" i="11"/>
  <c r="C16" i="13"/>
  <c r="T41" i="12"/>
  <c r="P42" i="12"/>
  <c r="T40" i="11"/>
  <c r="E45" i="10"/>
  <c r="G45" i="10"/>
  <c r="W42" i="10"/>
  <c r="P13" i="15" s="1"/>
  <c r="Q13" i="15" s="1"/>
  <c r="S42" i="10"/>
  <c r="P43" i="9"/>
  <c r="P42" i="9"/>
  <c r="L42" i="9"/>
  <c r="L43" i="9"/>
  <c r="U41" i="8"/>
  <c r="S13" i="13" s="1"/>
  <c r="L42" i="8"/>
  <c r="T41" i="8"/>
  <c r="V41" i="8"/>
  <c r="T13" i="13" s="1"/>
  <c r="S41" i="8"/>
  <c r="X41" i="8"/>
  <c r="P9" i="15"/>
  <c r="Q9" i="15" s="1"/>
  <c r="P42" i="5"/>
  <c r="F43" i="10"/>
  <c r="G11" i="13"/>
  <c r="N11" i="13"/>
  <c r="H41" i="9"/>
  <c r="P11" i="13"/>
  <c r="U42" i="11"/>
  <c r="F11" i="13"/>
  <c r="Q42" i="8"/>
  <c r="D11" i="13"/>
  <c r="K11" i="13"/>
  <c r="S11" i="13"/>
  <c r="L11" i="13"/>
  <c r="D42" i="8"/>
  <c r="X38" i="1"/>
  <c r="X42" i="1" s="1"/>
  <c r="W38" i="1"/>
  <c r="W42" i="1" s="1"/>
  <c r="T42" i="1"/>
  <c r="Q41" i="2"/>
  <c r="Q39" i="2"/>
  <c r="F41" i="9"/>
  <c r="K43" i="8"/>
  <c r="W39" i="7"/>
  <c r="U44" i="3"/>
  <c r="C40" i="2"/>
  <c r="G43" i="9"/>
  <c r="K43" i="11"/>
  <c r="K39" i="2"/>
  <c r="C41" i="2"/>
  <c r="L42" i="5"/>
  <c r="H43" i="1"/>
  <c r="U42" i="3"/>
  <c r="C44" i="8"/>
  <c r="F43" i="7"/>
  <c r="G42" i="12"/>
  <c r="F42" i="8"/>
  <c r="V43" i="10"/>
  <c r="G42" i="9"/>
  <c r="E44" i="10"/>
  <c r="H43" i="10"/>
  <c r="G43" i="11"/>
  <c r="F42" i="12"/>
  <c r="C44" i="7"/>
  <c r="G43" i="12"/>
  <c r="U42" i="9"/>
  <c r="H42" i="12"/>
  <c r="L42" i="12"/>
  <c r="G44" i="12"/>
  <c r="K41" i="2"/>
  <c r="G41" i="2"/>
  <c r="G44" i="10"/>
  <c r="V43" i="1"/>
  <c r="R42" i="12"/>
  <c r="R42" i="3"/>
  <c r="L43" i="7"/>
  <c r="G39" i="2"/>
  <c r="G40" i="2"/>
  <c r="G43" i="10"/>
  <c r="C43" i="9"/>
  <c r="K45" i="7"/>
  <c r="L43" i="10"/>
  <c r="Q43" i="11"/>
  <c r="D42" i="12"/>
  <c r="M44" i="12"/>
  <c r="L39" i="2"/>
  <c r="K40" i="2"/>
  <c r="G45" i="7"/>
  <c r="K44" i="7"/>
  <c r="G42" i="8"/>
  <c r="E43" i="9"/>
  <c r="K44" i="10"/>
  <c r="C43" i="8"/>
  <c r="Q42" i="5"/>
  <c r="G43" i="7"/>
  <c r="Q42" i="11"/>
  <c r="E43" i="11"/>
  <c r="H42" i="3"/>
  <c r="K43" i="9"/>
  <c r="C42" i="9"/>
  <c r="U39" i="2"/>
  <c r="D41" i="9"/>
  <c r="C43" i="10"/>
  <c r="H39" i="2"/>
  <c r="C45" i="7"/>
  <c r="K42" i="11"/>
  <c r="V39" i="2"/>
  <c r="U43" i="11"/>
  <c r="G42" i="11"/>
  <c r="E42" i="11"/>
  <c r="F42" i="3"/>
  <c r="U44" i="1"/>
  <c r="Q44" i="3"/>
  <c r="U40" i="2"/>
  <c r="E40" i="2"/>
  <c r="E41" i="2"/>
  <c r="G44" i="1"/>
  <c r="K44" i="1"/>
  <c r="E44" i="12"/>
  <c r="K42" i="12"/>
  <c r="U44" i="12"/>
  <c r="Q43" i="12"/>
  <c r="E42" i="12"/>
  <c r="K43" i="12"/>
  <c r="U42" i="12"/>
  <c r="E43" i="12"/>
  <c r="X41" i="12"/>
  <c r="C44" i="12"/>
  <c r="M42" i="12"/>
  <c r="W41" i="12"/>
  <c r="P15" i="15" s="1"/>
  <c r="Q15" i="15" s="1"/>
  <c r="C42" i="12"/>
  <c r="S41" i="12"/>
  <c r="K44" i="12"/>
  <c r="Q44" i="12"/>
  <c r="U43" i="12"/>
  <c r="C43" i="12"/>
  <c r="Q42" i="12"/>
  <c r="V42" i="12"/>
  <c r="X18" i="11"/>
  <c r="X40" i="11" s="1"/>
  <c r="W18" i="11"/>
  <c r="W40" i="11" s="1"/>
  <c r="C43" i="11"/>
  <c r="C42" i="11"/>
  <c r="T41" i="11"/>
  <c r="E43" i="10"/>
  <c r="K43" i="10"/>
  <c r="U44" i="10"/>
  <c r="D43" i="10"/>
  <c r="X38" i="10"/>
  <c r="U45" i="10"/>
  <c r="U43" i="10"/>
  <c r="K42" i="9"/>
  <c r="U43" i="9"/>
  <c r="E42" i="9"/>
  <c r="V41" i="9"/>
  <c r="X40" i="9"/>
  <c r="Q41" i="9"/>
  <c r="T40" i="9"/>
  <c r="Q42" i="9"/>
  <c r="L41" i="9"/>
  <c r="C41" i="9"/>
  <c r="E41" i="9"/>
  <c r="K41" i="9"/>
  <c r="Q43" i="9"/>
  <c r="G41" i="9"/>
  <c r="Q43" i="8"/>
  <c r="R42" i="8"/>
  <c r="G44" i="8"/>
  <c r="G43" i="8"/>
  <c r="Q44" i="8"/>
  <c r="H42" i="8"/>
  <c r="K44" i="8"/>
  <c r="K42" i="8"/>
  <c r="E43" i="8"/>
  <c r="E42" i="8"/>
  <c r="H43" i="7"/>
  <c r="U45" i="7"/>
  <c r="G44" i="7"/>
  <c r="U43" i="7"/>
  <c r="U44" i="7"/>
  <c r="E45" i="7"/>
  <c r="C43" i="7"/>
  <c r="Q45" i="7"/>
  <c r="E44" i="7"/>
  <c r="V43" i="7"/>
  <c r="D43" i="7"/>
  <c r="E43" i="7"/>
  <c r="K43" i="5"/>
  <c r="K42" i="5"/>
  <c r="K44" i="5"/>
  <c r="U42" i="5"/>
  <c r="M42" i="5"/>
  <c r="O43" i="5"/>
  <c r="C42" i="5"/>
  <c r="R42" i="5"/>
  <c r="Q44" i="5"/>
  <c r="Q43" i="5"/>
  <c r="F42" i="5"/>
  <c r="O44" i="5"/>
  <c r="H42" i="5"/>
  <c r="D42" i="5"/>
  <c r="Q43" i="3"/>
  <c r="E43" i="3"/>
  <c r="G44" i="3"/>
  <c r="E44" i="3"/>
  <c r="K43" i="3"/>
  <c r="D42" i="3"/>
  <c r="W34" i="3"/>
  <c r="W41" i="3" s="1"/>
  <c r="G43" i="1"/>
  <c r="D43" i="1"/>
  <c r="K45" i="1"/>
  <c r="L43" i="1"/>
  <c r="E44" i="1"/>
  <c r="K43" i="1"/>
  <c r="E45" i="1"/>
  <c r="E43" i="1"/>
  <c r="K11" i="14"/>
  <c r="K12" i="14"/>
  <c r="K10" i="14"/>
  <c r="K15" i="14"/>
  <c r="C45" i="10"/>
  <c r="C44" i="10"/>
  <c r="W19" i="8"/>
  <c r="W41" i="8" s="1"/>
  <c r="V42" i="5"/>
  <c r="U44" i="5"/>
  <c r="U43" i="5"/>
  <c r="E42" i="5"/>
  <c r="E43" i="5"/>
  <c r="E44" i="5"/>
  <c r="C44" i="5"/>
  <c r="W12" i="5"/>
  <c r="W41" i="5" s="1"/>
  <c r="C43" i="5"/>
  <c r="X28" i="5"/>
  <c r="X41" i="5" s="1"/>
  <c r="C41" i="4"/>
  <c r="U43" i="3"/>
  <c r="V42" i="3"/>
  <c r="C44" i="3"/>
  <c r="G42" i="3"/>
  <c r="G43" i="3"/>
  <c r="X34" i="3"/>
  <c r="X41" i="3" s="1"/>
  <c r="K44" i="3"/>
  <c r="C43" i="3"/>
  <c r="C42" i="3"/>
  <c r="L42" i="3"/>
  <c r="C43" i="1"/>
  <c r="C44" i="1"/>
  <c r="Q6" i="13" l="1"/>
  <c r="Q15" i="13"/>
  <c r="U15" i="13" s="1"/>
  <c r="Q13" i="13"/>
  <c r="U13" i="13" s="1"/>
  <c r="P69" i="15"/>
  <c r="Q69" i="15" s="1"/>
  <c r="M11" i="13"/>
  <c r="Q11" i="13" s="1"/>
  <c r="U11" i="13" s="1"/>
  <c r="Q84" i="15"/>
  <c r="Q12" i="13"/>
  <c r="U12" i="13" s="1"/>
  <c r="V13" i="13"/>
  <c r="Q56" i="15"/>
  <c r="Q57" i="15"/>
  <c r="Q42" i="15"/>
  <c r="Q14" i="13"/>
  <c r="U14" i="13" s="1"/>
  <c r="Q58" i="15"/>
  <c r="X41" i="11"/>
  <c r="S41" i="11"/>
  <c r="Q60" i="15"/>
  <c r="Q7" i="13"/>
  <c r="U7" i="13" s="1"/>
  <c r="R11" i="13"/>
  <c r="V11" i="13" s="1"/>
  <c r="P4" i="15"/>
  <c r="S45" i="1"/>
  <c r="U6" i="13"/>
  <c r="P31" i="15"/>
  <c r="Q31" i="15" s="1"/>
  <c r="Q64" i="15"/>
  <c r="P76" i="15"/>
  <c r="Q17" i="13"/>
  <c r="U17" i="13" s="1"/>
  <c r="R16" i="13"/>
  <c r="V16" i="13" s="1"/>
  <c r="Q16" i="13"/>
  <c r="U16" i="13" s="1"/>
  <c r="W41" i="11"/>
  <c r="P14" i="15"/>
  <c r="Q14" i="15" s="1"/>
  <c r="R7" i="13"/>
  <c r="V7" i="13" s="1"/>
  <c r="X42" i="10"/>
  <c r="X43" i="10" s="1"/>
  <c r="P11" i="15"/>
  <c r="Q11" i="15" s="1"/>
  <c r="P8" i="15"/>
  <c r="Q8" i="15" s="1"/>
  <c r="C18" i="13"/>
  <c r="U42" i="8"/>
  <c r="X42" i="12"/>
  <c r="W43" i="12"/>
  <c r="W42" i="12"/>
  <c r="S43" i="12"/>
  <c r="S42" i="12"/>
  <c r="W44" i="12"/>
  <c r="S44" i="12"/>
  <c r="T42" i="12"/>
  <c r="S42" i="11"/>
  <c r="S43" i="11"/>
  <c r="S43" i="10"/>
  <c r="S44" i="10"/>
  <c r="W43" i="10"/>
  <c r="S45" i="10"/>
  <c r="T43" i="10"/>
  <c r="T41" i="9"/>
  <c r="S43" i="9"/>
  <c r="W43" i="9"/>
  <c r="X41" i="9"/>
  <c r="W41" i="9"/>
  <c r="W42" i="9"/>
  <c r="S42" i="9"/>
  <c r="S41" i="9"/>
  <c r="U43" i="8"/>
  <c r="S43" i="8"/>
  <c r="S42" i="8"/>
  <c r="X42" i="8"/>
  <c r="V42" i="8"/>
  <c r="U44" i="8"/>
  <c r="S44" i="8"/>
  <c r="T42" i="8"/>
  <c r="S42" i="5"/>
  <c r="S43" i="5"/>
  <c r="S44" i="5"/>
  <c r="T42" i="5"/>
  <c r="T42" i="3"/>
  <c r="W40" i="2"/>
  <c r="X39" i="2"/>
  <c r="W41" i="2"/>
  <c r="W39" i="2"/>
  <c r="S44" i="1"/>
  <c r="T43" i="1"/>
  <c r="X43" i="1"/>
  <c r="W44" i="1"/>
  <c r="S43" i="1"/>
  <c r="W43" i="1"/>
  <c r="S41" i="2"/>
  <c r="S40" i="2"/>
  <c r="S43" i="3"/>
  <c r="S42" i="3"/>
  <c r="S44" i="3"/>
  <c r="B20" i="14" l="1"/>
  <c r="Q76" i="15"/>
  <c r="W42" i="3"/>
  <c r="P6" i="15"/>
  <c r="C19" i="13"/>
  <c r="X42" i="3"/>
  <c r="W43" i="3"/>
  <c r="W44" i="10"/>
  <c r="W45" i="10"/>
  <c r="W43" i="11"/>
  <c r="W44" i="3"/>
  <c r="W42" i="11"/>
  <c r="W43" i="8"/>
  <c r="W42" i="8"/>
  <c r="W44" i="8"/>
  <c r="W44" i="5"/>
  <c r="X42" i="5"/>
  <c r="W42" i="5"/>
  <c r="W43" i="5"/>
  <c r="E7" i="4"/>
  <c r="P7" i="4"/>
  <c r="P40" i="4" s="1"/>
  <c r="U7" i="4"/>
  <c r="V7" i="4"/>
  <c r="T7" i="4"/>
  <c r="R7" i="4"/>
  <c r="H7" i="4"/>
  <c r="W7" i="4"/>
  <c r="Q7" i="4"/>
  <c r="S7" i="4"/>
  <c r="G7" i="4"/>
  <c r="K7" i="4"/>
  <c r="L7" i="4"/>
  <c r="X7" i="4"/>
  <c r="F7" i="4"/>
  <c r="B21" i="14" l="1"/>
  <c r="B23" i="14" s="1"/>
  <c r="M40" i="4"/>
  <c r="R40" i="4"/>
  <c r="P9" i="13" s="1"/>
  <c r="P18" i="13" s="1"/>
  <c r="T40" i="4"/>
  <c r="V40" i="4"/>
  <c r="T9" i="13" s="1"/>
  <c r="T18" i="13" s="1"/>
  <c r="G40" i="4"/>
  <c r="G9" i="13" s="1"/>
  <c r="U40" i="4"/>
  <c r="S9" i="13" s="1"/>
  <c r="S18" i="13" s="1"/>
  <c r="N9" i="13"/>
  <c r="F40" i="4"/>
  <c r="F9" i="13" s="1"/>
  <c r="F18" i="13" s="1"/>
  <c r="H40" i="4"/>
  <c r="H9" i="13" s="1"/>
  <c r="H18" i="13" s="1"/>
  <c r="L40" i="4"/>
  <c r="L9" i="13" s="1"/>
  <c r="L18" i="13" s="1"/>
  <c r="K40" i="4"/>
  <c r="S40" i="4"/>
  <c r="D40" i="4"/>
  <c r="D9" i="13" s="1"/>
  <c r="W40" i="4"/>
  <c r="P7" i="15" s="1"/>
  <c r="Q7" i="15" s="1"/>
  <c r="E40" i="4"/>
  <c r="X40" i="4"/>
  <c r="T19" i="13" l="1"/>
  <c r="T20" i="13"/>
  <c r="H19" i="13"/>
  <c r="S20" i="13"/>
  <c r="L19" i="13"/>
  <c r="P19" i="13"/>
  <c r="F19" i="13"/>
  <c r="I20" i="14"/>
  <c r="O9" i="13"/>
  <c r="O18" i="13" s="1"/>
  <c r="O20" i="13" s="1"/>
  <c r="P37" i="15"/>
  <c r="K9" i="13"/>
  <c r="K18" i="13" s="1"/>
  <c r="L20" i="13" s="1"/>
  <c r="P52" i="15"/>
  <c r="Q67" i="15"/>
  <c r="E9" i="13"/>
  <c r="E18" i="13" s="1"/>
  <c r="E20" i="13" s="1"/>
  <c r="P82" i="15"/>
  <c r="R9" i="13"/>
  <c r="V9" i="13" s="1"/>
  <c r="D18" i="13"/>
  <c r="S19" i="13"/>
  <c r="G41" i="4"/>
  <c r="F41" i="4"/>
  <c r="E43" i="4"/>
  <c r="T41" i="4"/>
  <c r="S43" i="4"/>
  <c r="X41" i="4"/>
  <c r="W43" i="4"/>
  <c r="S41" i="4"/>
  <c r="S42" i="4"/>
  <c r="K41" i="4"/>
  <c r="K42" i="4"/>
  <c r="Q41" i="4"/>
  <c r="Q42" i="4"/>
  <c r="E41" i="4"/>
  <c r="E42" i="4"/>
  <c r="U43" i="4"/>
  <c r="V41" i="4"/>
  <c r="W41" i="4"/>
  <c r="W42" i="4"/>
  <c r="P41" i="4"/>
  <c r="D41" i="4"/>
  <c r="C42" i="4"/>
  <c r="C43" i="4"/>
  <c r="U42" i="4"/>
  <c r="U41" i="4"/>
  <c r="R41" i="4"/>
  <c r="Q43" i="4"/>
  <c r="G42" i="4"/>
  <c r="G43" i="4"/>
  <c r="H41" i="4"/>
  <c r="L41" i="4"/>
  <c r="K43" i="4"/>
  <c r="M41" i="4"/>
  <c r="D19" i="13" l="1"/>
  <c r="D20" i="13"/>
  <c r="C20" i="13"/>
  <c r="F20" i="13"/>
  <c r="P20" i="13"/>
  <c r="F20" i="14"/>
  <c r="F21" i="14" s="1"/>
  <c r="K20" i="13"/>
  <c r="Q9" i="13"/>
  <c r="U9" i="13" s="1"/>
  <c r="H20" i="14"/>
  <c r="E19" i="13"/>
  <c r="C20" i="14"/>
  <c r="O19" i="13"/>
  <c r="Q37" i="15"/>
  <c r="P46" i="15"/>
  <c r="Q82" i="15"/>
  <c r="P91" i="15"/>
  <c r="Q52" i="15"/>
  <c r="P61" i="15"/>
  <c r="K19" i="13"/>
  <c r="H21" i="14" l="1"/>
  <c r="H23" i="14" s="1"/>
  <c r="Q46" i="15"/>
  <c r="C21" i="14"/>
  <c r="Q61" i="15"/>
  <c r="Q91" i="15"/>
  <c r="F23" i="14"/>
  <c r="I21" i="14" l="1"/>
  <c r="I23" i="14" s="1"/>
  <c r="C23" i="14"/>
  <c r="M43" i="7" l="1"/>
  <c r="W15" i="7"/>
  <c r="S15" i="7"/>
  <c r="P10" i="15" l="1"/>
  <c r="Q10" i="15" l="1"/>
  <c r="P16" i="15"/>
  <c r="Q16" i="15" s="1"/>
  <c r="W43" i="7"/>
  <c r="S43" i="7"/>
  <c r="T15" i="7" l="1"/>
  <c r="X15" i="7" l="1"/>
  <c r="X42" i="7" s="1"/>
  <c r="T43" i="7" l="1"/>
  <c r="S45" i="7"/>
  <c r="S44" i="7"/>
  <c r="W45" i="7" l="1"/>
  <c r="W44" i="7"/>
  <c r="X43" i="7"/>
  <c r="P43" i="7" l="1"/>
  <c r="M44" i="7"/>
  <c r="P42" i="3" l="1"/>
  <c r="N8" i="13"/>
  <c r="R8" i="13" s="1"/>
  <c r="N18" i="13"/>
  <c r="N19" i="13" l="1"/>
  <c r="R18" i="13"/>
  <c r="V8" i="13"/>
  <c r="V18" i="13" s="1"/>
  <c r="N42" i="3"/>
  <c r="M42" i="3"/>
  <c r="O43" i="3"/>
  <c r="M8" i="13"/>
  <c r="M18" i="13" l="1"/>
  <c r="N20" i="13" s="1"/>
  <c r="Q8" i="13"/>
  <c r="U8" i="13" s="1"/>
  <c r="V19" i="13"/>
  <c r="R19" i="13"/>
  <c r="M20" i="13" l="1"/>
  <c r="M19" i="13"/>
  <c r="G20" i="14"/>
  <c r="G21" i="14" s="1"/>
  <c r="G23" i="14" s="1"/>
  <c r="J21" i="14" l="1"/>
  <c r="J23" i="14" s="1"/>
  <c r="Q66" i="15"/>
  <c r="G20" i="5"/>
  <c r="G41" i="5"/>
  <c r="G10" i="13" s="1"/>
  <c r="Q10" i="13" s="1"/>
  <c r="U10" i="13" s="1"/>
  <c r="G18" i="13" l="1"/>
  <c r="G44" i="5"/>
  <c r="G43" i="5"/>
  <c r="G42" i="5"/>
  <c r="G20" i="13" l="1"/>
  <c r="H20" i="13"/>
  <c r="U18" i="13"/>
  <c r="V20" i="13" s="1"/>
  <c r="Q18" i="13"/>
  <c r="R20" i="13" s="1"/>
  <c r="D20" i="14"/>
  <c r="G19" i="13"/>
  <c r="Q19" i="13" l="1"/>
  <c r="Q20" i="13"/>
  <c r="U19" i="13"/>
  <c r="U20" i="13"/>
  <c r="J20" i="14"/>
  <c r="K20" i="14" s="1"/>
  <c r="D21" i="14"/>
  <c r="D23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Sonne Seehotel Stefan Fuchs</author>
  </authors>
  <commentList>
    <comment ref="C4" authorId="0" guid="{44DFECDF-4871-45CF-9644-5AD7233E5B9E}" shapeId="0" xr:uid="{2D57EA4F-ECBC-4490-85FD-FC1A7ED4613E}">
      <text>
        <r>
          <rPr>
            <b/>
            <sz val="9"/>
            <color indexed="81"/>
            <rFont val="Segoe UI"/>
            <family val="2"/>
          </rPr>
          <t>Sonne Seehotel Stefan Fuchs:</t>
        </r>
        <r>
          <rPr>
            <sz val="9"/>
            <color indexed="81"/>
            <rFont val="Segoe UI"/>
            <family val="2"/>
          </rPr>
          <t xml:space="preserve">
inkl. Keine Gruppierung</t>
        </r>
      </text>
    </comment>
  </commentList>
</comments>
</file>

<file path=xl/sharedStrings.xml><?xml version="1.0" encoding="utf-8"?>
<sst xmlns="http://schemas.openxmlformats.org/spreadsheetml/2006/main" count="2019" uniqueCount="217">
  <si>
    <t>Info's</t>
  </si>
  <si>
    <t xml:space="preserve"> </t>
  </si>
  <si>
    <t>Hotel</t>
  </si>
  <si>
    <t>Wetter</t>
  </si>
  <si>
    <t>Temp.</t>
  </si>
  <si>
    <t>Bemerkung</t>
  </si>
  <si>
    <t>Fr</t>
  </si>
  <si>
    <t>°C</t>
  </si>
  <si>
    <t>Sa</t>
  </si>
  <si>
    <t>So</t>
  </si>
  <si>
    <t>KW</t>
  </si>
  <si>
    <r>
      <rPr>
        <b/>
        <sz val="11"/>
        <rFont val="Calibri"/>
        <family val="2"/>
      </rPr>
      <t>Ø</t>
    </r>
    <r>
      <rPr>
        <b/>
        <sz val="11"/>
        <rFont val="DIN Offc"/>
        <family val="2"/>
      </rPr>
      <t xml:space="preserve"> Temp</t>
    </r>
  </si>
  <si>
    <t>Mo</t>
  </si>
  <si>
    <t>Di</t>
  </si>
  <si>
    <t>Mi</t>
  </si>
  <si>
    <t>Do</t>
  </si>
  <si>
    <t>Umsatz kumuliert</t>
  </si>
  <si>
    <t>Budget pro Tag</t>
  </si>
  <si>
    <t>Diff. zu Budget</t>
  </si>
  <si>
    <t>Index</t>
  </si>
  <si>
    <t>Restaurant</t>
  </si>
  <si>
    <t>Budget</t>
  </si>
  <si>
    <t>IST</t>
  </si>
  <si>
    <t>Terrasse</t>
  </si>
  <si>
    <t>Lounge</t>
  </si>
  <si>
    <t>Bankett</t>
  </si>
  <si>
    <t>Seebad</t>
  </si>
  <si>
    <t>TOTAL Gesamtbetrieb mit Seebad</t>
  </si>
  <si>
    <t>Umsatz pro Tag</t>
  </si>
  <si>
    <r>
      <rPr>
        <b/>
        <sz val="11"/>
        <rFont val="DIN Offc Medium"/>
        <family val="2"/>
      </rPr>
      <t>TOTAL</t>
    </r>
    <r>
      <rPr>
        <sz val="11"/>
        <rFont val="DIN Offc Medium"/>
        <family val="2"/>
      </rPr>
      <t xml:space="preserve"> Gesamtbetrieb ohne Seebad</t>
    </r>
  </si>
  <si>
    <t>Seminar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</si>
  <si>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</si>
  <si>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</si>
  <si>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</si>
  <si>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</si>
  <si>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</si>
  <si>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</si>
  <si>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</si>
  <si>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</si>
  <si>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</si>
  <si>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</si>
  <si>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</si>
  <si>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</si>
  <si>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 xml:space="preserve">Monatsumsätze </t>
  </si>
  <si>
    <r>
      <rPr>
        <sz val="10"/>
        <rFont val="Calibri"/>
        <family val="2"/>
      </rPr>
      <t>Ø</t>
    </r>
    <r>
      <rPr>
        <sz val="10"/>
        <rFont val="DIN Offc"/>
        <family val="2"/>
      </rPr>
      <t xml:space="preserve"> Umsatz pro Monat</t>
    </r>
  </si>
  <si>
    <t>Gesamt</t>
  </si>
  <si>
    <t>Jahr</t>
  </si>
  <si>
    <t>Ist</t>
  </si>
  <si>
    <t>2010</t>
  </si>
  <si>
    <t>INDEX 
in%</t>
  </si>
  <si>
    <t>MA Kosten in%</t>
  </si>
  <si>
    <t>TOTAL</t>
  </si>
  <si>
    <t>2022</t>
  </si>
  <si>
    <t>Pavillon</t>
  </si>
  <si>
    <t>Hotel inkl. Fr</t>
  </si>
  <si>
    <t xml:space="preserve">Tagesumsätze </t>
  </si>
  <si>
    <t>Tagesumsätze</t>
  </si>
  <si>
    <t>Monats- Umsatzentwicklung Brutto</t>
  </si>
  <si>
    <t>bewölkt</t>
  </si>
  <si>
    <t>sonnig</t>
  </si>
  <si>
    <t>Regen</t>
  </si>
  <si>
    <t>bedeckt</t>
  </si>
  <si>
    <t>Durchschnitt</t>
  </si>
  <si>
    <t>teilweise sonnig</t>
  </si>
  <si>
    <t>Januar - Dezember</t>
  </si>
  <si>
    <t>2021</t>
  </si>
  <si>
    <t>2023</t>
  </si>
  <si>
    <t>Schnee</t>
  </si>
  <si>
    <t>Muttertag</t>
  </si>
  <si>
    <t>Ostersonntag</t>
  </si>
  <si>
    <t>Ostermontag</t>
  </si>
  <si>
    <t>Karfreitag</t>
  </si>
  <si>
    <t>IST/GN</t>
  </si>
  <si>
    <t>IST/ET</t>
  </si>
  <si>
    <t>TOTAL IST</t>
  </si>
  <si>
    <t>TOTAL Gesamtbetrieb ohne Seebad</t>
  </si>
  <si>
    <t>regnerisch</t>
  </si>
  <si>
    <t>Sonnig</t>
  </si>
  <si>
    <t>Hochnebel</t>
  </si>
  <si>
    <t>MA Feier ab 16:00 geschlossen</t>
  </si>
  <si>
    <t>YB zu Gast</t>
  </si>
  <si>
    <t>Zusammenzug 2023</t>
  </si>
  <si>
    <t>Winterferien</t>
  </si>
  <si>
    <t>Schmudo</t>
  </si>
  <si>
    <t>Aschermittwoch</t>
  </si>
  <si>
    <t>Güdismontag</t>
  </si>
  <si>
    <t>Güdisdienstag</t>
  </si>
  <si>
    <t>Ende Fasnachtferien</t>
  </si>
  <si>
    <t>Fasnachtferien</t>
  </si>
  <si>
    <t>sonne/wolke</t>
  </si>
  <si>
    <t>stürmisch</t>
  </si>
  <si>
    <t>hochnebel</t>
  </si>
  <si>
    <t>hochnebel/sonne</t>
  </si>
  <si>
    <t>Wind / bewölkt</t>
  </si>
  <si>
    <t>Wind / Schnee</t>
  </si>
  <si>
    <t>wechselhaft</t>
  </si>
  <si>
    <t>sonnig/wolkenfelder</t>
  </si>
  <si>
    <t>sonnig/bedeckt</t>
  </si>
  <si>
    <t>Regenschauer</t>
  </si>
  <si>
    <t>zemlich sonnig</t>
  </si>
  <si>
    <t>etwas Regenschauer</t>
  </si>
  <si>
    <t>bewölkt/ wenig Regen</t>
  </si>
  <si>
    <t>bedeckt/stark Regen</t>
  </si>
  <si>
    <t>bedeckt/leicht Regen</t>
  </si>
  <si>
    <t>bedekt / regen / wind</t>
  </si>
  <si>
    <t>bewölkt/regen</t>
  </si>
  <si>
    <t>teils Regenschauer</t>
  </si>
  <si>
    <t>Regenschauer/trocken</t>
  </si>
  <si>
    <t>ziemlich sonnig</t>
  </si>
  <si>
    <t>bewölkt / teils Regen</t>
  </si>
  <si>
    <t>starke Regenschauer/Schneeregen</t>
  </si>
  <si>
    <t>sonnig / bedeckt</t>
  </si>
  <si>
    <t>bedeckt, etwas Regen</t>
  </si>
  <si>
    <t>bedeckt, Regen</t>
  </si>
  <si>
    <t>teils starker Regen</t>
  </si>
  <si>
    <t>bedeckt, leicht Regen</t>
  </si>
  <si>
    <t>leichter Regen</t>
  </si>
  <si>
    <t>bedeckt, leichter Regen</t>
  </si>
  <si>
    <t>bewölkt, regen, sonnig</t>
  </si>
  <si>
    <t>bedeckt, regen</t>
  </si>
  <si>
    <t>Sonnig , wenig regen</t>
  </si>
  <si>
    <t>Ø Temp</t>
  </si>
  <si>
    <t>Umsatz-Jahresvergleich brutto</t>
  </si>
  <si>
    <t>Regen, wechselhaft, Gewitter &amp; Hagel</t>
  </si>
  <si>
    <t>Sonnig, bedeckt</t>
  </si>
  <si>
    <t>leicht bewölkt, regen</t>
  </si>
  <si>
    <t>sonne/Wolken/starker Regen</t>
  </si>
  <si>
    <t>Bewölkt, Regen</t>
  </si>
  <si>
    <t>leicht regen, trockene Abschnitte</t>
  </si>
  <si>
    <t>Regen, Gewitter</t>
  </si>
  <si>
    <t>wechselnd bewölkt</t>
  </si>
  <si>
    <t>bedeckt, Regen, Gewitter</t>
  </si>
  <si>
    <t>Regen, bedeckt</t>
  </si>
  <si>
    <t>starker Regen</t>
  </si>
  <si>
    <t>Regen, trockene Abschnitte, bedeckt</t>
  </si>
  <si>
    <t>Auffahrt</t>
  </si>
  <si>
    <t>Bewölkt</t>
  </si>
  <si>
    <t>ziemlich sonnig, später Regen</t>
  </si>
  <si>
    <t>bedeckt, sonnig</t>
  </si>
  <si>
    <t>Pfingsten</t>
  </si>
  <si>
    <t>Pfingst-Montag</t>
  </si>
  <si>
    <t>ziemelich sonnig</t>
  </si>
  <si>
    <t xml:space="preserve">sonnig </t>
  </si>
  <si>
    <t>hohe Wolkenfelder, sonnig</t>
  </si>
  <si>
    <t>Frohnleichnahm</t>
  </si>
  <si>
    <t>sonnig, Abend Gewitter</t>
  </si>
  <si>
    <t>sonnig, Abend bewölkt</t>
  </si>
  <si>
    <t>sonnig und bewölkt</t>
  </si>
  <si>
    <t>bedeckt, Abend Regen</t>
  </si>
  <si>
    <t>teilweis sonnig, Regenschauer</t>
  </si>
  <si>
    <t>bedeckt / starker Regen</t>
  </si>
  <si>
    <t>Bankettkorrektur von CHF 510.20 im mews aber nicht im Managerbericht &amp; nicht in Buchhaltungsbericht gemäss AE/ RW</t>
  </si>
  <si>
    <t>Regen mit trock. Abschnitten</t>
  </si>
  <si>
    <t>Rekord</t>
  </si>
  <si>
    <t>bewölkt, Regenschauer</t>
  </si>
  <si>
    <t>Gegenkontrolle Gastronovi</t>
  </si>
  <si>
    <t>leicht bewölkt</t>
  </si>
  <si>
    <t>Gewitter, teilweise sonnig</t>
  </si>
  <si>
    <t>sonnig, Gewitter</t>
  </si>
  <si>
    <t>teilw. Sonnig, Regenschauer</t>
  </si>
  <si>
    <t>sonnig, bewölkt</t>
  </si>
  <si>
    <t>sonnig, leichte Regenschauer</t>
  </si>
  <si>
    <t>Regenschauer mit trock, Abschnitten</t>
  </si>
  <si>
    <t>Regen, teilweise sonnig</t>
  </si>
  <si>
    <t>bis hierhin kontrolliert am 26.07./RW</t>
  </si>
  <si>
    <t>bewölkt, Abend Gewitter</t>
  </si>
  <si>
    <t>bedeckt, Regenschauer</t>
  </si>
  <si>
    <t>Regenschauer, bewölkt</t>
  </si>
  <si>
    <t>sonnig, am Abend windig</t>
  </si>
  <si>
    <t>sonnig, starker Wind</t>
  </si>
  <si>
    <t xml:space="preserve">Regen </t>
  </si>
  <si>
    <t>bewölkt, teilweise sonnig</t>
  </si>
  <si>
    <t>teilweise sonnig, Regenschauer</t>
  </si>
  <si>
    <t>hohe Wolkenfelder</t>
  </si>
  <si>
    <t>Regenschauer, bedeckt</t>
  </si>
  <si>
    <t>bewölkt, Regen</t>
  </si>
  <si>
    <t>sonnig, hohe Wolkenfelder</t>
  </si>
  <si>
    <t>sonnig, trocken &amp; Regenschauer</t>
  </si>
  <si>
    <t>bewölkt, leicht Regen, hohe Wolkenfelder</t>
  </si>
  <si>
    <t>Maria Himmelfahrt</t>
  </si>
  <si>
    <t>sonnig, Hitzewelle</t>
  </si>
  <si>
    <t>Slowup / Kiosk+Terrasse</t>
  </si>
  <si>
    <t>Maria Empfängnis</t>
  </si>
  <si>
    <t>Differenz zu Budget</t>
  </si>
  <si>
    <t>Hitzewelle, starker Regen am Abend</t>
  </si>
  <si>
    <t>bedeckt, Regenschauer am Abend</t>
  </si>
  <si>
    <t>Regen mit trockenen Abschnitten</t>
  </si>
  <si>
    <t>bewölkt, sonnig</t>
  </si>
  <si>
    <t>sonnig, leichter Regen</t>
  </si>
  <si>
    <t>sonnig, leichter Regenschauer</t>
  </si>
  <si>
    <t>sonnig, Wolkenfelder</t>
  </si>
  <si>
    <t>leichter Regenschauer</t>
  </si>
  <si>
    <t>bedeckt, Gewitter</t>
  </si>
  <si>
    <t>trockene Abschnitte, Regenschauer</t>
  </si>
  <si>
    <t>bewölkt, trockene Abschnitte</t>
  </si>
  <si>
    <t>bedeckt, leichter Regenschauer</t>
  </si>
  <si>
    <t>trocken, leichter Regenschauer</t>
  </si>
  <si>
    <t>Regen- und Schneeschauer</t>
  </si>
  <si>
    <t>starker Regen, Gewitter, Hochnebel</t>
  </si>
  <si>
    <t>leichter Regen, tockene Abschnitte, Sturmböhen</t>
  </si>
  <si>
    <t>Regenschauer, windig</t>
  </si>
  <si>
    <t>leichter Regen, Hochnebel</t>
  </si>
  <si>
    <t>Regenschauer, Hochnebel</t>
  </si>
  <si>
    <t>bedeckt &amp; Regenschauer</t>
  </si>
  <si>
    <t>bedeckt, Schneeschauer</t>
  </si>
  <si>
    <t>Hochnebel, Regen-Schneefall</t>
  </si>
  <si>
    <t>sonnig, Hochnebel</t>
  </si>
  <si>
    <t>Regen-Schneeschauer</t>
  </si>
  <si>
    <t>trocken, Gewitter</t>
  </si>
  <si>
    <t>bedeckt, nebel</t>
  </si>
  <si>
    <t>neblig</t>
  </si>
  <si>
    <t>neblig, ziemlich sonnig</t>
  </si>
  <si>
    <t>neblig, teilweise sonnig</t>
  </si>
  <si>
    <t>Hochnebel, Regenschauer</t>
  </si>
  <si>
    <t>Regenschauer, trockene Abschnitte</t>
  </si>
  <si>
    <t>Hochnebel, Regen</t>
  </si>
  <si>
    <t>trocken, Regenschauer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</si>
</sst>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.0_ ;_ * \-#,##0.0_ ;_ * &quot;-&quot;??_ ;_ @_ "/>
    <numFmt numFmtId="165" formatCode="0.0"/>
    <numFmt numFmtId="166" formatCode="0.00_ ;[Red]\-0.00\ "/>
    <numFmt numFmtId="167" formatCode="mmmm\ yyyy"/>
    <numFmt numFmtId="168" formatCode="_ * #,##0_ ;_ * \-#,##0_ ;_ * &quot;-&quot;??_ ;_ @_ "/>
    <numFmt numFmtId="169" formatCode="#,##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Pluto Bold"/>
      <family val="2"/>
    </font>
    <font>
      <sz val="24"/>
      <color theme="1"/>
      <name val="Pluto Bold"/>
      <family val="2"/>
    </font>
    <font>
      <sz val="24"/>
      <color theme="1"/>
      <name val="DIN Offc Medium"/>
      <family val="2"/>
    </font>
    <font>
      <sz val="14"/>
      <color theme="1"/>
      <name val="DIN Offc Medium"/>
      <family val="2"/>
    </font>
    <font>
      <sz val="10"/>
      <color theme="1"/>
      <name val="DIN Offc"/>
      <family val="2"/>
    </font>
    <font>
      <b/>
      <sz val="14"/>
      <color theme="1"/>
      <name val="DIN Offc Medium"/>
      <family val="2"/>
    </font>
    <font>
      <b/>
      <sz val="14"/>
      <color theme="1"/>
      <name val="DIN Offc"/>
      <family val="2"/>
    </font>
    <font>
      <sz val="11"/>
      <color theme="1"/>
      <name val="DIN Offc"/>
      <family val="2"/>
    </font>
    <font>
      <sz val="11"/>
      <name val="DIN Offc Medium"/>
      <family val="2"/>
    </font>
    <font>
      <b/>
      <sz val="11"/>
      <name val="DIN Offc Medium"/>
      <family val="2"/>
    </font>
    <font>
      <b/>
      <sz val="11"/>
      <name val="Univers LT Std 47 Cn Lt"/>
      <family val="2"/>
    </font>
    <font>
      <sz val="11"/>
      <name val="DIN Offc"/>
      <family val="2"/>
    </font>
    <font>
      <sz val="10"/>
      <name val="DIN Offc"/>
      <family val="2"/>
    </font>
    <font>
      <b/>
      <sz val="11"/>
      <name val="DIN Offc"/>
      <family val="2"/>
    </font>
    <font>
      <b/>
      <sz val="11"/>
      <name val="Calibri"/>
      <family val="2"/>
    </font>
    <font>
      <b/>
      <sz val="11"/>
      <color theme="1"/>
      <name val="DIN Offc"/>
      <family val="2"/>
    </font>
    <font>
      <sz val="9"/>
      <name val="DIN Offc"/>
      <family val="2"/>
    </font>
    <font>
      <sz val="16"/>
      <color theme="1"/>
      <name val="DIN Offc Medium"/>
      <family val="2"/>
    </font>
    <font>
      <sz val="14"/>
      <color theme="1"/>
      <name val="DIN Offc"/>
      <family val="2"/>
    </font>
    <font>
      <b/>
      <sz val="10"/>
      <name val="DIN Offc"/>
      <family val="2"/>
    </font>
    <font>
      <sz val="10"/>
      <name val="Calibri"/>
      <family val="2"/>
    </font>
    <font>
      <b/>
      <sz val="24"/>
      <color theme="1"/>
      <name val="DIN Offc"/>
      <family val="2"/>
    </font>
    <font>
      <sz val="14"/>
      <name val="DIN Offc"/>
      <family val="2"/>
    </font>
    <font>
      <sz val="18"/>
      <color theme="1"/>
      <name val="DIN Offc Medium"/>
      <family val="2"/>
    </font>
    <font>
      <b/>
      <sz val="10"/>
      <color theme="1"/>
      <name val="DIN Offc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0070C0"/>
      <name val="DIN Offc"/>
      <family val="2"/>
    </font>
    <font>
      <b/>
      <sz val="11"/>
      <color rgb="FFFF0000"/>
      <name val="DIN Offc"/>
      <family val="2"/>
    </font>
    <font>
      <b/>
      <sz val="11"/>
      <color rgb="FF00B0F0"/>
      <name val="DIN Offc"/>
      <family val="2"/>
    </font>
    <font>
      <b/>
      <sz val="11"/>
      <color rgb="FFFF0000"/>
      <name val="DIN Offc"/>
      <family val="2"/>
    </font>
    <font>
      <sz val="11"/>
      <color rgb="FFFF0000"/>
      <name val="Calibri"/>
      <family val="2"/>
      <scheme val="minor"/>
    </font>
    <font>
      <sz val="10"/>
      <color rgb="FFFF0000"/>
      <name val="DIN Offc"/>
      <family val="2"/>
    </font>
    <font>
      <b/>
      <sz val="11"/>
      <name val="DIN Offc Medium"/>
      <family val="2"/>
    </font>
    <font>
      <sz val="11"/>
      <color rgb="FF00B050"/>
      <name val="Calibri"/>
      <family val="2"/>
      <scheme val="minor"/>
    </font>
    <font>
      <sz val="11"/>
      <name val="DIN Offc"/>
      <family val="2"/>
    </font>
    <font>
      <b/>
      <sz val="11"/>
      <name val="DIN Offc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</cellStyleXfs>
  <cellXfs count="491">
    <xf numFmtId="0" fontId="0" fillId="0" borderId="0" xfId="0"/>
    <xf numFmtId="2" fontId="3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49" fontId="5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2" fontId="13" fillId="0" borderId="4" xfId="0" applyNumberFormat="1" applyFont="1" applyFill="1" applyBorder="1" applyAlignment="1">
      <alignment horizontal="center" vertical="center"/>
    </xf>
    <xf numFmtId="17" fontId="11" fillId="0" borderId="5" xfId="0" applyNumberFormat="1" applyFont="1" applyFill="1" applyBorder="1" applyAlignment="1">
      <alignment horizontal="center" vertical="center"/>
    </xf>
    <xf numFmtId="43" fontId="12" fillId="0" borderId="6" xfId="1" applyFont="1" applyFill="1" applyBorder="1" applyAlignment="1">
      <alignment horizontal="center" vertical="center"/>
    </xf>
    <xf numFmtId="43" fontId="11" fillId="0" borderId="7" xfId="1" applyFont="1" applyFill="1" applyBorder="1" applyAlignment="1">
      <alignment horizontal="center" vertical="center" wrapText="1"/>
    </xf>
    <xf numFmtId="43" fontId="11" fillId="0" borderId="6" xfId="1" applyFont="1" applyFill="1" applyBorder="1" applyAlignment="1">
      <alignment horizontal="center" vertical="center"/>
    </xf>
    <xf numFmtId="43" fontId="11" fillId="0" borderId="8" xfId="1" applyFont="1" applyFill="1" applyBorder="1" applyAlignment="1">
      <alignment horizontal="center" vertical="center"/>
    </xf>
    <xf numFmtId="43" fontId="14" fillId="0" borderId="7" xfId="1" applyFont="1" applyBorder="1" applyAlignment="1">
      <alignment horizontal="center" vertical="center"/>
    </xf>
    <xf numFmtId="4" fontId="14" fillId="0" borderId="12" xfId="1" applyNumberFormat="1" applyFont="1" applyBorder="1" applyAlignment="1">
      <alignment vertical="center"/>
    </xf>
    <xf numFmtId="4" fontId="14" fillId="0" borderId="13" xfId="1" applyNumberFormat="1" applyFont="1" applyBorder="1" applyAlignment="1">
      <alignment vertical="center"/>
    </xf>
    <xf numFmtId="4" fontId="14" fillId="0" borderId="14" xfId="1" applyNumberFormat="1" applyFont="1" applyBorder="1" applyAlignment="1">
      <alignment vertical="center"/>
    </xf>
    <xf numFmtId="4" fontId="14" fillId="0" borderId="15" xfId="1" applyNumberFormat="1" applyFont="1" applyBorder="1" applyAlignment="1">
      <alignment vertical="center"/>
    </xf>
    <xf numFmtId="4" fontId="14" fillId="0" borderId="12" xfId="1" applyNumberFormat="1" applyFont="1" applyFill="1" applyBorder="1" applyAlignment="1">
      <alignment vertical="center"/>
    </xf>
    <xf numFmtId="49" fontId="15" fillId="0" borderId="17" xfId="1" applyNumberFormat="1" applyFont="1" applyBorder="1" applyAlignment="1">
      <alignment horizontal="center" vertical="center"/>
    </xf>
    <xf numFmtId="49" fontId="15" fillId="0" borderId="8" xfId="1" applyNumberFormat="1" applyFont="1" applyBorder="1" applyAlignment="1">
      <alignment horizontal="center" vertical="center"/>
    </xf>
    <xf numFmtId="1" fontId="14" fillId="4" borderId="12" xfId="1" applyNumberFormat="1" applyFont="1" applyFill="1" applyBorder="1" applyAlignment="1">
      <alignment horizontal="center" vertical="center"/>
    </xf>
    <xf numFmtId="43" fontId="14" fillId="4" borderId="7" xfId="1" applyFont="1" applyFill="1" applyBorder="1" applyAlignment="1">
      <alignment horizontal="center" vertical="center"/>
    </xf>
    <xf numFmtId="4" fontId="14" fillId="4" borderId="12" xfId="1" applyNumberFormat="1" applyFont="1" applyFill="1" applyBorder="1" applyAlignment="1">
      <alignment vertical="center"/>
    </xf>
    <xf numFmtId="4" fontId="14" fillId="4" borderId="13" xfId="1" applyNumberFormat="1" applyFont="1" applyFill="1" applyBorder="1" applyAlignment="1">
      <alignment vertical="center"/>
    </xf>
    <xf numFmtId="4" fontId="14" fillId="4" borderId="14" xfId="1" applyNumberFormat="1" applyFont="1" applyFill="1" applyBorder="1" applyAlignment="1">
      <alignment vertical="center"/>
    </xf>
    <xf numFmtId="4" fontId="14" fillId="4" borderId="15" xfId="1" applyNumberFormat="1" applyFont="1" applyFill="1" applyBorder="1" applyAlignment="1">
      <alignment vertical="center"/>
    </xf>
    <xf numFmtId="43" fontId="15" fillId="4" borderId="15" xfId="1" applyFont="1" applyFill="1" applyBorder="1" applyAlignment="1">
      <alignment horizontal="left" vertical="center"/>
    </xf>
    <xf numFmtId="164" fontId="15" fillId="4" borderId="16" xfId="1" applyNumberFormat="1" applyFont="1" applyFill="1" applyBorder="1" applyAlignment="1">
      <alignment horizontal="left" vertical="center"/>
    </xf>
    <xf numFmtId="49" fontId="15" fillId="4" borderId="17" xfId="1" applyNumberFormat="1" applyFont="1" applyFill="1" applyBorder="1" applyAlignment="1">
      <alignment horizontal="center" vertical="center"/>
    </xf>
    <xf numFmtId="49" fontId="15" fillId="4" borderId="8" xfId="1" applyNumberFormat="1" applyFont="1" applyFill="1" applyBorder="1" applyAlignment="1">
      <alignment horizontal="center" vertical="center"/>
    </xf>
    <xf numFmtId="43" fontId="16" fillId="5" borderId="18" xfId="1" applyFont="1" applyFill="1" applyBorder="1" applyAlignment="1">
      <alignment horizontal="right" vertical="center"/>
    </xf>
    <xf numFmtId="1" fontId="16" fillId="5" borderId="14" xfId="1" applyNumberFormat="1" applyFont="1" applyFill="1" applyBorder="1" applyAlignment="1">
      <alignment horizontal="left" vertical="center"/>
    </xf>
    <xf numFmtId="4" fontId="16" fillId="5" borderId="12" xfId="1" applyNumberFormat="1" applyFont="1" applyFill="1" applyBorder="1" applyAlignment="1">
      <alignment vertical="center"/>
    </xf>
    <xf numFmtId="4" fontId="16" fillId="5" borderId="13" xfId="1" applyNumberFormat="1" applyFont="1" applyFill="1" applyBorder="1" applyAlignment="1">
      <alignment vertical="center"/>
    </xf>
    <xf numFmtId="4" fontId="16" fillId="5" borderId="14" xfId="1" applyNumberFormat="1" applyFont="1" applyFill="1" applyBorder="1" applyAlignment="1">
      <alignment vertical="center"/>
    </xf>
    <xf numFmtId="4" fontId="16" fillId="5" borderId="15" xfId="1" applyNumberFormat="1" applyFont="1" applyFill="1" applyBorder="1" applyAlignment="1">
      <alignment vertical="center"/>
    </xf>
    <xf numFmtId="43" fontId="16" fillId="5" borderId="15" xfId="1" applyFont="1" applyFill="1" applyBorder="1" applyAlignment="1">
      <alignment horizontal="left" vertical="center"/>
    </xf>
    <xf numFmtId="164" fontId="16" fillId="5" borderId="16" xfId="1" applyNumberFormat="1" applyFont="1" applyFill="1" applyBorder="1" applyAlignment="1">
      <alignment horizontal="left" vertical="center"/>
    </xf>
    <xf numFmtId="49" fontId="15" fillId="5" borderId="17" xfId="1" applyNumberFormat="1" applyFont="1" applyFill="1" applyBorder="1" applyAlignment="1">
      <alignment horizontal="center" vertical="center"/>
    </xf>
    <xf numFmtId="49" fontId="15" fillId="5" borderId="14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" fontId="14" fillId="0" borderId="12" xfId="1" applyNumberFormat="1" applyFont="1" applyBorder="1" applyAlignment="1">
      <alignment horizontal="center" vertical="center"/>
    </xf>
    <xf numFmtId="43" fontId="15" fillId="0" borderId="15" xfId="1" applyFont="1" applyBorder="1" applyAlignment="1">
      <alignment horizontal="left" vertical="center"/>
    </xf>
    <xf numFmtId="164" fontId="15" fillId="0" borderId="16" xfId="1" applyNumberFormat="1" applyFont="1" applyBorder="1" applyAlignment="1">
      <alignment horizontal="left" vertical="center"/>
    </xf>
    <xf numFmtId="1" fontId="14" fillId="0" borderId="12" xfId="1" applyNumberFormat="1" applyFont="1" applyFill="1" applyBorder="1" applyAlignment="1">
      <alignment horizontal="center" vertical="center"/>
    </xf>
    <xf numFmtId="4" fontId="14" fillId="0" borderId="18" xfId="1" applyNumberFormat="1" applyFont="1" applyBorder="1" applyAlignment="1">
      <alignment vertical="center"/>
    </xf>
    <xf numFmtId="4" fontId="14" fillId="0" borderId="12" xfId="1" applyNumberFormat="1" applyFont="1" applyBorder="1" applyAlignment="1">
      <alignment horizontal="right" vertical="center"/>
    </xf>
    <xf numFmtId="43" fontId="15" fillId="0" borderId="15" xfId="1" applyFont="1" applyFill="1" applyBorder="1" applyAlignment="1">
      <alignment horizontal="left" vertical="center"/>
    </xf>
    <xf numFmtId="164" fontId="15" fillId="0" borderId="16" xfId="1" applyNumberFormat="1" applyFont="1" applyFill="1" applyBorder="1" applyAlignment="1">
      <alignment horizontal="left" vertical="center"/>
    </xf>
    <xf numFmtId="43" fontId="14" fillId="0" borderId="13" xfId="1" applyFont="1" applyBorder="1" applyAlignment="1">
      <alignment horizontal="center" vertical="center"/>
    </xf>
    <xf numFmtId="43" fontId="14" fillId="4" borderId="13" xfId="1" applyFont="1" applyFill="1" applyBorder="1" applyAlignment="1">
      <alignment horizontal="center" vertical="center"/>
    </xf>
    <xf numFmtId="4" fontId="16" fillId="5" borderId="19" xfId="1" applyNumberFormat="1" applyFont="1" applyFill="1" applyBorder="1" applyAlignment="1">
      <alignment vertical="center"/>
    </xf>
    <xf numFmtId="4" fontId="16" fillId="5" borderId="20" xfId="1" applyNumberFormat="1" applyFont="1" applyFill="1" applyBorder="1" applyAlignment="1">
      <alignment vertical="center"/>
    </xf>
    <xf numFmtId="4" fontId="16" fillId="5" borderId="21" xfId="1" applyNumberFormat="1" applyFont="1" applyFill="1" applyBorder="1" applyAlignment="1">
      <alignment vertical="center"/>
    </xf>
    <xf numFmtId="43" fontId="16" fillId="5" borderId="21" xfId="1" applyFont="1" applyFill="1" applyBorder="1" applyAlignment="1">
      <alignment horizontal="left" vertical="center"/>
    </xf>
    <xf numFmtId="164" fontId="16" fillId="5" borderId="22" xfId="1" applyNumberFormat="1" applyFont="1" applyFill="1" applyBorder="1" applyAlignment="1">
      <alignment horizontal="left" vertical="center"/>
    </xf>
    <xf numFmtId="49" fontId="15" fillId="5" borderId="23" xfId="1" applyNumberFormat="1" applyFont="1" applyFill="1" applyBorder="1" applyAlignment="1">
      <alignment horizontal="center" vertical="center"/>
    </xf>
    <xf numFmtId="49" fontId="15" fillId="5" borderId="24" xfId="1" applyNumberFormat="1" applyFont="1" applyFill="1" applyBorder="1" applyAlignment="1">
      <alignment horizontal="center" vertical="center"/>
    </xf>
    <xf numFmtId="43" fontId="19" fillId="6" borderId="26" xfId="1" applyFont="1" applyFill="1" applyBorder="1" applyAlignment="1">
      <alignment horizontal="center" vertical="center"/>
    </xf>
    <xf numFmtId="43" fontId="16" fillId="6" borderId="25" xfId="1" applyFont="1" applyFill="1" applyBorder="1" applyAlignment="1">
      <alignment horizontal="left" vertical="center"/>
    </xf>
    <xf numFmtId="2" fontId="14" fillId="5" borderId="33" xfId="1" applyNumberFormat="1" applyFont="1" applyFill="1" applyBorder="1" applyAlignment="1">
      <alignment horizontal="left" vertical="center"/>
    </xf>
    <xf numFmtId="43" fontId="19" fillId="5" borderId="34" xfId="1" applyFont="1" applyFill="1" applyBorder="1" applyAlignment="1">
      <alignment horizontal="center" vertical="center"/>
    </xf>
    <xf numFmtId="4" fontId="14" fillId="5" borderId="35" xfId="1" applyNumberFormat="1" applyFont="1" applyFill="1" applyBorder="1" applyAlignment="1">
      <alignment vertical="center"/>
    </xf>
    <xf numFmtId="4" fontId="14" fillId="5" borderId="34" xfId="1" applyNumberFormat="1" applyFont="1" applyFill="1" applyBorder="1" applyAlignment="1">
      <alignment vertical="center"/>
    </xf>
    <xf numFmtId="4" fontId="14" fillId="5" borderId="36" xfId="1" applyNumberFormat="1" applyFont="1" applyFill="1" applyBorder="1" applyAlignment="1">
      <alignment vertical="center"/>
    </xf>
    <xf numFmtId="4" fontId="16" fillId="5" borderId="35" xfId="1" applyNumberFormat="1" applyFont="1" applyFill="1" applyBorder="1" applyAlignment="1">
      <alignment vertical="center"/>
    </xf>
    <xf numFmtId="43" fontId="14" fillId="5" borderId="33" xfId="1" applyFont="1" applyFill="1" applyBorder="1" applyAlignment="1">
      <alignment horizontal="left" vertical="center"/>
    </xf>
    <xf numFmtId="4" fontId="16" fillId="5" borderId="37" xfId="1" applyNumberFormat="1" applyFont="1" applyFill="1" applyBorder="1" applyAlignment="1">
      <alignment vertical="center"/>
    </xf>
    <xf numFmtId="4" fontId="16" fillId="5" borderId="36" xfId="1" applyNumberFormat="1" applyFont="1" applyFill="1" applyBorder="1" applyAlignment="1">
      <alignment vertical="center"/>
    </xf>
    <xf numFmtId="2" fontId="18" fillId="0" borderId="18" xfId="0" applyNumberFormat="1" applyFont="1" applyBorder="1" applyAlignment="1">
      <alignment horizontal="left" vertical="center"/>
    </xf>
    <xf numFmtId="0" fontId="0" fillId="0" borderId="14" xfId="0" applyBorder="1" applyAlignment="1">
      <alignment vertical="center"/>
    </xf>
    <xf numFmtId="4" fontId="0" fillId="0" borderId="12" xfId="0" applyNumberFormat="1" applyBorder="1" applyAlignment="1">
      <alignment vertical="center"/>
    </xf>
    <xf numFmtId="4" fontId="0" fillId="0" borderId="13" xfId="0" applyNumberFormat="1" applyBorder="1" applyAlignment="1">
      <alignment vertical="center"/>
    </xf>
    <xf numFmtId="2" fontId="18" fillId="0" borderId="33" xfId="0" applyNumberFormat="1" applyFont="1" applyBorder="1" applyAlignment="1">
      <alignment horizontal="left" vertical="center"/>
    </xf>
    <xf numFmtId="0" fontId="0" fillId="0" borderId="36" xfId="0" applyBorder="1" applyAlignment="1">
      <alignment vertical="center"/>
    </xf>
    <xf numFmtId="2" fontId="0" fillId="0" borderId="34" xfId="0" applyNumberForma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4" fontId="14" fillId="0" borderId="17" xfId="1" applyNumberFormat="1" applyFont="1" applyBorder="1" applyAlignment="1">
      <alignment vertical="center"/>
    </xf>
    <xf numFmtId="4" fontId="14" fillId="4" borderId="17" xfId="1" applyNumberFormat="1" applyFont="1" applyFill="1" applyBorder="1" applyAlignment="1">
      <alignment vertical="center"/>
    </xf>
    <xf numFmtId="4" fontId="16" fillId="5" borderId="17" xfId="1" applyNumberFormat="1" applyFont="1" applyFill="1" applyBorder="1" applyAlignment="1">
      <alignment vertical="center"/>
    </xf>
    <xf numFmtId="4" fontId="14" fillId="5" borderId="37" xfId="1" applyNumberFormat="1" applyFont="1" applyFill="1" applyBorder="1" applyAlignment="1">
      <alignment vertical="center"/>
    </xf>
    <xf numFmtId="43" fontId="12" fillId="0" borderId="11" xfId="1" applyFont="1" applyFill="1" applyBorder="1" applyAlignment="1">
      <alignment horizontal="center" vertical="center"/>
    </xf>
    <xf numFmtId="4" fontId="14" fillId="0" borderId="13" xfId="1" applyNumberFormat="1" applyFont="1" applyBorder="1" applyAlignment="1">
      <alignment horizontal="right" vertical="center"/>
    </xf>
    <xf numFmtId="4" fontId="14" fillId="4" borderId="13" xfId="1" applyNumberFormat="1" applyFont="1" applyFill="1" applyBorder="1" applyAlignment="1">
      <alignment horizontal="right" vertical="center"/>
    </xf>
    <xf numFmtId="2" fontId="0" fillId="0" borderId="44" xfId="0" applyNumberFormat="1" applyBorder="1" applyAlignment="1">
      <alignment vertical="center"/>
    </xf>
    <xf numFmtId="4" fontId="14" fillId="2" borderId="13" xfId="1" applyNumberFormat="1" applyFont="1" applyFill="1" applyBorder="1" applyAlignment="1">
      <alignment vertical="center"/>
    </xf>
    <xf numFmtId="43" fontId="14" fillId="0" borderId="43" xfId="1" applyFont="1" applyBorder="1" applyAlignment="1">
      <alignment horizontal="center" vertical="center"/>
    </xf>
    <xf numFmtId="43" fontId="14" fillId="4" borderId="43" xfId="1" applyFont="1" applyFill="1" applyBorder="1" applyAlignment="1">
      <alignment horizontal="center" vertical="center"/>
    </xf>
    <xf numFmtId="43" fontId="14" fillId="0" borderId="12" xfId="1" applyFont="1" applyBorder="1" applyAlignment="1">
      <alignment horizontal="center" vertical="center"/>
    </xf>
    <xf numFmtId="43" fontId="14" fillId="4" borderId="6" xfId="1" applyFont="1" applyFill="1" applyBorder="1" applyAlignment="1">
      <alignment vertical="center"/>
    </xf>
    <xf numFmtId="43" fontId="15" fillId="4" borderId="17" xfId="1" applyFont="1" applyFill="1" applyBorder="1" applyAlignment="1">
      <alignment horizontal="left" vertical="center"/>
    </xf>
    <xf numFmtId="43" fontId="16" fillId="5" borderId="17" xfId="1" applyFont="1" applyFill="1" applyBorder="1" applyAlignment="1">
      <alignment horizontal="left" vertical="center"/>
    </xf>
    <xf numFmtId="43" fontId="14" fillId="4" borderId="7" xfId="1" applyFont="1" applyFill="1" applyBorder="1" applyAlignment="1">
      <alignment vertical="center"/>
    </xf>
    <xf numFmtId="165" fontId="0" fillId="0" borderId="35" xfId="0" applyNumberFormat="1" applyBorder="1" applyAlignment="1">
      <alignment vertical="center"/>
    </xf>
    <xf numFmtId="4" fontId="2" fillId="0" borderId="12" xfId="0" applyNumberFormat="1" applyFont="1" applyBorder="1" applyAlignment="1">
      <alignment vertical="center"/>
    </xf>
    <xf numFmtId="165" fontId="2" fillId="0" borderId="35" xfId="0" applyNumberFormat="1" applyFont="1" applyBorder="1" applyAlignment="1">
      <alignment vertical="center"/>
    </xf>
    <xf numFmtId="43" fontId="19" fillId="5" borderId="42" xfId="1" applyFont="1" applyFill="1" applyBorder="1" applyAlignment="1">
      <alignment horizontal="center" vertical="center"/>
    </xf>
    <xf numFmtId="4" fontId="16" fillId="5" borderId="39" xfId="1" applyNumberFormat="1" applyFont="1" applyFill="1" applyBorder="1" applyAlignment="1">
      <alignment vertical="center"/>
    </xf>
    <xf numFmtId="4" fontId="16" fillId="5" borderId="40" xfId="1" applyNumberFormat="1" applyFont="1" applyFill="1" applyBorder="1" applyAlignment="1">
      <alignment vertical="center"/>
    </xf>
    <xf numFmtId="43" fontId="19" fillId="6" borderId="32" xfId="1" applyFont="1" applyFill="1" applyBorder="1" applyAlignment="1">
      <alignment horizontal="center" vertical="center"/>
    </xf>
    <xf numFmtId="4" fontId="14" fillId="6" borderId="49" xfId="1" applyNumberFormat="1" applyFont="1" applyFill="1" applyBorder="1" applyAlignment="1">
      <alignment vertical="center"/>
    </xf>
    <xf numFmtId="4" fontId="14" fillId="6" borderId="2" xfId="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" fontId="13" fillId="0" borderId="4" xfId="0" applyNumberFormat="1" applyFont="1" applyFill="1" applyBorder="1" applyAlignment="1">
      <alignment horizontal="center" vertical="center"/>
    </xf>
    <xf numFmtId="43" fontId="12" fillId="7" borderId="11" xfId="1" applyFont="1" applyFill="1" applyBorder="1" applyAlignment="1">
      <alignment horizontal="center" vertical="center"/>
    </xf>
    <xf numFmtId="43" fontId="11" fillId="7" borderId="7" xfId="1" applyFont="1" applyFill="1" applyBorder="1" applyAlignment="1">
      <alignment horizontal="center" vertical="center" wrapText="1"/>
    </xf>
    <xf numFmtId="43" fontId="14" fillId="7" borderId="6" xfId="1" applyFont="1" applyFill="1" applyBorder="1" applyAlignment="1">
      <alignment vertical="center"/>
    </xf>
    <xf numFmtId="43" fontId="14" fillId="7" borderId="13" xfId="1" applyFont="1" applyFill="1" applyBorder="1" applyAlignment="1">
      <alignment vertical="center"/>
    </xf>
    <xf numFmtId="4" fontId="2" fillId="7" borderId="12" xfId="0" applyNumberFormat="1" applyFont="1" applyFill="1" applyBorder="1" applyAlignment="1">
      <alignment vertical="center"/>
    </xf>
    <xf numFmtId="4" fontId="0" fillId="7" borderId="13" xfId="0" applyNumberFormat="1" applyFill="1" applyBorder="1" applyAlignment="1">
      <alignment vertical="center"/>
    </xf>
    <xf numFmtId="165" fontId="2" fillId="7" borderId="35" xfId="0" applyNumberFormat="1" applyFont="1" applyFill="1" applyBorder="1" applyAlignment="1">
      <alignment vertical="center"/>
    </xf>
    <xf numFmtId="2" fontId="0" fillId="7" borderId="34" xfId="0" applyNumberFormat="1" applyFill="1" applyBorder="1" applyAlignment="1">
      <alignment vertical="center"/>
    </xf>
    <xf numFmtId="4" fontId="16" fillId="6" borderId="4" xfId="1" applyNumberFormat="1" applyFont="1" applyFill="1" applyBorder="1" applyAlignment="1">
      <alignment vertical="center"/>
    </xf>
    <xf numFmtId="4" fontId="16" fillId="6" borderId="49" xfId="1" applyNumberFormat="1" applyFont="1" applyFill="1" applyBorder="1" applyAlignment="1">
      <alignment vertical="center"/>
    </xf>
    <xf numFmtId="4" fontId="14" fillId="7" borderId="12" xfId="1" applyNumberFormat="1" applyFont="1" applyFill="1" applyBorder="1" applyAlignment="1">
      <alignment vertical="center"/>
    </xf>
    <xf numFmtId="4" fontId="16" fillId="5" borderId="34" xfId="1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" fontId="14" fillId="0" borderId="17" xfId="1" applyNumberFormat="1" applyFont="1" applyFill="1" applyBorder="1" applyAlignment="1">
      <alignment vertical="center"/>
    </xf>
    <xf numFmtId="4" fontId="14" fillId="3" borderId="12" xfId="1" applyNumberFormat="1" applyFont="1" applyFill="1" applyBorder="1" applyAlignment="1">
      <alignment vertical="center"/>
    </xf>
    <xf numFmtId="43" fontId="11" fillId="4" borderId="7" xfId="1" applyFont="1" applyFill="1" applyBorder="1" applyAlignment="1">
      <alignment horizontal="center" vertical="center" wrapText="1"/>
    </xf>
    <xf numFmtId="4" fontId="14" fillId="3" borderId="35" xfId="1" applyNumberFormat="1" applyFont="1" applyFill="1" applyBorder="1" applyAlignment="1">
      <alignment vertical="center"/>
    </xf>
    <xf numFmtId="43" fontId="16" fillId="6" borderId="4" xfId="1" applyFont="1" applyFill="1" applyBorder="1" applyAlignment="1">
      <alignment horizontal="left" vertical="center"/>
    </xf>
    <xf numFmtId="43" fontId="19" fillId="6" borderId="5" xfId="1" applyFont="1" applyFill="1" applyBorder="1" applyAlignment="1">
      <alignment horizontal="center" vertical="center"/>
    </xf>
    <xf numFmtId="4" fontId="16" fillId="6" borderId="5" xfId="1" applyNumberFormat="1" applyFont="1" applyFill="1" applyBorder="1" applyAlignment="1">
      <alignment vertical="center"/>
    </xf>
    <xf numFmtId="43" fontId="15" fillId="6" borderId="18" xfId="1" applyFont="1" applyFill="1" applyBorder="1" applyAlignment="1">
      <alignment horizontal="left" vertical="center"/>
    </xf>
    <xf numFmtId="43" fontId="19" fillId="6" borderId="14" xfId="1" applyFont="1" applyFill="1" applyBorder="1" applyAlignment="1">
      <alignment horizontal="center" vertical="center"/>
    </xf>
    <xf numFmtId="4" fontId="14" fillId="6" borderId="12" xfId="1" applyNumberFormat="1" applyFont="1" applyFill="1" applyBorder="1" applyAlignment="1">
      <alignment vertical="center"/>
    </xf>
    <xf numFmtId="4" fontId="14" fillId="6" borderId="17" xfId="1" applyNumberFormat="1" applyFont="1" applyFill="1" applyBorder="1" applyAlignment="1">
      <alignment vertical="center"/>
    </xf>
    <xf numFmtId="4" fontId="0" fillId="0" borderId="17" xfId="0" applyNumberFormat="1" applyBorder="1" applyAlignment="1">
      <alignment vertical="center"/>
    </xf>
    <xf numFmtId="4" fontId="14" fillId="7" borderId="35" xfId="1" applyNumberFormat="1" applyFont="1" applyFill="1" applyBorder="1" applyAlignment="1">
      <alignment vertical="center"/>
    </xf>
    <xf numFmtId="4" fontId="14" fillId="4" borderId="37" xfId="1" applyNumberFormat="1" applyFont="1" applyFill="1" applyBorder="1" applyAlignment="1">
      <alignment vertical="center"/>
    </xf>
    <xf numFmtId="43" fontId="12" fillId="7" borderId="6" xfId="1" applyFont="1" applyFill="1" applyBorder="1" applyAlignment="1">
      <alignment horizontal="center" vertical="center"/>
    </xf>
    <xf numFmtId="4" fontId="14" fillId="7" borderId="14" xfId="1" applyNumberFormat="1" applyFont="1" applyFill="1" applyBorder="1" applyAlignment="1">
      <alignment vertical="center"/>
    </xf>
    <xf numFmtId="4" fontId="16" fillId="6" borderId="2" xfId="1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3" fontId="16" fillId="0" borderId="0" xfId="1" applyFont="1" applyFill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43" fontId="14" fillId="0" borderId="0" xfId="1" applyFont="1" applyFill="1" applyAlignment="1">
      <alignment vertical="center"/>
    </xf>
    <xf numFmtId="43" fontId="14" fillId="0" borderId="0" xfId="1" applyFont="1" applyAlignment="1">
      <alignment vertical="center"/>
    </xf>
    <xf numFmtId="0" fontId="14" fillId="0" borderId="0" xfId="0" applyFont="1" applyBorder="1" applyAlignment="1">
      <alignment horizontal="left" vertical="center"/>
    </xf>
    <xf numFmtId="43" fontId="16" fillId="0" borderId="0" xfId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Fill="1" applyAlignment="1">
      <alignment vertical="center"/>
    </xf>
    <xf numFmtId="4" fontId="14" fillId="0" borderId="0" xfId="0" applyNumberFormat="1" applyFont="1" applyAlignment="1">
      <alignment vertical="center"/>
    </xf>
    <xf numFmtId="0" fontId="14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166" fontId="25" fillId="0" borderId="0" xfId="0" applyNumberFormat="1" applyFont="1" applyFill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17" fontId="16" fillId="5" borderId="28" xfId="0" applyNumberFormat="1" applyFont="1" applyFill="1" applyBorder="1" applyAlignment="1">
      <alignment horizontal="center" vertical="center"/>
    </xf>
    <xf numFmtId="17" fontId="16" fillId="5" borderId="9" xfId="0" applyNumberFormat="1" applyFont="1" applyFill="1" applyBorder="1" applyAlignment="1">
      <alignment horizontal="center" vertical="center"/>
    </xf>
    <xf numFmtId="43" fontId="14" fillId="0" borderId="8" xfId="1" applyFont="1" applyBorder="1" applyAlignment="1">
      <alignment horizontal="left" vertical="center"/>
    </xf>
    <xf numFmtId="43" fontId="14" fillId="0" borderId="14" xfId="1" applyFont="1" applyBorder="1" applyAlignment="1">
      <alignment horizontal="left" vertical="center"/>
    </xf>
    <xf numFmtId="43" fontId="14" fillId="0" borderId="29" xfId="1" applyFont="1" applyBorder="1" applyAlignment="1">
      <alignment horizontal="left" vertical="center"/>
    </xf>
    <xf numFmtId="4" fontId="14" fillId="0" borderId="11" xfId="1" applyNumberFormat="1" applyFont="1" applyBorder="1" applyAlignment="1">
      <alignment vertical="center"/>
    </xf>
    <xf numFmtId="43" fontId="16" fillId="7" borderId="11" xfId="1" applyFont="1" applyFill="1" applyBorder="1" applyAlignment="1">
      <alignment vertical="center"/>
    </xf>
    <xf numFmtId="43" fontId="16" fillId="6" borderId="38" xfId="1" applyFont="1" applyFill="1" applyBorder="1" applyAlignment="1">
      <alignment horizontal="center" vertical="center" wrapText="1"/>
    </xf>
    <xf numFmtId="3" fontId="16" fillId="6" borderId="31" xfId="1" applyNumberFormat="1" applyFont="1" applyFill="1" applyBorder="1" applyAlignment="1">
      <alignment vertical="center"/>
    </xf>
    <xf numFmtId="3" fontId="16" fillId="6" borderId="53" xfId="1" applyNumberFormat="1" applyFont="1" applyFill="1" applyBorder="1" applyAlignment="1">
      <alignment vertical="center"/>
    </xf>
    <xf numFmtId="43" fontId="14" fillId="3" borderId="31" xfId="1" applyFont="1" applyFill="1" applyBorder="1" applyAlignment="1">
      <alignment vertical="center"/>
    </xf>
    <xf numFmtId="4" fontId="16" fillId="4" borderId="17" xfId="1" applyNumberFormat="1" applyFont="1" applyFill="1" applyBorder="1" applyAlignment="1">
      <alignment vertical="center"/>
    </xf>
    <xf numFmtId="4" fontId="16" fillId="4" borderId="15" xfId="1" applyNumberFormat="1" applyFont="1" applyFill="1" applyBorder="1" applyAlignment="1">
      <alignment vertical="center"/>
    </xf>
    <xf numFmtId="49" fontId="16" fillId="5" borderId="12" xfId="1" applyNumberFormat="1" applyFont="1" applyFill="1" applyBorder="1" applyAlignment="1">
      <alignment horizontal="center" vertical="center"/>
    </xf>
    <xf numFmtId="49" fontId="16" fillId="5" borderId="6" xfId="1" applyNumberFormat="1" applyFont="1" applyFill="1" applyBorder="1" applyAlignment="1">
      <alignment horizontal="center" vertical="center"/>
    </xf>
    <xf numFmtId="4" fontId="14" fillId="0" borderId="23" xfId="1" applyNumberFormat="1" applyFont="1" applyBorder="1" applyAlignment="1">
      <alignment vertical="center"/>
    </xf>
    <xf numFmtId="4" fontId="14" fillId="0" borderId="21" xfId="1" applyNumberFormat="1" applyFont="1" applyBorder="1" applyAlignment="1">
      <alignment vertical="center"/>
    </xf>
    <xf numFmtId="43" fontId="14" fillId="0" borderId="24" xfId="1" applyFont="1" applyBorder="1" applyAlignment="1">
      <alignment horizontal="left" vertical="center"/>
    </xf>
    <xf numFmtId="2" fontId="16" fillId="6" borderId="4" xfId="1" applyNumberFormat="1" applyFont="1" applyFill="1" applyBorder="1" applyAlignment="1">
      <alignment horizontal="left" vertical="center"/>
    </xf>
    <xf numFmtId="43" fontId="14" fillId="5" borderId="54" xfId="1" applyFont="1" applyFill="1" applyBorder="1" applyAlignment="1">
      <alignment horizontal="left" vertical="center"/>
    </xf>
    <xf numFmtId="2" fontId="14" fillId="5" borderId="54" xfId="1" applyNumberFormat="1" applyFont="1" applyFill="1" applyBorder="1" applyAlignment="1">
      <alignment horizontal="left" vertical="center"/>
    </xf>
    <xf numFmtId="43" fontId="19" fillId="5" borderId="55" xfId="1" applyFont="1" applyFill="1" applyBorder="1" applyAlignment="1">
      <alignment horizontal="center" vertical="center"/>
    </xf>
    <xf numFmtId="4" fontId="14" fillId="5" borderId="41" xfId="1" applyNumberFormat="1" applyFont="1" applyFill="1" applyBorder="1" applyAlignment="1">
      <alignment vertical="center"/>
    </xf>
    <xf numFmtId="4" fontId="14" fillId="5" borderId="55" xfId="1" applyNumberFormat="1" applyFont="1" applyFill="1" applyBorder="1" applyAlignment="1">
      <alignment vertical="center"/>
    </xf>
    <xf numFmtId="43" fontId="16" fillId="6" borderId="17" xfId="1" applyFont="1" applyFill="1" applyBorder="1" applyAlignment="1">
      <alignment vertical="center"/>
    </xf>
    <xf numFmtId="43" fontId="16" fillId="6" borderId="11" xfId="1" applyFont="1" applyFill="1" applyBorder="1" applyAlignment="1">
      <alignment vertical="center"/>
    </xf>
    <xf numFmtId="43" fontId="14" fillId="4" borderId="12" xfId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4" fillId="0" borderId="0" xfId="2" applyFont="1" applyAlignment="1">
      <alignment vertical="center"/>
    </xf>
    <xf numFmtId="0" fontId="10" fillId="0" borderId="0" xfId="2" applyAlignment="1">
      <alignment vertical="center"/>
    </xf>
    <xf numFmtId="14" fontId="10" fillId="0" borderId="0" xfId="2" applyNumberFormat="1" applyAlignment="1">
      <alignment horizontal="center" vertical="center"/>
    </xf>
    <xf numFmtId="0" fontId="10" fillId="0" borderId="0" xfId="2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18" fillId="13" borderId="56" xfId="2" applyFont="1" applyFill="1" applyBorder="1" applyAlignment="1">
      <alignment horizontal="center" vertical="center"/>
    </xf>
    <xf numFmtId="0" fontId="18" fillId="13" borderId="4" xfId="2" applyFont="1" applyFill="1" applyBorder="1" applyAlignment="1">
      <alignment horizontal="center" vertical="center"/>
    </xf>
    <xf numFmtId="0" fontId="27" fillId="13" borderId="27" xfId="2" applyFont="1" applyFill="1" applyBorder="1" applyAlignment="1">
      <alignment horizontal="center" vertical="center"/>
    </xf>
    <xf numFmtId="0" fontId="21" fillId="0" borderId="0" xfId="2" applyFont="1" applyAlignment="1">
      <alignment vertical="center"/>
    </xf>
    <xf numFmtId="168" fontId="14" fillId="3" borderId="57" xfId="2" applyNumberFormat="1" applyFont="1" applyFill="1" applyBorder="1" applyAlignment="1">
      <alignment vertical="center"/>
    </xf>
    <xf numFmtId="4" fontId="15" fillId="0" borderId="14" xfId="3" applyNumberFormat="1" applyFont="1" applyFill="1" applyBorder="1" applyAlignment="1">
      <alignment vertical="center"/>
    </xf>
    <xf numFmtId="0" fontId="18" fillId="0" borderId="0" xfId="2" applyFont="1" applyAlignment="1">
      <alignment vertical="center"/>
    </xf>
    <xf numFmtId="168" fontId="14" fillId="0" borderId="57" xfId="2" applyNumberFormat="1" applyFont="1" applyFill="1" applyBorder="1" applyAlignment="1">
      <alignment vertical="center"/>
    </xf>
    <xf numFmtId="3" fontId="14" fillId="0" borderId="12" xfId="2" applyNumberFormat="1" applyFont="1" applyFill="1" applyBorder="1" applyAlignment="1">
      <alignment vertical="center"/>
    </xf>
    <xf numFmtId="168" fontId="14" fillId="0" borderId="59" xfId="2" applyNumberFormat="1" applyFont="1" applyFill="1" applyBorder="1" applyAlignment="1">
      <alignment vertical="center"/>
    </xf>
    <xf numFmtId="3" fontId="14" fillId="0" borderId="35" xfId="2" applyNumberFormat="1" applyFont="1" applyFill="1" applyBorder="1" applyAlignment="1">
      <alignment vertical="center"/>
    </xf>
    <xf numFmtId="4" fontId="15" fillId="0" borderId="51" xfId="3" applyNumberFormat="1" applyFont="1" applyFill="1" applyBorder="1" applyAlignment="1">
      <alignment vertical="center"/>
    </xf>
    <xf numFmtId="43" fontId="16" fillId="6" borderId="4" xfId="3" applyFont="1" applyFill="1" applyBorder="1" applyAlignment="1">
      <alignment horizontal="left" vertical="center"/>
    </xf>
    <xf numFmtId="43" fontId="19" fillId="6" borderId="32" xfId="3" applyFont="1" applyFill="1" applyBorder="1" applyAlignment="1">
      <alignment horizontal="center" vertical="center"/>
    </xf>
    <xf numFmtId="4" fontId="14" fillId="6" borderId="60" xfId="3" applyNumberFormat="1" applyFont="1" applyFill="1" applyBorder="1" applyAlignment="1">
      <alignment vertical="center"/>
    </xf>
    <xf numFmtId="4" fontId="14" fillId="6" borderId="4" xfId="3" applyNumberFormat="1" applyFont="1" applyFill="1" applyBorder="1" applyAlignment="1">
      <alignment vertical="center"/>
    </xf>
    <xf numFmtId="4" fontId="22" fillId="6" borderId="2" xfId="3" applyNumberFormat="1" applyFont="1" applyFill="1" applyBorder="1" applyAlignment="1">
      <alignment vertical="center"/>
    </xf>
    <xf numFmtId="4" fontId="14" fillId="6" borderId="49" xfId="3" applyNumberFormat="1" applyFont="1" applyFill="1" applyBorder="1" applyAlignment="1">
      <alignment vertical="center"/>
    </xf>
    <xf numFmtId="0" fontId="18" fillId="5" borderId="56" xfId="2" applyFont="1" applyFill="1" applyBorder="1" applyAlignment="1">
      <alignment horizontal="center" vertical="center"/>
    </xf>
    <xf numFmtId="0" fontId="18" fillId="5" borderId="4" xfId="2" applyFont="1" applyFill="1" applyBorder="1" applyAlignment="1">
      <alignment horizontal="center" vertical="center"/>
    </xf>
    <xf numFmtId="0" fontId="27" fillId="5" borderId="27" xfId="2" applyFont="1" applyFill="1" applyBorder="1" applyAlignment="1">
      <alignment horizontal="center" vertical="center"/>
    </xf>
    <xf numFmtId="3" fontId="14" fillId="0" borderId="57" xfId="3" applyNumberFormat="1" applyFont="1" applyFill="1" applyBorder="1" applyAlignment="1">
      <alignment vertical="center"/>
    </xf>
    <xf numFmtId="3" fontId="14" fillId="0" borderId="12" xfId="3" applyNumberFormat="1" applyFont="1" applyFill="1" applyBorder="1" applyAlignment="1">
      <alignment vertical="center"/>
    </xf>
    <xf numFmtId="3" fontId="14" fillId="0" borderId="61" xfId="3" applyNumberFormat="1" applyFont="1" applyFill="1" applyBorder="1" applyAlignment="1">
      <alignment vertical="center"/>
    </xf>
    <xf numFmtId="43" fontId="16" fillId="6" borderId="38" xfId="3" applyFont="1" applyFill="1" applyBorder="1" applyAlignment="1">
      <alignment horizontal="left" vertical="center"/>
    </xf>
    <xf numFmtId="43" fontId="19" fillId="6" borderId="30" xfId="3" applyFont="1" applyFill="1" applyBorder="1" applyAlignment="1">
      <alignment horizontal="center" vertical="center"/>
    </xf>
    <xf numFmtId="4" fontId="14" fillId="6" borderId="62" xfId="3" applyNumberFormat="1" applyFont="1" applyFill="1" applyBorder="1" applyAlignment="1">
      <alignment vertical="center"/>
    </xf>
    <xf numFmtId="4" fontId="14" fillId="6" borderId="38" xfId="3" applyNumberFormat="1" applyFont="1" applyFill="1" applyBorder="1" applyAlignment="1">
      <alignment vertical="center"/>
    </xf>
    <xf numFmtId="4" fontId="22" fillId="6" borderId="29" xfId="3" applyNumberFormat="1" applyFont="1" applyFill="1" applyBorder="1" applyAlignment="1">
      <alignment vertical="center"/>
    </xf>
    <xf numFmtId="43" fontId="16" fillId="0" borderId="0" xfId="3" applyFont="1" applyFill="1" applyBorder="1" applyAlignment="1">
      <alignment horizontal="left" vertical="center"/>
    </xf>
    <xf numFmtId="43" fontId="19" fillId="0" borderId="0" xfId="3" applyFont="1" applyFill="1" applyBorder="1" applyAlignment="1">
      <alignment horizontal="center" vertical="center"/>
    </xf>
    <xf numFmtId="4" fontId="14" fillId="0" borderId="0" xfId="3" applyNumberFormat="1" applyFont="1" applyFill="1" applyBorder="1" applyAlignment="1">
      <alignment vertical="center"/>
    </xf>
    <xf numFmtId="4" fontId="22" fillId="0" borderId="0" xfId="3" applyNumberFormat="1" applyFont="1" applyFill="1" applyBorder="1" applyAlignment="1">
      <alignment vertical="center"/>
    </xf>
    <xf numFmtId="3" fontId="14" fillId="0" borderId="6" xfId="2" applyNumberFormat="1" applyFont="1" applyFill="1" applyBorder="1" applyAlignment="1">
      <alignment horizontal="right" vertical="center"/>
    </xf>
    <xf numFmtId="3" fontId="14" fillId="0" borderId="12" xfId="2" applyNumberFormat="1" applyFont="1" applyFill="1" applyBorder="1" applyAlignment="1">
      <alignment horizontal="right" vertical="center"/>
    </xf>
    <xf numFmtId="3" fontId="14" fillId="0" borderId="35" xfId="2" applyNumberFormat="1" applyFont="1" applyFill="1" applyBorder="1" applyAlignment="1">
      <alignment horizontal="right" vertical="center"/>
    </xf>
    <xf numFmtId="4" fontId="14" fillId="6" borderId="41" xfId="3" applyNumberFormat="1" applyFont="1" applyFill="1" applyBorder="1" applyAlignment="1">
      <alignment vertical="center"/>
    </xf>
    <xf numFmtId="43" fontId="14" fillId="0" borderId="0" xfId="1" applyFont="1" applyFill="1" applyAlignment="1">
      <alignment horizontal="center" vertical="center"/>
    </xf>
    <xf numFmtId="4" fontId="14" fillId="0" borderId="13" xfId="1" applyNumberFormat="1" applyFont="1" applyFill="1" applyBorder="1" applyAlignment="1">
      <alignment vertical="center"/>
    </xf>
    <xf numFmtId="4" fontId="14" fillId="0" borderId="14" xfId="1" applyNumberFormat="1" applyFont="1" applyFill="1" applyBorder="1" applyAlignment="1">
      <alignment vertical="center"/>
    </xf>
    <xf numFmtId="43" fontId="14" fillId="0" borderId="12" xfId="1" applyFont="1" applyFill="1" applyBorder="1" applyAlignment="1">
      <alignment horizontal="center" vertical="center"/>
    </xf>
    <xf numFmtId="43" fontId="14" fillId="0" borderId="43" xfId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3" fontId="16" fillId="14" borderId="31" xfId="1" applyNumberFormat="1" applyFont="1" applyFill="1" applyBorder="1" applyAlignment="1">
      <alignment vertical="center"/>
    </xf>
    <xf numFmtId="4" fontId="18" fillId="0" borderId="0" xfId="0" applyNumberFormat="1" applyFont="1" applyAlignment="1">
      <alignment vertical="center"/>
    </xf>
    <xf numFmtId="4" fontId="14" fillId="0" borderId="0" xfId="0" applyNumberFormat="1" applyFont="1" applyBorder="1" applyAlignment="1">
      <alignment vertical="center"/>
    </xf>
    <xf numFmtId="43" fontId="14" fillId="0" borderId="7" xfId="1" applyFont="1" applyFill="1" applyBorder="1" applyAlignment="1">
      <alignment horizontal="center" vertical="center"/>
    </xf>
    <xf numFmtId="4" fontId="14" fillId="0" borderId="15" xfId="1" applyNumberFormat="1" applyFont="1" applyFill="1" applyBorder="1" applyAlignment="1">
      <alignment vertical="center"/>
    </xf>
    <xf numFmtId="4" fontId="14" fillId="0" borderId="13" xfId="1" applyNumberFormat="1" applyFont="1" applyFill="1" applyBorder="1" applyAlignment="1">
      <alignment horizontal="right" vertical="center"/>
    </xf>
    <xf numFmtId="49" fontId="15" fillId="0" borderId="17" xfId="1" applyNumberFormat="1" applyFont="1" applyFill="1" applyBorder="1" applyAlignment="1">
      <alignment horizontal="center" vertical="center"/>
    </xf>
    <xf numFmtId="49" fontId="15" fillId="0" borderId="8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49" fontId="15" fillId="0" borderId="8" xfId="1" applyNumberFormat="1" applyFont="1" applyBorder="1" applyAlignment="1">
      <alignment horizontal="left" vertical="center"/>
    </xf>
    <xf numFmtId="49" fontId="15" fillId="4" borderId="8" xfId="1" applyNumberFormat="1" applyFont="1" applyFill="1" applyBorder="1" applyAlignment="1">
      <alignment horizontal="left" vertical="center"/>
    </xf>
    <xf numFmtId="4" fontId="14" fillId="0" borderId="12" xfId="1" applyNumberFormat="1" applyFont="1" applyFill="1" applyBorder="1" applyAlignment="1">
      <alignment horizontal="right" vertical="center"/>
    </xf>
    <xf numFmtId="43" fontId="14" fillId="4" borderId="13" xfId="1" applyFont="1" applyFill="1" applyBorder="1" applyAlignment="1">
      <alignment vertical="center"/>
    </xf>
    <xf numFmtId="0" fontId="0" fillId="4" borderId="0" xfId="0" applyFill="1" applyAlignment="1">
      <alignment vertical="center"/>
    </xf>
    <xf numFmtId="43" fontId="14" fillId="0" borderId="8" xfId="1" applyFont="1" applyBorder="1" applyAlignment="1">
      <alignment horizontal="center" vertical="center"/>
    </xf>
    <xf numFmtId="43" fontId="12" fillId="0" borderId="43" xfId="1" applyFont="1" applyFill="1" applyBorder="1" applyAlignment="1">
      <alignment horizontal="center" vertical="center"/>
    </xf>
    <xf numFmtId="4" fontId="14" fillId="0" borderId="47" xfId="1" applyNumberFormat="1" applyFont="1" applyBorder="1" applyAlignment="1">
      <alignment vertical="center"/>
    </xf>
    <xf numFmtId="4" fontId="14" fillId="4" borderId="47" xfId="1" applyNumberFormat="1" applyFont="1" applyFill="1" applyBorder="1" applyAlignment="1">
      <alignment vertical="center"/>
    </xf>
    <xf numFmtId="4" fontId="14" fillId="5" borderId="44" xfId="1" applyNumberFormat="1" applyFont="1" applyFill="1" applyBorder="1" applyAlignment="1">
      <alignment vertical="center"/>
    </xf>
    <xf numFmtId="4" fontId="0" fillId="0" borderId="47" xfId="0" applyNumberFormat="1" applyBorder="1" applyAlignment="1">
      <alignment vertical="center"/>
    </xf>
    <xf numFmtId="165" fontId="0" fillId="0" borderId="44" xfId="0" applyNumberFormat="1" applyBorder="1" applyAlignment="1">
      <alignment vertical="center"/>
    </xf>
    <xf numFmtId="43" fontId="12" fillId="0" borderId="15" xfId="1" applyFont="1" applyFill="1" applyBorder="1" applyAlignment="1">
      <alignment horizontal="center" vertical="center"/>
    </xf>
    <xf numFmtId="4" fontId="16" fillId="6" borderId="64" xfId="1" applyNumberFormat="1" applyFont="1" applyFill="1" applyBorder="1" applyAlignment="1">
      <alignment vertical="center"/>
    </xf>
    <xf numFmtId="4" fontId="14" fillId="5" borderId="63" xfId="1" applyNumberFormat="1" applyFont="1" applyFill="1" applyBorder="1" applyAlignment="1">
      <alignment vertical="center"/>
    </xf>
    <xf numFmtId="4" fontId="0" fillId="0" borderId="15" xfId="0" applyNumberFormat="1" applyBorder="1" applyAlignment="1">
      <alignment vertical="center"/>
    </xf>
    <xf numFmtId="165" fontId="0" fillId="0" borderId="63" xfId="0" applyNumberFormat="1" applyBorder="1" applyAlignment="1">
      <alignment vertical="center"/>
    </xf>
    <xf numFmtId="2" fontId="0" fillId="0" borderId="31" xfId="0" applyNumberFormat="1" applyBorder="1" applyAlignment="1">
      <alignment vertical="center"/>
    </xf>
    <xf numFmtId="2" fontId="0" fillId="0" borderId="53" xfId="0" applyNumberFormat="1" applyBorder="1" applyAlignment="1">
      <alignment vertical="center"/>
    </xf>
    <xf numFmtId="4" fontId="14" fillId="0" borderId="47" xfId="1" applyNumberFormat="1" applyFont="1" applyFill="1" applyBorder="1" applyAlignment="1">
      <alignment vertical="center"/>
    </xf>
    <xf numFmtId="4" fontId="16" fillId="0" borderId="12" xfId="1" applyNumberFormat="1" applyFont="1" applyFill="1" applyBorder="1" applyAlignment="1">
      <alignment vertical="center"/>
    </xf>
    <xf numFmtId="4" fontId="16" fillId="0" borderId="17" xfId="1" applyNumberFormat="1" applyFont="1" applyFill="1" applyBorder="1" applyAlignment="1">
      <alignment vertical="center"/>
    </xf>
    <xf numFmtId="4" fontId="0" fillId="5" borderId="12" xfId="0" applyNumberFormat="1" applyFill="1" applyBorder="1" applyAlignment="1">
      <alignment vertical="center"/>
    </xf>
    <xf numFmtId="0" fontId="0" fillId="15" borderId="0" xfId="0" applyFill="1" applyAlignment="1">
      <alignment vertical="center"/>
    </xf>
    <xf numFmtId="43" fontId="14" fillId="0" borderId="6" xfId="1" applyFont="1" applyFill="1" applyBorder="1" applyAlignment="1">
      <alignment vertical="center"/>
    </xf>
    <xf numFmtId="43" fontId="14" fillId="0" borderId="7" xfId="1" applyFont="1" applyFill="1" applyBorder="1" applyAlignment="1">
      <alignment vertical="center"/>
    </xf>
    <xf numFmtId="43" fontId="12" fillId="0" borderId="7" xfId="1" applyFont="1" applyFill="1" applyBorder="1" applyAlignment="1">
      <alignment horizontal="center" vertical="center" wrapText="1"/>
    </xf>
    <xf numFmtId="43" fontId="11" fillId="0" borderId="8" xfId="1" applyFont="1" applyFill="1" applyBorder="1" applyAlignment="1">
      <alignment horizontal="center" vertical="center" wrapText="1"/>
    </xf>
    <xf numFmtId="165" fontId="0" fillId="0" borderId="37" xfId="0" applyNumberFormat="1" applyBorder="1" applyAlignment="1">
      <alignment vertical="center"/>
    </xf>
    <xf numFmtId="43" fontId="12" fillId="0" borderId="13" xfId="1" applyFont="1" applyFill="1" applyBorder="1" applyAlignment="1">
      <alignment horizontal="center" vertical="center"/>
    </xf>
    <xf numFmtId="4" fontId="0" fillId="0" borderId="57" xfId="0" applyNumberFormat="1" applyFill="1" applyBorder="1" applyAlignment="1">
      <alignment vertical="center"/>
    </xf>
    <xf numFmtId="165" fontId="0" fillId="0" borderId="59" xfId="0" applyNumberFormat="1" applyBorder="1" applyAlignment="1">
      <alignment vertical="center"/>
    </xf>
    <xf numFmtId="4" fontId="16" fillId="5" borderId="57" xfId="1" applyNumberFormat="1" applyFont="1" applyFill="1" applyBorder="1" applyAlignment="1">
      <alignment vertical="center"/>
    </xf>
    <xf numFmtId="4" fontId="16" fillId="5" borderId="59" xfId="1" applyNumberFormat="1" applyFont="1" applyFill="1" applyBorder="1" applyAlignment="1">
      <alignment vertical="center"/>
    </xf>
    <xf numFmtId="4" fontId="16" fillId="6" borderId="60" xfId="1" applyNumberFormat="1" applyFont="1" applyFill="1" applyBorder="1" applyAlignment="1">
      <alignment vertical="center"/>
    </xf>
    <xf numFmtId="4" fontId="14" fillId="5" borderId="33" xfId="1" applyNumberFormat="1" applyFont="1" applyFill="1" applyBorder="1" applyAlignment="1">
      <alignment vertical="center"/>
    </xf>
    <xf numFmtId="4" fontId="14" fillId="3" borderId="13" xfId="1" applyNumberFormat="1" applyFont="1" applyFill="1" applyBorder="1" applyAlignment="1">
      <alignment vertical="center"/>
    </xf>
    <xf numFmtId="4" fontId="16" fillId="5" borderId="18" xfId="1" applyNumberFormat="1" applyFont="1" applyFill="1" applyBorder="1" applyAlignment="1">
      <alignment vertical="center"/>
    </xf>
    <xf numFmtId="4" fontId="14" fillId="7" borderId="6" xfId="1" applyNumberFormat="1" applyFont="1" applyFill="1" applyBorder="1" applyAlignment="1">
      <alignment vertical="center"/>
    </xf>
    <xf numFmtId="43" fontId="30" fillId="7" borderId="17" xfId="1" applyFont="1" applyFill="1" applyBorder="1" applyAlignment="1">
      <alignment vertical="center"/>
    </xf>
    <xf numFmtId="43" fontId="31" fillId="7" borderId="17" xfId="1" applyFont="1" applyFill="1" applyBorder="1" applyAlignment="1">
      <alignment vertical="center"/>
    </xf>
    <xf numFmtId="43" fontId="32" fillId="7" borderId="17" xfId="1" applyFont="1" applyFill="1" applyBorder="1" applyAlignment="1">
      <alignment vertical="center"/>
    </xf>
    <xf numFmtId="169" fontId="16" fillId="6" borderId="4" xfId="1" applyNumberFormat="1" applyFont="1" applyFill="1" applyBorder="1" applyAlignment="1">
      <alignment vertical="center"/>
    </xf>
    <xf numFmtId="4" fontId="16" fillId="5" borderId="6" xfId="1" applyNumberFormat="1" applyFont="1" applyFill="1" applyBorder="1" applyAlignment="1">
      <alignment vertical="center"/>
    </xf>
    <xf numFmtId="4" fontId="16" fillId="5" borderId="11" xfId="1" applyNumberFormat="1" applyFont="1" applyFill="1" applyBorder="1" applyAlignment="1">
      <alignment vertical="center"/>
    </xf>
    <xf numFmtId="4" fontId="16" fillId="0" borderId="11" xfId="1" applyNumberFormat="1" applyFont="1" applyFill="1" applyBorder="1" applyAlignment="1">
      <alignment vertical="center"/>
    </xf>
    <xf numFmtId="165" fontId="0" fillId="0" borderId="41" xfId="0" applyNumberFormat="1" applyBorder="1" applyAlignment="1">
      <alignment vertical="center"/>
    </xf>
    <xf numFmtId="2" fontId="0" fillId="0" borderId="65" xfId="0" applyNumberFormat="1" applyBorder="1" applyAlignment="1">
      <alignment vertical="center"/>
    </xf>
    <xf numFmtId="2" fontId="0" fillId="0" borderId="39" xfId="0" applyNumberFormat="1" applyBorder="1" applyAlignment="1">
      <alignment vertical="center"/>
    </xf>
    <xf numFmtId="2" fontId="0" fillId="0" borderId="66" xfId="0" applyNumberFormat="1" applyBorder="1" applyAlignment="1">
      <alignment vertical="center"/>
    </xf>
    <xf numFmtId="165" fontId="0" fillId="0" borderId="4" xfId="0" applyNumberFormat="1" applyBorder="1" applyAlignment="1">
      <alignment vertical="center"/>
    </xf>
    <xf numFmtId="165" fontId="0" fillId="0" borderId="3" xfId="0" applyNumberFormat="1" applyBorder="1" applyAlignment="1">
      <alignment vertical="center"/>
    </xf>
    <xf numFmtId="165" fontId="0" fillId="0" borderId="64" xfId="0" applyNumberFormat="1" applyBorder="1" applyAlignment="1">
      <alignment vertical="center"/>
    </xf>
    <xf numFmtId="2" fontId="0" fillId="0" borderId="5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4" fontId="14" fillId="0" borderId="0" xfId="1" applyNumberFormat="1" applyFont="1" applyBorder="1" applyAlignment="1">
      <alignment vertical="center"/>
    </xf>
    <xf numFmtId="4" fontId="14" fillId="0" borderId="6" xfId="1" applyNumberFormat="1" applyFont="1" applyFill="1" applyBorder="1" applyAlignment="1">
      <alignment vertical="center"/>
    </xf>
    <xf numFmtId="4" fontId="14" fillId="0" borderId="11" xfId="1" applyNumberFormat="1" applyFont="1" applyFill="1" applyBorder="1" applyAlignment="1">
      <alignment vertical="center"/>
    </xf>
    <xf numFmtId="49" fontId="15" fillId="5" borderId="14" xfId="1" applyNumberFormat="1" applyFont="1" applyFill="1" applyBorder="1" applyAlignment="1">
      <alignment horizontal="left" vertical="center"/>
    </xf>
    <xf numFmtId="49" fontId="15" fillId="0" borderId="8" xfId="1" applyNumberFormat="1" applyFont="1" applyFill="1" applyBorder="1" applyAlignment="1">
      <alignment horizontal="left" vertical="center"/>
    </xf>
    <xf numFmtId="43" fontId="15" fillId="0" borderId="57" xfId="1" applyFont="1" applyBorder="1" applyAlignment="1">
      <alignment horizontal="left" vertical="center"/>
    </xf>
    <xf numFmtId="164" fontId="15" fillId="0" borderId="18" xfId="1" applyNumberFormat="1" applyFont="1" applyBorder="1" applyAlignment="1">
      <alignment horizontal="left" vertical="center"/>
    </xf>
    <xf numFmtId="49" fontId="15" fillId="4" borderId="13" xfId="1" applyNumberFormat="1" applyFont="1" applyFill="1" applyBorder="1" applyAlignment="1">
      <alignment horizontal="center" vertical="center"/>
    </xf>
    <xf numFmtId="43" fontId="15" fillId="4" borderId="13" xfId="1" applyFont="1" applyFill="1" applyBorder="1" applyAlignment="1">
      <alignment horizontal="center"/>
    </xf>
    <xf numFmtId="49" fontId="15" fillId="5" borderId="34" xfId="1" applyNumberFormat="1" applyFont="1" applyFill="1" applyBorder="1" applyAlignment="1">
      <alignment horizontal="center" vertical="center"/>
    </xf>
    <xf numFmtId="4" fontId="16" fillId="5" borderId="16" xfId="1" applyNumberFormat="1" applyFont="1" applyFill="1" applyBorder="1" applyAlignment="1">
      <alignment vertical="center"/>
    </xf>
    <xf numFmtId="4" fontId="0" fillId="0" borderId="64" xfId="0" applyNumberFormat="1" applyBorder="1" applyAlignment="1">
      <alignment vertical="center"/>
    </xf>
    <xf numFmtId="0" fontId="0" fillId="0" borderId="67" xfId="0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NumberFormat="1" applyFont="1" applyBorder="1"/>
    <xf numFmtId="4" fontId="14" fillId="0" borderId="12" xfId="0" applyNumberFormat="1" applyFont="1" applyBorder="1"/>
    <xf numFmtId="4" fontId="16" fillId="5" borderId="47" xfId="1" applyNumberFormat="1" applyFont="1" applyFill="1" applyBorder="1" applyAlignment="1">
      <alignment vertical="center"/>
    </xf>
    <xf numFmtId="4" fontId="16" fillId="5" borderId="43" xfId="1" applyNumberFormat="1" applyFont="1" applyFill="1" applyBorder="1" applyAlignment="1">
      <alignment vertical="center"/>
    </xf>
    <xf numFmtId="49" fontId="22" fillId="5" borderId="11" xfId="1" applyNumberFormat="1" applyFont="1" applyFill="1" applyBorder="1" applyAlignment="1">
      <alignment horizontal="center" vertical="center"/>
    </xf>
    <xf numFmtId="49" fontId="22" fillId="5" borderId="8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3" xfId="0" applyBorder="1" applyAlignment="1">
      <alignment vertical="center"/>
    </xf>
    <xf numFmtId="4" fontId="16" fillId="5" borderId="33" xfId="1" applyNumberFormat="1" applyFont="1" applyFill="1" applyBorder="1" applyAlignment="1">
      <alignment vertical="center"/>
    </xf>
    <xf numFmtId="4" fontId="16" fillId="6" borderId="3" xfId="1" applyNumberFormat="1" applyFont="1" applyFill="1" applyBorder="1" applyAlignment="1">
      <alignment vertical="center"/>
    </xf>
    <xf numFmtId="43" fontId="22" fillId="5" borderId="35" xfId="1" applyFont="1" applyFill="1" applyBorder="1" applyAlignment="1">
      <alignment horizontal="left" vertical="center"/>
    </xf>
    <xf numFmtId="4" fontId="16" fillId="5" borderId="63" xfId="1" applyNumberFormat="1" applyFont="1" applyFill="1" applyBorder="1" applyAlignment="1">
      <alignment vertical="center"/>
    </xf>
    <xf numFmtId="164" fontId="15" fillId="0" borderId="15" xfId="1" applyNumberFormat="1" applyFont="1" applyFill="1" applyBorder="1" applyAlignment="1">
      <alignment horizontal="left" vertical="center"/>
    </xf>
    <xf numFmtId="164" fontId="15" fillId="0" borderId="15" xfId="1" applyNumberFormat="1" applyFont="1" applyBorder="1" applyAlignment="1">
      <alignment horizontal="left" vertical="center"/>
    </xf>
    <xf numFmtId="164" fontId="15" fillId="4" borderId="15" xfId="1" applyNumberFormat="1" applyFont="1" applyFill="1" applyBorder="1" applyAlignment="1">
      <alignment horizontal="left" vertical="center"/>
    </xf>
    <xf numFmtId="164" fontId="16" fillId="5" borderId="15" xfId="1" applyNumberFormat="1" applyFont="1" applyFill="1" applyBorder="1" applyAlignment="1">
      <alignment horizontal="left" vertical="center"/>
    </xf>
    <xf numFmtId="164" fontId="22" fillId="5" borderId="65" xfId="1" applyNumberFormat="1" applyFont="1" applyFill="1" applyBorder="1" applyAlignment="1">
      <alignment horizontal="left" vertical="center"/>
    </xf>
    <xf numFmtId="165" fontId="0" fillId="0" borderId="68" xfId="0" applyNumberFormat="1" applyBorder="1" applyAlignment="1">
      <alignment vertical="center"/>
    </xf>
    <xf numFmtId="4" fontId="14" fillId="3" borderId="52" xfId="1" applyNumberFormat="1" applyFont="1" applyFill="1" applyBorder="1" applyAlignment="1">
      <alignment vertical="center"/>
    </xf>
    <xf numFmtId="4" fontId="14" fillId="3" borderId="4" xfId="1" applyNumberFormat="1" applyFont="1" applyFill="1" applyBorder="1" applyAlignment="1">
      <alignment vertical="center"/>
    </xf>
    <xf numFmtId="4" fontId="14" fillId="4" borderId="11" xfId="1" applyNumberFormat="1" applyFont="1" applyFill="1" applyBorder="1" applyAlignment="1">
      <alignment vertical="center"/>
    </xf>
    <xf numFmtId="4" fontId="14" fillId="4" borderId="34" xfId="1" applyNumberFormat="1" applyFont="1" applyFill="1" applyBorder="1" applyAlignment="1">
      <alignment vertical="center"/>
    </xf>
    <xf numFmtId="4" fontId="14" fillId="7" borderId="8" xfId="1" applyNumberFormat="1" applyFont="1" applyFill="1" applyBorder="1" applyAlignment="1">
      <alignment vertical="center"/>
    </xf>
    <xf numFmtId="4" fontId="14" fillId="7" borderId="34" xfId="1" applyNumberFormat="1" applyFont="1" applyFill="1" applyBorder="1" applyAlignment="1">
      <alignment vertical="center"/>
    </xf>
    <xf numFmtId="0" fontId="27" fillId="13" borderId="67" xfId="2" applyFont="1" applyFill="1" applyBorder="1" applyAlignment="1">
      <alignment horizontal="center" vertical="center"/>
    </xf>
    <xf numFmtId="0" fontId="27" fillId="5" borderId="67" xfId="2" applyFont="1" applyFill="1" applyBorder="1" applyAlignment="1">
      <alignment horizontal="center" vertical="center"/>
    </xf>
    <xf numFmtId="4" fontId="22" fillId="6" borderId="69" xfId="3" applyNumberFormat="1" applyFont="1" applyFill="1" applyBorder="1" applyAlignment="1">
      <alignment vertical="center"/>
    </xf>
    <xf numFmtId="1" fontId="14" fillId="3" borderId="12" xfId="1" applyNumberFormat="1" applyFont="1" applyFill="1" applyBorder="1" applyAlignment="1">
      <alignment horizontal="center" vertical="center"/>
    </xf>
    <xf numFmtId="43" fontId="14" fillId="3" borderId="7" xfId="1" applyFont="1" applyFill="1" applyBorder="1" applyAlignment="1">
      <alignment horizontal="center" vertical="center"/>
    </xf>
    <xf numFmtId="4" fontId="14" fillId="3" borderId="14" xfId="1" applyNumberFormat="1" applyFont="1" applyFill="1" applyBorder="1" applyAlignment="1">
      <alignment vertical="center"/>
    </xf>
    <xf numFmtId="4" fontId="14" fillId="3" borderId="15" xfId="1" applyNumberFormat="1" applyFont="1" applyFill="1" applyBorder="1" applyAlignment="1">
      <alignment vertical="center"/>
    </xf>
    <xf numFmtId="4" fontId="14" fillId="3" borderId="47" xfId="1" applyNumberFormat="1" applyFont="1" applyFill="1" applyBorder="1" applyAlignment="1">
      <alignment vertical="center"/>
    </xf>
    <xf numFmtId="43" fontId="14" fillId="3" borderId="12" xfId="1" applyFont="1" applyFill="1" applyBorder="1" applyAlignment="1">
      <alignment horizontal="center" vertical="center"/>
    </xf>
    <xf numFmtId="43" fontId="14" fillId="3" borderId="43" xfId="1" applyFont="1" applyFill="1" applyBorder="1" applyAlignment="1">
      <alignment horizontal="center" vertical="center"/>
    </xf>
    <xf numFmtId="4" fontId="0" fillId="0" borderId="0" xfId="0" applyNumberFormat="1"/>
    <xf numFmtId="4" fontId="0" fillId="0" borderId="15" xfId="0" applyNumberFormat="1" applyBorder="1"/>
    <xf numFmtId="43" fontId="14" fillId="7" borderId="9" xfId="1" applyNumberFormat="1" applyFont="1" applyFill="1" applyBorder="1" applyAlignment="1">
      <alignment vertical="center"/>
    </xf>
    <xf numFmtId="4" fontId="10" fillId="0" borderId="0" xfId="0" applyNumberFormat="1" applyFont="1"/>
    <xf numFmtId="43" fontId="14" fillId="4" borderId="11" xfId="1" applyFont="1" applyFill="1" applyBorder="1" applyAlignment="1">
      <alignment vertical="center"/>
    </xf>
    <xf numFmtId="43" fontId="14" fillId="4" borderId="12" xfId="1" applyFont="1" applyFill="1" applyBorder="1" applyAlignment="1">
      <alignment vertical="center"/>
    </xf>
    <xf numFmtId="0" fontId="33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4" fontId="16" fillId="6" borderId="1" xfId="1" applyNumberFormat="1" applyFont="1" applyFill="1" applyBorder="1" applyAlignment="1">
      <alignment vertical="center"/>
    </xf>
    <xf numFmtId="4" fontId="16" fillId="5" borderId="44" xfId="1" applyNumberFormat="1" applyFont="1" applyFill="1" applyBorder="1" applyAlignment="1">
      <alignment vertical="center"/>
    </xf>
    <xf numFmtId="4" fontId="0" fillId="0" borderId="18" xfId="0" applyNumberFormat="1" applyBorder="1" applyAlignment="1">
      <alignment vertical="center"/>
    </xf>
    <xf numFmtId="4" fontId="16" fillId="5" borderId="70" xfId="1" applyNumberFormat="1" applyFont="1" applyFill="1" applyBorder="1" applyAlignment="1">
      <alignment vertical="center"/>
    </xf>
    <xf numFmtId="4" fontId="0" fillId="0" borderId="32" xfId="0" applyNumberFormat="1" applyFill="1" applyBorder="1" applyAlignment="1">
      <alignment vertical="center"/>
    </xf>
    <xf numFmtId="4" fontId="0" fillId="0" borderId="64" xfId="0" applyNumberFormat="1" applyFill="1" applyBorder="1" applyAlignment="1">
      <alignment vertical="center"/>
    </xf>
    <xf numFmtId="4" fontId="0" fillId="0" borderId="5" xfId="0" applyNumberFormat="1" applyBorder="1" applyAlignment="1">
      <alignment vertical="center"/>
    </xf>
    <xf numFmtId="43" fontId="14" fillId="16" borderId="12" xfId="1" applyFont="1" applyFill="1" applyBorder="1" applyAlignment="1">
      <alignment horizontal="center" vertical="center"/>
    </xf>
    <xf numFmtId="43" fontId="14" fillId="16" borderId="6" xfId="1" applyFont="1" applyFill="1" applyBorder="1" applyAlignment="1">
      <alignment vertical="center"/>
    </xf>
    <xf numFmtId="0" fontId="34" fillId="0" borderId="0" xfId="0" applyFont="1" applyAlignment="1">
      <alignment vertical="center"/>
    </xf>
    <xf numFmtId="4" fontId="34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4" fontId="14" fillId="16" borderId="12" xfId="1" applyNumberFormat="1" applyFont="1" applyFill="1" applyBorder="1" applyAlignment="1">
      <alignment vertical="center"/>
    </xf>
    <xf numFmtId="0" fontId="0" fillId="16" borderId="0" xfId="0" applyFill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3" fontId="12" fillId="7" borderId="1" xfId="1" applyFont="1" applyFill="1" applyBorder="1" applyAlignment="1">
      <alignment horizontal="center" vertical="center" wrapText="1"/>
    </xf>
    <xf numFmtId="43" fontId="12" fillId="7" borderId="2" xfId="1" applyFont="1" applyFill="1" applyBorder="1" applyAlignment="1">
      <alignment horizontal="center" vertical="center" wrapText="1"/>
    </xf>
    <xf numFmtId="43" fontId="11" fillId="0" borderId="10" xfId="1" applyFont="1" applyFill="1" applyBorder="1" applyAlignment="1">
      <alignment horizontal="center" vertical="center"/>
    </xf>
    <xf numFmtId="43" fontId="11" fillId="0" borderId="11" xfId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4" fontId="10" fillId="4" borderId="12" xfId="1" applyNumberFormat="1" applyFont="1" applyFill="1" applyBorder="1" applyAlignment="1">
      <alignment vertical="center"/>
    </xf>
    <xf numFmtId="4" fontId="16" fillId="16" borderId="4" xfId="1" applyNumberFormat="1" applyFont="1" applyFill="1" applyBorder="1" applyAlignment="1">
      <alignment vertical="center"/>
    </xf>
    <xf numFmtId="0" fontId="6" fillId="0" borderId="66" xfId="0" applyFont="1" applyBorder="1" applyAlignment="1">
      <alignment horizontal="center" vertical="center"/>
    </xf>
    <xf numFmtId="0" fontId="0" fillId="0" borderId="66" xfId="0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15" borderId="0" xfId="0" applyFont="1" applyFill="1" applyAlignment="1">
      <alignment vertical="center"/>
    </xf>
    <xf numFmtId="43" fontId="36" fillId="0" borderId="1" xfId="1" applyFont="1" applyFill="1" applyBorder="1" applyAlignment="1">
      <alignment horizontal="center" vertical="center" wrapText="1"/>
    </xf>
    <xf numFmtId="43" fontId="36" fillId="0" borderId="2" xfId="1" applyFont="1" applyFill="1" applyBorder="1" applyAlignment="1">
      <alignment horizontal="center" vertical="center" wrapText="1"/>
    </xf>
    <xf numFmtId="4" fontId="0" fillId="0" borderId="0" xfId="0" applyNumberFormat="1" applyFill="1" applyAlignment="1">
      <alignment vertical="center"/>
    </xf>
    <xf numFmtId="0" fontId="34" fillId="15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4" fontId="7" fillId="0" borderId="0" xfId="0" applyNumberFormat="1" applyFont="1" applyAlignment="1">
      <alignment vertical="center"/>
    </xf>
    <xf numFmtId="4" fontId="0" fillId="5" borderId="17" xfId="0" applyNumberFormat="1" applyFill="1" applyBorder="1" applyAlignment="1">
      <alignment vertical="center"/>
    </xf>
    <xf numFmtId="4" fontId="0" fillId="5" borderId="15" xfId="0" applyNumberFormat="1" applyFill="1" applyBorder="1" applyAlignment="1">
      <alignment vertical="center"/>
    </xf>
    <xf numFmtId="4" fontId="16" fillId="0" borderId="13" xfId="1" applyNumberFormat="1" applyFont="1" applyFill="1" applyBorder="1" applyAlignment="1">
      <alignment vertical="center"/>
    </xf>
    <xf numFmtId="4" fontId="16" fillId="0" borderId="14" xfId="1" applyNumberFormat="1" applyFont="1" applyFill="1" applyBorder="1" applyAlignment="1">
      <alignment vertical="center"/>
    </xf>
    <xf numFmtId="4" fontId="16" fillId="0" borderId="15" xfId="1" applyNumberFormat="1" applyFont="1" applyFill="1" applyBorder="1" applyAlignment="1">
      <alignment vertical="center"/>
    </xf>
    <xf numFmtId="43" fontId="14" fillId="7" borderId="7" xfId="1" applyFont="1" applyFill="1" applyBorder="1" applyAlignment="1">
      <alignment vertical="center"/>
    </xf>
    <xf numFmtId="4" fontId="0" fillId="0" borderId="49" xfId="0" applyNumberFormat="1" applyBorder="1" applyAlignment="1">
      <alignment vertical="center"/>
    </xf>
    <xf numFmtId="4" fontId="14" fillId="6" borderId="13" xfId="1" applyNumberFormat="1" applyFont="1" applyFill="1" applyBorder="1" applyAlignment="1">
      <alignment vertical="center"/>
    </xf>
    <xf numFmtId="0" fontId="0" fillId="6" borderId="63" xfId="0" applyFill="1" applyBorder="1" applyAlignment="1">
      <alignment horizontal="left" vertical="center"/>
    </xf>
    <xf numFmtId="0" fontId="0" fillId="6" borderId="34" xfId="0" applyFill="1" applyBorder="1" applyAlignment="1">
      <alignment horizontal="left" vertical="center"/>
    </xf>
    <xf numFmtId="4" fontId="14" fillId="6" borderId="57" xfId="1" applyNumberFormat="1" applyFont="1" applyFill="1" applyBorder="1" applyAlignment="1">
      <alignment vertical="center"/>
    </xf>
    <xf numFmtId="4" fontId="14" fillId="6" borderId="18" xfId="1" applyNumberFormat="1" applyFont="1" applyFill="1" applyBorder="1" applyAlignment="1">
      <alignment vertical="center"/>
    </xf>
    <xf numFmtId="0" fontId="27" fillId="13" borderId="60" xfId="2" applyFont="1" applyFill="1" applyBorder="1" applyAlignment="1">
      <alignment horizontal="center" vertical="center"/>
    </xf>
    <xf numFmtId="0" fontId="18" fillId="13" borderId="60" xfId="2" applyFont="1" applyFill="1" applyBorder="1" applyAlignment="1">
      <alignment horizontal="center" vertical="center"/>
    </xf>
    <xf numFmtId="0" fontId="10" fillId="0" borderId="0" xfId="2" applyBorder="1" applyAlignment="1">
      <alignment vertical="center"/>
    </xf>
    <xf numFmtId="0" fontId="7" fillId="0" borderId="66" xfId="2" applyFont="1" applyBorder="1" applyAlignment="1">
      <alignment vertical="center"/>
    </xf>
    <xf numFmtId="0" fontId="27" fillId="5" borderId="60" xfId="2" applyFont="1" applyFill="1" applyBorder="1" applyAlignment="1">
      <alignment horizontal="center" vertical="center"/>
    </xf>
    <xf numFmtId="4" fontId="14" fillId="6" borderId="71" xfId="3" applyNumberFormat="1" applyFont="1" applyFill="1" applyBorder="1" applyAlignment="1">
      <alignment vertical="center"/>
    </xf>
    <xf numFmtId="4" fontId="22" fillId="6" borderId="62" xfId="3" applyNumberFormat="1" applyFont="1" applyFill="1" applyBorder="1" applyAlignment="1">
      <alignment vertical="center"/>
    </xf>
    <xf numFmtId="4" fontId="14" fillId="6" borderId="69" xfId="3" applyNumberFormat="1" applyFont="1" applyFill="1" applyBorder="1" applyAlignment="1">
      <alignment vertical="center"/>
    </xf>
    <xf numFmtId="0" fontId="18" fillId="5" borderId="1" xfId="2" applyFont="1" applyFill="1" applyBorder="1" applyAlignment="1">
      <alignment horizontal="center" vertical="center"/>
    </xf>
    <xf numFmtId="165" fontId="0" fillId="0" borderId="35" xfId="0" applyNumberFormat="1" applyFont="1" applyBorder="1" applyAlignment="1">
      <alignment vertical="center"/>
    </xf>
    <xf numFmtId="4" fontId="0" fillId="0" borderId="12" xfId="0" applyNumberFormat="1" applyFont="1" applyBorder="1" applyAlignment="1">
      <alignment vertical="center"/>
    </xf>
    <xf numFmtId="4" fontId="0" fillId="7" borderId="12" xfId="0" applyNumberFormat="1" applyFont="1" applyFill="1" applyBorder="1" applyAlignment="1">
      <alignment vertical="center"/>
    </xf>
    <xf numFmtId="165" fontId="0" fillId="7" borderId="35" xfId="0" applyNumberFormat="1" applyFont="1" applyFill="1" applyBorder="1" applyAlignment="1">
      <alignment vertical="center"/>
    </xf>
    <xf numFmtId="4" fontId="14" fillId="6" borderId="35" xfId="1" applyNumberFormat="1" applyFont="1" applyFill="1" applyBorder="1" applyAlignment="1">
      <alignment vertical="center"/>
    </xf>
    <xf numFmtId="4" fontId="14" fillId="6" borderId="52" xfId="1" applyNumberFormat="1" applyFont="1" applyFill="1" applyBorder="1" applyAlignment="1">
      <alignment vertical="center"/>
    </xf>
    <xf numFmtId="4" fontId="0" fillId="0" borderId="67" xfId="0" applyNumberFormat="1" applyBorder="1" applyAlignment="1">
      <alignment vertical="center"/>
    </xf>
    <xf numFmtId="4" fontId="10" fillId="6" borderId="34" xfId="0" applyNumberFormat="1" applyFont="1" applyFill="1" applyBorder="1" applyAlignment="1">
      <alignment vertical="center"/>
    </xf>
    <xf numFmtId="4" fontId="14" fillId="6" borderId="33" xfId="1" applyNumberFormat="1" applyFont="1" applyFill="1" applyBorder="1" applyAlignment="1">
      <alignment vertical="center"/>
    </xf>
    <xf numFmtId="4" fontId="10" fillId="6" borderId="59" xfId="0" applyNumberFormat="1" applyFont="1" applyFill="1" applyBorder="1" applyAlignment="1">
      <alignment vertical="center"/>
    </xf>
    <xf numFmtId="4" fontId="18" fillId="0" borderId="0" xfId="0" applyNumberFormat="1" applyFont="1" applyFill="1" applyAlignment="1">
      <alignment vertical="center"/>
    </xf>
    <xf numFmtId="0" fontId="37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43" fontId="14" fillId="14" borderId="6" xfId="1" applyFont="1" applyFill="1" applyBorder="1" applyAlignment="1">
      <alignment vertical="center"/>
    </xf>
    <xf numFmtId="4" fontId="0" fillId="3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164" fontId="14" fillId="0" borderId="16" xfId="1" applyNumberFormat="1" applyFont="1" applyFill="1" applyBorder="1" applyAlignment="1">
      <alignment horizontal="left" vertical="center"/>
    </xf>
    <xf numFmtId="43" fontId="14" fillId="0" borderId="15" xfId="1" applyFont="1" applyFill="1" applyBorder="1" applyAlignment="1">
      <alignment horizontal="left" vertical="center"/>
    </xf>
    <xf numFmtId="4" fontId="38" fillId="0" borderId="12" xfId="1" applyNumberFormat="1" applyFont="1" applyFill="1" applyBorder="1" applyAlignment="1">
      <alignment vertical="center"/>
    </xf>
    <xf numFmtId="4" fontId="39" fillId="5" borderId="13" xfId="1" applyNumberFormat="1" applyFont="1" applyFill="1" applyBorder="1" applyAlignment="1">
      <alignment vertical="center"/>
    </xf>
    <xf numFmtId="4" fontId="39" fillId="5" borderId="14" xfId="1" applyNumberFormat="1" applyFont="1" applyFill="1" applyBorder="1" applyAlignment="1">
      <alignment vertical="center"/>
    </xf>
    <xf numFmtId="4" fontId="39" fillId="5" borderId="17" xfId="1" applyNumberFormat="1" applyFont="1" applyFill="1" applyBorder="1" applyAlignment="1">
      <alignment vertical="center"/>
    </xf>
    <xf numFmtId="4" fontId="39" fillId="6" borderId="49" xfId="1" applyNumberFormat="1" applyFont="1" applyFill="1" applyBorder="1" applyAlignment="1">
      <alignment vertical="center"/>
    </xf>
    <xf numFmtId="0" fontId="9" fillId="15" borderId="0" xfId="0" applyFont="1" applyFill="1" applyAlignment="1">
      <alignment vertical="center" wrapText="1"/>
    </xf>
    <xf numFmtId="43" fontId="16" fillId="5" borderId="6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43" fontId="14" fillId="0" borderId="13" xfId="1" applyFont="1" applyFill="1" applyBorder="1" applyAlignment="1">
      <alignment horizontal="center" vertical="center"/>
    </xf>
    <xf numFmtId="43" fontId="11" fillId="0" borderId="10" xfId="1" applyFont="1" applyFill="1" applyBorder="1" applyAlignment="1">
      <alignment horizontal="center" vertical="center"/>
    </xf>
    <xf numFmtId="43" fontId="11" fillId="0" borderId="11" xfId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43" fontId="11" fillId="0" borderId="1" xfId="1" applyFont="1" applyFill="1" applyBorder="1" applyAlignment="1">
      <alignment horizontal="center" vertical="center" wrapText="1"/>
    </xf>
    <xf numFmtId="43" fontId="11" fillId="0" borderId="2" xfId="1" applyFont="1" applyFill="1" applyBorder="1" applyAlignment="1">
      <alignment horizontal="center" vertical="center" wrapText="1"/>
    </xf>
    <xf numFmtId="43" fontId="12" fillId="7" borderId="1" xfId="1" applyFont="1" applyFill="1" applyBorder="1" applyAlignment="1">
      <alignment horizontal="center" vertical="center" wrapText="1"/>
    </xf>
    <xf numFmtId="43" fontId="12" fillId="7" borderId="2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 wrapText="1"/>
    </xf>
    <xf numFmtId="43" fontId="12" fillId="0" borderId="2" xfId="1" applyFont="1" applyFill="1" applyBorder="1" applyAlignment="1">
      <alignment horizontal="center" vertical="center" wrapText="1"/>
    </xf>
    <xf numFmtId="43" fontId="16" fillId="0" borderId="18" xfId="1" applyFont="1" applyFill="1" applyBorder="1" applyAlignment="1">
      <alignment horizontal="left" vertical="center"/>
    </xf>
    <xf numFmtId="43" fontId="16" fillId="0" borderId="14" xfId="1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7" fontId="13" fillId="0" borderId="1" xfId="0" applyNumberFormat="1" applyFont="1" applyFill="1" applyBorder="1" applyAlignment="1">
      <alignment horizontal="center" vertical="center"/>
    </xf>
    <xf numFmtId="17" fontId="13" fillId="0" borderId="2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43" fontId="16" fillId="0" borderId="33" xfId="1" applyFont="1" applyFill="1" applyBorder="1" applyAlignment="1">
      <alignment horizontal="left" vertical="center"/>
    </xf>
    <xf numFmtId="43" fontId="16" fillId="0" borderId="36" xfId="1" applyFont="1" applyFill="1" applyBorder="1" applyAlignment="1">
      <alignment horizontal="left" vertical="center"/>
    </xf>
    <xf numFmtId="43" fontId="16" fillId="0" borderId="50" xfId="1" applyFont="1" applyFill="1" applyBorder="1" applyAlignment="1">
      <alignment horizontal="left" vertical="center"/>
    </xf>
    <xf numFmtId="43" fontId="16" fillId="0" borderId="51" xfId="1" applyFont="1" applyFill="1" applyBorder="1" applyAlignment="1">
      <alignment horizontal="left" vertical="center"/>
    </xf>
    <xf numFmtId="43" fontId="16" fillId="0" borderId="45" xfId="1" applyFont="1" applyFill="1" applyBorder="1" applyAlignment="1">
      <alignment horizontal="left" vertical="center"/>
    </xf>
    <xf numFmtId="43" fontId="16" fillId="0" borderId="8" xfId="1" applyFont="1" applyFill="1" applyBorder="1" applyAlignment="1">
      <alignment horizontal="left" vertical="center"/>
    </xf>
    <xf numFmtId="17" fontId="16" fillId="0" borderId="46" xfId="0" applyNumberFormat="1" applyFont="1" applyFill="1" applyBorder="1" applyAlignment="1">
      <alignment horizontal="center" vertical="center"/>
    </xf>
    <xf numFmtId="17" fontId="16" fillId="0" borderId="45" xfId="0" applyNumberFormat="1" applyFont="1" applyFill="1" applyBorder="1" applyAlignment="1">
      <alignment horizontal="center" vertical="center"/>
    </xf>
    <xf numFmtId="43" fontId="16" fillId="7" borderId="48" xfId="1" applyFont="1" applyFill="1" applyBorder="1" applyAlignment="1">
      <alignment horizontal="center" vertical="center" wrapText="1"/>
    </xf>
    <xf numFmtId="43" fontId="16" fillId="7" borderId="11" xfId="1" applyFont="1" applyFill="1" applyBorder="1" applyAlignment="1">
      <alignment horizontal="center" vertical="center" wrapText="1"/>
    </xf>
    <xf numFmtId="17" fontId="16" fillId="0" borderId="27" xfId="0" applyNumberFormat="1" applyFont="1" applyFill="1" applyBorder="1" applyAlignment="1">
      <alignment horizontal="center" vertical="center" wrapText="1"/>
    </xf>
    <xf numFmtId="17" fontId="16" fillId="0" borderId="8" xfId="0" applyNumberFormat="1" applyFont="1" applyFill="1" applyBorder="1" applyAlignment="1">
      <alignment horizontal="center" vertical="center" wrapText="1"/>
    </xf>
    <xf numFmtId="43" fontId="16" fillId="0" borderId="18" xfId="3" applyFont="1" applyFill="1" applyBorder="1" applyAlignment="1">
      <alignment horizontal="left" vertical="center"/>
    </xf>
    <xf numFmtId="43" fontId="16" fillId="0" borderId="47" xfId="3" applyFont="1" applyFill="1" applyBorder="1" applyAlignment="1">
      <alignment horizontal="left" vertical="center"/>
    </xf>
    <xf numFmtId="43" fontId="16" fillId="0" borderId="50" xfId="3" applyFont="1" applyFill="1" applyBorder="1" applyAlignment="1">
      <alignment horizontal="left" vertical="center"/>
    </xf>
    <xf numFmtId="43" fontId="16" fillId="0" borderId="58" xfId="3" applyFont="1" applyFill="1" applyBorder="1" applyAlignment="1">
      <alignment horizontal="left" vertical="center"/>
    </xf>
    <xf numFmtId="0" fontId="9" fillId="5" borderId="1" xfId="2" applyFont="1" applyFill="1" applyBorder="1" applyAlignment="1">
      <alignment horizontal="left" vertical="center"/>
    </xf>
    <xf numFmtId="0" fontId="9" fillId="5" borderId="3" xfId="2" applyFont="1" applyFill="1" applyBorder="1" applyAlignment="1">
      <alignment horizontal="left" vertical="center"/>
    </xf>
    <xf numFmtId="43" fontId="16" fillId="0" borderId="45" xfId="3" applyFont="1" applyFill="1" applyBorder="1" applyAlignment="1">
      <alignment horizontal="left" vertical="center"/>
    </xf>
    <xf numFmtId="43" fontId="16" fillId="0" borderId="43" xfId="3" applyFont="1" applyFill="1" applyBorder="1" applyAlignment="1">
      <alignment horizontal="left" vertical="center"/>
    </xf>
    <xf numFmtId="0" fontId="9" fillId="13" borderId="1" xfId="2" applyFont="1" applyFill="1" applyBorder="1" applyAlignment="1">
      <alignment horizontal="left" vertical="center"/>
    </xf>
    <xf numFmtId="0" fontId="9" fillId="13" borderId="3" xfId="2" applyFont="1" applyFill="1" applyBorder="1" applyAlignment="1">
      <alignment horizontal="left" vertical="center"/>
    </xf>
    <xf numFmtId="43" fontId="16" fillId="0" borderId="14" xfId="3" applyFont="1" applyFill="1" applyBorder="1" applyAlignment="1">
      <alignment horizontal="left" vertical="center"/>
    </xf>
    <xf numFmtId="0" fontId="9" fillId="5" borderId="2" xfId="2" applyFont="1" applyFill="1" applyBorder="1" applyAlignment="1">
      <alignment horizontal="left" vertical="center"/>
    </xf>
  </cellXfs>
  <cellStyles count="4">
    <cellStyle name="Komma" xfId="1" builtinId="3"/>
    <cellStyle name="Komma 2" xfId="3" xr:uid="{00000000-0005-0000-0000-000001000000}"/>
    <cellStyle name="Standard" xfId="0" builtinId="0"/>
    <cellStyle name="Standard 2" xfId="2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revisionHeaders" Target="revisions/revisionHeader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usernames" Target="revisions/userNames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revisions/_rels/revisionHeaders.xml.rels><?xml version="1.0" encoding="UTF-8" standalone="yes"?>
<Relationships xmlns="http://schemas.openxmlformats.org/package/2006/relationships"><Relationship Id="rId21" Type="http://schemas.openxmlformats.org/officeDocument/2006/relationships/revisionLog" Target="revisionLog21.xml"/><Relationship Id="rId170" Type="http://schemas.openxmlformats.org/officeDocument/2006/relationships/revisionLog" Target="revisionLog151.xml"/><Relationship Id="rId268" Type="http://schemas.openxmlformats.org/officeDocument/2006/relationships/revisionLog" Target="revisionLog249.xml"/><Relationship Id="rId475" Type="http://schemas.openxmlformats.org/officeDocument/2006/relationships/revisionLog" Target="revisionLog456.xml"/><Relationship Id="rId682" Type="http://schemas.openxmlformats.org/officeDocument/2006/relationships/revisionLog" Target="revisionLog663.xml"/><Relationship Id="rId128" Type="http://schemas.openxmlformats.org/officeDocument/2006/relationships/revisionLog" Target="revisionLog128.xml"/><Relationship Id="rId335" Type="http://schemas.openxmlformats.org/officeDocument/2006/relationships/revisionLog" Target="revisionLog316.xml"/><Relationship Id="rId542" Type="http://schemas.openxmlformats.org/officeDocument/2006/relationships/revisionLog" Target="revisionLog523.xml"/><Relationship Id="rId987" Type="http://schemas.openxmlformats.org/officeDocument/2006/relationships/revisionLog" Target="revisionLog968.xml"/><Relationship Id="rId402" Type="http://schemas.openxmlformats.org/officeDocument/2006/relationships/revisionLog" Target="revisionLog383.xml"/><Relationship Id="rId847" Type="http://schemas.openxmlformats.org/officeDocument/2006/relationships/revisionLog" Target="revisionLog828.xml"/><Relationship Id="rId1032" Type="http://schemas.openxmlformats.org/officeDocument/2006/relationships/revisionLog" Target="revisionLog1013.xml"/><Relationship Id="rId707" Type="http://schemas.openxmlformats.org/officeDocument/2006/relationships/revisionLog" Target="revisionLog688.xml"/><Relationship Id="rId914" Type="http://schemas.openxmlformats.org/officeDocument/2006/relationships/revisionLog" Target="revisionLog895.xml"/><Relationship Id="rId43" Type="http://schemas.openxmlformats.org/officeDocument/2006/relationships/revisionLog" Target="revisionLog43.xml"/><Relationship Id="rId192" Type="http://schemas.openxmlformats.org/officeDocument/2006/relationships/revisionLog" Target="revisionLog173.xml"/><Relationship Id="rId497" Type="http://schemas.openxmlformats.org/officeDocument/2006/relationships/revisionLog" Target="revisionLog478.xml"/><Relationship Id="rId357" Type="http://schemas.openxmlformats.org/officeDocument/2006/relationships/revisionLog" Target="revisionLog338.xml"/><Relationship Id="rId217" Type="http://schemas.openxmlformats.org/officeDocument/2006/relationships/revisionLog" Target="revisionLog198.xml"/><Relationship Id="rId564" Type="http://schemas.openxmlformats.org/officeDocument/2006/relationships/revisionLog" Target="revisionLog545.xml"/><Relationship Id="rId771" Type="http://schemas.openxmlformats.org/officeDocument/2006/relationships/revisionLog" Target="revisionLog752.xml"/><Relationship Id="rId869" Type="http://schemas.openxmlformats.org/officeDocument/2006/relationships/revisionLog" Target="revisionLog850.xml"/><Relationship Id="rId424" Type="http://schemas.openxmlformats.org/officeDocument/2006/relationships/revisionLog" Target="revisionLog405.xml"/><Relationship Id="rId631" Type="http://schemas.openxmlformats.org/officeDocument/2006/relationships/revisionLog" Target="revisionLog612.xml"/><Relationship Id="rId729" Type="http://schemas.openxmlformats.org/officeDocument/2006/relationships/revisionLog" Target="revisionLog710.xml"/><Relationship Id="rId1054" Type="http://schemas.openxmlformats.org/officeDocument/2006/relationships/revisionLog" Target="revisionLog1035.xml"/><Relationship Id="rId936" Type="http://schemas.openxmlformats.org/officeDocument/2006/relationships/revisionLog" Target="revisionLog917.xml"/><Relationship Id="rId1121" Type="http://schemas.openxmlformats.org/officeDocument/2006/relationships/revisionLog" Target="revisionLog1102.xml"/><Relationship Id="rId65" Type="http://schemas.openxmlformats.org/officeDocument/2006/relationships/revisionLog" Target="revisionLog65.xml"/><Relationship Id="rId281" Type="http://schemas.openxmlformats.org/officeDocument/2006/relationships/revisionLog" Target="revisionLog262.xml"/><Relationship Id="rId141" Type="http://schemas.openxmlformats.org/officeDocument/2006/relationships/revisionLog" Target="revisionLog141.xml"/><Relationship Id="rId379" Type="http://schemas.openxmlformats.org/officeDocument/2006/relationships/revisionLog" Target="revisionLog360.xml"/><Relationship Id="rId586" Type="http://schemas.openxmlformats.org/officeDocument/2006/relationships/revisionLog" Target="revisionLog567.xml"/><Relationship Id="rId793" Type="http://schemas.openxmlformats.org/officeDocument/2006/relationships/revisionLog" Target="revisionLog774.xml"/><Relationship Id="rId239" Type="http://schemas.openxmlformats.org/officeDocument/2006/relationships/revisionLog" Target="revisionLog220.xml"/><Relationship Id="rId446" Type="http://schemas.openxmlformats.org/officeDocument/2006/relationships/revisionLog" Target="revisionLog427.xml"/><Relationship Id="rId653" Type="http://schemas.openxmlformats.org/officeDocument/2006/relationships/revisionLog" Target="revisionLog634.xml"/><Relationship Id="rId1076" Type="http://schemas.openxmlformats.org/officeDocument/2006/relationships/revisionLog" Target="revisionLog1057.xml"/><Relationship Id="rId306" Type="http://schemas.openxmlformats.org/officeDocument/2006/relationships/revisionLog" Target="revisionLog287.xml"/><Relationship Id="rId860" Type="http://schemas.openxmlformats.org/officeDocument/2006/relationships/revisionLog" Target="revisionLog841.xml"/><Relationship Id="rId958" Type="http://schemas.openxmlformats.org/officeDocument/2006/relationships/revisionLog" Target="revisionLog939.xml"/><Relationship Id="rId87" Type="http://schemas.openxmlformats.org/officeDocument/2006/relationships/revisionLog" Target="revisionLog87.xml"/><Relationship Id="rId513" Type="http://schemas.openxmlformats.org/officeDocument/2006/relationships/revisionLog" Target="revisionLog494.xml"/><Relationship Id="rId597" Type="http://schemas.openxmlformats.org/officeDocument/2006/relationships/revisionLog" Target="revisionLog578.xml"/><Relationship Id="rId720" Type="http://schemas.openxmlformats.org/officeDocument/2006/relationships/revisionLog" Target="revisionLog701.xml"/><Relationship Id="rId818" Type="http://schemas.openxmlformats.org/officeDocument/2006/relationships/revisionLog" Target="revisionLog799.xml"/><Relationship Id="rId152" Type="http://schemas.openxmlformats.org/officeDocument/2006/relationships/revisionLog" Target="revisionLog7.xml"/><Relationship Id="rId457" Type="http://schemas.openxmlformats.org/officeDocument/2006/relationships/revisionLog" Target="revisionLog438.xml"/><Relationship Id="rId1003" Type="http://schemas.openxmlformats.org/officeDocument/2006/relationships/revisionLog" Target="revisionLog984.xml"/><Relationship Id="rId1087" Type="http://schemas.openxmlformats.org/officeDocument/2006/relationships/revisionLog" Target="revisionLog1068.xml"/><Relationship Id="rId664" Type="http://schemas.openxmlformats.org/officeDocument/2006/relationships/revisionLog" Target="revisionLog645.xml"/><Relationship Id="rId871" Type="http://schemas.openxmlformats.org/officeDocument/2006/relationships/revisionLog" Target="revisionLog852.xml"/><Relationship Id="rId969" Type="http://schemas.openxmlformats.org/officeDocument/2006/relationships/revisionLog" Target="revisionLog950.xml"/><Relationship Id="rId317" Type="http://schemas.openxmlformats.org/officeDocument/2006/relationships/revisionLog" Target="revisionLog298.xml"/><Relationship Id="rId524" Type="http://schemas.openxmlformats.org/officeDocument/2006/relationships/revisionLog" Target="revisionLog505.xml"/><Relationship Id="rId731" Type="http://schemas.openxmlformats.org/officeDocument/2006/relationships/revisionLog" Target="revisionLog712.xml"/><Relationship Id="rId98" Type="http://schemas.openxmlformats.org/officeDocument/2006/relationships/revisionLog" Target="revisionLog98.xml"/><Relationship Id="rId163" Type="http://schemas.openxmlformats.org/officeDocument/2006/relationships/revisionLog" Target="revisionLog18.xml"/><Relationship Id="rId370" Type="http://schemas.openxmlformats.org/officeDocument/2006/relationships/revisionLog" Target="revisionLog351.xml"/><Relationship Id="rId829" Type="http://schemas.openxmlformats.org/officeDocument/2006/relationships/revisionLog" Target="revisionLog810.xml"/><Relationship Id="rId1014" Type="http://schemas.openxmlformats.org/officeDocument/2006/relationships/revisionLog" Target="revisionLog995.xml"/><Relationship Id="rId230" Type="http://schemas.openxmlformats.org/officeDocument/2006/relationships/revisionLog" Target="revisionLog211.xml"/><Relationship Id="rId468" Type="http://schemas.openxmlformats.org/officeDocument/2006/relationships/revisionLog" Target="revisionLog449.xml"/><Relationship Id="rId675" Type="http://schemas.openxmlformats.org/officeDocument/2006/relationships/revisionLog" Target="revisionLog656.xml"/><Relationship Id="rId882" Type="http://schemas.openxmlformats.org/officeDocument/2006/relationships/revisionLog" Target="revisionLog863.xml"/><Relationship Id="rId1098" Type="http://schemas.openxmlformats.org/officeDocument/2006/relationships/revisionLog" Target="revisionLog1079.xml"/><Relationship Id="rId25" Type="http://schemas.openxmlformats.org/officeDocument/2006/relationships/revisionLog" Target="revisionLog25.xml"/><Relationship Id="rId328" Type="http://schemas.openxmlformats.org/officeDocument/2006/relationships/revisionLog" Target="revisionLog309.xml"/><Relationship Id="rId535" Type="http://schemas.openxmlformats.org/officeDocument/2006/relationships/revisionLog" Target="revisionLog516.xml"/><Relationship Id="rId742" Type="http://schemas.openxmlformats.org/officeDocument/2006/relationships/revisionLog" Target="revisionLog723.xml"/><Relationship Id="rId174" Type="http://schemas.openxmlformats.org/officeDocument/2006/relationships/revisionLog" Target="revisionLog155.xml"/><Relationship Id="rId381" Type="http://schemas.openxmlformats.org/officeDocument/2006/relationships/revisionLog" Target="revisionLog362.xml"/><Relationship Id="rId602" Type="http://schemas.openxmlformats.org/officeDocument/2006/relationships/revisionLog" Target="revisionLog583.xml"/><Relationship Id="rId1025" Type="http://schemas.openxmlformats.org/officeDocument/2006/relationships/revisionLog" Target="revisionLog1006.xml"/><Relationship Id="rId241" Type="http://schemas.openxmlformats.org/officeDocument/2006/relationships/revisionLog" Target="revisionLog222.xml"/><Relationship Id="rId479" Type="http://schemas.openxmlformats.org/officeDocument/2006/relationships/revisionLog" Target="revisionLog460.xml"/><Relationship Id="rId686" Type="http://schemas.openxmlformats.org/officeDocument/2006/relationships/revisionLog" Target="revisionLog667.xml"/><Relationship Id="rId893" Type="http://schemas.openxmlformats.org/officeDocument/2006/relationships/revisionLog" Target="revisionLog874.xml"/><Relationship Id="rId907" Type="http://schemas.openxmlformats.org/officeDocument/2006/relationships/revisionLog" Target="revisionLog888.xml"/><Relationship Id="rId36" Type="http://schemas.openxmlformats.org/officeDocument/2006/relationships/revisionLog" Target="revisionLog36.xml"/><Relationship Id="rId339" Type="http://schemas.openxmlformats.org/officeDocument/2006/relationships/revisionLog" Target="revisionLog320.xml"/><Relationship Id="rId546" Type="http://schemas.openxmlformats.org/officeDocument/2006/relationships/revisionLog" Target="revisionLog527.xml"/><Relationship Id="rId753" Type="http://schemas.openxmlformats.org/officeDocument/2006/relationships/revisionLog" Target="revisionLog734.xml"/><Relationship Id="rId101" Type="http://schemas.openxmlformats.org/officeDocument/2006/relationships/revisionLog" Target="revisionLog101.xml"/><Relationship Id="rId185" Type="http://schemas.openxmlformats.org/officeDocument/2006/relationships/revisionLog" Target="revisionLog166.xml"/><Relationship Id="rId406" Type="http://schemas.openxmlformats.org/officeDocument/2006/relationships/revisionLog" Target="revisionLog387.xml"/><Relationship Id="rId960" Type="http://schemas.openxmlformats.org/officeDocument/2006/relationships/revisionLog" Target="revisionLog941.xml"/><Relationship Id="rId1036" Type="http://schemas.openxmlformats.org/officeDocument/2006/relationships/revisionLog" Target="revisionLog1017.xml"/><Relationship Id="rId392" Type="http://schemas.openxmlformats.org/officeDocument/2006/relationships/revisionLog" Target="revisionLog373.xml"/><Relationship Id="rId613" Type="http://schemas.openxmlformats.org/officeDocument/2006/relationships/revisionLog" Target="revisionLog594.xml"/><Relationship Id="rId697" Type="http://schemas.openxmlformats.org/officeDocument/2006/relationships/revisionLog" Target="revisionLog678.xml"/><Relationship Id="rId820" Type="http://schemas.openxmlformats.org/officeDocument/2006/relationships/revisionLog" Target="revisionLog801.xml"/><Relationship Id="rId918" Type="http://schemas.openxmlformats.org/officeDocument/2006/relationships/revisionLog" Target="revisionLog899.xml"/><Relationship Id="rId252" Type="http://schemas.openxmlformats.org/officeDocument/2006/relationships/revisionLog" Target="revisionLog233.xml"/><Relationship Id="rId1103" Type="http://schemas.openxmlformats.org/officeDocument/2006/relationships/revisionLog" Target="revisionLog1084.xml"/><Relationship Id="rId47" Type="http://schemas.openxmlformats.org/officeDocument/2006/relationships/revisionLog" Target="revisionLog47.xml"/><Relationship Id="rId112" Type="http://schemas.openxmlformats.org/officeDocument/2006/relationships/revisionLog" Target="revisionLog112.xml"/><Relationship Id="rId557" Type="http://schemas.openxmlformats.org/officeDocument/2006/relationships/revisionLog" Target="revisionLog538.xml"/><Relationship Id="rId764" Type="http://schemas.openxmlformats.org/officeDocument/2006/relationships/revisionLog" Target="revisionLog745.xml"/><Relationship Id="rId971" Type="http://schemas.openxmlformats.org/officeDocument/2006/relationships/revisionLog" Target="revisionLog952.xml"/><Relationship Id="rId196" Type="http://schemas.openxmlformats.org/officeDocument/2006/relationships/revisionLog" Target="revisionLog177.xml"/><Relationship Id="rId417" Type="http://schemas.openxmlformats.org/officeDocument/2006/relationships/revisionLog" Target="revisionLog398.xml"/><Relationship Id="rId624" Type="http://schemas.openxmlformats.org/officeDocument/2006/relationships/revisionLog" Target="revisionLog605.xml"/><Relationship Id="rId831" Type="http://schemas.openxmlformats.org/officeDocument/2006/relationships/revisionLog" Target="revisionLog812.xml"/><Relationship Id="rId1047" Type="http://schemas.openxmlformats.org/officeDocument/2006/relationships/revisionLog" Target="revisionLog1028.xml"/><Relationship Id="rId263" Type="http://schemas.openxmlformats.org/officeDocument/2006/relationships/revisionLog" Target="revisionLog244.xml"/><Relationship Id="rId470" Type="http://schemas.openxmlformats.org/officeDocument/2006/relationships/revisionLog" Target="revisionLog451.xml"/><Relationship Id="rId929" Type="http://schemas.openxmlformats.org/officeDocument/2006/relationships/revisionLog" Target="revisionLog910.xml"/><Relationship Id="rId1114" Type="http://schemas.openxmlformats.org/officeDocument/2006/relationships/revisionLog" Target="revisionLog1095.xml"/><Relationship Id="rId58" Type="http://schemas.openxmlformats.org/officeDocument/2006/relationships/revisionLog" Target="revisionLog58.xml"/><Relationship Id="rId123" Type="http://schemas.openxmlformats.org/officeDocument/2006/relationships/revisionLog" Target="revisionLog123.xml"/><Relationship Id="rId330" Type="http://schemas.openxmlformats.org/officeDocument/2006/relationships/revisionLog" Target="revisionLog311.xml"/><Relationship Id="rId568" Type="http://schemas.openxmlformats.org/officeDocument/2006/relationships/revisionLog" Target="revisionLog549.xml"/><Relationship Id="rId775" Type="http://schemas.openxmlformats.org/officeDocument/2006/relationships/revisionLog" Target="revisionLog756.xml"/><Relationship Id="rId982" Type="http://schemas.openxmlformats.org/officeDocument/2006/relationships/revisionLog" Target="revisionLog963.xml"/><Relationship Id="rId428" Type="http://schemas.openxmlformats.org/officeDocument/2006/relationships/revisionLog" Target="revisionLog409.xml"/><Relationship Id="rId635" Type="http://schemas.openxmlformats.org/officeDocument/2006/relationships/revisionLog" Target="revisionLog616.xml"/><Relationship Id="rId842" Type="http://schemas.openxmlformats.org/officeDocument/2006/relationships/revisionLog" Target="revisionLog823.xml"/><Relationship Id="rId1058" Type="http://schemas.openxmlformats.org/officeDocument/2006/relationships/revisionLog" Target="revisionLog1039.xml"/><Relationship Id="rId274" Type="http://schemas.openxmlformats.org/officeDocument/2006/relationships/revisionLog" Target="revisionLog255.xml"/><Relationship Id="rId481" Type="http://schemas.openxmlformats.org/officeDocument/2006/relationships/revisionLog" Target="revisionLog462.xml"/><Relationship Id="rId702" Type="http://schemas.openxmlformats.org/officeDocument/2006/relationships/revisionLog" Target="revisionLog683.xml"/><Relationship Id="rId69" Type="http://schemas.openxmlformats.org/officeDocument/2006/relationships/revisionLog" Target="revisionLog69.xml"/><Relationship Id="rId134" Type="http://schemas.openxmlformats.org/officeDocument/2006/relationships/revisionLog" Target="revisionLog134.xml"/><Relationship Id="rId579" Type="http://schemas.openxmlformats.org/officeDocument/2006/relationships/revisionLog" Target="revisionLog560.xml"/><Relationship Id="rId786" Type="http://schemas.openxmlformats.org/officeDocument/2006/relationships/revisionLog" Target="revisionLog767.xml"/><Relationship Id="rId993" Type="http://schemas.openxmlformats.org/officeDocument/2006/relationships/revisionLog" Target="revisionLog974.xml"/><Relationship Id="rId341" Type="http://schemas.openxmlformats.org/officeDocument/2006/relationships/revisionLog" Target="revisionLog322.xml"/><Relationship Id="rId439" Type="http://schemas.openxmlformats.org/officeDocument/2006/relationships/revisionLog" Target="revisionLog420.xml"/><Relationship Id="rId646" Type="http://schemas.openxmlformats.org/officeDocument/2006/relationships/revisionLog" Target="revisionLog627.xml"/><Relationship Id="rId1069" Type="http://schemas.openxmlformats.org/officeDocument/2006/relationships/revisionLog" Target="revisionLog1050.xml"/><Relationship Id="rId201" Type="http://schemas.openxmlformats.org/officeDocument/2006/relationships/revisionLog" Target="revisionLog182.xml"/><Relationship Id="rId285" Type="http://schemas.openxmlformats.org/officeDocument/2006/relationships/revisionLog" Target="revisionLog266.xml"/><Relationship Id="rId506" Type="http://schemas.openxmlformats.org/officeDocument/2006/relationships/revisionLog" Target="revisionLog487.xml"/><Relationship Id="rId853" Type="http://schemas.openxmlformats.org/officeDocument/2006/relationships/revisionLog" Target="revisionLog834.xml"/><Relationship Id="rId492" Type="http://schemas.openxmlformats.org/officeDocument/2006/relationships/revisionLog" Target="revisionLog473.xml"/><Relationship Id="rId713" Type="http://schemas.openxmlformats.org/officeDocument/2006/relationships/revisionLog" Target="revisionLog694.xml"/><Relationship Id="rId797" Type="http://schemas.openxmlformats.org/officeDocument/2006/relationships/revisionLog" Target="revisionLog778.xml"/><Relationship Id="rId920" Type="http://schemas.openxmlformats.org/officeDocument/2006/relationships/revisionLog" Target="revisionLog901.xml"/><Relationship Id="rId145" Type="http://schemas.openxmlformats.org/officeDocument/2006/relationships/revisionLog" Target="revisionLog143.xml"/><Relationship Id="rId352" Type="http://schemas.openxmlformats.org/officeDocument/2006/relationships/revisionLog" Target="revisionLog333.xml"/><Relationship Id="rId212" Type="http://schemas.openxmlformats.org/officeDocument/2006/relationships/revisionLog" Target="revisionLog193.xml"/><Relationship Id="rId657" Type="http://schemas.openxmlformats.org/officeDocument/2006/relationships/revisionLog" Target="revisionLog638.xml"/><Relationship Id="rId864" Type="http://schemas.openxmlformats.org/officeDocument/2006/relationships/revisionLog" Target="revisionLog845.xml"/><Relationship Id="rId296" Type="http://schemas.openxmlformats.org/officeDocument/2006/relationships/revisionLog" Target="revisionLog277.xml"/><Relationship Id="rId517" Type="http://schemas.openxmlformats.org/officeDocument/2006/relationships/revisionLog" Target="revisionLog498.xml"/><Relationship Id="rId724" Type="http://schemas.openxmlformats.org/officeDocument/2006/relationships/revisionLog" Target="revisionLog705.xml"/><Relationship Id="rId931" Type="http://schemas.openxmlformats.org/officeDocument/2006/relationships/revisionLog" Target="revisionLog912.xml"/><Relationship Id="rId60" Type="http://schemas.openxmlformats.org/officeDocument/2006/relationships/revisionLog" Target="revisionLog60.xml"/><Relationship Id="rId156" Type="http://schemas.openxmlformats.org/officeDocument/2006/relationships/revisionLog" Target="revisionLog11.xml"/><Relationship Id="rId363" Type="http://schemas.openxmlformats.org/officeDocument/2006/relationships/revisionLog" Target="revisionLog344.xml"/><Relationship Id="rId570" Type="http://schemas.openxmlformats.org/officeDocument/2006/relationships/revisionLog" Target="revisionLog551.xml"/><Relationship Id="rId1007" Type="http://schemas.openxmlformats.org/officeDocument/2006/relationships/revisionLog" Target="revisionLog988.xml"/><Relationship Id="rId223" Type="http://schemas.openxmlformats.org/officeDocument/2006/relationships/revisionLog" Target="revisionLog204.xml"/><Relationship Id="rId430" Type="http://schemas.openxmlformats.org/officeDocument/2006/relationships/revisionLog" Target="revisionLog411.xml"/><Relationship Id="rId668" Type="http://schemas.openxmlformats.org/officeDocument/2006/relationships/revisionLog" Target="revisionLog649.xml"/><Relationship Id="rId875" Type="http://schemas.openxmlformats.org/officeDocument/2006/relationships/revisionLog" Target="revisionLog856.xml"/><Relationship Id="rId1060" Type="http://schemas.openxmlformats.org/officeDocument/2006/relationships/revisionLog" Target="revisionLog1041.xml"/><Relationship Id="rId528" Type="http://schemas.openxmlformats.org/officeDocument/2006/relationships/revisionLog" Target="revisionLog509.xml"/><Relationship Id="rId735" Type="http://schemas.openxmlformats.org/officeDocument/2006/relationships/revisionLog" Target="revisionLog716.xml"/><Relationship Id="rId942" Type="http://schemas.openxmlformats.org/officeDocument/2006/relationships/revisionLog" Target="revisionLog923.xml"/><Relationship Id="rId167" Type="http://schemas.openxmlformats.org/officeDocument/2006/relationships/revisionLog" Target="revisionLog148.xml"/><Relationship Id="rId374" Type="http://schemas.openxmlformats.org/officeDocument/2006/relationships/revisionLog" Target="revisionLog355.xml"/><Relationship Id="rId581" Type="http://schemas.openxmlformats.org/officeDocument/2006/relationships/revisionLog" Target="revisionLog562.xml"/><Relationship Id="rId1018" Type="http://schemas.openxmlformats.org/officeDocument/2006/relationships/revisionLog" Target="revisionLog999.xml"/><Relationship Id="rId71" Type="http://schemas.openxmlformats.org/officeDocument/2006/relationships/revisionLog" Target="revisionLog71.xml"/><Relationship Id="rId234" Type="http://schemas.openxmlformats.org/officeDocument/2006/relationships/revisionLog" Target="revisionLog215.xml"/><Relationship Id="rId679" Type="http://schemas.openxmlformats.org/officeDocument/2006/relationships/revisionLog" Target="revisionLog660.xml"/><Relationship Id="rId802" Type="http://schemas.openxmlformats.org/officeDocument/2006/relationships/revisionLog" Target="revisionLog783.xml"/><Relationship Id="rId886" Type="http://schemas.openxmlformats.org/officeDocument/2006/relationships/revisionLog" Target="revisionLog867.xml"/><Relationship Id="rId29" Type="http://schemas.openxmlformats.org/officeDocument/2006/relationships/revisionLog" Target="revisionLog29.xml"/><Relationship Id="rId441" Type="http://schemas.openxmlformats.org/officeDocument/2006/relationships/revisionLog" Target="revisionLog422.xml"/><Relationship Id="rId539" Type="http://schemas.openxmlformats.org/officeDocument/2006/relationships/revisionLog" Target="revisionLog520.xml"/><Relationship Id="rId746" Type="http://schemas.openxmlformats.org/officeDocument/2006/relationships/revisionLog" Target="revisionLog727.xml"/><Relationship Id="rId1071" Type="http://schemas.openxmlformats.org/officeDocument/2006/relationships/revisionLog" Target="revisionLog1052.xml"/><Relationship Id="rId178" Type="http://schemas.openxmlformats.org/officeDocument/2006/relationships/revisionLog" Target="revisionLog159.xml"/><Relationship Id="rId301" Type="http://schemas.openxmlformats.org/officeDocument/2006/relationships/revisionLog" Target="revisionLog282.xml"/><Relationship Id="rId953" Type="http://schemas.openxmlformats.org/officeDocument/2006/relationships/revisionLog" Target="revisionLog934.xml"/><Relationship Id="rId1029" Type="http://schemas.openxmlformats.org/officeDocument/2006/relationships/revisionLog" Target="revisionLog1010.xml"/><Relationship Id="rId82" Type="http://schemas.openxmlformats.org/officeDocument/2006/relationships/revisionLog" Target="revisionLog82.xml"/><Relationship Id="rId385" Type="http://schemas.openxmlformats.org/officeDocument/2006/relationships/revisionLog" Target="revisionLog366.xml"/><Relationship Id="rId592" Type="http://schemas.openxmlformats.org/officeDocument/2006/relationships/revisionLog" Target="revisionLog573.xml"/><Relationship Id="rId606" Type="http://schemas.openxmlformats.org/officeDocument/2006/relationships/revisionLog" Target="revisionLog587.xml"/><Relationship Id="rId813" Type="http://schemas.openxmlformats.org/officeDocument/2006/relationships/revisionLog" Target="revisionLog794.xml"/><Relationship Id="rId245" Type="http://schemas.openxmlformats.org/officeDocument/2006/relationships/revisionLog" Target="revisionLog226.xml"/><Relationship Id="rId452" Type="http://schemas.openxmlformats.org/officeDocument/2006/relationships/revisionLog" Target="revisionLog433.xml"/><Relationship Id="rId897" Type="http://schemas.openxmlformats.org/officeDocument/2006/relationships/revisionLog" Target="revisionLog878.xml"/><Relationship Id="rId1082" Type="http://schemas.openxmlformats.org/officeDocument/2006/relationships/revisionLog" Target="revisionLog1063.xml"/><Relationship Id="rId105" Type="http://schemas.openxmlformats.org/officeDocument/2006/relationships/revisionLog" Target="revisionLog105.xml"/><Relationship Id="rId312" Type="http://schemas.openxmlformats.org/officeDocument/2006/relationships/revisionLog" Target="revisionLog293.xml"/><Relationship Id="rId757" Type="http://schemas.openxmlformats.org/officeDocument/2006/relationships/revisionLog" Target="revisionLog738.xml"/><Relationship Id="rId964" Type="http://schemas.openxmlformats.org/officeDocument/2006/relationships/revisionLog" Target="revisionLog945.xml"/><Relationship Id="rId93" Type="http://schemas.openxmlformats.org/officeDocument/2006/relationships/revisionLog" Target="revisionLog93.xml"/><Relationship Id="rId189" Type="http://schemas.openxmlformats.org/officeDocument/2006/relationships/revisionLog" Target="revisionLog170.xml"/><Relationship Id="rId396" Type="http://schemas.openxmlformats.org/officeDocument/2006/relationships/revisionLog" Target="revisionLog377.xml"/><Relationship Id="rId617" Type="http://schemas.openxmlformats.org/officeDocument/2006/relationships/revisionLog" Target="revisionLog598.xml"/><Relationship Id="rId824" Type="http://schemas.openxmlformats.org/officeDocument/2006/relationships/revisionLog" Target="revisionLog805.xml"/><Relationship Id="rId256" Type="http://schemas.openxmlformats.org/officeDocument/2006/relationships/revisionLog" Target="revisionLog237.xml"/><Relationship Id="rId463" Type="http://schemas.openxmlformats.org/officeDocument/2006/relationships/revisionLog" Target="revisionLog444.xml"/><Relationship Id="rId670" Type="http://schemas.openxmlformats.org/officeDocument/2006/relationships/revisionLog" Target="revisionLog651.xml"/><Relationship Id="rId1093" Type="http://schemas.openxmlformats.org/officeDocument/2006/relationships/revisionLog" Target="revisionLog1074.xml"/><Relationship Id="rId1107" Type="http://schemas.openxmlformats.org/officeDocument/2006/relationships/revisionLog" Target="revisionLog1088.xml"/><Relationship Id="rId116" Type="http://schemas.openxmlformats.org/officeDocument/2006/relationships/revisionLog" Target="revisionLog116.xml"/><Relationship Id="rId323" Type="http://schemas.openxmlformats.org/officeDocument/2006/relationships/revisionLog" Target="revisionLog304.xml"/><Relationship Id="rId530" Type="http://schemas.openxmlformats.org/officeDocument/2006/relationships/revisionLog" Target="revisionLog511.xml"/><Relationship Id="rId768" Type="http://schemas.openxmlformats.org/officeDocument/2006/relationships/revisionLog" Target="revisionLog749.xml"/><Relationship Id="rId975" Type="http://schemas.openxmlformats.org/officeDocument/2006/relationships/revisionLog" Target="revisionLog956.xml"/><Relationship Id="rId20" Type="http://schemas.openxmlformats.org/officeDocument/2006/relationships/revisionLog" Target="revisionLog20.xml"/><Relationship Id="rId628" Type="http://schemas.openxmlformats.org/officeDocument/2006/relationships/revisionLog" Target="revisionLog609.xml"/><Relationship Id="rId835" Type="http://schemas.openxmlformats.org/officeDocument/2006/relationships/revisionLog" Target="revisionLog816.xml"/><Relationship Id="rId267" Type="http://schemas.openxmlformats.org/officeDocument/2006/relationships/revisionLog" Target="revisionLog248.xml"/><Relationship Id="rId474" Type="http://schemas.openxmlformats.org/officeDocument/2006/relationships/revisionLog" Target="revisionLog455.xml"/><Relationship Id="rId1020" Type="http://schemas.openxmlformats.org/officeDocument/2006/relationships/revisionLog" Target="revisionLog1001.xml"/><Relationship Id="rId1118" Type="http://schemas.openxmlformats.org/officeDocument/2006/relationships/revisionLog" Target="revisionLog1099.xml"/><Relationship Id="rId127" Type="http://schemas.openxmlformats.org/officeDocument/2006/relationships/revisionLog" Target="revisionLog127.xml"/><Relationship Id="rId681" Type="http://schemas.openxmlformats.org/officeDocument/2006/relationships/revisionLog" Target="revisionLog662.xml"/><Relationship Id="rId779" Type="http://schemas.openxmlformats.org/officeDocument/2006/relationships/revisionLog" Target="revisionLog760.xml"/><Relationship Id="rId902" Type="http://schemas.openxmlformats.org/officeDocument/2006/relationships/revisionLog" Target="revisionLog883.xml"/><Relationship Id="rId986" Type="http://schemas.openxmlformats.org/officeDocument/2006/relationships/revisionLog" Target="revisionLog967.xml"/><Relationship Id="rId31" Type="http://schemas.openxmlformats.org/officeDocument/2006/relationships/revisionLog" Target="revisionLog31.xml"/><Relationship Id="rId334" Type="http://schemas.openxmlformats.org/officeDocument/2006/relationships/revisionLog" Target="revisionLog315.xml"/><Relationship Id="rId541" Type="http://schemas.openxmlformats.org/officeDocument/2006/relationships/revisionLog" Target="revisionLog522.xml"/><Relationship Id="rId639" Type="http://schemas.openxmlformats.org/officeDocument/2006/relationships/revisionLog" Target="revisionLog620.xml"/><Relationship Id="rId180" Type="http://schemas.openxmlformats.org/officeDocument/2006/relationships/revisionLog" Target="revisionLog161.xml"/><Relationship Id="rId278" Type="http://schemas.openxmlformats.org/officeDocument/2006/relationships/revisionLog" Target="revisionLog259.xml"/><Relationship Id="rId401" Type="http://schemas.openxmlformats.org/officeDocument/2006/relationships/revisionLog" Target="revisionLog382.xml"/><Relationship Id="rId846" Type="http://schemas.openxmlformats.org/officeDocument/2006/relationships/revisionLog" Target="revisionLog827.xml"/><Relationship Id="rId1031" Type="http://schemas.openxmlformats.org/officeDocument/2006/relationships/revisionLog" Target="revisionLog1012.xml"/><Relationship Id="rId485" Type="http://schemas.openxmlformats.org/officeDocument/2006/relationships/revisionLog" Target="revisionLog466.xml"/><Relationship Id="rId692" Type="http://schemas.openxmlformats.org/officeDocument/2006/relationships/revisionLog" Target="revisionLog673.xml"/><Relationship Id="rId706" Type="http://schemas.openxmlformats.org/officeDocument/2006/relationships/revisionLog" Target="revisionLog687.xml"/><Relationship Id="rId913" Type="http://schemas.openxmlformats.org/officeDocument/2006/relationships/revisionLog" Target="revisionLog894.xml"/><Relationship Id="rId42" Type="http://schemas.openxmlformats.org/officeDocument/2006/relationships/revisionLog" Target="revisionLog42.xml"/><Relationship Id="rId138" Type="http://schemas.openxmlformats.org/officeDocument/2006/relationships/revisionLog" Target="revisionLog138.xml"/><Relationship Id="rId345" Type="http://schemas.openxmlformats.org/officeDocument/2006/relationships/revisionLog" Target="revisionLog326.xml"/><Relationship Id="rId552" Type="http://schemas.openxmlformats.org/officeDocument/2006/relationships/revisionLog" Target="revisionLog533.xml"/><Relationship Id="rId997" Type="http://schemas.openxmlformats.org/officeDocument/2006/relationships/revisionLog" Target="revisionLog978.xml"/><Relationship Id="rId191" Type="http://schemas.openxmlformats.org/officeDocument/2006/relationships/revisionLog" Target="revisionLog172.xml"/><Relationship Id="rId205" Type="http://schemas.openxmlformats.org/officeDocument/2006/relationships/revisionLog" Target="revisionLog186.xml"/><Relationship Id="rId412" Type="http://schemas.openxmlformats.org/officeDocument/2006/relationships/revisionLog" Target="revisionLog393.xml"/><Relationship Id="rId857" Type="http://schemas.openxmlformats.org/officeDocument/2006/relationships/revisionLog" Target="revisionLog838.xml"/><Relationship Id="rId1042" Type="http://schemas.openxmlformats.org/officeDocument/2006/relationships/revisionLog" Target="revisionLog1023.xml"/><Relationship Id="rId289" Type="http://schemas.openxmlformats.org/officeDocument/2006/relationships/revisionLog" Target="revisionLog270.xml"/><Relationship Id="rId496" Type="http://schemas.openxmlformats.org/officeDocument/2006/relationships/revisionLog" Target="revisionLog477.xml"/><Relationship Id="rId717" Type="http://schemas.openxmlformats.org/officeDocument/2006/relationships/revisionLog" Target="revisionLog698.xml"/><Relationship Id="rId924" Type="http://schemas.openxmlformats.org/officeDocument/2006/relationships/revisionLog" Target="revisionLog905.xml"/><Relationship Id="rId53" Type="http://schemas.openxmlformats.org/officeDocument/2006/relationships/revisionLog" Target="revisionLog53.xml"/><Relationship Id="rId149" Type="http://schemas.openxmlformats.org/officeDocument/2006/relationships/revisionLog" Target="revisionLog4.xml"/><Relationship Id="rId356" Type="http://schemas.openxmlformats.org/officeDocument/2006/relationships/revisionLog" Target="revisionLog337.xml"/><Relationship Id="rId563" Type="http://schemas.openxmlformats.org/officeDocument/2006/relationships/revisionLog" Target="revisionLog544.xml"/><Relationship Id="rId770" Type="http://schemas.openxmlformats.org/officeDocument/2006/relationships/revisionLog" Target="revisionLog751.xml"/><Relationship Id="rId216" Type="http://schemas.openxmlformats.org/officeDocument/2006/relationships/revisionLog" Target="revisionLog197.xml"/><Relationship Id="rId423" Type="http://schemas.openxmlformats.org/officeDocument/2006/relationships/revisionLog" Target="revisionLog404.xml"/><Relationship Id="rId868" Type="http://schemas.openxmlformats.org/officeDocument/2006/relationships/revisionLog" Target="revisionLog849.xml"/><Relationship Id="rId1053" Type="http://schemas.openxmlformats.org/officeDocument/2006/relationships/revisionLog" Target="revisionLog1034.xml"/><Relationship Id="rId630" Type="http://schemas.openxmlformats.org/officeDocument/2006/relationships/revisionLog" Target="revisionLog611.xml"/><Relationship Id="rId728" Type="http://schemas.openxmlformats.org/officeDocument/2006/relationships/revisionLog" Target="revisionLog709.xml"/><Relationship Id="rId935" Type="http://schemas.openxmlformats.org/officeDocument/2006/relationships/revisionLog" Target="revisionLog916.xml"/><Relationship Id="rId64" Type="http://schemas.openxmlformats.org/officeDocument/2006/relationships/revisionLog" Target="revisionLog64.xml"/><Relationship Id="rId367" Type="http://schemas.openxmlformats.org/officeDocument/2006/relationships/revisionLog" Target="revisionLog348.xml"/><Relationship Id="rId574" Type="http://schemas.openxmlformats.org/officeDocument/2006/relationships/revisionLog" Target="revisionLog555.xml"/><Relationship Id="rId1120" Type="http://schemas.openxmlformats.org/officeDocument/2006/relationships/revisionLog" Target="revisionLog1101.xml"/><Relationship Id="rId227" Type="http://schemas.openxmlformats.org/officeDocument/2006/relationships/revisionLog" Target="revisionLog208.xml"/><Relationship Id="rId781" Type="http://schemas.openxmlformats.org/officeDocument/2006/relationships/revisionLog" Target="revisionLog762.xml"/><Relationship Id="rId879" Type="http://schemas.openxmlformats.org/officeDocument/2006/relationships/revisionLog" Target="revisionLog860.xml"/><Relationship Id="rId434" Type="http://schemas.openxmlformats.org/officeDocument/2006/relationships/revisionLog" Target="revisionLog415.xml"/><Relationship Id="rId641" Type="http://schemas.openxmlformats.org/officeDocument/2006/relationships/revisionLog" Target="revisionLog622.xml"/><Relationship Id="rId739" Type="http://schemas.openxmlformats.org/officeDocument/2006/relationships/revisionLog" Target="revisionLog720.xml"/><Relationship Id="rId1064" Type="http://schemas.openxmlformats.org/officeDocument/2006/relationships/revisionLog" Target="revisionLog1045.xml"/><Relationship Id="rId280" Type="http://schemas.openxmlformats.org/officeDocument/2006/relationships/revisionLog" Target="revisionLog261.xml"/><Relationship Id="rId501" Type="http://schemas.openxmlformats.org/officeDocument/2006/relationships/revisionLog" Target="revisionLog482.xml"/><Relationship Id="rId946" Type="http://schemas.openxmlformats.org/officeDocument/2006/relationships/revisionLog" Target="revisionLog927.xml"/><Relationship Id="rId75" Type="http://schemas.openxmlformats.org/officeDocument/2006/relationships/revisionLog" Target="revisionLog75.xml"/><Relationship Id="rId140" Type="http://schemas.openxmlformats.org/officeDocument/2006/relationships/revisionLog" Target="revisionLog140.xml"/><Relationship Id="rId378" Type="http://schemas.openxmlformats.org/officeDocument/2006/relationships/revisionLog" Target="revisionLog359.xml"/><Relationship Id="rId585" Type="http://schemas.openxmlformats.org/officeDocument/2006/relationships/revisionLog" Target="revisionLog566.xml"/><Relationship Id="rId792" Type="http://schemas.openxmlformats.org/officeDocument/2006/relationships/revisionLog" Target="revisionLog773.xml"/><Relationship Id="rId806" Type="http://schemas.openxmlformats.org/officeDocument/2006/relationships/revisionLog" Target="revisionLog787.xml"/><Relationship Id="rId238" Type="http://schemas.openxmlformats.org/officeDocument/2006/relationships/revisionLog" Target="revisionLog219.xml"/><Relationship Id="rId445" Type="http://schemas.openxmlformats.org/officeDocument/2006/relationships/revisionLog" Target="revisionLog426.xml"/><Relationship Id="rId652" Type="http://schemas.openxmlformats.org/officeDocument/2006/relationships/revisionLog" Target="revisionLog633.xml"/><Relationship Id="rId1075" Type="http://schemas.openxmlformats.org/officeDocument/2006/relationships/revisionLog" Target="revisionLog1056.xml"/><Relationship Id="rId291" Type="http://schemas.openxmlformats.org/officeDocument/2006/relationships/revisionLog" Target="revisionLog272.xml"/><Relationship Id="rId305" Type="http://schemas.openxmlformats.org/officeDocument/2006/relationships/revisionLog" Target="revisionLog286.xml"/><Relationship Id="rId512" Type="http://schemas.openxmlformats.org/officeDocument/2006/relationships/revisionLog" Target="revisionLog493.xml"/><Relationship Id="rId957" Type="http://schemas.openxmlformats.org/officeDocument/2006/relationships/revisionLog" Target="revisionLog938.xml"/><Relationship Id="rId86" Type="http://schemas.openxmlformats.org/officeDocument/2006/relationships/revisionLog" Target="revisionLog86.xml"/><Relationship Id="rId151" Type="http://schemas.openxmlformats.org/officeDocument/2006/relationships/revisionLog" Target="revisionLog6.xml"/><Relationship Id="rId389" Type="http://schemas.openxmlformats.org/officeDocument/2006/relationships/revisionLog" Target="revisionLog370.xml"/><Relationship Id="rId596" Type="http://schemas.openxmlformats.org/officeDocument/2006/relationships/revisionLog" Target="revisionLog577.xml"/><Relationship Id="rId817" Type="http://schemas.openxmlformats.org/officeDocument/2006/relationships/revisionLog" Target="revisionLog798.xml"/><Relationship Id="rId1002" Type="http://schemas.openxmlformats.org/officeDocument/2006/relationships/revisionLog" Target="revisionLog983.xml"/><Relationship Id="rId249" Type="http://schemas.openxmlformats.org/officeDocument/2006/relationships/revisionLog" Target="revisionLog230.xml"/><Relationship Id="rId456" Type="http://schemas.openxmlformats.org/officeDocument/2006/relationships/revisionLog" Target="revisionLog437.xml"/><Relationship Id="rId663" Type="http://schemas.openxmlformats.org/officeDocument/2006/relationships/revisionLog" Target="revisionLog644.xml"/><Relationship Id="rId870" Type="http://schemas.openxmlformats.org/officeDocument/2006/relationships/revisionLog" Target="revisionLog851.xml"/><Relationship Id="rId1086" Type="http://schemas.openxmlformats.org/officeDocument/2006/relationships/revisionLog" Target="revisionLog1067.xml"/><Relationship Id="rId109" Type="http://schemas.openxmlformats.org/officeDocument/2006/relationships/revisionLog" Target="revisionLog109.xml"/><Relationship Id="rId316" Type="http://schemas.openxmlformats.org/officeDocument/2006/relationships/revisionLog" Target="revisionLog297.xml"/><Relationship Id="rId523" Type="http://schemas.openxmlformats.org/officeDocument/2006/relationships/revisionLog" Target="revisionLog504.xml"/><Relationship Id="rId968" Type="http://schemas.openxmlformats.org/officeDocument/2006/relationships/revisionLog" Target="revisionLog949.xml"/><Relationship Id="rId97" Type="http://schemas.openxmlformats.org/officeDocument/2006/relationships/revisionLog" Target="revisionLog97.xml"/><Relationship Id="rId730" Type="http://schemas.openxmlformats.org/officeDocument/2006/relationships/revisionLog" Target="revisionLog711.xml"/><Relationship Id="rId828" Type="http://schemas.openxmlformats.org/officeDocument/2006/relationships/revisionLog" Target="revisionLog809.xml"/><Relationship Id="rId1013" Type="http://schemas.openxmlformats.org/officeDocument/2006/relationships/revisionLog" Target="revisionLog994.xml"/><Relationship Id="rId162" Type="http://schemas.openxmlformats.org/officeDocument/2006/relationships/revisionLog" Target="revisionLog17.xml"/><Relationship Id="rId467" Type="http://schemas.openxmlformats.org/officeDocument/2006/relationships/revisionLog" Target="revisionLog448.xml"/><Relationship Id="rId1097" Type="http://schemas.openxmlformats.org/officeDocument/2006/relationships/revisionLog" Target="revisionLog1078.xml"/><Relationship Id="rId674" Type="http://schemas.openxmlformats.org/officeDocument/2006/relationships/revisionLog" Target="revisionLog655.xml"/><Relationship Id="rId881" Type="http://schemas.openxmlformats.org/officeDocument/2006/relationships/revisionLog" Target="revisionLog862.xml"/><Relationship Id="rId979" Type="http://schemas.openxmlformats.org/officeDocument/2006/relationships/revisionLog" Target="revisionLog960.xml"/><Relationship Id="rId24" Type="http://schemas.openxmlformats.org/officeDocument/2006/relationships/revisionLog" Target="revisionLog24.xml"/><Relationship Id="rId327" Type="http://schemas.openxmlformats.org/officeDocument/2006/relationships/revisionLog" Target="revisionLog308.xml"/><Relationship Id="rId534" Type="http://schemas.openxmlformats.org/officeDocument/2006/relationships/revisionLog" Target="revisionLog515.xml"/><Relationship Id="rId741" Type="http://schemas.openxmlformats.org/officeDocument/2006/relationships/revisionLog" Target="revisionLog722.xml"/><Relationship Id="rId839" Type="http://schemas.openxmlformats.org/officeDocument/2006/relationships/revisionLog" Target="revisionLog820.xml"/><Relationship Id="rId173" Type="http://schemas.openxmlformats.org/officeDocument/2006/relationships/revisionLog" Target="revisionLog154.xml"/><Relationship Id="rId380" Type="http://schemas.openxmlformats.org/officeDocument/2006/relationships/revisionLog" Target="revisionLog361.xml"/><Relationship Id="rId601" Type="http://schemas.openxmlformats.org/officeDocument/2006/relationships/revisionLog" Target="revisionLog582.xml"/><Relationship Id="rId1024" Type="http://schemas.openxmlformats.org/officeDocument/2006/relationships/revisionLog" Target="revisionLog1005.xml"/><Relationship Id="rId240" Type="http://schemas.openxmlformats.org/officeDocument/2006/relationships/revisionLog" Target="revisionLog221.xml"/><Relationship Id="rId478" Type="http://schemas.openxmlformats.org/officeDocument/2006/relationships/revisionLog" Target="revisionLog459.xml"/><Relationship Id="rId685" Type="http://schemas.openxmlformats.org/officeDocument/2006/relationships/revisionLog" Target="revisionLog666.xml"/><Relationship Id="rId892" Type="http://schemas.openxmlformats.org/officeDocument/2006/relationships/revisionLog" Target="revisionLog873.xml"/><Relationship Id="rId906" Type="http://schemas.openxmlformats.org/officeDocument/2006/relationships/revisionLog" Target="revisionLog887.xml"/><Relationship Id="rId35" Type="http://schemas.openxmlformats.org/officeDocument/2006/relationships/revisionLog" Target="revisionLog35.xml"/><Relationship Id="rId100" Type="http://schemas.openxmlformats.org/officeDocument/2006/relationships/revisionLog" Target="revisionLog100.xml"/><Relationship Id="rId338" Type="http://schemas.openxmlformats.org/officeDocument/2006/relationships/revisionLog" Target="revisionLog319.xml"/><Relationship Id="rId545" Type="http://schemas.openxmlformats.org/officeDocument/2006/relationships/revisionLog" Target="revisionLog526.xml"/><Relationship Id="rId752" Type="http://schemas.openxmlformats.org/officeDocument/2006/relationships/revisionLog" Target="revisionLog733.xml"/><Relationship Id="rId184" Type="http://schemas.openxmlformats.org/officeDocument/2006/relationships/revisionLog" Target="revisionLog165.xml"/><Relationship Id="rId391" Type="http://schemas.openxmlformats.org/officeDocument/2006/relationships/revisionLog" Target="revisionLog372.xml"/><Relationship Id="rId405" Type="http://schemas.openxmlformats.org/officeDocument/2006/relationships/revisionLog" Target="revisionLog386.xml"/><Relationship Id="rId612" Type="http://schemas.openxmlformats.org/officeDocument/2006/relationships/revisionLog" Target="revisionLog593.xml"/><Relationship Id="rId1035" Type="http://schemas.openxmlformats.org/officeDocument/2006/relationships/revisionLog" Target="revisionLog1016.xml"/><Relationship Id="rId251" Type="http://schemas.openxmlformats.org/officeDocument/2006/relationships/revisionLog" Target="revisionLog232.xml"/><Relationship Id="rId489" Type="http://schemas.openxmlformats.org/officeDocument/2006/relationships/revisionLog" Target="revisionLog470.xml"/><Relationship Id="rId696" Type="http://schemas.openxmlformats.org/officeDocument/2006/relationships/revisionLog" Target="revisionLog677.xml"/><Relationship Id="rId917" Type="http://schemas.openxmlformats.org/officeDocument/2006/relationships/revisionLog" Target="revisionLog898.xml"/><Relationship Id="rId1102" Type="http://schemas.openxmlformats.org/officeDocument/2006/relationships/revisionLog" Target="revisionLog1083.xml"/><Relationship Id="rId46" Type="http://schemas.openxmlformats.org/officeDocument/2006/relationships/revisionLog" Target="revisionLog46.xml"/><Relationship Id="rId349" Type="http://schemas.openxmlformats.org/officeDocument/2006/relationships/revisionLog" Target="revisionLog330.xml"/><Relationship Id="rId556" Type="http://schemas.openxmlformats.org/officeDocument/2006/relationships/revisionLog" Target="revisionLog537.xml"/><Relationship Id="rId763" Type="http://schemas.openxmlformats.org/officeDocument/2006/relationships/revisionLog" Target="revisionLog744.xml"/><Relationship Id="rId111" Type="http://schemas.openxmlformats.org/officeDocument/2006/relationships/revisionLog" Target="revisionLog111.xml"/><Relationship Id="rId195" Type="http://schemas.openxmlformats.org/officeDocument/2006/relationships/revisionLog" Target="revisionLog176.xml"/><Relationship Id="rId209" Type="http://schemas.openxmlformats.org/officeDocument/2006/relationships/revisionLog" Target="revisionLog190.xml"/><Relationship Id="rId416" Type="http://schemas.openxmlformats.org/officeDocument/2006/relationships/revisionLog" Target="revisionLog397.xml"/><Relationship Id="rId970" Type="http://schemas.openxmlformats.org/officeDocument/2006/relationships/revisionLog" Target="revisionLog951.xml"/><Relationship Id="rId1046" Type="http://schemas.openxmlformats.org/officeDocument/2006/relationships/revisionLog" Target="revisionLog1027.xml"/><Relationship Id="rId623" Type="http://schemas.openxmlformats.org/officeDocument/2006/relationships/revisionLog" Target="revisionLog604.xml"/><Relationship Id="rId830" Type="http://schemas.openxmlformats.org/officeDocument/2006/relationships/revisionLog" Target="revisionLog811.xml"/><Relationship Id="rId928" Type="http://schemas.openxmlformats.org/officeDocument/2006/relationships/revisionLog" Target="revisionLog909.xml"/><Relationship Id="rId57" Type="http://schemas.openxmlformats.org/officeDocument/2006/relationships/revisionLog" Target="revisionLog57.xml"/><Relationship Id="rId262" Type="http://schemas.openxmlformats.org/officeDocument/2006/relationships/revisionLog" Target="revisionLog243.xml"/><Relationship Id="rId567" Type="http://schemas.openxmlformats.org/officeDocument/2006/relationships/revisionLog" Target="revisionLog548.xml"/><Relationship Id="rId1113" Type="http://schemas.openxmlformats.org/officeDocument/2006/relationships/revisionLog" Target="revisionLog1094.xml"/><Relationship Id="rId122" Type="http://schemas.openxmlformats.org/officeDocument/2006/relationships/revisionLog" Target="revisionLog122.xml"/><Relationship Id="rId774" Type="http://schemas.openxmlformats.org/officeDocument/2006/relationships/revisionLog" Target="revisionLog755.xml"/><Relationship Id="rId981" Type="http://schemas.openxmlformats.org/officeDocument/2006/relationships/revisionLog" Target="revisionLog962.xml"/><Relationship Id="rId1057" Type="http://schemas.openxmlformats.org/officeDocument/2006/relationships/revisionLog" Target="revisionLog1038.xml"/><Relationship Id="rId427" Type="http://schemas.openxmlformats.org/officeDocument/2006/relationships/revisionLog" Target="revisionLog408.xml"/><Relationship Id="rId634" Type="http://schemas.openxmlformats.org/officeDocument/2006/relationships/revisionLog" Target="revisionLog615.xml"/><Relationship Id="rId841" Type="http://schemas.openxmlformats.org/officeDocument/2006/relationships/revisionLog" Target="revisionLog822.xml"/><Relationship Id="rId273" Type="http://schemas.openxmlformats.org/officeDocument/2006/relationships/revisionLog" Target="revisionLog254.xml"/><Relationship Id="rId480" Type="http://schemas.openxmlformats.org/officeDocument/2006/relationships/revisionLog" Target="revisionLog461.xml"/><Relationship Id="rId701" Type="http://schemas.openxmlformats.org/officeDocument/2006/relationships/revisionLog" Target="revisionLog682.xml"/><Relationship Id="rId939" Type="http://schemas.openxmlformats.org/officeDocument/2006/relationships/revisionLog" Target="revisionLog920.xml"/><Relationship Id="rId68" Type="http://schemas.openxmlformats.org/officeDocument/2006/relationships/revisionLog" Target="revisionLog68.xml"/><Relationship Id="rId133" Type="http://schemas.openxmlformats.org/officeDocument/2006/relationships/revisionLog" Target="revisionLog133.xml"/><Relationship Id="rId340" Type="http://schemas.openxmlformats.org/officeDocument/2006/relationships/revisionLog" Target="revisionLog321.xml"/><Relationship Id="rId578" Type="http://schemas.openxmlformats.org/officeDocument/2006/relationships/revisionLog" Target="revisionLog559.xml"/><Relationship Id="rId785" Type="http://schemas.openxmlformats.org/officeDocument/2006/relationships/revisionLog" Target="revisionLog766.xml"/><Relationship Id="rId992" Type="http://schemas.openxmlformats.org/officeDocument/2006/relationships/revisionLog" Target="revisionLog973.xml"/><Relationship Id="rId200" Type="http://schemas.openxmlformats.org/officeDocument/2006/relationships/revisionLog" Target="revisionLog181.xml"/><Relationship Id="rId438" Type="http://schemas.openxmlformats.org/officeDocument/2006/relationships/revisionLog" Target="revisionLog419.xml"/><Relationship Id="rId645" Type="http://schemas.openxmlformats.org/officeDocument/2006/relationships/revisionLog" Target="revisionLog626.xml"/><Relationship Id="rId852" Type="http://schemas.openxmlformats.org/officeDocument/2006/relationships/revisionLog" Target="revisionLog833.xml"/><Relationship Id="rId1068" Type="http://schemas.openxmlformats.org/officeDocument/2006/relationships/revisionLog" Target="revisionLog1049.xml"/><Relationship Id="rId284" Type="http://schemas.openxmlformats.org/officeDocument/2006/relationships/revisionLog" Target="revisionLog265.xml"/><Relationship Id="rId491" Type="http://schemas.openxmlformats.org/officeDocument/2006/relationships/revisionLog" Target="revisionLog472.xml"/><Relationship Id="rId505" Type="http://schemas.openxmlformats.org/officeDocument/2006/relationships/revisionLog" Target="revisionLog486.xml"/><Relationship Id="rId712" Type="http://schemas.openxmlformats.org/officeDocument/2006/relationships/revisionLog" Target="revisionLog693.xml"/><Relationship Id="rId144" Type="http://schemas.openxmlformats.org/officeDocument/2006/relationships/revisionLog" Target="revisionLog2.xml"/><Relationship Id="rId79" Type="http://schemas.openxmlformats.org/officeDocument/2006/relationships/revisionLog" Target="revisionLog79.xml"/><Relationship Id="rId589" Type="http://schemas.openxmlformats.org/officeDocument/2006/relationships/revisionLog" Target="revisionLog570.xml"/><Relationship Id="rId796" Type="http://schemas.openxmlformats.org/officeDocument/2006/relationships/revisionLog" Target="revisionLog777.xml"/><Relationship Id="rId351" Type="http://schemas.openxmlformats.org/officeDocument/2006/relationships/revisionLog" Target="revisionLog332.xml"/><Relationship Id="rId449" Type="http://schemas.openxmlformats.org/officeDocument/2006/relationships/revisionLog" Target="revisionLog430.xml"/><Relationship Id="rId656" Type="http://schemas.openxmlformats.org/officeDocument/2006/relationships/revisionLog" Target="revisionLog637.xml"/><Relationship Id="rId863" Type="http://schemas.openxmlformats.org/officeDocument/2006/relationships/revisionLog" Target="revisionLog844.xml"/><Relationship Id="rId1079" Type="http://schemas.openxmlformats.org/officeDocument/2006/relationships/revisionLog" Target="revisionLog1060.xml"/><Relationship Id="rId211" Type="http://schemas.openxmlformats.org/officeDocument/2006/relationships/revisionLog" Target="revisionLog192.xml"/><Relationship Id="rId295" Type="http://schemas.openxmlformats.org/officeDocument/2006/relationships/revisionLog" Target="revisionLog276.xml"/><Relationship Id="rId309" Type="http://schemas.openxmlformats.org/officeDocument/2006/relationships/revisionLog" Target="revisionLog290.xml"/><Relationship Id="rId516" Type="http://schemas.openxmlformats.org/officeDocument/2006/relationships/revisionLog" Target="revisionLog497.xml"/><Relationship Id="rId723" Type="http://schemas.openxmlformats.org/officeDocument/2006/relationships/revisionLog" Target="revisionLog704.xml"/><Relationship Id="rId930" Type="http://schemas.openxmlformats.org/officeDocument/2006/relationships/revisionLog" Target="revisionLog911.xml"/><Relationship Id="rId1006" Type="http://schemas.openxmlformats.org/officeDocument/2006/relationships/revisionLog" Target="revisionLog987.xml"/><Relationship Id="rId155" Type="http://schemas.openxmlformats.org/officeDocument/2006/relationships/revisionLog" Target="revisionLog10.xml"/><Relationship Id="rId362" Type="http://schemas.openxmlformats.org/officeDocument/2006/relationships/revisionLog" Target="revisionLog343.xml"/><Relationship Id="rId222" Type="http://schemas.openxmlformats.org/officeDocument/2006/relationships/revisionLog" Target="revisionLog203.xml"/><Relationship Id="rId667" Type="http://schemas.openxmlformats.org/officeDocument/2006/relationships/revisionLog" Target="revisionLog648.xml"/><Relationship Id="rId874" Type="http://schemas.openxmlformats.org/officeDocument/2006/relationships/revisionLog" Target="revisionLog855.xml"/><Relationship Id="rId527" Type="http://schemas.openxmlformats.org/officeDocument/2006/relationships/revisionLog" Target="revisionLog508.xml"/><Relationship Id="rId734" Type="http://schemas.openxmlformats.org/officeDocument/2006/relationships/revisionLog" Target="revisionLog715.xml"/><Relationship Id="rId941" Type="http://schemas.openxmlformats.org/officeDocument/2006/relationships/revisionLog" Target="revisionLog922.xml"/><Relationship Id="rId70" Type="http://schemas.openxmlformats.org/officeDocument/2006/relationships/revisionLog" Target="revisionLog70.xml"/><Relationship Id="rId166" Type="http://schemas.openxmlformats.org/officeDocument/2006/relationships/revisionLog" Target="revisionLog147.xml"/><Relationship Id="rId373" Type="http://schemas.openxmlformats.org/officeDocument/2006/relationships/revisionLog" Target="revisionLog354.xml"/><Relationship Id="rId580" Type="http://schemas.openxmlformats.org/officeDocument/2006/relationships/revisionLog" Target="revisionLog561.xml"/><Relationship Id="rId801" Type="http://schemas.openxmlformats.org/officeDocument/2006/relationships/revisionLog" Target="revisionLog782.xml"/><Relationship Id="rId1017" Type="http://schemas.openxmlformats.org/officeDocument/2006/relationships/revisionLog" Target="revisionLog998.xml"/><Relationship Id="rId233" Type="http://schemas.openxmlformats.org/officeDocument/2006/relationships/revisionLog" Target="revisionLog214.xml"/><Relationship Id="rId440" Type="http://schemas.openxmlformats.org/officeDocument/2006/relationships/revisionLog" Target="revisionLog421.xml"/><Relationship Id="rId678" Type="http://schemas.openxmlformats.org/officeDocument/2006/relationships/revisionLog" Target="revisionLog659.xml"/><Relationship Id="rId885" Type="http://schemas.openxmlformats.org/officeDocument/2006/relationships/revisionLog" Target="revisionLog866.xml"/><Relationship Id="rId1070" Type="http://schemas.openxmlformats.org/officeDocument/2006/relationships/revisionLog" Target="revisionLog1051.xml"/><Relationship Id="rId28" Type="http://schemas.openxmlformats.org/officeDocument/2006/relationships/revisionLog" Target="revisionLog28.xml"/><Relationship Id="rId300" Type="http://schemas.openxmlformats.org/officeDocument/2006/relationships/revisionLog" Target="revisionLog281.xml"/><Relationship Id="rId538" Type="http://schemas.openxmlformats.org/officeDocument/2006/relationships/revisionLog" Target="revisionLog519.xml"/><Relationship Id="rId745" Type="http://schemas.openxmlformats.org/officeDocument/2006/relationships/revisionLog" Target="revisionLog726.xml"/><Relationship Id="rId952" Type="http://schemas.openxmlformats.org/officeDocument/2006/relationships/revisionLog" Target="revisionLog933.xml"/><Relationship Id="rId81" Type="http://schemas.openxmlformats.org/officeDocument/2006/relationships/revisionLog" Target="revisionLog81.xml"/><Relationship Id="rId177" Type="http://schemas.openxmlformats.org/officeDocument/2006/relationships/revisionLog" Target="revisionLog158.xml"/><Relationship Id="rId384" Type="http://schemas.openxmlformats.org/officeDocument/2006/relationships/revisionLog" Target="revisionLog365.xml"/><Relationship Id="rId591" Type="http://schemas.openxmlformats.org/officeDocument/2006/relationships/revisionLog" Target="revisionLog572.xml"/><Relationship Id="rId605" Type="http://schemas.openxmlformats.org/officeDocument/2006/relationships/revisionLog" Target="revisionLog586.xml"/><Relationship Id="rId812" Type="http://schemas.openxmlformats.org/officeDocument/2006/relationships/revisionLog" Target="revisionLog793.xml"/><Relationship Id="rId1028" Type="http://schemas.openxmlformats.org/officeDocument/2006/relationships/revisionLog" Target="revisionLog1009.xml"/><Relationship Id="rId244" Type="http://schemas.openxmlformats.org/officeDocument/2006/relationships/revisionLog" Target="revisionLog225.xml"/><Relationship Id="rId689" Type="http://schemas.openxmlformats.org/officeDocument/2006/relationships/revisionLog" Target="revisionLog670.xml"/><Relationship Id="rId896" Type="http://schemas.openxmlformats.org/officeDocument/2006/relationships/revisionLog" Target="revisionLog877.xml"/><Relationship Id="rId1081" Type="http://schemas.openxmlformats.org/officeDocument/2006/relationships/revisionLog" Target="revisionLog1062.xml"/><Relationship Id="rId39" Type="http://schemas.openxmlformats.org/officeDocument/2006/relationships/revisionLog" Target="revisionLog39.xml"/><Relationship Id="rId451" Type="http://schemas.openxmlformats.org/officeDocument/2006/relationships/revisionLog" Target="revisionLog432.xml"/><Relationship Id="rId549" Type="http://schemas.openxmlformats.org/officeDocument/2006/relationships/revisionLog" Target="revisionLog530.xml"/><Relationship Id="rId756" Type="http://schemas.openxmlformats.org/officeDocument/2006/relationships/revisionLog" Target="revisionLog737.xml"/><Relationship Id="rId104" Type="http://schemas.openxmlformats.org/officeDocument/2006/relationships/revisionLog" Target="revisionLog104.xml"/><Relationship Id="rId188" Type="http://schemas.openxmlformats.org/officeDocument/2006/relationships/revisionLog" Target="revisionLog169.xml"/><Relationship Id="rId311" Type="http://schemas.openxmlformats.org/officeDocument/2006/relationships/revisionLog" Target="revisionLog292.xml"/><Relationship Id="rId395" Type="http://schemas.openxmlformats.org/officeDocument/2006/relationships/revisionLog" Target="revisionLog376.xml"/><Relationship Id="rId409" Type="http://schemas.openxmlformats.org/officeDocument/2006/relationships/revisionLog" Target="revisionLog390.xml"/><Relationship Id="rId963" Type="http://schemas.openxmlformats.org/officeDocument/2006/relationships/revisionLog" Target="revisionLog944.xml"/><Relationship Id="rId1039" Type="http://schemas.openxmlformats.org/officeDocument/2006/relationships/revisionLog" Target="revisionLog1020.xml"/><Relationship Id="rId92" Type="http://schemas.openxmlformats.org/officeDocument/2006/relationships/revisionLog" Target="revisionLog92.xml"/><Relationship Id="rId616" Type="http://schemas.openxmlformats.org/officeDocument/2006/relationships/revisionLog" Target="revisionLog597.xml"/><Relationship Id="rId823" Type="http://schemas.openxmlformats.org/officeDocument/2006/relationships/revisionLog" Target="revisionLog804.xml"/><Relationship Id="rId255" Type="http://schemas.openxmlformats.org/officeDocument/2006/relationships/revisionLog" Target="revisionLog236.xml"/><Relationship Id="rId462" Type="http://schemas.openxmlformats.org/officeDocument/2006/relationships/revisionLog" Target="revisionLog443.xml"/><Relationship Id="rId1092" Type="http://schemas.openxmlformats.org/officeDocument/2006/relationships/revisionLog" Target="revisionLog1073.xml"/><Relationship Id="rId1106" Type="http://schemas.openxmlformats.org/officeDocument/2006/relationships/revisionLog" Target="revisionLog1087.xml"/><Relationship Id="rId115" Type="http://schemas.openxmlformats.org/officeDocument/2006/relationships/revisionLog" Target="revisionLog115.xml"/><Relationship Id="rId322" Type="http://schemas.openxmlformats.org/officeDocument/2006/relationships/revisionLog" Target="revisionLog303.xml"/><Relationship Id="rId767" Type="http://schemas.openxmlformats.org/officeDocument/2006/relationships/revisionLog" Target="revisionLog748.xml"/><Relationship Id="rId974" Type="http://schemas.openxmlformats.org/officeDocument/2006/relationships/revisionLog" Target="revisionLog955.xml"/><Relationship Id="rId199" Type="http://schemas.openxmlformats.org/officeDocument/2006/relationships/revisionLog" Target="revisionLog180.xml"/><Relationship Id="rId627" Type="http://schemas.openxmlformats.org/officeDocument/2006/relationships/revisionLog" Target="revisionLog608.xml"/><Relationship Id="rId834" Type="http://schemas.openxmlformats.org/officeDocument/2006/relationships/revisionLog" Target="revisionLog815.xml"/><Relationship Id="rId266" Type="http://schemas.openxmlformats.org/officeDocument/2006/relationships/revisionLog" Target="revisionLog247.xml"/><Relationship Id="rId473" Type="http://schemas.openxmlformats.org/officeDocument/2006/relationships/revisionLog" Target="revisionLog454.xml"/><Relationship Id="rId680" Type="http://schemas.openxmlformats.org/officeDocument/2006/relationships/revisionLog" Target="revisionLog661.xml"/><Relationship Id="rId901" Type="http://schemas.openxmlformats.org/officeDocument/2006/relationships/revisionLog" Target="revisionLog882.xml"/><Relationship Id="rId1117" Type="http://schemas.openxmlformats.org/officeDocument/2006/relationships/revisionLog" Target="revisionLog1098.xml"/><Relationship Id="rId30" Type="http://schemas.openxmlformats.org/officeDocument/2006/relationships/revisionLog" Target="revisionLog30.xml"/><Relationship Id="rId126" Type="http://schemas.openxmlformats.org/officeDocument/2006/relationships/revisionLog" Target="revisionLog126.xml"/><Relationship Id="rId333" Type="http://schemas.openxmlformats.org/officeDocument/2006/relationships/revisionLog" Target="revisionLog314.xml"/><Relationship Id="rId540" Type="http://schemas.openxmlformats.org/officeDocument/2006/relationships/revisionLog" Target="revisionLog521.xml"/><Relationship Id="rId778" Type="http://schemas.openxmlformats.org/officeDocument/2006/relationships/revisionLog" Target="revisionLog759.xml"/><Relationship Id="rId985" Type="http://schemas.openxmlformats.org/officeDocument/2006/relationships/revisionLog" Target="revisionLog966.xml"/><Relationship Id="rId638" Type="http://schemas.openxmlformats.org/officeDocument/2006/relationships/revisionLog" Target="revisionLog619.xml"/><Relationship Id="rId845" Type="http://schemas.openxmlformats.org/officeDocument/2006/relationships/revisionLog" Target="revisionLog826.xml"/><Relationship Id="rId1030" Type="http://schemas.openxmlformats.org/officeDocument/2006/relationships/revisionLog" Target="revisionLog1011.xml"/><Relationship Id="rId277" Type="http://schemas.openxmlformats.org/officeDocument/2006/relationships/revisionLog" Target="revisionLog258.xml"/><Relationship Id="rId400" Type="http://schemas.openxmlformats.org/officeDocument/2006/relationships/revisionLog" Target="revisionLog381.xml"/><Relationship Id="rId484" Type="http://schemas.openxmlformats.org/officeDocument/2006/relationships/revisionLog" Target="revisionLog465.xml"/><Relationship Id="rId705" Type="http://schemas.openxmlformats.org/officeDocument/2006/relationships/revisionLog" Target="revisionLog686.xml"/><Relationship Id="rId137" Type="http://schemas.openxmlformats.org/officeDocument/2006/relationships/revisionLog" Target="revisionLog137.xml"/><Relationship Id="rId344" Type="http://schemas.openxmlformats.org/officeDocument/2006/relationships/revisionLog" Target="revisionLog325.xml"/><Relationship Id="rId691" Type="http://schemas.openxmlformats.org/officeDocument/2006/relationships/revisionLog" Target="revisionLog672.xml"/><Relationship Id="rId789" Type="http://schemas.openxmlformats.org/officeDocument/2006/relationships/revisionLog" Target="revisionLog770.xml"/><Relationship Id="rId912" Type="http://schemas.openxmlformats.org/officeDocument/2006/relationships/revisionLog" Target="revisionLog893.xml"/><Relationship Id="rId996" Type="http://schemas.openxmlformats.org/officeDocument/2006/relationships/revisionLog" Target="revisionLog977.xml"/><Relationship Id="rId41" Type="http://schemas.openxmlformats.org/officeDocument/2006/relationships/revisionLog" Target="revisionLog41.xml"/><Relationship Id="rId551" Type="http://schemas.openxmlformats.org/officeDocument/2006/relationships/revisionLog" Target="revisionLog532.xml"/><Relationship Id="rId649" Type="http://schemas.openxmlformats.org/officeDocument/2006/relationships/revisionLog" Target="revisionLog630.xml"/><Relationship Id="rId856" Type="http://schemas.openxmlformats.org/officeDocument/2006/relationships/revisionLog" Target="revisionLog837.xml"/><Relationship Id="rId190" Type="http://schemas.openxmlformats.org/officeDocument/2006/relationships/revisionLog" Target="revisionLog171.xml"/><Relationship Id="rId204" Type="http://schemas.openxmlformats.org/officeDocument/2006/relationships/revisionLog" Target="revisionLog185.xml"/><Relationship Id="rId288" Type="http://schemas.openxmlformats.org/officeDocument/2006/relationships/revisionLog" Target="revisionLog269.xml"/><Relationship Id="rId411" Type="http://schemas.openxmlformats.org/officeDocument/2006/relationships/revisionLog" Target="revisionLog392.xml"/><Relationship Id="rId509" Type="http://schemas.openxmlformats.org/officeDocument/2006/relationships/revisionLog" Target="revisionLog490.xml"/><Relationship Id="rId1041" Type="http://schemas.openxmlformats.org/officeDocument/2006/relationships/revisionLog" Target="revisionLog1022.xml"/><Relationship Id="rId495" Type="http://schemas.openxmlformats.org/officeDocument/2006/relationships/revisionLog" Target="revisionLog476.xml"/><Relationship Id="rId716" Type="http://schemas.openxmlformats.org/officeDocument/2006/relationships/revisionLog" Target="revisionLog697.xml"/><Relationship Id="rId923" Type="http://schemas.openxmlformats.org/officeDocument/2006/relationships/revisionLog" Target="revisionLog904.xml"/><Relationship Id="rId52" Type="http://schemas.openxmlformats.org/officeDocument/2006/relationships/revisionLog" Target="revisionLog52.xml"/><Relationship Id="rId148" Type="http://schemas.openxmlformats.org/officeDocument/2006/relationships/revisionLog" Target="revisionLog3.xml"/><Relationship Id="rId355" Type="http://schemas.openxmlformats.org/officeDocument/2006/relationships/revisionLog" Target="revisionLog336.xml"/><Relationship Id="rId562" Type="http://schemas.openxmlformats.org/officeDocument/2006/relationships/revisionLog" Target="revisionLog543.xml"/><Relationship Id="rId215" Type="http://schemas.openxmlformats.org/officeDocument/2006/relationships/revisionLog" Target="revisionLog196.xml"/><Relationship Id="rId422" Type="http://schemas.openxmlformats.org/officeDocument/2006/relationships/revisionLog" Target="revisionLog403.xml"/><Relationship Id="rId867" Type="http://schemas.openxmlformats.org/officeDocument/2006/relationships/revisionLog" Target="revisionLog848.xml"/><Relationship Id="rId1052" Type="http://schemas.openxmlformats.org/officeDocument/2006/relationships/revisionLog" Target="revisionLog1033.xml"/><Relationship Id="rId299" Type="http://schemas.openxmlformats.org/officeDocument/2006/relationships/revisionLog" Target="revisionLog280.xml"/><Relationship Id="rId727" Type="http://schemas.openxmlformats.org/officeDocument/2006/relationships/revisionLog" Target="revisionLog708.xml"/><Relationship Id="rId934" Type="http://schemas.openxmlformats.org/officeDocument/2006/relationships/revisionLog" Target="revisionLog915.xml"/><Relationship Id="rId63" Type="http://schemas.openxmlformats.org/officeDocument/2006/relationships/revisionLog" Target="revisionLog63.xml"/><Relationship Id="rId159" Type="http://schemas.openxmlformats.org/officeDocument/2006/relationships/revisionLog" Target="revisionLog14.xml"/><Relationship Id="rId366" Type="http://schemas.openxmlformats.org/officeDocument/2006/relationships/revisionLog" Target="revisionLog347.xml"/><Relationship Id="rId573" Type="http://schemas.openxmlformats.org/officeDocument/2006/relationships/revisionLog" Target="revisionLog554.xml"/><Relationship Id="rId780" Type="http://schemas.openxmlformats.org/officeDocument/2006/relationships/revisionLog" Target="revisionLog761.xml"/><Relationship Id="rId226" Type="http://schemas.openxmlformats.org/officeDocument/2006/relationships/revisionLog" Target="revisionLog207.xml"/><Relationship Id="rId433" Type="http://schemas.openxmlformats.org/officeDocument/2006/relationships/revisionLog" Target="revisionLog414.xml"/><Relationship Id="rId878" Type="http://schemas.openxmlformats.org/officeDocument/2006/relationships/revisionLog" Target="revisionLog859.xml"/><Relationship Id="rId1063" Type="http://schemas.openxmlformats.org/officeDocument/2006/relationships/revisionLog" Target="revisionLog1044.xml"/><Relationship Id="rId640" Type="http://schemas.openxmlformats.org/officeDocument/2006/relationships/revisionLog" Target="revisionLog621.xml"/><Relationship Id="rId738" Type="http://schemas.openxmlformats.org/officeDocument/2006/relationships/revisionLog" Target="revisionLog719.xml"/><Relationship Id="rId945" Type="http://schemas.openxmlformats.org/officeDocument/2006/relationships/revisionLog" Target="revisionLog926.xml"/><Relationship Id="rId74" Type="http://schemas.openxmlformats.org/officeDocument/2006/relationships/revisionLog" Target="revisionLog74.xml"/><Relationship Id="rId377" Type="http://schemas.openxmlformats.org/officeDocument/2006/relationships/revisionLog" Target="revisionLog358.xml"/><Relationship Id="rId500" Type="http://schemas.openxmlformats.org/officeDocument/2006/relationships/revisionLog" Target="revisionLog481.xml"/><Relationship Id="rId584" Type="http://schemas.openxmlformats.org/officeDocument/2006/relationships/revisionLog" Target="revisionLog565.xml"/><Relationship Id="rId805" Type="http://schemas.openxmlformats.org/officeDocument/2006/relationships/revisionLog" Target="revisionLog786.xml"/><Relationship Id="rId237" Type="http://schemas.openxmlformats.org/officeDocument/2006/relationships/revisionLog" Target="revisionLog218.xml"/><Relationship Id="rId791" Type="http://schemas.openxmlformats.org/officeDocument/2006/relationships/revisionLog" Target="revisionLog772.xml"/><Relationship Id="rId889" Type="http://schemas.openxmlformats.org/officeDocument/2006/relationships/revisionLog" Target="revisionLog870.xml"/><Relationship Id="rId1074" Type="http://schemas.openxmlformats.org/officeDocument/2006/relationships/revisionLog" Target="revisionLog1055.xml"/><Relationship Id="rId444" Type="http://schemas.openxmlformats.org/officeDocument/2006/relationships/revisionLog" Target="revisionLog425.xml"/><Relationship Id="rId651" Type="http://schemas.openxmlformats.org/officeDocument/2006/relationships/revisionLog" Target="revisionLog632.xml"/><Relationship Id="rId749" Type="http://schemas.openxmlformats.org/officeDocument/2006/relationships/revisionLog" Target="revisionLog730.xml"/><Relationship Id="rId290" Type="http://schemas.openxmlformats.org/officeDocument/2006/relationships/revisionLog" Target="revisionLog271.xml"/><Relationship Id="rId304" Type="http://schemas.openxmlformats.org/officeDocument/2006/relationships/revisionLog" Target="revisionLog285.xml"/><Relationship Id="rId388" Type="http://schemas.openxmlformats.org/officeDocument/2006/relationships/revisionLog" Target="revisionLog369.xml"/><Relationship Id="rId511" Type="http://schemas.openxmlformats.org/officeDocument/2006/relationships/revisionLog" Target="revisionLog492.xml"/><Relationship Id="rId609" Type="http://schemas.openxmlformats.org/officeDocument/2006/relationships/revisionLog" Target="revisionLog590.xml"/><Relationship Id="rId956" Type="http://schemas.openxmlformats.org/officeDocument/2006/relationships/revisionLog" Target="revisionLog937.xml"/><Relationship Id="rId85" Type="http://schemas.openxmlformats.org/officeDocument/2006/relationships/revisionLog" Target="revisionLog85.xml"/><Relationship Id="rId150" Type="http://schemas.openxmlformats.org/officeDocument/2006/relationships/revisionLog" Target="revisionLog5.xml"/><Relationship Id="rId595" Type="http://schemas.openxmlformats.org/officeDocument/2006/relationships/revisionLog" Target="revisionLog576.xml"/><Relationship Id="rId816" Type="http://schemas.openxmlformats.org/officeDocument/2006/relationships/revisionLog" Target="revisionLog797.xml"/><Relationship Id="rId1001" Type="http://schemas.openxmlformats.org/officeDocument/2006/relationships/revisionLog" Target="revisionLog982.xml"/><Relationship Id="rId248" Type="http://schemas.openxmlformats.org/officeDocument/2006/relationships/revisionLog" Target="revisionLog229.xml"/><Relationship Id="rId455" Type="http://schemas.openxmlformats.org/officeDocument/2006/relationships/revisionLog" Target="revisionLog436.xml"/><Relationship Id="rId662" Type="http://schemas.openxmlformats.org/officeDocument/2006/relationships/revisionLog" Target="revisionLog643.xml"/><Relationship Id="rId1085" Type="http://schemas.openxmlformats.org/officeDocument/2006/relationships/revisionLog" Target="revisionLog1066.xml"/><Relationship Id="rId108" Type="http://schemas.openxmlformats.org/officeDocument/2006/relationships/revisionLog" Target="revisionLog108.xml"/><Relationship Id="rId315" Type="http://schemas.openxmlformats.org/officeDocument/2006/relationships/revisionLog" Target="revisionLog296.xml"/><Relationship Id="rId522" Type="http://schemas.openxmlformats.org/officeDocument/2006/relationships/revisionLog" Target="revisionLog503.xml"/><Relationship Id="rId967" Type="http://schemas.openxmlformats.org/officeDocument/2006/relationships/revisionLog" Target="revisionLog948.xml"/><Relationship Id="rId96" Type="http://schemas.openxmlformats.org/officeDocument/2006/relationships/revisionLog" Target="revisionLog96.xml"/><Relationship Id="rId161" Type="http://schemas.openxmlformats.org/officeDocument/2006/relationships/revisionLog" Target="revisionLog16.xml"/><Relationship Id="rId399" Type="http://schemas.openxmlformats.org/officeDocument/2006/relationships/revisionLog" Target="revisionLog380.xml"/><Relationship Id="rId827" Type="http://schemas.openxmlformats.org/officeDocument/2006/relationships/revisionLog" Target="revisionLog808.xml"/><Relationship Id="rId1012" Type="http://schemas.openxmlformats.org/officeDocument/2006/relationships/revisionLog" Target="revisionLog993.xml"/><Relationship Id="rId259" Type="http://schemas.openxmlformats.org/officeDocument/2006/relationships/revisionLog" Target="revisionLog240.xml"/><Relationship Id="rId466" Type="http://schemas.openxmlformats.org/officeDocument/2006/relationships/revisionLog" Target="revisionLog447.xml"/><Relationship Id="rId673" Type="http://schemas.openxmlformats.org/officeDocument/2006/relationships/revisionLog" Target="revisionLog654.xml"/><Relationship Id="rId880" Type="http://schemas.openxmlformats.org/officeDocument/2006/relationships/revisionLog" Target="revisionLog861.xml"/><Relationship Id="rId1096" Type="http://schemas.openxmlformats.org/officeDocument/2006/relationships/revisionLog" Target="revisionLog1077.xml"/><Relationship Id="rId23" Type="http://schemas.openxmlformats.org/officeDocument/2006/relationships/revisionLog" Target="revisionLog23.xml"/><Relationship Id="rId119" Type="http://schemas.openxmlformats.org/officeDocument/2006/relationships/revisionLog" Target="revisionLog119.xml"/><Relationship Id="rId326" Type="http://schemas.openxmlformats.org/officeDocument/2006/relationships/revisionLog" Target="revisionLog307.xml"/><Relationship Id="rId533" Type="http://schemas.openxmlformats.org/officeDocument/2006/relationships/revisionLog" Target="revisionLog514.xml"/><Relationship Id="rId978" Type="http://schemas.openxmlformats.org/officeDocument/2006/relationships/revisionLog" Target="revisionLog959.xml"/><Relationship Id="rId740" Type="http://schemas.openxmlformats.org/officeDocument/2006/relationships/revisionLog" Target="revisionLog721.xml"/><Relationship Id="rId838" Type="http://schemas.openxmlformats.org/officeDocument/2006/relationships/revisionLog" Target="revisionLog819.xml"/><Relationship Id="rId1023" Type="http://schemas.openxmlformats.org/officeDocument/2006/relationships/revisionLog" Target="revisionLog1004.xml"/><Relationship Id="rId172" Type="http://schemas.openxmlformats.org/officeDocument/2006/relationships/revisionLog" Target="revisionLog153.xml"/><Relationship Id="rId477" Type="http://schemas.openxmlformats.org/officeDocument/2006/relationships/revisionLog" Target="revisionLog458.xml"/><Relationship Id="rId600" Type="http://schemas.openxmlformats.org/officeDocument/2006/relationships/revisionLog" Target="revisionLog581.xml"/><Relationship Id="rId684" Type="http://schemas.openxmlformats.org/officeDocument/2006/relationships/revisionLog" Target="revisionLog665.xml"/><Relationship Id="rId337" Type="http://schemas.openxmlformats.org/officeDocument/2006/relationships/revisionLog" Target="revisionLog318.xml"/><Relationship Id="rId891" Type="http://schemas.openxmlformats.org/officeDocument/2006/relationships/revisionLog" Target="revisionLog872.xml"/><Relationship Id="rId905" Type="http://schemas.openxmlformats.org/officeDocument/2006/relationships/revisionLog" Target="revisionLog886.xml"/><Relationship Id="rId989" Type="http://schemas.openxmlformats.org/officeDocument/2006/relationships/revisionLog" Target="revisionLog970.xml"/><Relationship Id="rId34" Type="http://schemas.openxmlformats.org/officeDocument/2006/relationships/revisionLog" Target="revisionLog34.xml"/><Relationship Id="rId544" Type="http://schemas.openxmlformats.org/officeDocument/2006/relationships/revisionLog" Target="revisionLog525.xml"/><Relationship Id="rId751" Type="http://schemas.openxmlformats.org/officeDocument/2006/relationships/revisionLog" Target="revisionLog732.xml"/><Relationship Id="rId849" Type="http://schemas.openxmlformats.org/officeDocument/2006/relationships/revisionLog" Target="revisionLog830.xml"/><Relationship Id="rId183" Type="http://schemas.openxmlformats.org/officeDocument/2006/relationships/revisionLog" Target="revisionLog164.xml"/><Relationship Id="rId390" Type="http://schemas.openxmlformats.org/officeDocument/2006/relationships/revisionLog" Target="revisionLog371.xml"/><Relationship Id="rId404" Type="http://schemas.openxmlformats.org/officeDocument/2006/relationships/revisionLog" Target="revisionLog385.xml"/><Relationship Id="rId611" Type="http://schemas.openxmlformats.org/officeDocument/2006/relationships/revisionLog" Target="revisionLog592.xml"/><Relationship Id="rId1034" Type="http://schemas.openxmlformats.org/officeDocument/2006/relationships/revisionLog" Target="revisionLog1015.xml"/><Relationship Id="rId250" Type="http://schemas.openxmlformats.org/officeDocument/2006/relationships/revisionLog" Target="revisionLog231.xml"/><Relationship Id="rId488" Type="http://schemas.openxmlformats.org/officeDocument/2006/relationships/revisionLog" Target="revisionLog469.xml"/><Relationship Id="rId695" Type="http://schemas.openxmlformats.org/officeDocument/2006/relationships/revisionLog" Target="revisionLog676.xml"/><Relationship Id="rId709" Type="http://schemas.openxmlformats.org/officeDocument/2006/relationships/revisionLog" Target="revisionLog690.xml"/><Relationship Id="rId916" Type="http://schemas.openxmlformats.org/officeDocument/2006/relationships/revisionLog" Target="revisionLog897.xml"/><Relationship Id="rId1101" Type="http://schemas.openxmlformats.org/officeDocument/2006/relationships/revisionLog" Target="revisionLog1082.xml"/><Relationship Id="rId45" Type="http://schemas.openxmlformats.org/officeDocument/2006/relationships/revisionLog" Target="revisionLog45.xml"/><Relationship Id="rId110" Type="http://schemas.openxmlformats.org/officeDocument/2006/relationships/revisionLog" Target="revisionLog110.xml"/><Relationship Id="rId348" Type="http://schemas.openxmlformats.org/officeDocument/2006/relationships/revisionLog" Target="revisionLog329.xml"/><Relationship Id="rId555" Type="http://schemas.openxmlformats.org/officeDocument/2006/relationships/revisionLog" Target="revisionLog536.xml"/><Relationship Id="rId762" Type="http://schemas.openxmlformats.org/officeDocument/2006/relationships/revisionLog" Target="revisionLog743.xml"/><Relationship Id="rId194" Type="http://schemas.openxmlformats.org/officeDocument/2006/relationships/revisionLog" Target="revisionLog175.xml"/><Relationship Id="rId208" Type="http://schemas.openxmlformats.org/officeDocument/2006/relationships/revisionLog" Target="revisionLog189.xml"/><Relationship Id="rId415" Type="http://schemas.openxmlformats.org/officeDocument/2006/relationships/revisionLog" Target="revisionLog396.xml"/><Relationship Id="rId622" Type="http://schemas.openxmlformats.org/officeDocument/2006/relationships/revisionLog" Target="revisionLog603.xml"/><Relationship Id="rId1045" Type="http://schemas.openxmlformats.org/officeDocument/2006/relationships/revisionLog" Target="revisionLog1026.xml"/><Relationship Id="rId261" Type="http://schemas.openxmlformats.org/officeDocument/2006/relationships/revisionLog" Target="revisionLog242.xml"/><Relationship Id="rId499" Type="http://schemas.openxmlformats.org/officeDocument/2006/relationships/revisionLog" Target="revisionLog480.xml"/><Relationship Id="rId927" Type="http://schemas.openxmlformats.org/officeDocument/2006/relationships/revisionLog" Target="revisionLog908.xml"/><Relationship Id="rId1112" Type="http://schemas.openxmlformats.org/officeDocument/2006/relationships/revisionLog" Target="revisionLog1093.xml"/><Relationship Id="rId56" Type="http://schemas.openxmlformats.org/officeDocument/2006/relationships/revisionLog" Target="revisionLog56.xml"/><Relationship Id="rId359" Type="http://schemas.openxmlformats.org/officeDocument/2006/relationships/revisionLog" Target="revisionLog340.xml"/><Relationship Id="rId566" Type="http://schemas.openxmlformats.org/officeDocument/2006/relationships/revisionLog" Target="revisionLog547.xml"/><Relationship Id="rId773" Type="http://schemas.openxmlformats.org/officeDocument/2006/relationships/revisionLog" Target="revisionLog754.xml"/><Relationship Id="rId121" Type="http://schemas.openxmlformats.org/officeDocument/2006/relationships/revisionLog" Target="revisionLog121.xml"/><Relationship Id="rId219" Type="http://schemas.openxmlformats.org/officeDocument/2006/relationships/revisionLog" Target="revisionLog200.xml"/><Relationship Id="rId426" Type="http://schemas.openxmlformats.org/officeDocument/2006/relationships/revisionLog" Target="revisionLog407.xml"/><Relationship Id="rId633" Type="http://schemas.openxmlformats.org/officeDocument/2006/relationships/revisionLog" Target="revisionLog614.xml"/><Relationship Id="rId980" Type="http://schemas.openxmlformats.org/officeDocument/2006/relationships/revisionLog" Target="revisionLog961.xml"/><Relationship Id="rId1056" Type="http://schemas.openxmlformats.org/officeDocument/2006/relationships/revisionLog" Target="revisionLog1037.xml"/><Relationship Id="rId840" Type="http://schemas.openxmlformats.org/officeDocument/2006/relationships/revisionLog" Target="revisionLog821.xml"/><Relationship Id="rId938" Type="http://schemas.openxmlformats.org/officeDocument/2006/relationships/revisionLog" Target="revisionLog919.xml"/><Relationship Id="rId67" Type="http://schemas.openxmlformats.org/officeDocument/2006/relationships/revisionLog" Target="revisionLog67.xml"/><Relationship Id="rId272" Type="http://schemas.openxmlformats.org/officeDocument/2006/relationships/revisionLog" Target="revisionLog253.xml"/><Relationship Id="rId577" Type="http://schemas.openxmlformats.org/officeDocument/2006/relationships/revisionLog" Target="revisionLog558.xml"/><Relationship Id="rId700" Type="http://schemas.openxmlformats.org/officeDocument/2006/relationships/revisionLog" Target="revisionLog681.xml"/><Relationship Id="rId1123" Type="http://schemas.openxmlformats.org/officeDocument/2006/relationships/revisionLog" Target="revisionLog1104.xml"/><Relationship Id="rId132" Type="http://schemas.openxmlformats.org/officeDocument/2006/relationships/revisionLog" Target="revisionLog132.xml"/><Relationship Id="rId784" Type="http://schemas.openxmlformats.org/officeDocument/2006/relationships/revisionLog" Target="revisionLog765.xml"/><Relationship Id="rId991" Type="http://schemas.openxmlformats.org/officeDocument/2006/relationships/revisionLog" Target="revisionLog972.xml"/><Relationship Id="rId1067" Type="http://schemas.openxmlformats.org/officeDocument/2006/relationships/revisionLog" Target="revisionLog1048.xml"/><Relationship Id="rId437" Type="http://schemas.openxmlformats.org/officeDocument/2006/relationships/revisionLog" Target="revisionLog418.xml"/><Relationship Id="rId644" Type="http://schemas.openxmlformats.org/officeDocument/2006/relationships/revisionLog" Target="revisionLog625.xml"/><Relationship Id="rId851" Type="http://schemas.openxmlformats.org/officeDocument/2006/relationships/revisionLog" Target="revisionLog832.xml"/><Relationship Id="rId283" Type="http://schemas.openxmlformats.org/officeDocument/2006/relationships/revisionLog" Target="revisionLog264.xml"/><Relationship Id="rId490" Type="http://schemas.openxmlformats.org/officeDocument/2006/relationships/revisionLog" Target="revisionLog471.xml"/><Relationship Id="rId504" Type="http://schemas.openxmlformats.org/officeDocument/2006/relationships/revisionLog" Target="revisionLog485.xml"/><Relationship Id="rId711" Type="http://schemas.openxmlformats.org/officeDocument/2006/relationships/revisionLog" Target="revisionLog692.xml"/><Relationship Id="rId949" Type="http://schemas.openxmlformats.org/officeDocument/2006/relationships/revisionLog" Target="revisionLog930.xml"/><Relationship Id="rId143" Type="http://schemas.openxmlformats.org/officeDocument/2006/relationships/revisionLog" Target="revisionLog1.xml"/><Relationship Id="rId78" Type="http://schemas.openxmlformats.org/officeDocument/2006/relationships/revisionLog" Target="revisionLog78.xml"/><Relationship Id="rId350" Type="http://schemas.openxmlformats.org/officeDocument/2006/relationships/revisionLog" Target="revisionLog331.xml"/><Relationship Id="rId588" Type="http://schemas.openxmlformats.org/officeDocument/2006/relationships/revisionLog" Target="revisionLog569.xml"/><Relationship Id="rId795" Type="http://schemas.openxmlformats.org/officeDocument/2006/relationships/revisionLog" Target="revisionLog776.xml"/><Relationship Id="rId809" Type="http://schemas.openxmlformats.org/officeDocument/2006/relationships/revisionLog" Target="revisionLog790.xml"/><Relationship Id="rId210" Type="http://schemas.openxmlformats.org/officeDocument/2006/relationships/revisionLog" Target="revisionLog191.xml"/><Relationship Id="rId448" Type="http://schemas.openxmlformats.org/officeDocument/2006/relationships/revisionLog" Target="revisionLog429.xml"/><Relationship Id="rId655" Type="http://schemas.openxmlformats.org/officeDocument/2006/relationships/revisionLog" Target="revisionLog636.xml"/><Relationship Id="rId862" Type="http://schemas.openxmlformats.org/officeDocument/2006/relationships/revisionLog" Target="revisionLog843.xml"/><Relationship Id="rId1078" Type="http://schemas.openxmlformats.org/officeDocument/2006/relationships/revisionLog" Target="revisionLog1059.xml"/><Relationship Id="rId294" Type="http://schemas.openxmlformats.org/officeDocument/2006/relationships/revisionLog" Target="revisionLog275.xml"/><Relationship Id="rId308" Type="http://schemas.openxmlformats.org/officeDocument/2006/relationships/revisionLog" Target="revisionLog289.xml"/><Relationship Id="rId515" Type="http://schemas.openxmlformats.org/officeDocument/2006/relationships/revisionLog" Target="revisionLog496.xml"/><Relationship Id="rId722" Type="http://schemas.openxmlformats.org/officeDocument/2006/relationships/revisionLog" Target="revisionLog703.xml"/><Relationship Id="rId89" Type="http://schemas.openxmlformats.org/officeDocument/2006/relationships/revisionLog" Target="revisionLog89.xml"/><Relationship Id="rId154" Type="http://schemas.openxmlformats.org/officeDocument/2006/relationships/revisionLog" Target="revisionLog9.xml"/><Relationship Id="rId361" Type="http://schemas.openxmlformats.org/officeDocument/2006/relationships/revisionLog" Target="revisionLog342.xml"/><Relationship Id="rId599" Type="http://schemas.openxmlformats.org/officeDocument/2006/relationships/revisionLog" Target="revisionLog580.xml"/><Relationship Id="rId1005" Type="http://schemas.openxmlformats.org/officeDocument/2006/relationships/revisionLog" Target="revisionLog986.xml"/><Relationship Id="rId459" Type="http://schemas.openxmlformats.org/officeDocument/2006/relationships/revisionLog" Target="revisionLog440.xml"/><Relationship Id="rId666" Type="http://schemas.openxmlformats.org/officeDocument/2006/relationships/revisionLog" Target="revisionLog647.xml"/><Relationship Id="rId873" Type="http://schemas.openxmlformats.org/officeDocument/2006/relationships/revisionLog" Target="revisionLog854.xml"/><Relationship Id="rId1089" Type="http://schemas.openxmlformats.org/officeDocument/2006/relationships/revisionLog" Target="revisionLog1070.xml"/><Relationship Id="rId221" Type="http://schemas.openxmlformats.org/officeDocument/2006/relationships/revisionLog" Target="revisionLog202.xml"/><Relationship Id="rId319" Type="http://schemas.openxmlformats.org/officeDocument/2006/relationships/revisionLog" Target="revisionLog300.xml"/><Relationship Id="rId526" Type="http://schemas.openxmlformats.org/officeDocument/2006/relationships/revisionLog" Target="revisionLog507.xml"/><Relationship Id="rId733" Type="http://schemas.openxmlformats.org/officeDocument/2006/relationships/revisionLog" Target="revisionLog714.xml"/><Relationship Id="rId940" Type="http://schemas.openxmlformats.org/officeDocument/2006/relationships/revisionLog" Target="revisionLog921.xml"/><Relationship Id="rId1016" Type="http://schemas.openxmlformats.org/officeDocument/2006/relationships/revisionLog" Target="revisionLog997.xml"/><Relationship Id="rId165" Type="http://schemas.openxmlformats.org/officeDocument/2006/relationships/revisionLog" Target="revisionLog146.xml"/><Relationship Id="rId372" Type="http://schemas.openxmlformats.org/officeDocument/2006/relationships/revisionLog" Target="revisionLog353.xml"/><Relationship Id="rId677" Type="http://schemas.openxmlformats.org/officeDocument/2006/relationships/revisionLog" Target="revisionLog658.xml"/><Relationship Id="rId800" Type="http://schemas.openxmlformats.org/officeDocument/2006/relationships/revisionLog" Target="revisionLog781.xml"/><Relationship Id="rId232" Type="http://schemas.openxmlformats.org/officeDocument/2006/relationships/revisionLog" Target="revisionLog213.xml"/><Relationship Id="rId884" Type="http://schemas.openxmlformats.org/officeDocument/2006/relationships/revisionLog" Target="revisionLog865.xml"/><Relationship Id="rId27" Type="http://schemas.openxmlformats.org/officeDocument/2006/relationships/revisionLog" Target="revisionLog27.xml"/><Relationship Id="rId537" Type="http://schemas.openxmlformats.org/officeDocument/2006/relationships/revisionLog" Target="revisionLog518.xml"/><Relationship Id="rId744" Type="http://schemas.openxmlformats.org/officeDocument/2006/relationships/revisionLog" Target="revisionLog725.xml"/><Relationship Id="rId951" Type="http://schemas.openxmlformats.org/officeDocument/2006/relationships/revisionLog" Target="revisionLog932.xml"/><Relationship Id="rId80" Type="http://schemas.openxmlformats.org/officeDocument/2006/relationships/revisionLog" Target="revisionLog80.xml"/><Relationship Id="rId176" Type="http://schemas.openxmlformats.org/officeDocument/2006/relationships/revisionLog" Target="revisionLog157.xml"/><Relationship Id="rId383" Type="http://schemas.openxmlformats.org/officeDocument/2006/relationships/revisionLog" Target="revisionLog364.xml"/><Relationship Id="rId590" Type="http://schemas.openxmlformats.org/officeDocument/2006/relationships/revisionLog" Target="revisionLog571.xml"/><Relationship Id="rId604" Type="http://schemas.openxmlformats.org/officeDocument/2006/relationships/revisionLog" Target="revisionLog585.xml"/><Relationship Id="rId811" Type="http://schemas.openxmlformats.org/officeDocument/2006/relationships/revisionLog" Target="revisionLog792.xml"/><Relationship Id="rId1027" Type="http://schemas.openxmlformats.org/officeDocument/2006/relationships/revisionLog" Target="revisionLog1008.xml"/><Relationship Id="rId243" Type="http://schemas.openxmlformats.org/officeDocument/2006/relationships/revisionLog" Target="revisionLog224.xml"/><Relationship Id="rId450" Type="http://schemas.openxmlformats.org/officeDocument/2006/relationships/revisionLog" Target="revisionLog431.xml"/><Relationship Id="rId688" Type="http://schemas.openxmlformats.org/officeDocument/2006/relationships/revisionLog" Target="revisionLog669.xml"/><Relationship Id="rId895" Type="http://schemas.openxmlformats.org/officeDocument/2006/relationships/revisionLog" Target="revisionLog876.xml"/><Relationship Id="rId909" Type="http://schemas.openxmlformats.org/officeDocument/2006/relationships/revisionLog" Target="revisionLog890.xml"/><Relationship Id="rId1080" Type="http://schemas.openxmlformats.org/officeDocument/2006/relationships/revisionLog" Target="revisionLog1061.xml"/><Relationship Id="rId38" Type="http://schemas.openxmlformats.org/officeDocument/2006/relationships/revisionLog" Target="revisionLog38.xml"/><Relationship Id="rId103" Type="http://schemas.openxmlformats.org/officeDocument/2006/relationships/revisionLog" Target="revisionLog103.xml"/><Relationship Id="rId310" Type="http://schemas.openxmlformats.org/officeDocument/2006/relationships/revisionLog" Target="revisionLog291.xml"/><Relationship Id="rId548" Type="http://schemas.openxmlformats.org/officeDocument/2006/relationships/revisionLog" Target="revisionLog529.xml"/><Relationship Id="rId755" Type="http://schemas.openxmlformats.org/officeDocument/2006/relationships/revisionLog" Target="revisionLog736.xml"/><Relationship Id="rId962" Type="http://schemas.openxmlformats.org/officeDocument/2006/relationships/revisionLog" Target="revisionLog943.xml"/><Relationship Id="rId91" Type="http://schemas.openxmlformats.org/officeDocument/2006/relationships/revisionLog" Target="revisionLog91.xml"/><Relationship Id="rId187" Type="http://schemas.openxmlformats.org/officeDocument/2006/relationships/revisionLog" Target="revisionLog168.xml"/><Relationship Id="rId394" Type="http://schemas.openxmlformats.org/officeDocument/2006/relationships/revisionLog" Target="revisionLog375.xml"/><Relationship Id="rId408" Type="http://schemas.openxmlformats.org/officeDocument/2006/relationships/revisionLog" Target="revisionLog389.xml"/><Relationship Id="rId615" Type="http://schemas.openxmlformats.org/officeDocument/2006/relationships/revisionLog" Target="revisionLog596.xml"/><Relationship Id="rId822" Type="http://schemas.openxmlformats.org/officeDocument/2006/relationships/revisionLog" Target="revisionLog803.xml"/><Relationship Id="rId1038" Type="http://schemas.openxmlformats.org/officeDocument/2006/relationships/revisionLog" Target="revisionLog1019.xml"/><Relationship Id="rId254" Type="http://schemas.openxmlformats.org/officeDocument/2006/relationships/revisionLog" Target="revisionLog235.xml"/><Relationship Id="rId699" Type="http://schemas.openxmlformats.org/officeDocument/2006/relationships/revisionLog" Target="revisionLog680.xml"/><Relationship Id="rId1091" Type="http://schemas.openxmlformats.org/officeDocument/2006/relationships/revisionLog" Target="revisionLog1072.xml"/><Relationship Id="rId1105" Type="http://schemas.openxmlformats.org/officeDocument/2006/relationships/revisionLog" Target="revisionLog1086.xml"/><Relationship Id="rId49" Type="http://schemas.openxmlformats.org/officeDocument/2006/relationships/revisionLog" Target="revisionLog49.xml"/><Relationship Id="rId114" Type="http://schemas.openxmlformats.org/officeDocument/2006/relationships/revisionLog" Target="revisionLog114.xml"/><Relationship Id="rId461" Type="http://schemas.openxmlformats.org/officeDocument/2006/relationships/revisionLog" Target="revisionLog442.xml"/><Relationship Id="rId559" Type="http://schemas.openxmlformats.org/officeDocument/2006/relationships/revisionLog" Target="revisionLog540.xml"/><Relationship Id="rId766" Type="http://schemas.openxmlformats.org/officeDocument/2006/relationships/revisionLog" Target="revisionLog747.xml"/><Relationship Id="rId198" Type="http://schemas.openxmlformats.org/officeDocument/2006/relationships/revisionLog" Target="revisionLog179.xml"/><Relationship Id="rId321" Type="http://schemas.openxmlformats.org/officeDocument/2006/relationships/revisionLog" Target="revisionLog302.xml"/><Relationship Id="rId419" Type="http://schemas.openxmlformats.org/officeDocument/2006/relationships/revisionLog" Target="revisionLog400.xml"/><Relationship Id="rId626" Type="http://schemas.openxmlformats.org/officeDocument/2006/relationships/revisionLog" Target="revisionLog607.xml"/><Relationship Id="rId973" Type="http://schemas.openxmlformats.org/officeDocument/2006/relationships/revisionLog" Target="revisionLog954.xml"/><Relationship Id="rId1049" Type="http://schemas.openxmlformats.org/officeDocument/2006/relationships/revisionLog" Target="revisionLog1030.xml"/><Relationship Id="rId833" Type="http://schemas.openxmlformats.org/officeDocument/2006/relationships/revisionLog" Target="revisionLog814.xml"/><Relationship Id="rId1116" Type="http://schemas.openxmlformats.org/officeDocument/2006/relationships/revisionLog" Target="revisionLog1097.xml"/><Relationship Id="rId265" Type="http://schemas.openxmlformats.org/officeDocument/2006/relationships/revisionLog" Target="revisionLog246.xml"/><Relationship Id="rId472" Type="http://schemas.openxmlformats.org/officeDocument/2006/relationships/revisionLog" Target="revisionLog453.xml"/><Relationship Id="rId900" Type="http://schemas.openxmlformats.org/officeDocument/2006/relationships/revisionLog" Target="revisionLog881.xml"/><Relationship Id="rId125" Type="http://schemas.openxmlformats.org/officeDocument/2006/relationships/revisionLog" Target="revisionLog125.xml"/><Relationship Id="rId332" Type="http://schemas.openxmlformats.org/officeDocument/2006/relationships/revisionLog" Target="revisionLog313.xml"/><Relationship Id="rId777" Type="http://schemas.openxmlformats.org/officeDocument/2006/relationships/revisionLog" Target="revisionLog758.xml"/><Relationship Id="rId984" Type="http://schemas.openxmlformats.org/officeDocument/2006/relationships/revisionLog" Target="revisionLog965.xml"/><Relationship Id="rId637" Type="http://schemas.openxmlformats.org/officeDocument/2006/relationships/revisionLog" Target="revisionLog618.xml"/><Relationship Id="rId844" Type="http://schemas.openxmlformats.org/officeDocument/2006/relationships/revisionLog" Target="revisionLog825.xml"/><Relationship Id="rId276" Type="http://schemas.openxmlformats.org/officeDocument/2006/relationships/revisionLog" Target="revisionLog257.xml"/><Relationship Id="rId483" Type="http://schemas.openxmlformats.org/officeDocument/2006/relationships/revisionLog" Target="revisionLog464.xml"/><Relationship Id="rId690" Type="http://schemas.openxmlformats.org/officeDocument/2006/relationships/revisionLog" Target="revisionLog671.xml"/><Relationship Id="rId704" Type="http://schemas.openxmlformats.org/officeDocument/2006/relationships/revisionLog" Target="revisionLog685.xml"/><Relationship Id="rId911" Type="http://schemas.openxmlformats.org/officeDocument/2006/relationships/revisionLog" Target="revisionLog892.xml"/><Relationship Id="rId40" Type="http://schemas.openxmlformats.org/officeDocument/2006/relationships/revisionLog" Target="revisionLog40.xml"/><Relationship Id="rId136" Type="http://schemas.openxmlformats.org/officeDocument/2006/relationships/revisionLog" Target="revisionLog136.xml"/><Relationship Id="rId343" Type="http://schemas.openxmlformats.org/officeDocument/2006/relationships/revisionLog" Target="revisionLog324.xml"/><Relationship Id="rId550" Type="http://schemas.openxmlformats.org/officeDocument/2006/relationships/revisionLog" Target="revisionLog531.xml"/><Relationship Id="rId788" Type="http://schemas.openxmlformats.org/officeDocument/2006/relationships/revisionLog" Target="revisionLog769.xml"/><Relationship Id="rId995" Type="http://schemas.openxmlformats.org/officeDocument/2006/relationships/revisionLog" Target="revisionLog976.xml"/><Relationship Id="rId203" Type="http://schemas.openxmlformats.org/officeDocument/2006/relationships/revisionLog" Target="revisionLog184.xml"/><Relationship Id="rId648" Type="http://schemas.openxmlformats.org/officeDocument/2006/relationships/revisionLog" Target="revisionLog629.xml"/><Relationship Id="rId855" Type="http://schemas.openxmlformats.org/officeDocument/2006/relationships/revisionLog" Target="revisionLog836.xml"/><Relationship Id="rId1040" Type="http://schemas.openxmlformats.org/officeDocument/2006/relationships/revisionLog" Target="revisionLog1021.xml"/><Relationship Id="rId287" Type="http://schemas.openxmlformats.org/officeDocument/2006/relationships/revisionLog" Target="revisionLog268.xml"/><Relationship Id="rId410" Type="http://schemas.openxmlformats.org/officeDocument/2006/relationships/revisionLog" Target="revisionLog391.xml"/><Relationship Id="rId494" Type="http://schemas.openxmlformats.org/officeDocument/2006/relationships/revisionLog" Target="revisionLog475.xml"/><Relationship Id="rId508" Type="http://schemas.openxmlformats.org/officeDocument/2006/relationships/revisionLog" Target="revisionLog489.xml"/><Relationship Id="rId715" Type="http://schemas.openxmlformats.org/officeDocument/2006/relationships/revisionLog" Target="revisionLog696.xml"/><Relationship Id="rId922" Type="http://schemas.openxmlformats.org/officeDocument/2006/relationships/revisionLog" Target="revisionLog903.xml"/><Relationship Id="rId147" Type="http://schemas.openxmlformats.org/officeDocument/2006/relationships/revisionLog" Target="revisionLog145.xml"/><Relationship Id="rId354" Type="http://schemas.openxmlformats.org/officeDocument/2006/relationships/revisionLog" Target="revisionLog335.xml"/><Relationship Id="rId799" Type="http://schemas.openxmlformats.org/officeDocument/2006/relationships/revisionLog" Target="revisionLog780.xml"/><Relationship Id="rId51" Type="http://schemas.openxmlformats.org/officeDocument/2006/relationships/revisionLog" Target="revisionLog51.xml"/><Relationship Id="rId561" Type="http://schemas.openxmlformats.org/officeDocument/2006/relationships/revisionLog" Target="revisionLog542.xml"/><Relationship Id="rId659" Type="http://schemas.openxmlformats.org/officeDocument/2006/relationships/revisionLog" Target="revisionLog640.xml"/><Relationship Id="rId866" Type="http://schemas.openxmlformats.org/officeDocument/2006/relationships/revisionLog" Target="revisionLog847.xml"/><Relationship Id="rId214" Type="http://schemas.openxmlformats.org/officeDocument/2006/relationships/revisionLog" Target="revisionLog195.xml"/><Relationship Id="rId298" Type="http://schemas.openxmlformats.org/officeDocument/2006/relationships/revisionLog" Target="revisionLog279.xml"/><Relationship Id="rId421" Type="http://schemas.openxmlformats.org/officeDocument/2006/relationships/revisionLog" Target="revisionLog402.xml"/><Relationship Id="rId519" Type="http://schemas.openxmlformats.org/officeDocument/2006/relationships/revisionLog" Target="revisionLog500.xml"/><Relationship Id="rId1051" Type="http://schemas.openxmlformats.org/officeDocument/2006/relationships/revisionLog" Target="revisionLog1032.xml"/><Relationship Id="rId158" Type="http://schemas.openxmlformats.org/officeDocument/2006/relationships/revisionLog" Target="revisionLog13.xml"/><Relationship Id="rId726" Type="http://schemas.openxmlformats.org/officeDocument/2006/relationships/revisionLog" Target="revisionLog707.xml"/><Relationship Id="rId933" Type="http://schemas.openxmlformats.org/officeDocument/2006/relationships/revisionLog" Target="revisionLog914.xml"/><Relationship Id="rId1009" Type="http://schemas.openxmlformats.org/officeDocument/2006/relationships/revisionLog" Target="revisionLog990.xml"/><Relationship Id="rId62" Type="http://schemas.openxmlformats.org/officeDocument/2006/relationships/revisionLog" Target="revisionLog62.xml"/><Relationship Id="rId365" Type="http://schemas.openxmlformats.org/officeDocument/2006/relationships/revisionLog" Target="revisionLog346.xml"/><Relationship Id="rId572" Type="http://schemas.openxmlformats.org/officeDocument/2006/relationships/revisionLog" Target="revisionLog553.xml"/><Relationship Id="rId225" Type="http://schemas.openxmlformats.org/officeDocument/2006/relationships/revisionLog" Target="revisionLog206.xml"/><Relationship Id="rId432" Type="http://schemas.openxmlformats.org/officeDocument/2006/relationships/revisionLog" Target="revisionLog413.xml"/><Relationship Id="rId877" Type="http://schemas.openxmlformats.org/officeDocument/2006/relationships/revisionLog" Target="revisionLog858.xml"/><Relationship Id="rId1062" Type="http://schemas.openxmlformats.org/officeDocument/2006/relationships/revisionLog" Target="revisionLog1043.xml"/><Relationship Id="rId737" Type="http://schemas.openxmlformats.org/officeDocument/2006/relationships/revisionLog" Target="revisionLog718.xml"/><Relationship Id="rId944" Type="http://schemas.openxmlformats.org/officeDocument/2006/relationships/revisionLog" Target="revisionLog925.xml"/><Relationship Id="rId73" Type="http://schemas.openxmlformats.org/officeDocument/2006/relationships/revisionLog" Target="revisionLog73.xml"/><Relationship Id="rId169" Type="http://schemas.openxmlformats.org/officeDocument/2006/relationships/revisionLog" Target="revisionLog150.xml"/><Relationship Id="rId376" Type="http://schemas.openxmlformats.org/officeDocument/2006/relationships/revisionLog" Target="revisionLog357.xml"/><Relationship Id="rId583" Type="http://schemas.openxmlformats.org/officeDocument/2006/relationships/revisionLog" Target="revisionLog564.xml"/><Relationship Id="rId790" Type="http://schemas.openxmlformats.org/officeDocument/2006/relationships/revisionLog" Target="revisionLog771.xml"/><Relationship Id="rId804" Type="http://schemas.openxmlformats.org/officeDocument/2006/relationships/revisionLog" Target="revisionLog785.xml"/><Relationship Id="rId236" Type="http://schemas.openxmlformats.org/officeDocument/2006/relationships/revisionLog" Target="revisionLog217.xml"/><Relationship Id="rId443" Type="http://schemas.openxmlformats.org/officeDocument/2006/relationships/revisionLog" Target="revisionLog424.xml"/><Relationship Id="rId650" Type="http://schemas.openxmlformats.org/officeDocument/2006/relationships/revisionLog" Target="revisionLog631.xml"/><Relationship Id="rId888" Type="http://schemas.openxmlformats.org/officeDocument/2006/relationships/revisionLog" Target="revisionLog869.xml"/><Relationship Id="rId1073" Type="http://schemas.openxmlformats.org/officeDocument/2006/relationships/revisionLog" Target="revisionLog1054.xml"/><Relationship Id="rId303" Type="http://schemas.openxmlformats.org/officeDocument/2006/relationships/revisionLog" Target="revisionLog284.xml"/><Relationship Id="rId748" Type="http://schemas.openxmlformats.org/officeDocument/2006/relationships/revisionLog" Target="revisionLog729.xml"/><Relationship Id="rId955" Type="http://schemas.openxmlformats.org/officeDocument/2006/relationships/revisionLog" Target="revisionLog936.xml"/><Relationship Id="rId84" Type="http://schemas.openxmlformats.org/officeDocument/2006/relationships/revisionLog" Target="revisionLog84.xml"/><Relationship Id="rId387" Type="http://schemas.openxmlformats.org/officeDocument/2006/relationships/revisionLog" Target="revisionLog368.xml"/><Relationship Id="rId510" Type="http://schemas.openxmlformats.org/officeDocument/2006/relationships/revisionLog" Target="revisionLog491.xml"/><Relationship Id="rId594" Type="http://schemas.openxmlformats.org/officeDocument/2006/relationships/revisionLog" Target="revisionLog575.xml"/><Relationship Id="rId608" Type="http://schemas.openxmlformats.org/officeDocument/2006/relationships/revisionLog" Target="revisionLog589.xml"/><Relationship Id="rId815" Type="http://schemas.openxmlformats.org/officeDocument/2006/relationships/revisionLog" Target="revisionLog796.xml"/><Relationship Id="rId247" Type="http://schemas.openxmlformats.org/officeDocument/2006/relationships/revisionLog" Target="revisionLog228.xml"/><Relationship Id="rId899" Type="http://schemas.openxmlformats.org/officeDocument/2006/relationships/revisionLog" Target="revisionLog880.xml"/><Relationship Id="rId1000" Type="http://schemas.openxmlformats.org/officeDocument/2006/relationships/revisionLog" Target="revisionLog981.xml"/><Relationship Id="rId1084" Type="http://schemas.openxmlformats.org/officeDocument/2006/relationships/revisionLog" Target="revisionLog1065.xml"/><Relationship Id="rId107" Type="http://schemas.openxmlformats.org/officeDocument/2006/relationships/revisionLog" Target="revisionLog107.xml"/><Relationship Id="rId454" Type="http://schemas.openxmlformats.org/officeDocument/2006/relationships/revisionLog" Target="revisionLog435.xml"/><Relationship Id="rId661" Type="http://schemas.openxmlformats.org/officeDocument/2006/relationships/revisionLog" Target="revisionLog642.xml"/><Relationship Id="rId759" Type="http://schemas.openxmlformats.org/officeDocument/2006/relationships/revisionLog" Target="revisionLog740.xml"/><Relationship Id="rId966" Type="http://schemas.openxmlformats.org/officeDocument/2006/relationships/revisionLog" Target="revisionLog947.xml"/><Relationship Id="rId314" Type="http://schemas.openxmlformats.org/officeDocument/2006/relationships/revisionLog" Target="revisionLog295.xml"/><Relationship Id="rId398" Type="http://schemas.openxmlformats.org/officeDocument/2006/relationships/revisionLog" Target="revisionLog379.xml"/><Relationship Id="rId521" Type="http://schemas.openxmlformats.org/officeDocument/2006/relationships/revisionLog" Target="revisionLog502.xml"/><Relationship Id="rId619" Type="http://schemas.openxmlformats.org/officeDocument/2006/relationships/revisionLog" Target="revisionLog600.xml"/><Relationship Id="rId95" Type="http://schemas.openxmlformats.org/officeDocument/2006/relationships/revisionLog" Target="revisionLog95.xml"/><Relationship Id="rId160" Type="http://schemas.openxmlformats.org/officeDocument/2006/relationships/revisionLog" Target="revisionLog15.xml"/><Relationship Id="rId826" Type="http://schemas.openxmlformats.org/officeDocument/2006/relationships/revisionLog" Target="revisionLog807.xml"/><Relationship Id="rId1011" Type="http://schemas.openxmlformats.org/officeDocument/2006/relationships/revisionLog" Target="revisionLog992.xml"/><Relationship Id="rId1109" Type="http://schemas.openxmlformats.org/officeDocument/2006/relationships/revisionLog" Target="revisionLog1090.xml"/><Relationship Id="rId258" Type="http://schemas.openxmlformats.org/officeDocument/2006/relationships/revisionLog" Target="revisionLog239.xml"/><Relationship Id="rId465" Type="http://schemas.openxmlformats.org/officeDocument/2006/relationships/revisionLog" Target="revisionLog446.xml"/><Relationship Id="rId672" Type="http://schemas.openxmlformats.org/officeDocument/2006/relationships/revisionLog" Target="revisionLog653.xml"/><Relationship Id="rId1095" Type="http://schemas.openxmlformats.org/officeDocument/2006/relationships/revisionLog" Target="revisionLog1076.xml"/><Relationship Id="rId22" Type="http://schemas.openxmlformats.org/officeDocument/2006/relationships/revisionLog" Target="revisionLog22.xml"/><Relationship Id="rId118" Type="http://schemas.openxmlformats.org/officeDocument/2006/relationships/revisionLog" Target="revisionLog118.xml"/><Relationship Id="rId325" Type="http://schemas.openxmlformats.org/officeDocument/2006/relationships/revisionLog" Target="revisionLog306.xml"/><Relationship Id="rId532" Type="http://schemas.openxmlformats.org/officeDocument/2006/relationships/revisionLog" Target="revisionLog513.xml"/><Relationship Id="rId977" Type="http://schemas.openxmlformats.org/officeDocument/2006/relationships/revisionLog" Target="revisionLog958.xml"/><Relationship Id="rId171" Type="http://schemas.openxmlformats.org/officeDocument/2006/relationships/revisionLog" Target="revisionLog152.xml"/><Relationship Id="rId837" Type="http://schemas.openxmlformats.org/officeDocument/2006/relationships/revisionLog" Target="revisionLog818.xml"/><Relationship Id="rId1022" Type="http://schemas.openxmlformats.org/officeDocument/2006/relationships/revisionLog" Target="revisionLog1003.xml"/><Relationship Id="rId269" Type="http://schemas.openxmlformats.org/officeDocument/2006/relationships/revisionLog" Target="revisionLog250.xml"/><Relationship Id="rId476" Type="http://schemas.openxmlformats.org/officeDocument/2006/relationships/revisionLog" Target="revisionLog457.xml"/><Relationship Id="rId683" Type="http://schemas.openxmlformats.org/officeDocument/2006/relationships/revisionLog" Target="revisionLog664.xml"/><Relationship Id="rId890" Type="http://schemas.openxmlformats.org/officeDocument/2006/relationships/revisionLog" Target="revisionLog871.xml"/><Relationship Id="rId904" Type="http://schemas.openxmlformats.org/officeDocument/2006/relationships/revisionLog" Target="revisionLog885.xml"/><Relationship Id="rId129" Type="http://schemas.openxmlformats.org/officeDocument/2006/relationships/revisionLog" Target="revisionLog129.xml"/><Relationship Id="rId33" Type="http://schemas.openxmlformats.org/officeDocument/2006/relationships/revisionLog" Target="revisionLog33.xml"/><Relationship Id="rId336" Type="http://schemas.openxmlformats.org/officeDocument/2006/relationships/revisionLog" Target="revisionLog317.xml"/><Relationship Id="rId543" Type="http://schemas.openxmlformats.org/officeDocument/2006/relationships/revisionLog" Target="revisionLog524.xml"/><Relationship Id="rId988" Type="http://schemas.openxmlformats.org/officeDocument/2006/relationships/revisionLog" Target="revisionLog969.xml"/><Relationship Id="rId182" Type="http://schemas.openxmlformats.org/officeDocument/2006/relationships/revisionLog" Target="revisionLog163.xml"/><Relationship Id="rId403" Type="http://schemas.openxmlformats.org/officeDocument/2006/relationships/revisionLog" Target="revisionLog384.xml"/><Relationship Id="rId750" Type="http://schemas.openxmlformats.org/officeDocument/2006/relationships/revisionLog" Target="revisionLog731.xml"/><Relationship Id="rId848" Type="http://schemas.openxmlformats.org/officeDocument/2006/relationships/revisionLog" Target="revisionLog829.xml"/><Relationship Id="rId1033" Type="http://schemas.openxmlformats.org/officeDocument/2006/relationships/revisionLog" Target="revisionLog1014.xml"/><Relationship Id="rId487" Type="http://schemas.openxmlformats.org/officeDocument/2006/relationships/revisionLog" Target="revisionLog468.xml"/><Relationship Id="rId610" Type="http://schemas.openxmlformats.org/officeDocument/2006/relationships/revisionLog" Target="revisionLog591.xml"/><Relationship Id="rId694" Type="http://schemas.openxmlformats.org/officeDocument/2006/relationships/revisionLog" Target="revisionLog675.xml"/><Relationship Id="rId708" Type="http://schemas.openxmlformats.org/officeDocument/2006/relationships/revisionLog" Target="revisionLog689.xml"/><Relationship Id="rId915" Type="http://schemas.openxmlformats.org/officeDocument/2006/relationships/revisionLog" Target="revisionLog896.xml"/><Relationship Id="rId347" Type="http://schemas.openxmlformats.org/officeDocument/2006/relationships/revisionLog" Target="revisionLog328.xml"/><Relationship Id="rId999" Type="http://schemas.openxmlformats.org/officeDocument/2006/relationships/revisionLog" Target="revisionLog980.xml"/><Relationship Id="rId1100" Type="http://schemas.openxmlformats.org/officeDocument/2006/relationships/revisionLog" Target="revisionLog1081.xml"/><Relationship Id="rId44" Type="http://schemas.openxmlformats.org/officeDocument/2006/relationships/revisionLog" Target="revisionLog44.xml"/><Relationship Id="rId554" Type="http://schemas.openxmlformats.org/officeDocument/2006/relationships/revisionLog" Target="revisionLog535.xml"/><Relationship Id="rId761" Type="http://schemas.openxmlformats.org/officeDocument/2006/relationships/revisionLog" Target="revisionLog742.xml"/><Relationship Id="rId859" Type="http://schemas.openxmlformats.org/officeDocument/2006/relationships/revisionLog" Target="revisionLog840.xml"/><Relationship Id="rId193" Type="http://schemas.openxmlformats.org/officeDocument/2006/relationships/revisionLog" Target="revisionLog174.xml"/><Relationship Id="rId207" Type="http://schemas.openxmlformats.org/officeDocument/2006/relationships/revisionLog" Target="revisionLog188.xml"/><Relationship Id="rId414" Type="http://schemas.openxmlformats.org/officeDocument/2006/relationships/revisionLog" Target="revisionLog395.xml"/><Relationship Id="rId498" Type="http://schemas.openxmlformats.org/officeDocument/2006/relationships/revisionLog" Target="revisionLog479.xml"/><Relationship Id="rId621" Type="http://schemas.openxmlformats.org/officeDocument/2006/relationships/revisionLog" Target="revisionLog602.xml"/><Relationship Id="rId1044" Type="http://schemas.openxmlformats.org/officeDocument/2006/relationships/revisionLog" Target="revisionLog1025.xml"/><Relationship Id="rId260" Type="http://schemas.openxmlformats.org/officeDocument/2006/relationships/revisionLog" Target="revisionLog241.xml"/><Relationship Id="rId719" Type="http://schemas.openxmlformats.org/officeDocument/2006/relationships/revisionLog" Target="revisionLog700.xml"/><Relationship Id="rId926" Type="http://schemas.openxmlformats.org/officeDocument/2006/relationships/revisionLog" Target="revisionLog907.xml"/><Relationship Id="rId1111" Type="http://schemas.openxmlformats.org/officeDocument/2006/relationships/revisionLog" Target="revisionLog1092.xml"/><Relationship Id="rId55" Type="http://schemas.openxmlformats.org/officeDocument/2006/relationships/revisionLog" Target="revisionLog55.xml"/><Relationship Id="rId120" Type="http://schemas.openxmlformats.org/officeDocument/2006/relationships/revisionLog" Target="revisionLog120.xml"/><Relationship Id="rId358" Type="http://schemas.openxmlformats.org/officeDocument/2006/relationships/revisionLog" Target="revisionLog339.xml"/><Relationship Id="rId565" Type="http://schemas.openxmlformats.org/officeDocument/2006/relationships/revisionLog" Target="revisionLog546.xml"/><Relationship Id="rId772" Type="http://schemas.openxmlformats.org/officeDocument/2006/relationships/revisionLog" Target="revisionLog753.xml"/><Relationship Id="rId218" Type="http://schemas.openxmlformats.org/officeDocument/2006/relationships/revisionLog" Target="revisionLog199.xml"/><Relationship Id="rId425" Type="http://schemas.openxmlformats.org/officeDocument/2006/relationships/revisionLog" Target="revisionLog406.xml"/><Relationship Id="rId632" Type="http://schemas.openxmlformats.org/officeDocument/2006/relationships/revisionLog" Target="revisionLog613.xml"/><Relationship Id="rId1055" Type="http://schemas.openxmlformats.org/officeDocument/2006/relationships/revisionLog" Target="revisionLog1036.xml"/><Relationship Id="rId271" Type="http://schemas.openxmlformats.org/officeDocument/2006/relationships/revisionLog" Target="revisionLog252.xml"/><Relationship Id="rId937" Type="http://schemas.openxmlformats.org/officeDocument/2006/relationships/revisionLog" Target="revisionLog918.xml"/><Relationship Id="rId1122" Type="http://schemas.openxmlformats.org/officeDocument/2006/relationships/revisionLog" Target="revisionLog1103.xml"/><Relationship Id="rId66" Type="http://schemas.openxmlformats.org/officeDocument/2006/relationships/revisionLog" Target="revisionLog66.xml"/><Relationship Id="rId131" Type="http://schemas.openxmlformats.org/officeDocument/2006/relationships/revisionLog" Target="revisionLog131.xml"/><Relationship Id="rId369" Type="http://schemas.openxmlformats.org/officeDocument/2006/relationships/revisionLog" Target="revisionLog350.xml"/><Relationship Id="rId576" Type="http://schemas.openxmlformats.org/officeDocument/2006/relationships/revisionLog" Target="revisionLog557.xml"/><Relationship Id="rId783" Type="http://schemas.openxmlformats.org/officeDocument/2006/relationships/revisionLog" Target="revisionLog764.xml"/><Relationship Id="rId990" Type="http://schemas.openxmlformats.org/officeDocument/2006/relationships/revisionLog" Target="revisionLog971.xml"/><Relationship Id="rId229" Type="http://schemas.openxmlformats.org/officeDocument/2006/relationships/revisionLog" Target="revisionLog210.xml"/><Relationship Id="rId436" Type="http://schemas.openxmlformats.org/officeDocument/2006/relationships/revisionLog" Target="revisionLog417.xml"/><Relationship Id="rId643" Type="http://schemas.openxmlformats.org/officeDocument/2006/relationships/revisionLog" Target="revisionLog624.xml"/><Relationship Id="rId1066" Type="http://schemas.openxmlformats.org/officeDocument/2006/relationships/revisionLog" Target="revisionLog1047.xml"/><Relationship Id="rId850" Type="http://schemas.openxmlformats.org/officeDocument/2006/relationships/revisionLog" Target="revisionLog831.xml"/><Relationship Id="rId948" Type="http://schemas.openxmlformats.org/officeDocument/2006/relationships/revisionLog" Target="revisionLog929.xml"/><Relationship Id="rId77" Type="http://schemas.openxmlformats.org/officeDocument/2006/relationships/revisionLog" Target="revisionLog77.xml"/><Relationship Id="rId282" Type="http://schemas.openxmlformats.org/officeDocument/2006/relationships/revisionLog" Target="revisionLog263.xml"/><Relationship Id="rId503" Type="http://schemas.openxmlformats.org/officeDocument/2006/relationships/revisionLog" Target="revisionLog484.xml"/><Relationship Id="rId587" Type="http://schemas.openxmlformats.org/officeDocument/2006/relationships/revisionLog" Target="revisionLog568.xml"/><Relationship Id="rId710" Type="http://schemas.openxmlformats.org/officeDocument/2006/relationships/revisionLog" Target="revisionLog691.xml"/><Relationship Id="rId808" Type="http://schemas.openxmlformats.org/officeDocument/2006/relationships/revisionLog" Target="revisionLog789.xml"/><Relationship Id="rId142" Type="http://schemas.openxmlformats.org/officeDocument/2006/relationships/revisionLog" Target="revisionLog142.xml"/><Relationship Id="rId447" Type="http://schemas.openxmlformats.org/officeDocument/2006/relationships/revisionLog" Target="revisionLog428.xml"/><Relationship Id="rId794" Type="http://schemas.openxmlformats.org/officeDocument/2006/relationships/revisionLog" Target="revisionLog775.xml"/><Relationship Id="rId1077" Type="http://schemas.openxmlformats.org/officeDocument/2006/relationships/revisionLog" Target="revisionLog1058.xml"/><Relationship Id="rId654" Type="http://schemas.openxmlformats.org/officeDocument/2006/relationships/revisionLog" Target="revisionLog635.xml"/><Relationship Id="rId861" Type="http://schemas.openxmlformats.org/officeDocument/2006/relationships/revisionLog" Target="revisionLog842.xml"/><Relationship Id="rId959" Type="http://schemas.openxmlformats.org/officeDocument/2006/relationships/revisionLog" Target="revisionLog940.xml"/><Relationship Id="rId293" Type="http://schemas.openxmlformats.org/officeDocument/2006/relationships/revisionLog" Target="revisionLog274.xml"/><Relationship Id="rId307" Type="http://schemas.openxmlformats.org/officeDocument/2006/relationships/revisionLog" Target="revisionLog288.xml"/><Relationship Id="rId514" Type="http://schemas.openxmlformats.org/officeDocument/2006/relationships/revisionLog" Target="revisionLog495.xml"/><Relationship Id="rId721" Type="http://schemas.openxmlformats.org/officeDocument/2006/relationships/revisionLog" Target="revisionLog702.xml"/><Relationship Id="rId88" Type="http://schemas.openxmlformats.org/officeDocument/2006/relationships/revisionLog" Target="revisionLog88.xml"/><Relationship Id="rId153" Type="http://schemas.openxmlformats.org/officeDocument/2006/relationships/revisionLog" Target="revisionLog8.xml"/><Relationship Id="rId360" Type="http://schemas.openxmlformats.org/officeDocument/2006/relationships/revisionLog" Target="revisionLog341.xml"/><Relationship Id="rId598" Type="http://schemas.openxmlformats.org/officeDocument/2006/relationships/revisionLog" Target="revisionLog579.xml"/><Relationship Id="rId819" Type="http://schemas.openxmlformats.org/officeDocument/2006/relationships/revisionLog" Target="revisionLog800.xml"/><Relationship Id="rId1004" Type="http://schemas.openxmlformats.org/officeDocument/2006/relationships/revisionLog" Target="revisionLog985.xml"/><Relationship Id="rId220" Type="http://schemas.openxmlformats.org/officeDocument/2006/relationships/revisionLog" Target="revisionLog201.xml"/><Relationship Id="rId458" Type="http://schemas.openxmlformats.org/officeDocument/2006/relationships/revisionLog" Target="revisionLog439.xml"/><Relationship Id="rId665" Type="http://schemas.openxmlformats.org/officeDocument/2006/relationships/revisionLog" Target="revisionLog646.xml"/><Relationship Id="rId872" Type="http://schemas.openxmlformats.org/officeDocument/2006/relationships/revisionLog" Target="revisionLog853.xml"/><Relationship Id="rId1088" Type="http://schemas.openxmlformats.org/officeDocument/2006/relationships/revisionLog" Target="revisionLog1069.xml"/><Relationship Id="rId318" Type="http://schemas.openxmlformats.org/officeDocument/2006/relationships/revisionLog" Target="revisionLog299.xml"/><Relationship Id="rId525" Type="http://schemas.openxmlformats.org/officeDocument/2006/relationships/revisionLog" Target="revisionLog506.xml"/><Relationship Id="rId732" Type="http://schemas.openxmlformats.org/officeDocument/2006/relationships/revisionLog" Target="revisionLog713.xml"/><Relationship Id="rId99" Type="http://schemas.openxmlformats.org/officeDocument/2006/relationships/revisionLog" Target="revisionLog99.xml"/><Relationship Id="rId164" Type="http://schemas.openxmlformats.org/officeDocument/2006/relationships/revisionLog" Target="revisionLog19.xml"/><Relationship Id="rId371" Type="http://schemas.openxmlformats.org/officeDocument/2006/relationships/revisionLog" Target="revisionLog352.xml"/><Relationship Id="rId1015" Type="http://schemas.openxmlformats.org/officeDocument/2006/relationships/revisionLog" Target="revisionLog996.xml"/><Relationship Id="rId469" Type="http://schemas.openxmlformats.org/officeDocument/2006/relationships/revisionLog" Target="revisionLog450.xml"/><Relationship Id="rId676" Type="http://schemas.openxmlformats.org/officeDocument/2006/relationships/revisionLog" Target="revisionLog657.xml"/><Relationship Id="rId883" Type="http://schemas.openxmlformats.org/officeDocument/2006/relationships/revisionLog" Target="revisionLog864.xml"/><Relationship Id="rId1099" Type="http://schemas.openxmlformats.org/officeDocument/2006/relationships/revisionLog" Target="revisionLog1080.xml"/><Relationship Id="rId26" Type="http://schemas.openxmlformats.org/officeDocument/2006/relationships/revisionLog" Target="revisionLog26.xml"/><Relationship Id="rId231" Type="http://schemas.openxmlformats.org/officeDocument/2006/relationships/revisionLog" Target="revisionLog212.xml"/><Relationship Id="rId329" Type="http://schemas.openxmlformats.org/officeDocument/2006/relationships/revisionLog" Target="revisionLog310.xml"/><Relationship Id="rId536" Type="http://schemas.openxmlformats.org/officeDocument/2006/relationships/revisionLog" Target="revisionLog517.xml"/><Relationship Id="rId175" Type="http://schemas.openxmlformats.org/officeDocument/2006/relationships/revisionLog" Target="revisionLog156.xml"/><Relationship Id="rId743" Type="http://schemas.openxmlformats.org/officeDocument/2006/relationships/revisionLog" Target="revisionLog724.xml"/><Relationship Id="rId950" Type="http://schemas.openxmlformats.org/officeDocument/2006/relationships/revisionLog" Target="revisionLog931.xml"/><Relationship Id="rId1026" Type="http://schemas.openxmlformats.org/officeDocument/2006/relationships/revisionLog" Target="revisionLog1007.xml"/><Relationship Id="rId382" Type="http://schemas.openxmlformats.org/officeDocument/2006/relationships/revisionLog" Target="revisionLog363.xml"/><Relationship Id="rId603" Type="http://schemas.openxmlformats.org/officeDocument/2006/relationships/revisionLog" Target="revisionLog584.xml"/><Relationship Id="rId687" Type="http://schemas.openxmlformats.org/officeDocument/2006/relationships/revisionLog" Target="revisionLog668.xml"/><Relationship Id="rId810" Type="http://schemas.openxmlformats.org/officeDocument/2006/relationships/revisionLog" Target="revisionLog791.xml"/><Relationship Id="rId908" Type="http://schemas.openxmlformats.org/officeDocument/2006/relationships/revisionLog" Target="revisionLog889.xml"/><Relationship Id="rId242" Type="http://schemas.openxmlformats.org/officeDocument/2006/relationships/revisionLog" Target="revisionLog223.xml"/><Relationship Id="rId894" Type="http://schemas.openxmlformats.org/officeDocument/2006/relationships/revisionLog" Target="revisionLog875.xml"/><Relationship Id="rId37" Type="http://schemas.openxmlformats.org/officeDocument/2006/relationships/revisionLog" Target="revisionLog37.xml"/><Relationship Id="rId102" Type="http://schemas.openxmlformats.org/officeDocument/2006/relationships/revisionLog" Target="revisionLog102.xml"/><Relationship Id="rId547" Type="http://schemas.openxmlformats.org/officeDocument/2006/relationships/revisionLog" Target="revisionLog528.xml"/><Relationship Id="rId754" Type="http://schemas.openxmlformats.org/officeDocument/2006/relationships/revisionLog" Target="revisionLog735.xml"/><Relationship Id="rId961" Type="http://schemas.openxmlformats.org/officeDocument/2006/relationships/revisionLog" Target="revisionLog942.xml"/><Relationship Id="rId90" Type="http://schemas.openxmlformats.org/officeDocument/2006/relationships/revisionLog" Target="revisionLog90.xml"/><Relationship Id="rId186" Type="http://schemas.openxmlformats.org/officeDocument/2006/relationships/revisionLog" Target="revisionLog167.xml"/><Relationship Id="rId393" Type="http://schemas.openxmlformats.org/officeDocument/2006/relationships/revisionLog" Target="revisionLog374.xml"/><Relationship Id="rId407" Type="http://schemas.openxmlformats.org/officeDocument/2006/relationships/revisionLog" Target="revisionLog388.xml"/><Relationship Id="rId614" Type="http://schemas.openxmlformats.org/officeDocument/2006/relationships/revisionLog" Target="revisionLog595.xml"/><Relationship Id="rId821" Type="http://schemas.openxmlformats.org/officeDocument/2006/relationships/revisionLog" Target="revisionLog802.xml"/><Relationship Id="rId1037" Type="http://schemas.openxmlformats.org/officeDocument/2006/relationships/revisionLog" Target="revisionLog1018.xml"/><Relationship Id="rId253" Type="http://schemas.openxmlformats.org/officeDocument/2006/relationships/revisionLog" Target="revisionLog234.xml"/><Relationship Id="rId460" Type="http://schemas.openxmlformats.org/officeDocument/2006/relationships/revisionLog" Target="revisionLog441.xml"/><Relationship Id="rId698" Type="http://schemas.openxmlformats.org/officeDocument/2006/relationships/revisionLog" Target="revisionLog679.xml"/><Relationship Id="rId919" Type="http://schemas.openxmlformats.org/officeDocument/2006/relationships/revisionLog" Target="revisionLog900.xml"/><Relationship Id="rId1090" Type="http://schemas.openxmlformats.org/officeDocument/2006/relationships/revisionLog" Target="revisionLog1071.xml"/><Relationship Id="rId1104" Type="http://schemas.openxmlformats.org/officeDocument/2006/relationships/revisionLog" Target="revisionLog1085.xml"/><Relationship Id="rId48" Type="http://schemas.openxmlformats.org/officeDocument/2006/relationships/revisionLog" Target="revisionLog48.xml"/><Relationship Id="rId113" Type="http://schemas.openxmlformats.org/officeDocument/2006/relationships/revisionLog" Target="revisionLog113.xml"/><Relationship Id="rId320" Type="http://schemas.openxmlformats.org/officeDocument/2006/relationships/revisionLog" Target="revisionLog301.xml"/><Relationship Id="rId558" Type="http://schemas.openxmlformats.org/officeDocument/2006/relationships/revisionLog" Target="revisionLog539.xml"/><Relationship Id="rId765" Type="http://schemas.openxmlformats.org/officeDocument/2006/relationships/revisionLog" Target="revisionLog746.xml"/><Relationship Id="rId972" Type="http://schemas.openxmlformats.org/officeDocument/2006/relationships/revisionLog" Target="revisionLog953.xml"/><Relationship Id="rId197" Type="http://schemas.openxmlformats.org/officeDocument/2006/relationships/revisionLog" Target="revisionLog178.xml"/><Relationship Id="rId418" Type="http://schemas.openxmlformats.org/officeDocument/2006/relationships/revisionLog" Target="revisionLog399.xml"/><Relationship Id="rId625" Type="http://schemas.openxmlformats.org/officeDocument/2006/relationships/revisionLog" Target="revisionLog606.xml"/><Relationship Id="rId832" Type="http://schemas.openxmlformats.org/officeDocument/2006/relationships/revisionLog" Target="revisionLog813.xml"/><Relationship Id="rId1048" Type="http://schemas.openxmlformats.org/officeDocument/2006/relationships/revisionLog" Target="revisionLog1029.xml"/><Relationship Id="rId264" Type="http://schemas.openxmlformats.org/officeDocument/2006/relationships/revisionLog" Target="revisionLog245.xml"/><Relationship Id="rId471" Type="http://schemas.openxmlformats.org/officeDocument/2006/relationships/revisionLog" Target="revisionLog452.xml"/><Relationship Id="rId1115" Type="http://schemas.openxmlformats.org/officeDocument/2006/relationships/revisionLog" Target="revisionLog1096.xml"/><Relationship Id="rId124" Type="http://schemas.openxmlformats.org/officeDocument/2006/relationships/revisionLog" Target="revisionLog124.xml"/><Relationship Id="rId59" Type="http://schemas.openxmlformats.org/officeDocument/2006/relationships/revisionLog" Target="revisionLog59.xml"/><Relationship Id="rId569" Type="http://schemas.openxmlformats.org/officeDocument/2006/relationships/revisionLog" Target="revisionLog550.xml"/><Relationship Id="rId776" Type="http://schemas.openxmlformats.org/officeDocument/2006/relationships/revisionLog" Target="revisionLog757.xml"/><Relationship Id="rId983" Type="http://schemas.openxmlformats.org/officeDocument/2006/relationships/revisionLog" Target="revisionLog964.xml"/><Relationship Id="rId331" Type="http://schemas.openxmlformats.org/officeDocument/2006/relationships/revisionLog" Target="revisionLog312.xml"/><Relationship Id="rId429" Type="http://schemas.openxmlformats.org/officeDocument/2006/relationships/revisionLog" Target="revisionLog410.xml"/><Relationship Id="rId636" Type="http://schemas.openxmlformats.org/officeDocument/2006/relationships/revisionLog" Target="revisionLog617.xml"/><Relationship Id="rId1059" Type="http://schemas.openxmlformats.org/officeDocument/2006/relationships/revisionLog" Target="revisionLog1040.xml"/><Relationship Id="rId843" Type="http://schemas.openxmlformats.org/officeDocument/2006/relationships/revisionLog" Target="revisionLog824.xml"/><Relationship Id="rId275" Type="http://schemas.openxmlformats.org/officeDocument/2006/relationships/revisionLog" Target="revisionLog256.xml"/><Relationship Id="rId482" Type="http://schemas.openxmlformats.org/officeDocument/2006/relationships/revisionLog" Target="revisionLog463.xml"/><Relationship Id="rId703" Type="http://schemas.openxmlformats.org/officeDocument/2006/relationships/revisionLog" Target="revisionLog684.xml"/><Relationship Id="rId910" Type="http://schemas.openxmlformats.org/officeDocument/2006/relationships/revisionLog" Target="revisionLog891.xml"/><Relationship Id="rId135" Type="http://schemas.openxmlformats.org/officeDocument/2006/relationships/revisionLog" Target="revisionLog135.xml"/><Relationship Id="rId342" Type="http://schemas.openxmlformats.org/officeDocument/2006/relationships/revisionLog" Target="revisionLog323.xml"/><Relationship Id="rId787" Type="http://schemas.openxmlformats.org/officeDocument/2006/relationships/revisionLog" Target="revisionLog768.xml"/><Relationship Id="rId994" Type="http://schemas.openxmlformats.org/officeDocument/2006/relationships/revisionLog" Target="revisionLog975.xml"/><Relationship Id="rId202" Type="http://schemas.openxmlformats.org/officeDocument/2006/relationships/revisionLog" Target="revisionLog183.xml"/><Relationship Id="rId647" Type="http://schemas.openxmlformats.org/officeDocument/2006/relationships/revisionLog" Target="revisionLog628.xml"/><Relationship Id="rId854" Type="http://schemas.openxmlformats.org/officeDocument/2006/relationships/revisionLog" Target="revisionLog835.xml"/><Relationship Id="rId286" Type="http://schemas.openxmlformats.org/officeDocument/2006/relationships/revisionLog" Target="revisionLog267.xml"/><Relationship Id="rId493" Type="http://schemas.openxmlformats.org/officeDocument/2006/relationships/revisionLog" Target="revisionLog474.xml"/><Relationship Id="rId507" Type="http://schemas.openxmlformats.org/officeDocument/2006/relationships/revisionLog" Target="revisionLog488.xml"/><Relationship Id="rId714" Type="http://schemas.openxmlformats.org/officeDocument/2006/relationships/revisionLog" Target="revisionLog695.xml"/><Relationship Id="rId921" Type="http://schemas.openxmlformats.org/officeDocument/2006/relationships/revisionLog" Target="revisionLog902.xml"/><Relationship Id="rId50" Type="http://schemas.openxmlformats.org/officeDocument/2006/relationships/revisionLog" Target="revisionLog50.xml"/><Relationship Id="rId146" Type="http://schemas.openxmlformats.org/officeDocument/2006/relationships/revisionLog" Target="revisionLog144.xml"/><Relationship Id="rId353" Type="http://schemas.openxmlformats.org/officeDocument/2006/relationships/revisionLog" Target="revisionLog334.xml"/><Relationship Id="rId560" Type="http://schemas.openxmlformats.org/officeDocument/2006/relationships/revisionLog" Target="revisionLog541.xml"/><Relationship Id="rId798" Type="http://schemas.openxmlformats.org/officeDocument/2006/relationships/revisionLog" Target="revisionLog779.xml"/><Relationship Id="rId213" Type="http://schemas.openxmlformats.org/officeDocument/2006/relationships/revisionLog" Target="revisionLog194.xml"/><Relationship Id="rId420" Type="http://schemas.openxmlformats.org/officeDocument/2006/relationships/revisionLog" Target="revisionLog401.xml"/><Relationship Id="rId658" Type="http://schemas.openxmlformats.org/officeDocument/2006/relationships/revisionLog" Target="revisionLog639.xml"/><Relationship Id="rId865" Type="http://schemas.openxmlformats.org/officeDocument/2006/relationships/revisionLog" Target="revisionLog846.xml"/><Relationship Id="rId1050" Type="http://schemas.openxmlformats.org/officeDocument/2006/relationships/revisionLog" Target="revisionLog1031.xml"/><Relationship Id="rId297" Type="http://schemas.openxmlformats.org/officeDocument/2006/relationships/revisionLog" Target="revisionLog278.xml"/><Relationship Id="rId518" Type="http://schemas.openxmlformats.org/officeDocument/2006/relationships/revisionLog" Target="revisionLog499.xml"/><Relationship Id="rId725" Type="http://schemas.openxmlformats.org/officeDocument/2006/relationships/revisionLog" Target="revisionLog706.xml"/><Relationship Id="rId932" Type="http://schemas.openxmlformats.org/officeDocument/2006/relationships/revisionLog" Target="revisionLog913.xml"/><Relationship Id="rId157" Type="http://schemas.openxmlformats.org/officeDocument/2006/relationships/revisionLog" Target="revisionLog12.xml"/><Relationship Id="rId364" Type="http://schemas.openxmlformats.org/officeDocument/2006/relationships/revisionLog" Target="revisionLog345.xml"/><Relationship Id="rId1008" Type="http://schemas.openxmlformats.org/officeDocument/2006/relationships/revisionLog" Target="revisionLog989.xml"/><Relationship Id="rId61" Type="http://schemas.openxmlformats.org/officeDocument/2006/relationships/revisionLog" Target="revisionLog61.xml"/><Relationship Id="rId571" Type="http://schemas.openxmlformats.org/officeDocument/2006/relationships/revisionLog" Target="revisionLog552.xml"/><Relationship Id="rId669" Type="http://schemas.openxmlformats.org/officeDocument/2006/relationships/revisionLog" Target="revisionLog650.xml"/><Relationship Id="rId876" Type="http://schemas.openxmlformats.org/officeDocument/2006/relationships/revisionLog" Target="revisionLog857.xml"/><Relationship Id="rId224" Type="http://schemas.openxmlformats.org/officeDocument/2006/relationships/revisionLog" Target="revisionLog205.xml"/><Relationship Id="rId431" Type="http://schemas.openxmlformats.org/officeDocument/2006/relationships/revisionLog" Target="revisionLog412.xml"/><Relationship Id="rId529" Type="http://schemas.openxmlformats.org/officeDocument/2006/relationships/revisionLog" Target="revisionLog510.xml"/><Relationship Id="rId736" Type="http://schemas.openxmlformats.org/officeDocument/2006/relationships/revisionLog" Target="revisionLog717.xml"/><Relationship Id="rId1061" Type="http://schemas.openxmlformats.org/officeDocument/2006/relationships/revisionLog" Target="revisionLog1042.xml"/><Relationship Id="rId168" Type="http://schemas.openxmlformats.org/officeDocument/2006/relationships/revisionLog" Target="revisionLog149.xml"/><Relationship Id="rId943" Type="http://schemas.openxmlformats.org/officeDocument/2006/relationships/revisionLog" Target="revisionLog924.xml"/><Relationship Id="rId1019" Type="http://schemas.openxmlformats.org/officeDocument/2006/relationships/revisionLog" Target="revisionLog1000.xml"/><Relationship Id="rId72" Type="http://schemas.openxmlformats.org/officeDocument/2006/relationships/revisionLog" Target="revisionLog72.xml"/><Relationship Id="rId375" Type="http://schemas.openxmlformats.org/officeDocument/2006/relationships/revisionLog" Target="revisionLog356.xml"/><Relationship Id="rId582" Type="http://schemas.openxmlformats.org/officeDocument/2006/relationships/revisionLog" Target="revisionLog563.xml"/><Relationship Id="rId803" Type="http://schemas.openxmlformats.org/officeDocument/2006/relationships/revisionLog" Target="revisionLog784.xml"/><Relationship Id="rId235" Type="http://schemas.openxmlformats.org/officeDocument/2006/relationships/revisionLog" Target="revisionLog216.xml"/><Relationship Id="rId442" Type="http://schemas.openxmlformats.org/officeDocument/2006/relationships/revisionLog" Target="revisionLog423.xml"/><Relationship Id="rId887" Type="http://schemas.openxmlformats.org/officeDocument/2006/relationships/revisionLog" Target="revisionLog868.xml"/><Relationship Id="rId1072" Type="http://schemas.openxmlformats.org/officeDocument/2006/relationships/revisionLog" Target="revisionLog1053.xml"/><Relationship Id="rId302" Type="http://schemas.openxmlformats.org/officeDocument/2006/relationships/revisionLog" Target="revisionLog283.xml"/><Relationship Id="rId747" Type="http://schemas.openxmlformats.org/officeDocument/2006/relationships/revisionLog" Target="revisionLog728.xml"/><Relationship Id="rId954" Type="http://schemas.openxmlformats.org/officeDocument/2006/relationships/revisionLog" Target="revisionLog935.xml"/><Relationship Id="rId83" Type="http://schemas.openxmlformats.org/officeDocument/2006/relationships/revisionLog" Target="revisionLog83.xml"/><Relationship Id="rId179" Type="http://schemas.openxmlformats.org/officeDocument/2006/relationships/revisionLog" Target="revisionLog160.xml"/><Relationship Id="rId386" Type="http://schemas.openxmlformats.org/officeDocument/2006/relationships/revisionLog" Target="revisionLog367.xml"/><Relationship Id="rId593" Type="http://schemas.openxmlformats.org/officeDocument/2006/relationships/revisionLog" Target="revisionLog574.xml"/><Relationship Id="rId607" Type="http://schemas.openxmlformats.org/officeDocument/2006/relationships/revisionLog" Target="revisionLog588.xml"/><Relationship Id="rId814" Type="http://schemas.openxmlformats.org/officeDocument/2006/relationships/revisionLog" Target="revisionLog795.xml"/><Relationship Id="rId246" Type="http://schemas.openxmlformats.org/officeDocument/2006/relationships/revisionLog" Target="revisionLog227.xml"/><Relationship Id="rId453" Type="http://schemas.openxmlformats.org/officeDocument/2006/relationships/revisionLog" Target="revisionLog434.xml"/><Relationship Id="rId660" Type="http://schemas.openxmlformats.org/officeDocument/2006/relationships/revisionLog" Target="revisionLog641.xml"/><Relationship Id="rId898" Type="http://schemas.openxmlformats.org/officeDocument/2006/relationships/revisionLog" Target="revisionLog879.xml"/><Relationship Id="rId1083" Type="http://schemas.openxmlformats.org/officeDocument/2006/relationships/revisionLog" Target="revisionLog1064.xml"/><Relationship Id="rId106" Type="http://schemas.openxmlformats.org/officeDocument/2006/relationships/revisionLog" Target="revisionLog106.xml"/><Relationship Id="rId313" Type="http://schemas.openxmlformats.org/officeDocument/2006/relationships/revisionLog" Target="revisionLog294.xml"/><Relationship Id="rId758" Type="http://schemas.openxmlformats.org/officeDocument/2006/relationships/revisionLog" Target="revisionLog739.xml"/><Relationship Id="rId965" Type="http://schemas.openxmlformats.org/officeDocument/2006/relationships/revisionLog" Target="revisionLog946.xml"/><Relationship Id="rId94" Type="http://schemas.openxmlformats.org/officeDocument/2006/relationships/revisionLog" Target="revisionLog94.xml"/><Relationship Id="rId397" Type="http://schemas.openxmlformats.org/officeDocument/2006/relationships/revisionLog" Target="revisionLog378.xml"/><Relationship Id="rId520" Type="http://schemas.openxmlformats.org/officeDocument/2006/relationships/revisionLog" Target="revisionLog501.xml"/><Relationship Id="rId618" Type="http://schemas.openxmlformats.org/officeDocument/2006/relationships/revisionLog" Target="revisionLog599.xml"/><Relationship Id="rId825" Type="http://schemas.openxmlformats.org/officeDocument/2006/relationships/revisionLog" Target="revisionLog806.xml"/><Relationship Id="rId257" Type="http://schemas.openxmlformats.org/officeDocument/2006/relationships/revisionLog" Target="revisionLog238.xml"/><Relationship Id="rId464" Type="http://schemas.openxmlformats.org/officeDocument/2006/relationships/revisionLog" Target="revisionLog445.xml"/><Relationship Id="rId1010" Type="http://schemas.openxmlformats.org/officeDocument/2006/relationships/revisionLog" Target="revisionLog991.xml"/><Relationship Id="rId1094" Type="http://schemas.openxmlformats.org/officeDocument/2006/relationships/revisionLog" Target="revisionLog1075.xml"/><Relationship Id="rId1108" Type="http://schemas.openxmlformats.org/officeDocument/2006/relationships/revisionLog" Target="revisionLog1089.xml"/><Relationship Id="rId117" Type="http://schemas.openxmlformats.org/officeDocument/2006/relationships/revisionLog" Target="revisionLog117.xml"/><Relationship Id="rId671" Type="http://schemas.openxmlformats.org/officeDocument/2006/relationships/revisionLog" Target="revisionLog652.xml"/><Relationship Id="rId769" Type="http://schemas.openxmlformats.org/officeDocument/2006/relationships/revisionLog" Target="revisionLog750.xml"/><Relationship Id="rId976" Type="http://schemas.openxmlformats.org/officeDocument/2006/relationships/revisionLog" Target="revisionLog957.xml"/><Relationship Id="rId324" Type="http://schemas.openxmlformats.org/officeDocument/2006/relationships/revisionLog" Target="revisionLog305.xml"/><Relationship Id="rId531" Type="http://schemas.openxmlformats.org/officeDocument/2006/relationships/revisionLog" Target="revisionLog512.xml"/><Relationship Id="rId629" Type="http://schemas.openxmlformats.org/officeDocument/2006/relationships/revisionLog" Target="revisionLog610.xml"/><Relationship Id="rId836" Type="http://schemas.openxmlformats.org/officeDocument/2006/relationships/revisionLog" Target="revisionLog817.xml"/><Relationship Id="rId1021" Type="http://schemas.openxmlformats.org/officeDocument/2006/relationships/revisionLog" Target="revisionLog1002.xml"/><Relationship Id="rId1119" Type="http://schemas.openxmlformats.org/officeDocument/2006/relationships/revisionLog" Target="revisionLog1100.xml"/><Relationship Id="rId903" Type="http://schemas.openxmlformats.org/officeDocument/2006/relationships/revisionLog" Target="revisionLog884.xml"/><Relationship Id="rId32" Type="http://schemas.openxmlformats.org/officeDocument/2006/relationships/revisionLog" Target="revisionLog32.xml"/><Relationship Id="rId181" Type="http://schemas.openxmlformats.org/officeDocument/2006/relationships/revisionLog" Target="revisionLog162.xml"/><Relationship Id="rId279" Type="http://schemas.openxmlformats.org/officeDocument/2006/relationships/revisionLog" Target="revisionLog260.xml"/><Relationship Id="rId486" Type="http://schemas.openxmlformats.org/officeDocument/2006/relationships/revisionLog" Target="revisionLog467.xml"/><Relationship Id="rId693" Type="http://schemas.openxmlformats.org/officeDocument/2006/relationships/revisionLog" Target="revisionLog674.xml"/><Relationship Id="rId139" Type="http://schemas.openxmlformats.org/officeDocument/2006/relationships/revisionLog" Target="revisionLog139.xml"/><Relationship Id="rId346" Type="http://schemas.openxmlformats.org/officeDocument/2006/relationships/revisionLog" Target="revisionLog327.xml"/><Relationship Id="rId553" Type="http://schemas.openxmlformats.org/officeDocument/2006/relationships/revisionLog" Target="revisionLog534.xml"/><Relationship Id="rId760" Type="http://schemas.openxmlformats.org/officeDocument/2006/relationships/revisionLog" Target="revisionLog741.xml"/><Relationship Id="rId998" Type="http://schemas.openxmlformats.org/officeDocument/2006/relationships/revisionLog" Target="revisionLog979.xml"/><Relationship Id="rId206" Type="http://schemas.openxmlformats.org/officeDocument/2006/relationships/revisionLog" Target="revisionLog187.xml"/><Relationship Id="rId413" Type="http://schemas.openxmlformats.org/officeDocument/2006/relationships/revisionLog" Target="revisionLog394.xml"/><Relationship Id="rId858" Type="http://schemas.openxmlformats.org/officeDocument/2006/relationships/revisionLog" Target="revisionLog839.xml"/><Relationship Id="rId1043" Type="http://schemas.openxmlformats.org/officeDocument/2006/relationships/revisionLog" Target="revisionLog1024.xml"/><Relationship Id="rId620" Type="http://schemas.openxmlformats.org/officeDocument/2006/relationships/revisionLog" Target="revisionLog601.xml"/><Relationship Id="rId718" Type="http://schemas.openxmlformats.org/officeDocument/2006/relationships/revisionLog" Target="revisionLog699.xml"/><Relationship Id="rId925" Type="http://schemas.openxmlformats.org/officeDocument/2006/relationships/revisionLog" Target="revisionLog906.xml"/><Relationship Id="rId1110" Type="http://schemas.openxmlformats.org/officeDocument/2006/relationships/revisionLog" Target="revisionLog1091.xml"/><Relationship Id="rId54" Type="http://schemas.openxmlformats.org/officeDocument/2006/relationships/revisionLog" Target="revisionLog54.xml"/><Relationship Id="rId270" Type="http://schemas.openxmlformats.org/officeDocument/2006/relationships/revisionLog" Target="revisionLog251.xml"/><Relationship Id="rId130" Type="http://schemas.openxmlformats.org/officeDocument/2006/relationships/revisionLog" Target="revisionLog130.xml"/><Relationship Id="rId368" Type="http://schemas.openxmlformats.org/officeDocument/2006/relationships/revisionLog" Target="revisionLog349.xml"/><Relationship Id="rId575" Type="http://schemas.openxmlformats.org/officeDocument/2006/relationships/revisionLog" Target="revisionLog556.xml"/><Relationship Id="rId782" Type="http://schemas.openxmlformats.org/officeDocument/2006/relationships/revisionLog" Target="revisionLog763.xml"/><Relationship Id="rId228" Type="http://schemas.openxmlformats.org/officeDocument/2006/relationships/revisionLog" Target="revisionLog209.xml"/><Relationship Id="rId435" Type="http://schemas.openxmlformats.org/officeDocument/2006/relationships/revisionLog" Target="revisionLog416.xml"/><Relationship Id="rId642" Type="http://schemas.openxmlformats.org/officeDocument/2006/relationships/revisionLog" Target="revisionLog623.xml"/><Relationship Id="rId1065" Type="http://schemas.openxmlformats.org/officeDocument/2006/relationships/revisionLog" Target="revisionLog1046.xml"/><Relationship Id="rId502" Type="http://schemas.openxmlformats.org/officeDocument/2006/relationships/revisionLog" Target="revisionLog483.xml"/><Relationship Id="rId947" Type="http://schemas.openxmlformats.org/officeDocument/2006/relationships/revisionLog" Target="revisionLog928.xml"/><Relationship Id="rId76" Type="http://schemas.openxmlformats.org/officeDocument/2006/relationships/revisionLog" Target="revisionLog76.xml"/><Relationship Id="rId807" Type="http://schemas.openxmlformats.org/officeDocument/2006/relationships/revisionLog" Target="revisionLog788.xml"/><Relationship Id="rId292" Type="http://schemas.openxmlformats.org/officeDocument/2006/relationships/revisionLog" Target="revisionLog27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24A35F0-E6D0-42FC-89C9-D4582B4193F9}" diskRevisions="1" revisionId="20813" version="1123">
  <header guid="{55D904AD-AFD4-4C7C-83D0-6BE33C9FE4FF}" dateTime="2023-03-09T10:22:19" maxSheetId="16" userName="Sonne Seehotel Robine Widmer" r:id="rId20" minRId="152" maxRId="1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C443B8-E884-4BFA-9E90-4FE7FA9C7399}" dateTime="2023-03-10T11:25:14" maxSheetId="16" userName="Sonne Seehotel Jennifer Stieger" r:id="rId21" minRId="1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C50D2F6-C7BE-4EA2-9CAE-723275D88F92}" dateTime="2023-03-11T13:20:15" maxSheetId="16" userName="Sonne Seehotel Jennifer Stieger" r:id="rId22" minRId="1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69881E0-26F0-43E5-87E8-09FC56CC6E96}" dateTime="2023-03-11T13:20:26" maxSheetId="16" userName="Sonne Seehotel Jennifer Stieger" r:id="rId23" minRId="181" maxRId="1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9AE896-C6A7-4392-9BD7-920A2FB41F4F}" dateTime="2023-03-12T14:38:13" maxSheetId="16" userName="Sonne Seehotel Robine Widmer" r:id="rId24" minRId="183" maxRId="1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CA1BF61-4605-4E61-92CE-7237C58C557D}" dateTime="2023-03-12T14:38:52" maxSheetId="16" userName="Sonne Seehotel Robine Widmer" r:id="rId25" minRId="1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F2CC642-E2F9-494F-8252-492FE389E097}" dateTime="2023-03-12T14:40:09" maxSheetId="16" userName="Sonne Seehotel Robine Widmer" r:id="rId26" minRId="199" maxRId="2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300EF09-0AFA-4C64-A10E-CDC7C40CD286}" dateTime="2023-03-12T14:41:17" maxSheetId="16" userName="Sonne Seehotel Robine Widmer" r:id="rId27" minRId="201" maxRId="2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F84BC7-0253-4F5C-BF2A-2EE2CBF291C8}" dateTime="2023-03-12T14:41:52" maxSheetId="16" userName="Sonne Seehotel Robine Widmer" r:id="rId28" minRId="2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B6067CE-7BEF-4BE2-A257-5A25852886EE}" dateTime="2023-03-12T14:45:25" maxSheetId="16" userName="Sonne Seehotel Robine Widmer" r:id="rId29" minRId="207" maxRId="2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15AA5A1-10B6-490A-A2D7-CAB3C5A48F6C}" dateTime="2023-03-12T14:47:25" maxSheetId="16" userName="Sonne Seehotel Robine Widmer" r:id="rId30" minRId="215" maxRId="2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D62B2DE-5515-4ED0-AE44-7D4750C54638}" dateTime="2023-03-12T14:48:52" maxSheetId="16" userName="Sonne Seehotel Robine Widmer" r:id="rId31" minRId="217" maxRId="2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699FC91-526E-4130-83EA-93F69C84C773}" dateTime="2023-03-12T14:58:10" maxSheetId="16" userName="Sonne Seehotel Robine Widmer" r:id="rId32" minRId="219" maxRId="2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A79D4B9-80D8-4937-A407-6B1B56E03F4D}" dateTime="2023-03-13T19:21:08" maxSheetId="16" userName="Sonne Seehotel Robine Widmer" r:id="rId33" minRId="231" maxRId="2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5F580C0-0D9A-4CD3-B2C0-B4D510E6D23D}" dateTime="2023-03-13T19:21:50" maxSheetId="16" userName="Sonne Seehotel Robine Widmer" r:id="rId34" minRId="252" maxRId="2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14D8C33-D3B0-48BD-BD9B-989BC31C8A3D}" dateTime="2023-03-14T11:02:52" maxSheetId="16" userName="Sonne Seehotel Reception" r:id="rId35" minRId="254" maxRId="2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D48AB3A-EB99-4011-8060-8A5C31E3D286}" dateTime="2023-03-14T14:44:18" maxSheetId="16" userName="Sonne Seehotel Jennifer Stieger" r:id="rId36" minRId="268" maxRId="2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7EAD742-123A-413E-97D2-1FBB4772E31C}" dateTime="2023-03-14T20:25:53" maxSheetId="16" userName="Sonne Seehotel Stefan Fuchs" r:id="rId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234264E-EE9B-4F17-87BD-224597BE9A79}" dateTime="2023-03-14T20:27:20" maxSheetId="16" userName="Sonne Seehotel Stefan Fuchs" r:id="rId38" minRId="294" maxRId="2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9BA3A4-C0C7-4E5B-A80C-0055D119CF29}" dateTime="2023-03-14T20:29:54" maxSheetId="16" userName="Sonne Seehotel Stefan Fuchs" r:id="rId39" minRId="308" maxRId="3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BE0AE3E-17BC-4835-A3DF-A9DE542768DD}" dateTime="2023-03-15T08:41:44" maxSheetId="16" userName="Sonne Seehotel Robine Widmer" r:id="rId40" minRId="310" maxRId="3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FC3DADE-53A2-46DF-96C2-C69E3D0EB12C}" dateTime="2023-03-15T08:44:59" maxSheetId="16" userName="Sonne Seehotel Robine Widmer" r:id="rId41" minRId="325" maxRId="3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A4301F5-BB1C-48E8-8C65-306B03CA6B38}" dateTime="2023-03-15T08:46:22" maxSheetId="16" userName="Sonne Seehotel Robine Widmer" r:id="rId42" minRId="331" maxRId="33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DDC842C-FC45-4E87-85A0-4795924D8084}" dateTime="2023-03-15T08:47:05" maxSheetId="16" userName="Sonne Seehotel Robine Widmer" r:id="rId43" minRId="333" maxRId="3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55A9900-2CF1-4C0E-8BBB-8A4782F10CEC}" dateTime="2023-03-15T13:11:29" maxSheetId="16" userName="Sonne Seehotel Jennifer Stieger" r:id="rId44" minRId="3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684C3C0-DA23-435D-A8DD-E9F11691757C}" dateTime="2023-03-16T10:40:20" maxSheetId="16" userName="Sonne Seehotel Robine Widmer" r:id="rId45" minRId="349" maxRId="3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FA54736-09B3-407E-A481-92D7E4B3F9D7}" dateTime="2023-03-16T10:41:01" maxSheetId="16" userName="Sonne Seehotel Robine Widmer" r:id="rId46" minRId="365" maxRId="3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5DECA95-74CD-4D0B-BA38-FD7F3E745FD8}" dateTime="2023-03-16T10:41:33" maxSheetId="16" userName="Sonne Seehotel Robine Widmer" r:id="rId47" minRId="3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79DD704-97CF-46E2-8CB5-D1C65373821C}" dateTime="2023-03-16T12:31:30" maxSheetId="16" userName="Sonne Seehotel Jennifer Stieger" r:id="rId48" minRId="3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5E0B60D-2345-4080-A0B5-3FAC50CD2948}" dateTime="2023-03-17T08:32:25" maxSheetId="16" userName="Sonne Seehotel Jennifer Stieger" r:id="rId49" minRId="3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082E9B7-8B09-45FD-9959-379E5A111F21}" dateTime="2023-03-17T11:36:05" maxSheetId="16" userName="Sonne Seehotel Jennifer Stieger" r:id="rId50" minRId="3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2EB6540-35ED-4289-B2B0-E5A11A322EB5}" dateTime="2023-03-18T15:25:04" maxSheetId="16" userName="Sonne Seehotel Robine Widmer" r:id="rId51" minRId="407" maxRId="4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D4103A4-A8D6-405D-B5E9-6D6D24B1E09E}" dateTime="2023-03-18T15:26:17" maxSheetId="16" userName="Sonne Seehotel Robine Widmer" r:id="rId52" minRId="424" maxRId="4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67D4F1A-BAAD-4345-9E04-0CA263C8F2C6}" dateTime="2023-03-18T15:53:05" maxSheetId="16" userName="Sonne Seehotel Robine Widmer" r:id="rId53" minRId="426" maxRId="4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DB273CE-34C0-4D5B-A124-8A9DCF33D20B}" dateTime="2023-03-19T12:56:02" maxSheetId="16" userName="Sonne Seehotel Robine Widmer" r:id="rId54" minRId="428" maxRId="4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F15D7F-17B5-4EE7-B0FD-6DC813C83D01}" dateTime="2023-03-19T13:00:00" maxSheetId="16" userName="Sonne Seehotel Robine Widmer" r:id="rId55" minRId="442" maxRId="4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245E68D-F0E1-4DA2-AD8B-AE77B9FEFAA5}" dateTime="2023-03-19T13:03:40" maxSheetId="16" userName="Sonne Seehotel Robine Widmer" r:id="rId56" minRId="4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C81E81-3948-4DFC-8585-F37CE20C1402}" dateTime="2023-03-19T13:04:13" maxSheetId="16" userName="Sonne Seehotel Robine Widmer" r:id="rId57" minRId="4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C45B519-FC24-4F41-AA42-30700A1735DB}" dateTime="2023-03-20T12:36:09" maxSheetId="16" userName="Sonne Seehotel Jennifer Stieger" r:id="rId58" minRId="456" maxRId="4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D51109B-2DB5-4FFE-96F9-AE2711BBEBDE}" dateTime="2023-03-20T16:54:19" maxSheetId="16" userName="Sonne Seehotel Robine Widmer" r:id="rId59" minRId="471" maxRId="4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9B33CD-70DD-4D9F-95CD-4DCE9BBCE797}" dateTime="2023-03-20T22:28:08" maxSheetId="16" userName="Sonne Seehotel Stefan Fuchs" r:id="rId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90AF550-1241-4B3A-88AB-430409831759}" dateTime="2023-03-22T10:08:55" maxSheetId="16" userName="Sonne Seehotel Robine Widmer" r:id="rId61" minRId="489" maxRId="4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A5162DD-988D-46C0-A294-60A5DFF490D2}" dateTime="2023-03-22T10:13:10" maxSheetId="16" userName="Sonne Seehotel Robine Widmer" r:id="rId62" minRId="496" maxRId="5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87C1D63-63D5-4EDC-9B3A-8BF7D6EF845A}" dateTime="2023-03-22T10:15:24" maxSheetId="16" userName="Sonne Seehotel Robine Widmer" r:id="rId63" minRId="5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720B0D4-6A7F-478F-A545-AB8D2F65EEA8}" dateTime="2023-03-22T10:16:21" maxSheetId="16" userName="Sonne Seehotel Robine Widmer" r:id="rId64" minRId="506" maxRId="5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EF95C5F-F4A2-42C4-A08F-115835F5DC2A}" dateTime="2023-03-22T10:19:12" maxSheetId="16" userName="Sonne Seehotel Robine Widmer" r:id="rId65" minRId="509" maxRId="5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803D6A4-135D-4E58-B7BB-1EDABC87577A}" dateTime="2023-03-22T10:23:15" maxSheetId="16" userName="Sonne Seehotel Robine Widmer" r:id="rId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A31271-B2B7-48BF-80CF-D7B4224484BF}" dateTime="2023-03-22T10:25:28" maxSheetId="16" userName="Sonne Seehotel Robine Widmer" r:id="rId67" minRId="5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6D2D88A-D459-4406-A7FD-9274D865A481}" dateTime="2023-03-22T10:27:24" maxSheetId="16" userName="Sonne Seehotel Robine Widmer" r:id="rId68" minRId="5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702C001-90AF-4F90-8447-83D1E2F94C41}" dateTime="2023-03-22T11:09:03" maxSheetId="16" userName="Sonne Seehotel Jennifer Stieger" r:id="rId69" minRId="515" maxRId="5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0D768D9-D1B9-4DA9-883A-2827A44FDB2F}" dateTime="2023-03-23T09:04:47" maxSheetId="16" userName="Sonne Seehotel Robine Widmer" r:id="rId70" minRId="529" maxRId="5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CBD6AA9-4DF9-40E2-A2D9-2725E82EF618}" dateTime="2023-03-23T09:05:09" maxSheetId="16" userName="Sonne Seehotel Robine Widmer" r:id="rId71" minRId="5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A952D11-AA56-40C7-B7F5-0565B7C63E45}" dateTime="2023-03-23T09:07:44" maxSheetId="16" userName="Sonne Seehotel Robine Widmer" r:id="rId72" minRId="544" maxRId="5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176BDC1-97A9-4531-9349-0447AA83F4AD}" dateTime="2023-03-23T09:20:41" maxSheetId="16" userName="Sonne Seehotel Jennifer Stieger" r:id="rId73" minRId="5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A03B7D5-A9DF-4E77-9458-B48D965ABB1B}" dateTime="2023-03-25T14:17:00" maxSheetId="16" userName="Sonne Seehotel Robine Widmer" r:id="rId74" minRId="564" maxRId="5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5B2AEE9-429B-4B39-B72C-ECCB458B9977}" dateTime="2023-03-25T14:18:05" maxSheetId="16" userName="Sonne Seehotel Robine Widmer" r:id="rId75" minRId="570" maxRId="5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EAD68A3-DD39-488F-BAFE-3B1D06D8532C}" dateTime="2023-03-25T14:49:35" maxSheetId="16" userName="Sonne Seehotel Robine Widmer" r:id="rId76" minRId="575" maxRId="5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05CCFF0-985F-4F9F-BA86-6AD10E93FFF3}" dateTime="2023-03-26T09:24:09" maxSheetId="16" userName="Sonne Seehotel Jennifer Stieger" r:id="rId77" minRId="587" maxRId="59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8D9D413-7274-4ED7-BEDA-4BAE43E4A95A}" dateTime="2023-03-26T18:08:36" maxSheetId="16" userName="Sonne Seehotel Robine Widmer" r:id="rId78" minRId="603" maxRId="6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BC018F1-C8CA-4374-B2AB-7BA4E16EBB17}" dateTime="2023-03-26T18:09:46" maxSheetId="16" userName="Sonne Seehotel Robine Widmer" r:id="rId79" minRId="620" maxRId="6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7966CAC-F8BD-4221-BF61-B515C6A5E814}" dateTime="2023-03-26T18:10:53" maxSheetId="16" userName="Sonne Seehotel Robine Widmer" r:id="rId80" minRId="622" maxRId="6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61E87E3-52BB-42F3-AC36-1B29A1E86374}" dateTime="2023-03-26T18:11:43" maxSheetId="16" userName="Sonne Seehotel Robine Widmer" r:id="rId81" minRId="628" maxRId="6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E39E7C-95FF-49A3-946C-6ACF51F6E833}" dateTime="2023-03-26T18:14:22" maxSheetId="16" userName="Sonne Seehotel Robine Widmer" r:id="rId82" minRId="630" maxRId="6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E440E48-A69E-4FC5-84B9-C28F5778AAB3}" dateTime="2023-03-26T18:14:26" maxSheetId="16" userName="Sonne Seehotel Robine Widmer" r:id="rId83" minRId="63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F151FC3-7C78-40C2-A99E-0006BF441CF2}" dateTime="2023-03-26T18:15:55" maxSheetId="16" userName="Sonne Seehotel Robine Widmer" r:id="rId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A038F87-9CDF-4295-B1E8-E9A3CF2DE018}" dateTime="2023-03-27T09:26:06" maxSheetId="16" userName="Sonne Seehotel Stefan Fuchs" r:id="rId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5A55E7C-348D-42A0-B569-465161E11308}" dateTime="2023-03-27T10:29:08" maxSheetId="16" userName="Sonne Seehotel Robine Widmer" r:id="rId86" minRId="657" maxRId="6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BAF1DED-4A08-4996-8B5A-F1D780E1943F}" dateTime="2023-03-27T10:29:41" maxSheetId="16" userName="Sonne Seehotel Robine Widmer" r:id="rId87" minRId="664" maxRId="6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D509D5E-A405-4B00-B466-3530CA4BA2C7}" dateTime="2023-03-27T10:49:19" maxSheetId="16" userName="Sonne Seehotel Stefan Fuchs" r:id="rId88" minRId="666" maxRId="10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E13858D-A30A-4EBB-9241-AE2ACBCD7423}" dateTime="2023-03-27T11:49:05" maxSheetId="16" userName="Sonne Seehotel Stefan Fuchs" r:id="rId89" minRId="1056" maxRId="13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092F679-A4A4-452F-A0D1-997D09922A02}" dateTime="2023-03-27T13:08:21" maxSheetId="16" userName="Sonne Seehotel Stefan Fuchs" r:id="rId90" minRId="1383" maxRId="13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1CC8F25-06FE-4150-94A9-E6537E4C50A9}" dateTime="2023-03-27T13:10:55" maxSheetId="16" userName="Sonne Seehotel Stefan Fuchs" r:id="rId91" minRId="1388" maxRId="139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B93F5E7-2DA6-46D1-8C64-1F222AB183B8}" dateTime="2023-03-28T08:45:30" maxSheetId="16" userName="Sonne Seehotel Robine Widmer" r:id="rId92" minRId="1403" maxRId="14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41BE6E0-B830-439E-A363-0F2324425625}" dateTime="2023-03-28T08:46:14" maxSheetId="16" userName="Sonne Seehotel Robine Widmer" r:id="rId93" minRId="1410" maxRId="14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AF51D5-3F10-43C1-A7C7-CF0E26FDD0C8}" dateTime="2023-03-28T10:40:23" maxSheetId="16" userName="Sonne Seehotel Jennifer Stieger" r:id="rId94" minRId="1412" maxRId="14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01F3159-CF66-46F2-9FDE-49B600A8EB2A}" dateTime="2023-03-29T09:45:57" maxSheetId="16" userName="Sonne Seehotel Jennifer Stieger" r:id="rId95" minRId="14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CBF8F96-E8FC-46DB-81D6-A72DF9FEF1DB}" dateTime="2023-03-29T10:13:27" maxSheetId="16" userName="Sonne Seehotel Robine Widmer" r:id="rId96" minRId="1439" maxRId="144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A4A6839-046C-4ABB-96D0-67B2C277F9D7}" dateTime="2023-03-29T10:14:59" maxSheetId="16" userName="Sonne Seehotel Robine Widmer" r:id="rId97" minRId="1460" maxRId="14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2D84A8B-6C32-4BF4-BA37-0105CF8E90C7}" dateTime="2023-03-30T13:00:14" maxSheetId="16" userName="Sonne Seehotel Jennifer Stieger" r:id="rId98" minRId="14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48E3900-5AC3-483B-A5B8-F3E298565A50}" dateTime="2023-03-30T13:21:32" maxSheetId="16" userName="Sonne Seehotel Reception" r:id="rId99" minRId="1479" maxRId="14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EBFD8F7-DE1E-496C-9F75-124F473AEBDC}" dateTime="2023-03-30T13:34:26" maxSheetId="16" userName="Sonne Seehotel Robine Widmer" r:id="rId100" minRId="1494" maxRId="14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950F2D1-7813-4AD5-BF0E-3451E88B66C5}" dateTime="2023-03-30T13:34:33" maxSheetId="16" userName="Sonne Seehotel Robine Widmer" r:id="rId101" minRId="1508" maxRId="15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1D812E5-5C78-4CE3-87B6-DBEDBC3F4156}" dateTime="2023-03-30T13:41:32" maxSheetId="16" userName="Sonne Seehotel Robine Widmer" r:id="rId102" minRId="1510" maxRId="15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15D7403-533E-4AB1-BB98-61A7031F4C3B}" dateTime="2023-03-30T13:42:19" maxSheetId="16" userName="Sonne Seehotel Robine Widmer" r:id="rId103" minRId="15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9D5ADE-284B-4F8A-ACE6-89DED74B9CC0}" dateTime="2023-03-30T13:43:37" maxSheetId="16" userName="Sonne Seehotel Robine Widmer" r:id="rId104" minRId="15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FEFDDFF-DFB9-4BD2-A6D5-99FB1CA12E7D}" dateTime="2023-03-31T06:57:22" maxSheetId="16" userName="Sonne Seehotel Marina Lang" r:id="rId105" minRId="1515" maxRId="15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0B824C9-0BEB-420D-8066-5618D794FE34}" dateTime="2023-03-31T08:44:22" maxSheetId="16" userName="Sonne Seehotel Marina Lang" r:id="rId106" minRId="1541" maxRId="15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E7B22FA-3928-426F-854F-ECBAF224ACDC}" dateTime="2023-04-02T00:05:38" maxSheetId="16" userName="Sonne Seehotel Stefan Fuchs" r:id="rId107" minRId="15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7A783BB-1061-45AE-8F8B-88B47B9486AC}" dateTime="2023-04-02T10:34:49" maxSheetId="16" userName="Sonne Seehotel Jennifer Stieger" r:id="rId108" minRId="1567" maxRId="15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BEB152E-BA7F-49E5-8A9D-860DE7EA1718}" dateTime="2023-04-02T12:50:06" maxSheetId="16" userName="Sonne Seehotel Jennifer Stieger" r:id="rId109" minRId="15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C1D037-7BCB-45E1-8705-4CAE5030AC47}" dateTime="2023-04-02T15:24:17" maxSheetId="16" userName="Sonne Seehotel Robine Widmer" r:id="rId110" minRId="1582" maxRId="16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798D49A-3AA5-4378-AC49-040F240D7ECD}" dateTime="2023-04-02T15:49:41" maxSheetId="16" userName="Sonne Seehotel Robine Widmer" r:id="rId1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3F2EA01-10AC-4BD3-92C0-2CAE8F45440A}" dateTime="2023-04-02T15:55:14" maxSheetId="16" userName="Sonne Seehotel Robine Widmer" r:id="rId112" minRId="1637" maxRId="16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6E871C-3941-47CE-B760-B1D10D4FFA57}" dateTime="2023-04-02T15:55:50" maxSheetId="16" userName="Sonne Seehotel Robine Widmer" r:id="rId113" minRId="1652" maxRId="16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59FD64D-87D9-47C7-A4EB-3C162D74B252}" dateTime="2023-04-02T15:56:14" maxSheetId="16" userName="Sonne Seehotel Robine Widmer" r:id="rId114" minRId="1654" maxRId="16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15E10AD-8897-47B9-8683-E8427080E8A2}" dateTime="2023-04-02T15:56:24" maxSheetId="16" userName="Sonne Seehotel Robine Widmer" r:id="rId115" minRId="16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C8B2CD9-3F3C-4989-8975-A35BD6FAA733}" dateTime="2023-04-02T15:56:29" maxSheetId="16" userName="Sonne Seehotel Robine Widmer" r:id="rId116" minRId="16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686519D-A2EB-43C8-9CBF-9F8F3A32F732}" dateTime="2023-04-02T15:56:45" maxSheetId="16" userName="Sonne Seehotel Robine Widmer" r:id="rId117" minRId="16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7EBA446-5453-4C28-83EA-C4448E23AAE4}" dateTime="2023-04-02T15:57:44" maxSheetId="16" userName="Sonne Seehotel Robine Widmer" r:id="rId118" minRId="16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7988E71-F5F5-423D-A18F-51A43D6A05DD}" dateTime="2023-04-02T15:57:58" maxSheetId="16" userName="Sonne Seehotel Robine Widmer" r:id="rId119" minRId="1660" maxRId="16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DD745F0-37A8-435C-BF65-A4A03B2E94E9}" dateTime="2023-04-02T15:58:20" maxSheetId="16" userName="Sonne Seehotel Robine Widmer" r:id="rId120" minRId="1663" maxRId="16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A80B6BB-7ED3-426D-9868-B840D1714940}" dateTime="2023-04-02T16:00:57" maxSheetId="16" userName="Sonne Seehotel Robine Widmer" r:id="rId121" minRId="1665" maxRId="16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1E9A80-DFE7-457E-A557-5AA01690BAE5}" dateTime="2023-04-02T16:03:30" maxSheetId="16" userName="Sonne Seehotel Robine Widmer" r:id="rId122" minRId="1683" maxRId="16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7B4A24-1F23-43E3-9C8B-4653491A5B1D}" dateTime="2023-04-02T16:34:19" maxSheetId="16" userName="Sonne Seehotel Robine Widmer" r:id="rId123" minRId="1699" maxRId="17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055634D-BB62-4146-A866-0C31F80375DF}" dateTime="2023-04-02T16:56:22" maxSheetId="16" userName="Sonne Seehotel Robine Widmer" r:id="rId124" minRId="1704" maxRId="17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430BA1B-91E0-4482-A163-E6FD8D694D14}" dateTime="2023-04-02T17:35:34" maxSheetId="16" userName="Sonne Seehotel Jennifer Stieger" r:id="rId125" minRId="1706" maxRId="17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2331E76-0D24-4452-977C-563726F19AD7}" dateTime="2023-04-02T17:42:24" maxSheetId="16" userName="Sonne Seehotel Jennifer Stieger" r:id="rId126" minRId="1711" maxRId="17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8B9BA3-3EA5-437C-8E2E-B7A941A79315}" dateTime="2023-04-03T11:12:26" maxSheetId="16" userName="Sonne Seehotel Robine Widmer" r:id="rId127" minRId="1715" maxRId="17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7C8760-D67A-444D-9EC6-14B234D9CD19}" dateTime="2023-04-03T11:15:11" maxSheetId="16" userName="Sonne Seehotel Robine Widmer" r:id="rId128" minRId="1730" maxRId="17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E62A3D-C580-4B25-A301-E8EE4A089CF8}" dateTime="2023-04-03T17:54:01" maxSheetId="16" userName="Sonne Seehotel Robine Widmer" r:id="rId1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5A9861A-735D-49DC-8241-3901C668BDF3}" dateTime="2023-04-04T00:05:52" maxSheetId="16" userName="Sonne Seehotel Stefan Fuchs" r:id="rId1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4BCDA28-AF67-4EF3-B2FA-29DFE705D07B}" dateTime="2023-04-04T10:48:25" maxSheetId="16" userName="Sonne Seehotel Jennifer Stieger" r:id="rId131" minRId="17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D143B71-C370-4942-98A6-D5BBB2D8C3B4}" dateTime="2023-04-04T10:52:44" maxSheetId="16" userName="Sonne Seehotel Jennifer Stieger" r:id="rId132" minRId="1775" maxRId="177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538A4F0-A8D3-4810-97A9-5FF2FAB2FB61}" dateTime="2023-04-04T14:15:41" maxSheetId="16" userName="Sonne Seehotel Robine Widmer" r:id="rId133" minRId="1779" maxRId="17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67E78D8-EAAB-4A2E-B091-A5E53B5566B7}" dateTime="2023-04-04T22:35:52" maxSheetId="16" userName="Sonne Seehotel Robine Widmer" r:id="rId134" minRId="1797" maxRId="18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A1DF32-0158-4D1B-B341-BE90920A91D6}" dateTime="2023-04-04T22:46:27" maxSheetId="16" userName="Sonne Seehotel Robine Widmer" r:id="rId1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C729B67-E2E4-49A0-AE17-AA1F534ABB52}" dateTime="2023-04-05T09:50:45" maxSheetId="16" userName="Sonne Seehotel Robine Widmer" r:id="rId136" minRId="1819" maxRId="18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2105D23-4FB7-4748-9877-428B3B6EBE0D}" dateTime="2023-04-05T10:15:25" maxSheetId="16" userName="Sonne Seehotel Robine Widmer" r:id="rId137" minRId="1833" maxRId="18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1AE4EBA-E4F4-4078-B1F3-013B6B2020CC}" dateTime="2023-04-05T10:21:38" maxSheetId="16" userName="Sonne Seehotel Robine Widmer" r:id="rId138" minRId="1848" maxRId="18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558863-CDE7-47BF-815F-12C8E43B19ED}" dateTime="2023-04-05T10:22:16" maxSheetId="16" userName="Sonne Seehotel Robine Widmer" r:id="rId139" minRId="1852" maxRId="18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98DB35F-A0C9-4375-816E-567D689D70BC}" dateTime="2023-04-05T13:14:46" maxSheetId="16" userName="Sonne Seehotel Jennifer Stieger" r:id="rId140" minRId="1866" maxRId="18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2FE633A-318B-46EC-BBE2-1BD072A3A9CE}" dateTime="2023-04-05T20:26:39" maxSheetId="16" userName="Sonne Seehotel Stefan Fuchs" r:id="rId141" minRId="1880" maxRId="18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64FA30B-4CFE-408B-A133-02A60FDE4434}" dateTime="2023-04-06T09:45:47" maxSheetId="16" userName="Sonne Seehotel Jennifer Stieger" r:id="rId142" minRId="18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310B296-6546-48ED-B102-B031E0296430}" dateTime="2023-04-06T17:39:20" maxSheetId="16" userName="Sonne Seehotel Robine Widmer" r:id="rId143" minRId="1909" maxRId="19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E1F0557-328A-4FC7-A8DC-576AB9175F57}" dateTime="2023-04-06T17:40:53" maxSheetId="16" userName="Sonne Seehotel Robine Widmer" r:id="rId144" minRId="19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56E2A22-DE13-4B75-973B-9DF6FE553837}" dateTime="2023-04-06T17:41:50" maxSheetId="16" userName="Sonne Seehotel Robine Widmer" r:id="rId145" minRId="19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A625F71-6BB6-497E-AD0B-7509C9179725}" dateTime="2023-04-07T09:25:00" maxSheetId="16" userName="Sonne Seehotel Jennifer Stieger" r:id="rId146" minRId="19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B7F263-49D8-4B64-9A96-035C94F01E3F}" dateTime="2023-04-07T09:25:13" maxSheetId="16" userName="Sonne Seehotel Jennifer Stieger" r:id="rId147" minRId="1943" maxRId="194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80E1881-5F4B-4553-AF11-F1018F83F32F}" dateTime="2023-04-09T10:33:17" maxSheetId="16" userName="Sonne Seehotel Robine Widmer" r:id="rId148" minRId="1947" maxRId="19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0B3DD9A-7C3C-4F65-9020-1074FFAED306}" dateTime="2023-04-09T10:33:39" maxSheetId="16" userName="Sonne Seehotel Robine Widmer" r:id="rId1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2801988-9D95-41D3-84F0-0A3222A09004}" dateTime="2023-04-09T10:36:24" maxSheetId="16" userName="Sonne Seehotel Robine Widmer" r:id="rId150" minRId="1977" maxRId="19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EF39BA3-0C63-4382-BC0D-13202959F0D3}" dateTime="2023-04-09T10:42:59" maxSheetId="16" userName="Sonne Seehotel Robine Widmer" r:id="rId151" minRId="1990" maxRId="19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D09E0F4-618D-40E4-8EBC-EF29F265DC65}" dateTime="2023-04-09T10:43:07" maxSheetId="16" userName="Sonne Seehotel Robine Widmer" r:id="rId152" minRId="19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E7DE91B-1060-424B-BC5F-0F870918B668}" dateTime="2023-04-09T10:43:30" maxSheetId="16" userName="Sonne Seehotel Robine Widmer" r:id="rId153" minRId="1997" maxRId="19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DE94F74-8D06-47CB-A30D-825710C7DD22}" dateTime="2023-04-10T14:06:01" maxSheetId="16" userName="Sonne Seehotel Robine Widmer" r:id="rId154" minRId="1999" maxRId="20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4994C11-3DBA-4CFB-9CC7-677475AC25F3}" dateTime="2023-04-10T14:10:52" maxSheetId="16" userName="Sonne Seehotel Robine Widmer" r:id="rId155" minRId="20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15F0DB-D7B5-4E17-B6AE-D57798D7ED05}" dateTime="2023-04-10T14:11:10" maxSheetId="16" userName="Sonne Seehotel Robine Widmer" r:id="rId156" minRId="20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F315712-925D-42D6-BEFC-626343C6099C}" dateTime="2023-04-10T14:12:09" maxSheetId="16" userName="Sonne Seehotel Robine Widmer" r:id="rId157" minRId="2027" maxRId="20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80F790-E112-47EC-8BDE-395D8970DF5F}" dateTime="2023-04-10T14:13:34" maxSheetId="16" userName="Sonne Seehotel Robine Widmer" r:id="rId158" minRId="20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0C11B72-8CAB-4AA1-87B0-BB3C195C23F3}" dateTime="2023-04-12T08:25:46" maxSheetId="16" userName="Sonne Seehotel Robine Widmer" r:id="rId159" minRId="2030" maxRId="20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3300B85-6DEE-46FA-8EDA-4D923BDE8B1B}" dateTime="2023-04-12T08:27:22" maxSheetId="16" userName="Sonne Seehotel Robine Widmer" r:id="rId160" minRId="2044" maxRId="20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6BDCCE0-7072-4B88-98B6-38E8069EEB9F}" dateTime="2023-04-12T08:27:40" maxSheetId="16" userName="Sonne Seehotel Robine Widmer" r:id="rId161" minRId="20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ABCB0FD-6611-45F4-8E6A-49EA54713A77}" dateTime="2023-04-12T08:29:29" maxSheetId="16" userName="Sonne Seehotel Robine Widmer" r:id="rId162" minRId="2052" maxRId="20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DE3C632-91E9-4313-BF5D-6B8F698F19DA}" dateTime="2023-04-12T08:30:48" maxSheetId="16" userName="Sonne Seehotel Robine Widmer" r:id="rId163" minRId="2055" maxRId="20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919E971-3C49-4CE0-84AA-03379D218DBF}" dateTime="2023-04-12T08:31:29" maxSheetId="16" userName="Sonne Seehotel Robine Widmer" r:id="rId164" minRId="2057" maxRId="206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3A06723-A302-4505-9F17-F27203D75A01}" dateTime="2023-04-12T08:31:48" maxSheetId="16" userName="Sonne Seehotel Robine Widmer" r:id="rId165" minRId="2062" maxRId="20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7BFF00E-DAD9-424F-AD92-D828AC65D1BA}" dateTime="2023-04-13T09:13:56" maxSheetId="16" userName="Sonne Seehotel Robine Widmer" r:id="rId166" minRId="2064" maxRId="20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6911193-9BF4-4E51-8FFD-F02DE5AC8C96}" dateTime="2023-04-13T09:16:25" maxSheetId="16" userName="Sonne Seehotel Robine Widmer" r:id="rId167" minRId="2071" maxRId="20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D341EE6-C7C9-4DB2-9AE6-6D66EAA8E74E}" dateTime="2023-04-13T16:31:30" maxSheetId="16" userName="Sonne Seehotel Stefan Fuchs" r:id="rId168" minRId="20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3DF07E5-8539-49ED-A51B-1F8FA8997B3A}" dateTime="2023-04-14T13:29:55" maxSheetId="16" userName="Sonne Seehotel Robine Widmer" r:id="rId169" minRId="2074" maxRId="20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9A9E1D9-0E7B-4987-BF71-73053F8A8F3E}" dateTime="2023-04-15T07:17:09" maxSheetId="16" userName="Sonne Seehotel Robine Widmer" r:id="rId170" minRId="20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418EDC5-4CD5-4594-9688-0D42BC46E8D9}" dateTime="2023-04-15T14:16:21" maxSheetId="16" userName="Sonne Seehotel Robine Widmer" r:id="rId171" minRId="2096" maxRId="21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3DA4CB-07BA-46AD-A05A-B96CB52A1C42}" dateTime="2023-04-15T14:16:50" maxSheetId="16" userName="Sonne Seehotel Robine Widmer" r:id="rId172" minRId="2101" maxRId="21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D348567-74A4-4280-A961-22A61035B061}" dateTime="2023-04-16T10:46:19" maxSheetId="16" userName="Sonne Seehotel Jennifer Stieger" r:id="rId173" minRId="2103" maxRId="21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57772A6-DB16-4F8A-8016-8AFE4EAE911E}" dateTime="2023-04-16T10:47:07" maxSheetId="16" userName="Sonne Seehotel Jennifer Stieger" r:id="rId174" minRId="21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0D7F52F-6265-4C91-B3A0-F89B135E197E}" dateTime="2023-04-16T11:50:50" maxSheetId="16" userName="Sonne Seehotel Robine Widmer" r:id="rId175" minRId="2121" maxRId="21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ECFCCF0-A482-4519-9A74-82F4E4F45C2D}" dateTime="2023-04-18T09:37:07" maxSheetId="16" userName="Sonne Seehotel Jennifer Stieger" r:id="rId176" minRId="21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8A223D-59DB-4814-A9CD-65DE0B41AF3E}" dateTime="2023-04-18T12:31:54" maxSheetId="16" userName="Sonne Seehotel Robine Widmer" r:id="rId177" minRId="2156" maxRId="21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827835C-643E-4552-8B0F-299C21AB7BB1}" dateTime="2023-04-18T12:42:09" maxSheetId="16" userName="Sonne Seehotel Robine Widmer" r:id="rId178" minRId="2170" maxRId="21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73F3FE2-16AF-4199-A6AC-1A3CFC37D5F9}" dateTime="2023-04-18T12:42:35" maxSheetId="16" userName="Sonne Seehotel Robine Widmer" r:id="rId179" minRId="21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AFD3BF3-6744-48FA-A305-8D0B5E6C0AB5}" dateTime="2023-04-18T12:45:37" maxSheetId="16" userName="Sonne Seehotel Robine Widmer" r:id="rId1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1C947A3-8E99-45BC-A2A7-C743AFC9464B}" dateTime="2023-04-19T09:41:28" maxSheetId="16" userName="Sonne Seehotel Jennifer Stieger" r:id="rId181" minRId="21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645C1C7-045C-4D3A-8990-42CA21B7A51A}" dateTime="2023-04-19T12:21:50" maxSheetId="16" userName="Sonne Seehotel Robine Widmer" r:id="rId182" minRId="2202" maxRId="22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651C260-00F2-4B01-8FA0-0C48DDE33D60}" dateTime="2023-04-19T12:27:40" maxSheetId="16" userName="Sonne Seehotel Robine Widmer" r:id="rId183" minRId="2210" maxRId="22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AAFF957-B237-4681-9B22-5CA72C50B807}" dateTime="2023-04-20T15:12:24" maxSheetId="16" userName="Sonne Seehotel Robine Widmer" r:id="rId184" minRId="2218" maxRId="22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CB05D95-1823-4E50-B59E-8CABFB646B14}" dateTime="2023-04-20T15:12:54" maxSheetId="16" userName="Sonne Seehotel Robine Widmer" r:id="rId185" minRId="2237" maxRId="22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15E96E0-E061-473A-8452-49682392D97D}" dateTime="2023-04-20T15:44:45" maxSheetId="16" userName="Sonne Seehotel Jennifer Stieger" r:id="rId186" minRId="22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23D963D-57F6-44C6-A188-F5E9D8F3E3FB}" dateTime="2023-04-21T10:31:05" maxSheetId="16" userName="Sonne Seehotel Robine Widmer" r:id="rId187" minRId="2252" maxRId="22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549F79F-A110-453F-AACD-88D532842C02}" dateTime="2023-04-21T11:44:09" maxSheetId="16" userName="Sonne Seehotel Robine Widmer" r:id="rId188" minRId="2269" maxRId="22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DAA230B-2494-4028-8EB0-2E8F9D65593A}" dateTime="2023-04-21T23:26:27" maxSheetId="16" userName="Sonne Seehotel Stefan Fuchs" r:id="rId1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358CB5-4A8A-4EFA-AABA-EB64F336F56A}" dateTime="2023-04-23T10:10:53" maxSheetId="16" userName="Sonne Seehotel Jennifer Stieger" r:id="rId190" minRId="2285" maxRId="22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C851AA1-0A4C-47DF-AF72-20B307E6A5D6}" dateTime="2023-04-24T14:16:00" maxSheetId="16" userName="Sonne Seehotel Robine Widmer" r:id="rId191" minRId="2301" maxRId="23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6E45E46-21A4-4B9A-A447-9CEF5B04D0E1}" dateTime="2023-04-24T14:19:01" maxSheetId="16" userName="Sonne Seehotel Robine Widmer" r:id="rId192" minRId="2333" maxRId="23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7588336-C3BA-478A-853D-F2EDF774F71F}" dateTime="2023-04-24T14:19:22" maxSheetId="16" userName="Sonne Seehotel Robine Widmer" r:id="rId193" minRId="2341" maxRId="234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CC07105-2107-4478-84D6-B2ABB86BEF78}" dateTime="2023-04-25T13:27:37" maxSheetId="16" userName="Sonne Seehotel Robine Widmer" r:id="rId194" minRId="2343" maxRId="23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7478D2-7180-46A4-9E37-DF87F3ADAE89}" dateTime="2023-04-25T13:43:35" maxSheetId="16" userName="Sonne Seehotel Robine Widmer" r:id="rId195" minRId="2345" maxRId="23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A4A34B-9E08-405F-934D-45F97476960D}" dateTime="2023-04-25T13:45:21" maxSheetId="16" userName="Sonne Seehotel Robine Widmer" r:id="rId1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D2916F4-8EAF-456D-9616-9CE301C0AAB3}" dateTime="2023-04-26T10:23:25" maxSheetId="16" userName="Sonne Seehotel Robine Widmer" r:id="rId197" minRId="2364" maxRId="23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96670AD-08E4-44BD-A652-E31CCFC95E05}" dateTime="2023-04-27T09:21:32" maxSheetId="16" userName="Sonne Seehotel Jennifer Stieger" r:id="rId198" minRId="23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588760C-1247-4BE9-A33A-049CD6DF29B2}" dateTime="2023-04-27T09:22:34" maxSheetId="16" userName="Sonne Seehotel Jennifer Stieger" r:id="rId199" minRId="2398" maxRId="23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9B04695-4209-4C3D-8D4B-FEB5DA7AE970}" dateTime="2023-04-27T23:45:03" maxSheetId="16" userName="Sonne Seehotel Robine Widmer" r:id="rId200" minRId="2400" maxRId="24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D9D0BE4-688F-410B-8BEC-52B2E1B8E371}" dateTime="2023-04-27T23:45:58" maxSheetId="16" userName="Sonne Seehotel Robine Widmer" r:id="rId201" minRId="24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AF4471-279A-4EB3-BC99-19EE6F86197E}" dateTime="2023-04-28T10:11:33" maxSheetId="16" userName="Sonne Seehotel Jennifer Stieger" r:id="rId202" minRId="243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06F97A9-F294-4526-9E47-4FFB53C16CD1}" dateTime="2023-04-28T21:18:48" maxSheetId="16" userName="Sonne Seehotel Stefan Fuchs" r:id="rId2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D2CFB6D-92D4-465C-8F39-2533CD0D05F2}" dateTime="2023-04-28T22:09:45" maxSheetId="16" userName="Sonne Seehotel Stefan Fuchs" r:id="rId204" minRId="2457" maxRId="30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91BE197-172B-452E-B201-96E9E75C50A2}" dateTime="2023-04-28T22:33:33" maxSheetId="16" userName="Sonne Seehotel Stefan Fuchs" r:id="rId205" minRId="3001" maxRId="30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48EBDF4-358E-4366-80B2-28D6912FC4A9}" dateTime="2023-04-29T11:26:54" maxSheetId="16" userName="Sonne Seehotel Stefan Fuchs" r:id="rId206" minRId="3007" maxRId="33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F3B3FE0-60F8-4722-B04D-2636ED7FAFDA}" dateTime="2023-04-29T11:36:47" maxSheetId="16" userName="Sonne Seehotel Stefan Fuchs" r:id="rId207" minRId="3324" maxRId="50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C18240B-592C-471B-A493-0F9EE426163E}" dateTime="2023-04-29T11:42:53" maxSheetId="16" userName="Sonne Seehotel Stefan Fuchs" r:id="rId208" minRId="5036" maxRId="68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67836C2-BA46-4EF7-AB49-B933D79EBAE5}" dateTime="2023-04-29T11:44:25" maxSheetId="16" userName="Sonne Seehotel Stefan Fuchs" r:id="rId209" minRId="6863" maxRId="74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C1713F8-E31C-4B52-A3E6-3C5E9C365CCD}" dateTime="2023-04-29T11:58:45" maxSheetId="16" userName="Sonne Seehotel Stefan Fuchs" r:id="rId210" minRId="7403" maxRId="760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05DE56-8B20-43A6-9B4B-88F3689351EC}" dateTime="2023-04-29T22:40:55" maxSheetId="16" userName="Sonne Seehotel Stefan Fuchs" r:id="rId211" minRId="7614" maxRId="76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917088A-4B29-4B47-8E15-F733A76D6492}" dateTime="2023-04-29T22:41:40" maxSheetId="16" userName="Sonne Seehotel Stefan Fuchs" r:id="rId212" minRId="7628" maxRId="76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FB47FD-FC22-4429-AE02-A00E62280FA7}" dateTime="2023-04-30T14:22:08" maxSheetId="16" userName="Sonne Seehotel Robine Widmer" r:id="rId213" minRId="7640" maxRId="76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D8250D6-7D82-42C2-80B7-CA01A51D038B}" dateTime="2023-04-30T14:35:12" maxSheetId="16" userName="Sonne Seehotel Robine Widmer" r:id="rId214" minRId="7656" maxRId="76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45A1442-CB9B-4485-A36B-41EEBEC5519A}" dateTime="2023-04-30T14:41:36" maxSheetId="16" userName="Sonne Seehotel Robine Widmer" r:id="rId215" minRId="7663" maxRId="76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2EA4C47-6D28-4D9B-A66F-5CA3CC09CE16}" dateTime="2023-04-30T14:45:11" maxSheetId="16" userName="Sonne Seehotel Robine Widmer" r:id="rId216" minRId="76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1FB239-2237-4ADB-A46D-EDE198CF64F0}" dateTime="2023-04-30T14:59:13" maxSheetId="16" userName="Sonne Seehotel Robine Widmer" r:id="rId217" minRId="7676" maxRId="76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4988BC0-D5A2-47BB-9D20-FA3DC8829AA2}" dateTime="2023-04-30T14:59:37" maxSheetId="16" userName="Sonne Seehotel Robine Widmer" r:id="rId218" minRId="7681" maxRId="76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E6424E6-5215-45C3-B7AE-886EDB6CF406}" dateTime="2023-04-30T14:59:46" maxSheetId="16" userName="Sonne Seehotel Robine Widmer" r:id="rId219" minRId="76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D37211B-A61D-47B3-B30F-C463472C9B0C}" dateTime="2023-04-30T15:03:22" maxSheetId="16" userName="Sonne Seehotel Robine Widmer" r:id="rId2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8FB47B8-8D72-4F9C-92D4-B8891F18A031}" dateTime="2023-05-01T08:26:01" maxSheetId="16" userName="Sonne Seehotel Robine Widmer" r:id="rId221" minRId="7684" maxRId="769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C753249-C579-436F-9025-FCB8F6C73FD8}" dateTime="2023-05-01T08:27:28" maxSheetId="16" userName="Sonne Seehotel Robine Widmer" r:id="rId222" minRId="7703" maxRId="77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5BB86B-EE57-4AFF-B855-6A88488B0D7B}" dateTime="2023-05-01T08:28:08" maxSheetId="16" userName="Sonne Seehotel Robine Widmer" r:id="rId2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4EF2BB-5286-4FD0-BA74-D370A43DF005}" dateTime="2023-05-01T08:31:54" maxSheetId="16" userName="Sonne Seehotel Robine Widmer" r:id="rId2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E02DCDB-9313-4E8A-8731-373C5554F10C}" dateTime="2023-05-01T08:36:57" maxSheetId="16" userName="Sonne Seehotel Stefan Fuchs" r:id="rId2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5E05F0-77F2-4DE0-8126-86D9C1232C46}" dateTime="2023-05-01T08:44:09" maxSheetId="16" userName="Sonne Seehotel Stefan Fuchs" r:id="rId226" minRId="7729" maxRId="77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508671D-C9F2-475A-BA00-886FEB5BFAB0}" dateTime="2023-05-02T09:28:35" maxSheetId="16" userName="Sonne Seehotel Jennifer Stieger" r:id="rId227" minRId="7732" maxRId="773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9141E7A-BB2A-4E7C-B489-694AAAC9C186}" dateTime="2023-05-02T09:32:43" maxSheetId="16" userName="Sonne Seehotel Jennifer Stieger" r:id="rId228" minRId="7746" maxRId="774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2CE3E3D-0131-4379-A4BB-9B5EB99283D6}" dateTime="2023-05-02T15:30:36" maxSheetId="16" userName="Sonne Seehotel Robine Widmer" r:id="rId229" minRId="7748" maxRId="77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0105A0C-BC94-4861-B9C5-335E9046E551}" dateTime="2023-05-02T15:32:01" maxSheetId="16" userName="Sonne Seehotel Robine Widmer" r:id="rId230" minRId="7763" maxRId="77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0AAF48E-BADF-4A15-8D7E-DF2A785D6E20}" dateTime="2023-05-02T15:32:46" maxSheetId="16" userName="Sonne Seehotel Robine Widmer" r:id="rId231" minRId="7767" maxRId="77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8D2F0BD-E174-4021-82F6-73B7D93C2EA8}" dateTime="2023-05-03T09:55:02" maxSheetId="16" userName="Sonne Seehotel Jennifer Stieger" r:id="rId232" minRId="77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28F3E95-9346-4263-ADB2-F32F8B4E0EC0}" dateTime="2023-05-03T11:55:18" maxSheetId="16" userName="Sonne Seehotel Robine Widmer" r:id="rId233" minRId="7794" maxRId="78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37BBE49-1E5B-4C3B-9E8B-61C4B02966B8}" dateTime="2023-05-03T15:14:20" maxSheetId="16" userName="Sonne Seehotel Jennifer Stieger" r:id="rId234" minRId="78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5E6B0BE-2107-4413-8A12-822CA1093469}" dateTime="2023-05-03T16:11:22" maxSheetId="16" userName="Sonne Seehotel Robine Widmer" r:id="rId235" minRId="7816" maxRId="78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0EB6251-213C-4199-9989-208AEFA1F106}" dateTime="2023-05-03T16:48:23" maxSheetId="16" userName="Sonne Seehotel Stefan Fuchs" r:id="rId236" minRId="7818" maxRId="78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8165187-1E77-4125-AC53-D843D77A93EB}" dateTime="2023-05-04T08:17:18" maxSheetId="16" userName="Sonne Seehotel Robine Widmer" r:id="rId237" minRId="7833" maxRId="78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BD310C-8CD2-4DFC-AA8D-9EA95CA15893}" dateTime="2023-05-04T08:18:44" maxSheetId="16" userName="Sonne Seehotel Robine Widmer" r:id="rId238" minRId="7849" maxRId="78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17282DA-BC5D-4DA9-A432-A77435709EE6}" dateTime="2023-05-04T10:18:15" maxSheetId="16" userName="Sonne Seehotel Jennifer Stieger" r:id="rId239" minRId="78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376BF67-BC40-4A39-A924-B6AD3E446235}" dateTime="2023-05-04T11:42:43" maxSheetId="16" userName="Sonne Seehotel Stefan Fuchs" r:id="rId240" minRId="78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29F95D-ECB2-4B8B-83A4-450B1C8A1696}" dateTime="2023-05-04T15:02:34" maxSheetId="16" userName="Sonne Seehotel Robine Widmer" r:id="rId241" minRId="7868" maxRId="78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E386C8A-1311-426B-B20C-3FFE69BFA205}" dateTime="2023-05-04T16:15:33" maxSheetId="16" userName="Sonne Seehotel Stefan Fuchs" r:id="rId242" minRId="7882" maxRId="78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2CEBAF8-E766-466B-9C8E-A2E9B98950A5}" dateTime="2023-05-05T08:57:59" maxSheetId="16" userName="Sonne Seehotel Jennifer Stieger" r:id="rId243" minRId="78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2CE9FF-5694-4778-BC16-EAD512C5D0D9}" dateTime="2023-05-06T09:18:14" maxSheetId="16" userName="Sonne Seehotel Jennifer Stieger" r:id="rId244" minRId="7897" maxRId="78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F51C2A8-E4EC-46E9-A40D-91D835CF511E}" dateTime="2023-05-06T09:55:26" maxSheetId="16" userName="Sonne Seehotel Stefan Fuchs" r:id="rId245" minRId="7911" maxRId="79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EECB27E-6857-41D9-B162-EC165C0C0346}" dateTime="2023-05-08T10:37:11" maxSheetId="16" userName="Sonne Seehotel Jennifer Stieger" r:id="rId246" minRId="7927" maxRId="79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89EDB05-3A15-47A0-9990-398F5EB17DAA}" dateTime="2023-05-08T13:57:05" maxSheetId="16" userName="Sonne Seehotel Robine Widmer" r:id="rId247" minRId="7941" maxRId="79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B3BF094-495B-4AD3-A120-2030953A9E7C}" dateTime="2023-05-08T14:04:59" maxSheetId="16" userName="Sonne Seehotel Robine Widmer" r:id="rId248" minRId="7956" maxRId="79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9E8CE87-A123-464E-A684-AD3B11F9829D}" dateTime="2023-05-08T14:16:42" maxSheetId="16" userName="Sonne Seehotel Robine Widmer" r:id="rId249" minRId="7958" maxRId="79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7520DA1-C5CB-41B2-8832-1AFAC4FC2923}" dateTime="2023-05-08T14:20:30" maxSheetId="16" userName="Sonne Seehotel Robine Widmer" r:id="rId250" minRId="7974" maxRId="79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796DDFF-5496-436F-8F1B-C5D7AFD70E46}" dateTime="2023-05-08T14:20:52" maxSheetId="16" userName="Sonne Seehotel Robine Widmer" r:id="rId251" minRId="7976" maxRId="79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1908149-1DBF-47BF-9C0B-B08136401A11}" dateTime="2023-05-08T14:21:31" maxSheetId="16" userName="Sonne Seehotel Robine Widmer" r:id="rId252" minRId="7978" maxRId="79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86A8804-8C02-4B80-913F-637648FEA9A0}" dateTime="2023-05-08T14:27:58" maxSheetId="16" userName="Sonne Seehotel Robine Widmer" r:id="rId253" minRId="7980" maxRId="79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0A635B6-85DB-48BD-8EA9-250B361FDCC7}" dateTime="2023-05-08T14:28:30" maxSheetId="16" userName="Sonne Seehotel Stefan Fuchs" r:id="rId2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05A619-7311-4699-B2EC-20CC80937B7D}" dateTime="2023-05-08T14:28:44" maxSheetId="16" userName="Sonne Seehotel Robine Widmer" r:id="rId255" minRId="8001" maxRId="80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0DB917F-099B-432E-990D-70DA95215227}" dateTime="2023-05-08T14:28:59" maxSheetId="16" userName="Sonne Seehotel Robine Widmer" r:id="rId2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64DD782-C1BB-4C0C-9B8D-DAAAA60125AF}" dateTime="2023-05-08T15:01:11" maxSheetId="16" userName="Sonne Seehotel Robine Widmer" r:id="rId257" minRId="8015" maxRId="80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1F60194-2094-4EDB-A22F-A6060A0B0AB4}" dateTime="2023-05-08T18:18:16" maxSheetId="16" userName="Sonne Seehotel Stefan Fuchs" r:id="rId258" minRId="8017" maxRId="80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4D75B94-C550-4D76-B065-C53CF9075B4A}" dateTime="2023-05-08T18:19:12" maxSheetId="16" userName="Sonne Seehotel Stefan Fuchs" r:id="rId259" minRId="8019" maxRId="80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04849C0-2ACF-4469-B2C9-2387B26A4BDD}" dateTime="2023-05-08T20:28:33" maxSheetId="16" userName="Sonne Seehotel Stefan Fuchs" r:id="rId2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1AD77EE-2505-451C-AADF-0E536BBE9D45}" dateTime="2023-05-09T01:53:35" maxSheetId="16" userName="Sonne Seehotel Robine Widmer" r:id="rId261" minRId="8045" maxRId="804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205D669-097F-4A3F-B67E-32387ED473D7}" dateTime="2023-05-09T07:11:27" maxSheetId="16" userName="Sonne Seehotel Robine Widmer" r:id="rId262" minRId="80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35E0A58-B22C-4C18-83C2-84F4AB928703}" dateTime="2023-05-09T07:11:39" maxSheetId="16" userName="Sonne Seehotel Robine Widmer" r:id="rId263" minRId="8072" maxRId="80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E90C4E4-C00A-4B21-A446-9915A679A37E}" dateTime="2023-05-09T10:17:48" maxSheetId="16" userName="Sonne Seehotel Jennifer Stieger" r:id="rId264" minRId="80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1016781-BB77-4F1F-AB24-6BD7B7B1BB1B}" dateTime="2023-05-09T15:35:08" maxSheetId="16" userName="Sonne Seehotel Robine Widmer" r:id="rId265" minRId="8088" maxRId="809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1B782CB-08F7-439E-B58F-FFDCCC899891}" dateTime="2023-05-10T09:34:44" maxSheetId="16" userName="Sonne Seehotel Stefan Fuchs" r:id="rId266" minRId="81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A164620-B470-481C-B7EA-73769A46B7E1}" dateTime="2023-05-10T09:55:13" maxSheetId="16" userName="Sonne Seehotel Robine Widmer" r:id="rId267" minRId="8104" maxRId="81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B118FBD-8A5A-476B-9D58-65DA37255A6D}" dateTime="2023-05-10T10:00:39" maxSheetId="16" userName="Sonne Seehotel Robine Widmer" r:id="rId268" minRId="81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D3E2CA1-111B-4BB1-B923-C7AE4CF3F0EA}" dateTime="2023-05-10T10:07:38" maxSheetId="16" userName="Sonne Seehotel Robine Widmer" r:id="rId269" minRId="8130" maxRId="81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59D26F5-4570-4823-B3D9-2A9642AAC1FC}" dateTime="2023-05-10T10:08:51" maxSheetId="16" userName="Sonne Seehotel Robine Widmer" r:id="rId270" minRId="8151" maxRId="81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C385AA3-C7EF-4515-9042-40BAD0192894}" dateTime="2023-05-10T10:35:14" maxSheetId="16" userName="Sonne Seehotel Robine Widmer" r:id="rId271" minRId="8156" maxRId="81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FBE9800-5C3D-4994-B23E-3688F9FB86D8}" dateTime="2023-05-10T11:02:59" maxSheetId="16" userName="Sonne Seehotel Jennifer Stieger" r:id="rId272" minRId="81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79B4939-04A8-47B2-8599-DD4714C3377B}" dateTime="2023-05-11T07:56:45" maxSheetId="16" userName="Sonne Seehotel Jennifer Stieger" r:id="rId273" minRId="81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5F3908C-9D62-4D20-AB14-B68555989B0E}" dateTime="2023-05-12T00:23:10" maxSheetId="16" userName="Sonne Seehotel Robine Widmer" r:id="rId274" minRId="8196" maxRId="82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736F3A5-1E10-4C68-9610-BF53451B0A4D}" dateTime="2023-05-12T00:23:35" maxSheetId="16" userName="Sonne Seehotel Robine Widmer" r:id="rId275" minRId="82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62668AF-F311-4C14-A372-D0B73FBB5D2B}" dateTime="2023-05-12T00:29:34" maxSheetId="16" userName="Sonne Seehotel Robine Widmer" r:id="rId276" minRId="8218" maxRId="82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ADF67ED-05D8-4859-85A1-B3E28BA32F48}" dateTime="2023-05-12T10:31:20" maxSheetId="16" userName="Sonne Seehotel Stefan Fuchs" r:id="rId2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CA4733B-2A66-4FC7-89B4-FBCEFBD0DC9E}" dateTime="2023-05-12T10:48:00" maxSheetId="16" userName="Sonne Seehotel Jennifer Stieger" r:id="rId278" minRId="8248" maxRId="82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BC2A87-2007-4E74-9C39-F1DB2866FF7E}" dateTime="2023-05-12T11:05:06" maxSheetId="16" userName="Sonne Seehotel Jennifer Stieger" r:id="rId2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8B78257-BE1C-4484-9446-488E4CB78664}" dateTime="2023-05-12T11:32:18" maxSheetId="16" userName="Sonne Seehotel Robine Widmer" r:id="rId280" minRId="8274" maxRId="82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2C59B6E-9491-4B28-A1E0-E8BB77FF5533}" dateTime="2023-05-12T12:29:29" maxSheetId="16" userName="Sonne Seehotel Stefan Fuchs" r:id="rId281" minRId="8295" maxRId="82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257A349-C1A5-4CF9-B5FA-E7F40A519C14}" dateTime="2023-05-12T12:30:02" maxSheetId="16" userName="Sonne Seehotel Stefan Fuchs" r:id="rId282" minRId="82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0C49036-8515-49B9-88B7-4AFFBE71EECF}" dateTime="2023-05-13T08:54:36" maxSheetId="16" userName="Sonne Seehotel Jennifer Stieger" r:id="rId283" minRId="8298" maxRId="83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FB2DDDD-DE92-45E2-A5BF-1E73E8763AD6}" dateTime="2023-05-13T12:59:05" maxSheetId="16" userName="Sonne Seehotel Stefan Fuchs" r:id="rId2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9C833FB-FFCC-4F7C-8167-DBC0ACDD12BD}" dateTime="2023-05-14T13:03:30" maxSheetId="16" userName="Sonne Seehotel Robine Widmer" r:id="rId285" minRId="8325" maxRId="833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3F8F11C-E5CB-44A8-963B-0B00FF41BD07}" dateTime="2023-05-14T13:03:48" maxSheetId="16" userName="Sonne Seehotel Robine Widmer" r:id="rId286" minRId="8346" maxRId="834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93EB90-9E4E-4972-AE97-CCDF3E96140E}" dateTime="2023-05-14T13:11:10" maxSheetId="16" userName="Sonne Seehotel Robine Widmer" r:id="rId287" minRId="8348" maxRId="83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EA34DB-D4BF-47E8-B9CC-981101B51EBE}" dateTime="2023-05-15T10:20:50" maxSheetId="16" userName="Sonne Seehotel Anlassorganisation" r:id="rId288" minRId="8358" maxRId="83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02ADF1C-8A7A-4FE4-9ED8-78E54179E5D9}" dateTime="2023-05-16T13:21:24" maxSheetId="16" userName="Sonne Seehotel Robine Widmer" r:id="rId289" minRId="8372" maxRId="83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0DE3978-84D0-4C3C-A8A7-0AF4C3C15637}" dateTime="2023-05-16T13:55:36" maxSheetId="16" userName="Sonne Seehotel Robine Widmer" r:id="rId290" minRId="8390" maxRId="83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3EAE4A5-DB5B-437D-8D8A-A66D57EEB362}" dateTime="2023-05-16T13:57:30" maxSheetId="16" userName="Sonne Seehotel Robine Widmer" r:id="rId291" minRId="8398" maxRId="83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DCE4FC-F453-4135-970D-7744D80BB0E4}" dateTime="2023-05-16T13:57:35" maxSheetId="16" userName="Sonne Seehotel Robine Widmer" r:id="rId29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B3BFFF0-4160-4633-A9CB-FC79FD8066F3}" dateTime="2023-05-16T13:58:44" maxSheetId="16" userName="Sonne Seehotel Robine Widmer" r:id="rId293" minRId="84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234ED75-648E-4A41-9708-7C92FF2A650D}" dateTime="2023-05-16T14:03:38" maxSheetId="16" userName="Sonne Seehotel Stefan Fuchs" r:id="rId2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9DD7208-8B8A-4ABC-AA46-3C00FCFB7DD5}" dateTime="2023-05-16T14:08:30" maxSheetId="16" userName="Sonne Seehotel Robine Widmer" r:id="rId295" minRId="84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D69AB47-568A-4029-9AF4-FE6DE2AEEF94}" dateTime="2023-05-16T14:09:23" maxSheetId="16" userName="Sonne Seehotel Robine Widmer" r:id="rId296" minRId="84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141D126-569E-4A35-9C2F-5B6EF0E41B33}" dateTime="2023-05-16T14:09:32" maxSheetId="16" userName="Sonne Seehotel Robine Widmer" r:id="rId297" minRId="8439" maxRId="84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8C62851-1FCF-4745-87A0-D59D52115C10}" dateTime="2023-05-16T14:10:00" maxSheetId="16" userName="Sonne Seehotel Robine Widmer" r:id="rId2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D0B287-9ACE-465C-AA56-E7E437105C8A}" dateTime="2023-05-17T08:49:34" maxSheetId="16" userName="Sonne Seehotel Robine Widmer" r:id="rId299" minRId="8441" maxRId="84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0067412-4720-4940-B03E-AB0EA4F7687F}" dateTime="2023-05-17T08:50:03" maxSheetId="16" userName="Sonne Seehotel Robine Widmer" r:id="rId300" minRId="8449" maxRId="84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467758-6112-412B-BA17-162C4650DBEC}" dateTime="2023-05-17T09:32:01" maxSheetId="16" userName="Sonne Seehotel Anlassorganisation" r:id="rId301" minRId="8451" maxRId="84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4764D68-64FD-457F-A649-84B152827AB9}" dateTime="2023-05-18T14:04:53" maxSheetId="16" userName="Sonne Seehotel Anlassorganisation" r:id="rId302" minRId="84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DFD338D-BEF4-4776-B7AA-850B0E6471C3}" dateTime="2023-05-18T14:04:59" maxSheetId="16" userName="Sonne Seehotel Robine Widmer" r:id="rId303" minRId="8454" maxRId="84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6365FB8-1874-4045-B09F-169E1A7EA588}" dateTime="2023-05-18T14:06:41" maxSheetId="16" userName="Sonne Seehotel Robine Widmer" r:id="rId3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9491085-6ED4-43B7-827F-B9E4154140F0}" dateTime="2023-05-19T08:39:26" maxSheetId="16" userName="Sonne Seehotel Anlassorganisation" r:id="rId305" minRId="84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0087D34-C4B8-43DD-AAD5-A6EC535FC191}" dateTime="2023-05-19T17:47:23" maxSheetId="16" userName="Sonne Seehotel Stefan Fuchs" r:id="rId306" minRId="84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E66AE1-69AC-4845-B5ED-41B21BCADB37}" dateTime="2023-05-19T17:47:44" maxSheetId="16" userName="Sonne Seehotel Stefan Fuchs" r:id="rId3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3B1F364-4E3F-43ED-8D6F-3D4738C9B2C4}" dateTime="2023-05-20T07:06:10" maxSheetId="16" userName="Sonne Seehotel Robine Widmer" r:id="rId308" minRId="8490" maxRId="849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59A45D7-8C02-4788-9877-0C599BEF32B0}" dateTime="2023-05-20T07:09:18" maxSheetId="16" userName="Sonne Seehotel Robine Widmer" r:id="rId309" minRId="8504" maxRId="85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B27CF7-69CB-4594-95BE-ACBB41965063}" dateTime="2023-05-20T07:11:46" maxSheetId="16" userName="Sonne Seehotel Robine Widmer" r:id="rId310" minRId="8515" maxRId="85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6FB630E-FABD-49A1-98BC-BBA893AD8FCE}" dateTime="2023-05-20T16:58:10" maxSheetId="16" userName="Sonne Seehotel Stefan Fuchs" r:id="rId311" minRId="8519" maxRId="85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BEAA1D6-4E1A-45F3-AAA4-758BFE815779}" dateTime="2023-05-20T17:22:50" maxSheetId="16" userName="Sonne Seehotel Stefan Fuchs" r:id="rId312" minRId="8534" maxRId="85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9F5AE68-1392-4B75-BE5D-8BF67E964CDC}" dateTime="2023-05-22T14:02:23" maxSheetId="16" userName="Sonne Seehotel Stefan Fuchs" r:id="rId3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6109296-67F6-474F-9506-77F7BCF4E578}" dateTime="2023-05-22T14:22:42" maxSheetId="16" userName="Sonne Seehotel Robine Widmer" r:id="rId314" minRId="8548" maxRId="85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ED9CEC5-F1BF-45B1-87B6-2C62923295BB}" dateTime="2023-05-22T14:47:52" maxSheetId="16" userName="Sonne Seehotel Robine Widmer" r:id="rId315" minRId="8564" maxRId="85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3D28B80-C0B0-481E-9297-1F756E295A80}" dateTime="2023-05-22T15:16:40" maxSheetId="16" userName="Sonne Seehotel Robine Widmer" r:id="rId316" minRId="8578" maxRId="85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33E067B-4AFF-42D1-B5AA-F4F6DDFB2A15}" dateTime="2023-05-22T15:16:57" maxSheetId="16" userName="Sonne Seehotel Robine Widmer" r:id="rId317" minRId="8580" maxRId="85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3062199-7915-47CA-8BFE-DF1061AAFDF4}" dateTime="2023-05-23T08:01:09" maxSheetId="16" userName="Sonne Seehotel Anlassorganisation" r:id="rId318" minRId="85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85DCAC2-7113-47EB-8974-090A84763A16}" dateTime="2023-05-23T13:45:05" maxSheetId="16" userName="Sonne Seehotel Robine Widmer" r:id="rId319" minRId="8596" maxRId="86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B9F0E3A-E0E1-4329-9B4F-56D9E214A24C}" dateTime="2023-05-23T14:12:55" maxSheetId="16" userName="Sonne Seehotel Robine Widmer" r:id="rId320" minRId="8601" maxRId="86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1A620AD-E116-4E08-8F26-18C3BDCFC433}" dateTime="2023-05-23T14:14:07" maxSheetId="16" userName="Sonne Seehotel Robine Widmer" r:id="rId321" minRId="8607" maxRId="86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F0F4D5-CB63-4890-9698-2CBC3B124C18}" dateTime="2023-05-23T14:15:31" maxSheetId="16" userName="Sonne Seehotel Robine Widmer" r:id="rId3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83BA543-A72E-4321-A40D-99E505D75505}" dateTime="2023-05-23T14:17:16" maxSheetId="16" userName="Sonne Seehotel Robine Widmer" r:id="rId3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F97711D-0684-48A7-839D-8E97E9C66896}" dateTime="2023-05-24T11:29:49" maxSheetId="16" userName="Sonne Seehotel Robine Widmer" r:id="rId324" minRId="8633" maxRId="86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07845B9-9999-4BC8-BFA4-48009B365FA0}" dateTime="2023-05-24T13:23:13" maxSheetId="16" userName="Sonne Seehotel Anlassorganisation" r:id="rId325" minRId="86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29D2EA2-5920-4757-8B02-21B863A45014}" dateTime="2023-05-25T12:35:50" maxSheetId="16" userName="Sonne Seehotel Stefan Fuchs" r:id="rId3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58F236-320C-44FD-8F4F-A3D3ED60EFBB}" dateTime="2023-05-25T12:42:06" maxSheetId="16" userName="Sonne Seehotel Robine Widmer" r:id="rId327" minRId="8679" maxRId="86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66054AB-DF07-46A9-8B58-D98519660A8A}" dateTime="2023-05-25T12:42:26" maxSheetId="16" userName="Sonne Seehotel Robine Widmer" r:id="rId328" minRId="870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2B8E62-B861-4754-BACF-159C828859E9}" dateTime="2023-05-25T12:43:32" maxSheetId="16" userName="Sonne Seehotel Robine Widmer" r:id="rId329" minRId="87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AD238D5-1191-46DA-B0B3-870D9A0E281D}" dateTime="2023-05-25T12:43:37" maxSheetId="16" userName="Sonne Seehotel Anlassorganisation" r:id="rId3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4937E0A-44BD-4B7F-8A8D-02ADE72CD17E}" dateTime="2023-05-25T12:44:01" maxSheetId="16" userName="Sonne Seehotel Anlassorganisation" r:id="rId3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5B25CF0-A6F5-4BCA-830D-5B1E0420C36C}" dateTime="2023-05-26T11:28:17" maxSheetId="16" userName="Sonne Seehotel Robine Widmer" r:id="rId332" minRId="8727" maxRId="87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0C32765-9EE0-4B5C-94D7-3EC7F10E6E08}" dateTime="2023-05-26T11:29:29" maxSheetId="16" userName="Sonne Seehotel Robine Widmer" r:id="rId333" minRId="8741" maxRId="87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6D6EDA-6BB9-4B3D-9B36-E743FA8862C8}" dateTime="2023-05-26T11:30:07" maxSheetId="16" userName="Sonne Seehotel Robine Widmer" r:id="rId334" minRId="874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12E49A-743B-4C4B-B2BA-E11F49BC9BEE}" dateTime="2023-05-26T11:30:36" maxSheetId="16" userName="Sonne Seehotel Robine Widmer" r:id="rId335" minRId="8747" maxRId="87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E6CE924-AD80-425A-9258-23949829F037}" dateTime="2023-05-26T16:20:29" maxSheetId="16" userName="Sonne Seehotel Stefan Fuchs" r:id="rId3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843A9CD-BFA7-4281-8AF2-AEFFB0252012}" dateTime="2023-05-26T21:23:08" maxSheetId="16" userName="Sonne Seehotel Anlassorganisation" r:id="rId337" minRId="876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D5B1E5F-C4ED-4719-A5C4-64A5F7FF2450}" dateTime="2023-05-27T09:47:08" maxSheetId="16" userName="Sonne Seehotel Robine Widmer" r:id="rId338" minRId="8774" maxRId="87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CDC6C8D-8B36-419B-8027-954EE1435CBD}" dateTime="2023-05-27T11:28:26" maxSheetId="16" userName="Sonne Seehotel Stefan Fuchs" r:id="rId339" minRId="8796" maxRId="88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8FD305E-7F46-4F9D-854C-318B31917401}" dateTime="2023-05-27T20:36:57" maxSheetId="16" userName="Sonne Seehotel Anlassorganisation" r:id="rId340" minRId="8839" maxRId="88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8BED10D-5D30-432D-AD07-A95B16BCA485}" dateTime="2023-05-29T23:11:42" maxSheetId="16" userName="Sonne Seehotel Robine Widmer" r:id="rId341" minRId="8841" maxRId="88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8FB8448-66C1-4D70-AF10-62B547F7AAF0}" dateTime="2023-05-29T23:14:42" maxSheetId="16" userName="Sonne Seehotel Robine Widmer" r:id="rId342" minRId="8857" maxRId="88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9CAF939-FAC0-42CA-A410-E5744E0D4D31}" dateTime="2023-05-29T23:16:27" maxSheetId="16" userName="Sonne Seehotel Robine Widmer" r:id="rId343" minRId="8860" maxRId="88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568254E-9F8B-4D65-8347-00DA5FBAEA20}" dateTime="2023-05-29T23:27:03" maxSheetId="16" userName="Sonne Seehotel Robine Widmer" r:id="rId344" minRId="8863" maxRId="88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C90EECC-38AB-4E53-BDBE-A0698E0BE644}" dateTime="2023-05-29T23:29:57" maxSheetId="16" userName="Sonne Seehotel Robine Widmer" r:id="rId345" minRId="8878" maxRId="88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00EB329-E9E0-469C-AAA6-4130E16E5F94}" dateTime="2023-05-29T23:30:18" maxSheetId="16" userName="Sonne Seehotel Robine Widmer" r:id="rId346" minRId="88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95C3C51-F076-4688-8258-03E44F1EF4EA}" dateTime="2023-05-30T10:12:20" maxSheetId="16" userName="Sonne Seehotel Robine Widmer" r:id="rId347" minRId="8882" maxRId="88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34355E9-D711-4182-BC01-B5E2E1820847}" dateTime="2023-05-30T15:05:12" maxSheetId="16" userName="Sonne Seehotel Stefan Fuchs" r:id="rId348" minRId="8896" maxRId="88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F584A42-26A3-439A-9165-1380075E7094}" dateTime="2023-05-30T16:37:14" maxSheetId="16" userName="Sonne Seehotel Stefan Fuchs" r:id="rId349" minRId="8899" maxRId="91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EECB306-4084-4AC8-B39D-46A15A4667F5}" dateTime="2023-05-30T16:37:42" maxSheetId="16" userName="Sonne Seehotel Stefan Fuchs" r:id="rId350" minRId="91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A9C330-D051-47A1-9630-B7898A09DFDE}" dateTime="2023-05-31T08:12:33" maxSheetId="16" userName="Sonne Seehotel Stefan Fuchs" r:id="rId3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A5809EB-381A-470E-BE12-5BFED170BE1F}" dateTime="2023-05-31T09:00:07" maxSheetId="16" userName="Sonne Seehotel Jennifer Stieger" r:id="rId352" minRId="91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31D5672-9ECD-4C97-9B15-E5DEDAC83580}" dateTime="2023-05-31T09:00:42" maxSheetId="16" userName="Sonne Seehotel Jennifer Stieger" r:id="rId353" minRId="919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236A740-CBE4-4C8B-A98A-D65F181CBF31}" dateTime="2023-05-31T10:52:02" maxSheetId="16" userName="Sonne Seehotel Reception" r:id="rId3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F6C53C-CA8F-4D6D-B69A-52B228B87C61}" dateTime="2023-05-31T10:59:17" maxSheetId="16" userName="Sonne Seehotel Robine Widmer" r:id="rId355" minRId="92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DE700CA-6082-47E3-9A94-C73AECC7099C}" dateTime="2023-05-31T12:58:23" maxSheetId="16" userName="Sonne Seehotel Robine Widmer" r:id="rId356" minRId="9206" maxRId="92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E5E6150-938E-490B-84C3-07C8E89F22E6}" dateTime="2023-05-31T13:02:21" maxSheetId="16" userName="Sonne Seehotel Robine Widmer" r:id="rId357" minRId="923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4F41AA3-5EA9-4705-80D0-1C7C78000DDB}" dateTime="2023-05-31T13:09:08" maxSheetId="16" userName="Sonne Seehotel Robine Widmer" r:id="rId358" minRId="923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6E9AB05-87B9-485A-8314-C356BFB7C700}" dateTime="2023-06-01T08:21:18" maxSheetId="16" userName="Sonne Seehotel Jennifer Stieger" r:id="rId359" minRId="92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38246F3-82FA-4983-AE5C-9D8A2B0747F8}" dateTime="2023-06-01T15:05:58" maxSheetId="16" userName="Sonne Seehotel Robine Widmer" r:id="rId360" minRId="9248" maxRId="92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533B7D4-FDCA-4014-BAA5-5D77D78B3B06}" dateTime="2023-06-01T15:06:24" maxSheetId="16" userName="Sonne Seehotel Robine Widmer" r:id="rId361" minRId="92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0F5D939-ADB5-452B-8119-2B6AAB8FE90D}" dateTime="2023-06-01T20:40:58" maxSheetId="16" userName="Sonne Seehotel Robine Widmer" r:id="rId362" minRId="9264" maxRId="92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E20574-6A65-425E-841C-1E2B46978AAA}" dateTime="2023-06-01T20:41:43" maxSheetId="16" userName="Sonne Seehotel Robine Widmer" r:id="rId363" minRId="9278" maxRId="93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336473B-920D-4B67-888F-7E96CD0C4AC5}" dateTime="2023-06-01T20:45:32" maxSheetId="16" userName="Sonne Seehotel Robine Widmer" r:id="rId364" minRId="9320" maxRId="93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13D8F8F-91CD-4F58-931C-44ADB75A3516}" dateTime="2023-06-01T21:20:01" maxSheetId="16" userName="Sonne Seehotel Robine Widmer" r:id="rId365" minRId="9323" maxRId="93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062933-9BE1-419B-9329-494ABC291BC1}" dateTime="2023-06-01T21:32:39" maxSheetId="16" userName="Sonne Seehotel Robine Widmer" r:id="rId366" minRId="93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F155F77-4ABD-4E9D-802A-77E39A1CCEF4}" dateTime="2023-06-01T22:16:07" maxSheetId="16" userName="Sonne Seehotel Robine Widmer" r:id="rId367" minRId="93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FF854A2-BB98-4C46-AEC1-7A0E98CED31E}" dateTime="2023-06-01T23:13:51" maxSheetId="16" userName="Sonne Seehotel Robine Widmer" r:id="rId368" minRId="9330" maxRId="93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AF7F5A-A14D-44D1-AAE5-BBE836522D15}" dateTime="2023-06-01T23:22:08" maxSheetId="16" userName="Sonne Seehotel Stefan Fuchs" r:id="rId3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D9040EB-E818-43CB-AC33-A7AAD075916D}" dateTime="2023-06-02T09:05:48" maxSheetId="16" userName="Sonne Seehotel Jennifer Stieger" r:id="rId370" minRId="93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C78CCCC-5439-4AB2-9F39-71651575AA2C}" dateTime="2023-06-02T09:05:59" maxSheetId="16" userName="Sonne Seehotel Jennifer Stieger" r:id="rId371" minRId="93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F1793B0-E6BD-4DD3-9637-015DF4050583}" dateTime="2023-06-02T19:34:51" maxSheetId="16" userName="Sonne Seehotel Robine Widmer" r:id="rId372" minRId="9358" maxRId="93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B62BAC-E863-43B6-8D9C-FE4FB78E9B21}" dateTime="2023-06-03T08:04:27" maxSheetId="16" userName="Sonne Seehotel Robine Widmer" r:id="rId373" minRId="9367" maxRId="93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62293C-A888-4042-9183-DBD3B43FAA62}" dateTime="2023-06-03T08:18:55" maxSheetId="16" userName="Sonne Seehotel Jennifer Stieger" r:id="rId374" minRId="9381" maxRId="93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F14BC4A-E439-44A7-AACA-21801AE51CC0}" dateTime="2023-06-03T08:21:03" maxSheetId="16" userName="Sonne Seehotel Robine Widmer" r:id="rId375" minRId="9395" maxRId="94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9C57B9-FE2D-41A7-9CF3-603F0EB010FB}" dateTime="2023-06-03T08:37:03" maxSheetId="16" userName="Sonne Seehotel Robine Widmer" r:id="rId376" minRId="9407" maxRId="94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A322964-3E43-46A5-9CF5-2AC85BC8D6B3}" dateTime="2023-06-03T08:39:20" maxSheetId="16" userName="Sonne Seehotel Robine Widmer" r:id="rId377" minRId="9442" maxRId="94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999DB6A-1B2A-4F54-A96A-78F38666A65A}" dateTime="2023-06-03T08:39:52" maxSheetId="16" userName="Sonne Seehotel Robine Widmer" r:id="rId378" minRId="94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8014DD8-6AC2-4A79-9601-C5A867F0709E}" dateTime="2023-06-03T11:03:09" maxSheetId="16" userName="Sonne Seehotel Jennifer Stieger" r:id="rId3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5D77B8-A16F-4797-BA38-6385BFF43CAB}" dateTime="2023-06-03T12:36:15" maxSheetId="16" userName="Sonne Seehotel Stefan Fuchs" r:id="rId380" minRId="949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85EBC43-7C00-44DE-8A6C-8D2D721FBDE9}" dateTime="2023-06-03T13:37:29" maxSheetId="16" userName="Sonne Seehotel Robine Widmer" r:id="rId381" minRId="95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DBFD95D-9EAF-45DF-9DB1-874E953841FD}" dateTime="2023-06-03T13:38:38" maxSheetId="16" userName="Sonne Seehotel Robine Widmer" r:id="rId382" minRId="9507" maxRId="95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8D6F196-C93F-4978-B99F-6C106F075E66}" dateTime="2023-06-03T13:49:15" maxSheetId="16" userName="Sonne Seehotel Robine Widmer" r:id="rId383" minRId="9521" maxRId="95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C073F53-0F99-4FDE-A862-2CEFA381080A}" dateTime="2023-06-03T13:49:57" maxSheetId="16" userName="Sonne Seehotel Stefan Fuchs" r:id="rId384" minRId="9535" maxRId="95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C68245B-1026-45E7-BA50-EDA639EFCC98}" dateTime="2023-06-03T13:50:47" maxSheetId="16" userName="Sonne Seehotel Robine Widmer" r:id="rId3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ED1A83-4DC9-4D56-B7B1-02EEFE32AC64}" dateTime="2023-06-03T19:03:50" maxSheetId="16" userName="Sonne Seehotel Reception" r:id="rId3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ED5E63D-3CE3-42B5-8D06-D962A4D250C3}" dateTime="2023-06-03T21:39:30" maxSheetId="16" userName="Sonne Seehotel Stefan Fuchs" r:id="rId3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09D2F62-7DA1-45AC-91DB-B30A86DE3CCF}" dateTime="2023-06-05T11:08:43" maxSheetId="16" userName="Sonne Seehotel Jennifer Stieger" r:id="rId388" minRId="95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7A7A6BA-05CF-4A4C-BB6B-69603583EDBE}" dateTime="2023-06-05T12:02:36" maxSheetId="16" userName="Sonne Seehotel Robine Widmer" r:id="rId389" minRId="9589" maxRId="95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02F31F7-FA1B-4D77-A654-CBD7CA4BC463}" dateTime="2023-06-05T12:03:38" maxSheetId="16" userName="Sonne Seehotel Robine Widmer" r:id="rId390" minRId="9608" maxRId="96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1C940A5-CD24-4F1D-8754-858FB555857C}" dateTime="2023-06-05T12:10:42" maxSheetId="16" userName="Sonne Seehotel Robine Widmer" r:id="rId391" minRId="9624" maxRId="96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0DBC5C6-43D0-4D44-AD1F-719869D2DA44}" dateTime="2023-06-05T12:13:53" maxSheetId="16" userName="Sonne Seehotel Robine Widmer" r:id="rId392" minRId="9627" maxRId="963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5C11BB9-FE02-4575-9948-2FE9A335A03B}" dateTime="2023-06-06T08:35:34" maxSheetId="16" userName="Sonne Seehotel Anlassorganisation" r:id="rId393" minRId="96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E055E2F-BD05-4391-9ED7-D78ECBB46EC4}" dateTime="2023-06-06T16:11:03" maxSheetId="16" userName="Sonne Seehotel Reception" r:id="rId394" minRId="9658" maxRId="96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15C5404-8286-4311-8E74-B988F9A910FE}" dateTime="2023-06-06T16:25:43" maxSheetId="16" userName="Sonne Seehotel Reception" r:id="rId395" minRId="9672" maxRId="96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735D916-6647-42FB-B774-D56454FEF6E5}" dateTime="2023-06-06T21:54:33" maxSheetId="16" userName="Sonne Seehotel Stefan Fuchs" r:id="rId3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49F6C0B-313C-4579-A414-BC5BA7464CFF}" dateTime="2023-06-07T08:56:40" maxSheetId="16" userName="Sonne Seehotel Anlassorganisation" r:id="rId397" minRId="969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329DD7C-B19B-4966-AE17-04EC33DCDF6B}" dateTime="2023-06-07T09:33:42" maxSheetId="16" userName="Sonne Seehotel Anlassorganisation" r:id="rId3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F40F4C9-251B-43BC-A4EF-B538256AA1C6}" dateTime="2023-06-07T13:08:10" maxSheetId="16" userName="Sonne Seehotel Anlassorganisation" r:id="rId399" minRId="97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CBFC1C2-61A1-4079-909A-799AF60C3F0E}" dateTime="2023-06-07T16:54:00" maxSheetId="16" userName="Sonne Seehotel Reception" r:id="rId400" minRId="9730" maxRId="97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7DBEE0-345B-43A0-BE77-B3C157C0DA20}" dateTime="2023-06-07T16:54:07" maxSheetId="16" userName="Sonne Seehotel Reception" r:id="rId40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C7AAE00-00AA-4A1A-86E8-00AC68B42ECC}" dateTime="2023-06-07T16:55:05" maxSheetId="16" userName="Sonne Seehotel Reception" r:id="rId402" minRId="9756" maxRId="97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8674F3-F4EF-4D4C-922C-7B572F78D824}" dateTime="2023-06-07T17:03:51" maxSheetId="16" userName="Sonne Seehotel Reception" r:id="rId403" minRId="9758" maxRId="97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801DA4C-EA75-46A7-AF69-498548866387}" dateTime="2023-06-08T08:53:04" maxSheetId="16" userName="Sonne Seehotel Robine Widmer" r:id="rId404" minRId="9781" maxRId="97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861CCC3-2F6A-4AB2-998B-AEE62190EF76}" dateTime="2023-06-08T08:55:21" maxSheetId="16" userName="Sonne Seehotel Robine Widmer" r:id="rId405" minRId="9795" maxRId="97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56C0378-E6E0-4A8C-9557-B2D23D28CE4D}" dateTime="2023-06-08T08:56:32" maxSheetId="16" userName="Sonne Seehotel Robine Widmer" r:id="rId406" minRId="9799" maxRId="98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FBE3F5C-10B2-4A03-A03E-38157FB9C11A}" dateTime="2023-06-08T09:00:58" maxSheetId="16" userName="Sonne Seehotel Robine Widmer" r:id="rId407" minRId="9801" maxRId="98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DF0281B-93B0-4763-9987-0E18297099E5}" dateTime="2023-06-08T09:01:48" maxSheetId="16" userName="Sonne Seehotel Robine Widmer" r:id="rId408" minRId="98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B74E871-9C30-47B7-8B86-C7008789904C}" dateTime="2023-06-08T09:03:06" maxSheetId="16" userName="Sonne Seehotel Robine Widmer" r:id="rId409" minRId="98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2F9DC0E-AFE8-4F42-B288-E26625853620}" dateTime="2023-06-08T09:05:38" maxSheetId="16" userName="Sonne Seehotel Robine Widmer" r:id="rId4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7C31561-164A-487B-9D3D-5AFCD2F165DC}" dateTime="2023-06-08T09:23:01" maxSheetId="16" userName="Sonne Seehotel Reception" r:id="rId411" minRId="9818" maxRId="98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E2E6A50-0012-4501-BADA-911FC2AE0DB1}" dateTime="2023-06-08T10:01:30" maxSheetId="16" userName="Sonne Seehotel Robine Widmer" r:id="rId412" minRId="9821" maxRId="98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4ABE86B-4964-4ADA-A40F-C459884BE3F7}" dateTime="2023-06-08T10:01:48" maxSheetId="16" userName="Sonne Seehotel Robine Widmer" r:id="rId413" minRId="98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4394A4-B71B-4D46-AF7E-AE40BBFEE52F}" dateTime="2023-06-08T10:02:04" maxSheetId="16" userName="Sonne Seehotel Robine Widmer" r:id="rId414" minRId="98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ECA7916-124A-4440-BBEA-466EDB2C3FE1}" dateTime="2023-06-08T10:32:31" maxSheetId="16" userName="Sonne Seehotel Jennifer Stieger" r:id="rId415" minRId="98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9CDAEAC-0005-4AD4-B2B1-5B3DE06D434A}" dateTime="2023-06-08T10:34:45" maxSheetId="16" userName="Sonne Seehotel Jennifer Stieger" r:id="rId416" minRId="98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9FF3870-D02A-45EB-AA91-3B147AB6D760}" dateTime="2023-06-09T08:48:03" maxSheetId="16" userName="Sonne Seehotel Jennifer Stieger" r:id="rId417" minRId="98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5F3B520-F8CF-40E5-9BFA-141F0B2C60F7}" dateTime="2023-06-09T13:57:49" maxSheetId="16" userName="Sonne Seehotel Stefan Fuchs" r:id="rId418" minRId="98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8287F91-DD43-4BDB-B0CD-7D42F6113B82}" dateTime="2023-06-09T14:18:11" maxSheetId="16" userName="Sonne Seehotel Stefan Fuchs" r:id="rId419" minRId="9878" maxRId="98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0E8D099-6A0A-4B68-ADA8-4EEAD874F5FF}" dateTime="2023-06-09T14:19:09" maxSheetId="16" userName="Sonne Seehotel Stefan Fuchs" r:id="rId4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88FBE51-EE4D-4B40-B83D-C26A14ECC9F7}" dateTime="2023-06-10T07:52:37" maxSheetId="16" userName="Sonne Seehotel Jennifer Stieger" r:id="rId421" minRId="98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F32329-5409-42A7-83ED-B9B30A9F60E2}" dateTime="2023-06-10T19:03:45" maxSheetId="16" userName="Sonne Seehotel Stefan Fuchs" r:id="rId4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D6AF89-4A4D-4ECB-B526-298D045F1805}" dateTime="2023-06-10T19:08:21" maxSheetId="16" userName="Sonne Seehotel Stefan Fuchs" r:id="rId423" minRId="9911" maxRId="99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FEA6F5F-D125-4E84-9C13-1E24CC5034EA}" dateTime="2023-06-10T19:08:46" maxSheetId="16" userName="Sonne Seehotel Stefan Fuchs" r:id="rId424" minRId="9917" maxRId="99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8F88F0E-CEEB-425A-9B43-39CD7BC0C5CA}" dateTime="2023-06-10T19:08:55" maxSheetId="16" userName="Sonne Seehotel Stefan Fuchs" r:id="rId425" minRId="9921" maxRId="99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FB25AB0-FE40-4992-84CD-58BF9170F7DF}" dateTime="2023-06-10T22:40:16" maxSheetId="16" userName="Sonne Seehotel Robine Widmer" r:id="rId426" minRId="9923" maxRId="99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3045BD8-CDB6-4D85-9CC8-C36F787FD5E7}" dateTime="2023-06-10T22:42:51" maxSheetId="16" userName="Sonne Seehotel Robine Widmer" r:id="rId427" minRId="9937" maxRId="99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428583-F363-4906-816F-4C73EAB2D089}" dateTime="2023-06-10T22:46:27" maxSheetId="16" userName="Sonne Seehotel Robine Widmer" r:id="rId428" minRId="9944" maxRId="99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A0F8ED1-EE99-4184-BD3A-A8E00F35F29A}" dateTime="2023-06-11T13:05:49" maxSheetId="16" userName="Sonne Seehotel Anlassorganisation" r:id="rId429" minRId="99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42EE32C-865D-45DE-A159-FFF7FA2C0086}" dateTime="2023-06-11T14:23:10" maxSheetId="16" userName="Sonne Seehotel Robine Widmer" r:id="rId430" minRId="9962" maxRId="99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3624DB3-0EB0-4635-9FBA-6C736C0B8DC7}" dateTime="2023-06-11T14:24:44" maxSheetId="16" userName="Sonne Seehotel Robine Widmer" r:id="rId431" minRId="9978" maxRId="99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C4573C1-19E6-497B-A390-07F7D9CE8B5A}" dateTime="2023-06-11T14:26:31" maxSheetId="16" userName="Sonne Seehotel Robine Widmer" r:id="rId432" minRId="9995" maxRId="99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476D59B-EC73-403D-917D-575D2F8C08B9}" dateTime="2023-06-11T14:26:52" maxSheetId="16" userName="Sonne Seehotel Robine Widmer" r:id="rId433" minRId="99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135FBA7-E60B-4412-A490-849F4F26F8B1}" dateTime="2023-06-11T14:33:06" maxSheetId="16" userName="Sonne Seehotel Robine Widmer" r:id="rId434" minRId="9998" maxRId="99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8DB4161-52A7-4160-A131-E1669E444616}" dateTime="2023-06-11T14:35:21" maxSheetId="16" userName="Sonne Seehotel Robine Widmer" r:id="rId435" minRId="100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93954E8-A912-47DD-827E-7FC20FB50DCB}" dateTime="2023-06-11T15:02:58" maxSheetId="16" userName="Sonne Seehotel Robine Widmer" r:id="rId436" minRId="10013" maxRId="100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C7F57E1-7E06-4EB3-9B45-6E4932C53EAD}" dateTime="2023-06-11T15:03:34" maxSheetId="16" userName="Sonne Seehotel Robine Widmer" r:id="rId437" minRId="100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B171CA-E8F0-4AC0-8EB4-7461012E2C05}" dateTime="2023-06-11T15:25:58" maxSheetId="16" userName="Sonne Seehotel Anlassorganisation" r:id="rId4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20F6DCA-AFA3-41C7-9C3D-D59B82C2869E}" dateTime="2023-06-11T17:03:13" maxSheetId="16" userName="Sonne Seehotel Anlassorganisation" r:id="rId439" minRId="100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63CC9D9-4045-44C2-9252-0DF8ECB2E79E}" dateTime="2023-06-12T08:40:05" maxSheetId="16" userName="Sonne Seehotel Anlassorganisation" r:id="rId440" minRId="100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7FD63E8-9A6F-49B4-95E3-D45D25E10148}" dateTime="2023-06-12T15:17:27" maxSheetId="16" userName="Sonne Seehotel Anlassorganisation" r:id="rId441" minRId="100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FA740DA-5A55-4F15-93B7-F2432BC3D9D5}" dateTime="2023-06-12T23:14:34" maxSheetId="16" userName="Sonne Seehotel Robine Widmer" r:id="rId442" minRId="10057" maxRId="100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B67656E-B9F5-4AA6-8203-398F009355EF}" dateTime="2023-06-12T23:14:42" maxSheetId="16" userName="Sonne Seehotel Robine Widmer" r:id="rId443" minRId="1007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2FC8A80-9043-480A-A32F-DC2D8B8C681C}" dateTime="2023-06-13T09:27:58" maxSheetId="16" userName="Sonne Seehotel Jennifer Stieger" r:id="rId444" minRId="100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7D1A0C-74F2-4AC0-BB27-10921A50F903}" dateTime="2023-06-13T20:04:24" maxSheetId="16" userName="Sonne Seehotel Robine Widmer" r:id="rId445" minRId="10092" maxRId="100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0600B4A-3343-4A18-B4D9-05C53E618DDE}" dateTime="2023-06-13T20:05:14" maxSheetId="16" userName="Sonne Seehotel Robine Widmer" r:id="rId446" minRId="101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0720234-241A-4D89-861F-2644A6678273}" dateTime="2023-06-13T20:05:32" maxSheetId="16" userName="Sonne Seehotel Robine Widmer" r:id="rId44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958D517-B743-4D33-B76F-B4F9F610635E}" dateTime="2023-06-14T08:13:31" maxSheetId="16" userName="Sonne Seehotel Jennifer Stieger" r:id="rId448" minRId="101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7220D19-BA0F-402D-9663-6E9D0BF8F7CC}" dateTime="2023-06-14T22:06:19" maxSheetId="16" userName="Sonne Seehotel Robine Widmer" r:id="rId449" minRId="10137" maxRId="101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BED189F-898F-4EEA-9CEC-D539CD96BB72}" dateTime="2023-06-14T22:06:56" maxSheetId="16" userName="Sonne Seehotel Robine Widmer" r:id="rId450" minRId="10146" maxRId="1014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A935DD-4745-4A87-BEA9-ED6F0104D5C4}" dateTime="2023-06-14T22:09:00" maxSheetId="16" userName="Sonne Seehotel Robine Widmer" r:id="rId451" minRId="10148" maxRId="101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0D5EE99-ED41-4AA1-A611-CFED8D8C7FAA}" dateTime="2023-06-14T22:09:32" maxSheetId="16" userName="Sonne Seehotel Robine Widmer" r:id="rId452" minRId="101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C838D2C-BCE4-44C0-9C67-E175797ECA31}" dateTime="2023-06-15T07:43:35" maxSheetId="16" userName="Sonne Seehotel Jennifer Stieger" r:id="rId453" minRId="101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4205F57-736B-43F3-B675-99C7656795A1}" dateTime="2023-06-15T12:15:32" maxSheetId="16" userName="Sonne Seehotel Robine Widmer" r:id="rId454" minRId="10166" maxRId="101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1D2E9E0-4215-419D-A34A-D3B077F2F077}" dateTime="2023-06-15T12:15:55" maxSheetId="16" userName="Sonne Seehotel Robine Widmer" r:id="rId455" minRId="101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D56DD37-21A1-4A89-A9A7-B39D4EE18964}" dateTime="2023-06-15T12:18:33" maxSheetId="16" userName="Sonne Seehotel Robine Widmer" r:id="rId456" minRId="10184" maxRId="1019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04D8DCC-E646-4936-A6E9-0F431A483D2C}" dateTime="2023-06-15T14:05:45" maxSheetId="16" userName="Sonne Seehotel Robine Widmer" r:id="rId4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E373567-74AD-4261-B2CA-ED0278175204}" dateTime="2023-06-16T08:17:43" maxSheetId="16" userName="Sonne Seehotel Jennifer Stieger" r:id="rId458" minRId="102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BD50A0-96B6-4BF4-A34F-4FB0EC8BD62E}" dateTime="2023-06-16T09:28:51" maxSheetId="16" userName="Sonne Seehotel Stefan Fuchs" r:id="rId4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4F2A58-B77C-4B95-A8D9-A21B353FF81B}" dateTime="2023-06-16T18:54:14" maxSheetId="16" userName="Sonne Seehotel Robine Widmer" r:id="rId460" minRId="10230" maxRId="102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EBEF5E4-9A79-4A0F-9653-73A59B5B7F21}" dateTime="2023-06-16T18:55:34" maxSheetId="16" userName="Sonne Seehotel Robine Widmer" r:id="rId461" minRId="10253" maxRId="102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A98261D-5554-4B8F-B010-766944EEB9A4}" dateTime="2023-06-17T11:41:07" maxSheetId="16" userName="Sonne Seehotel Reception" r:id="rId462" minRId="10256" maxRId="102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033B9F7-2C53-476C-9118-3095BD073D06}" dateTime="2023-06-17T13:13:08" maxSheetId="16" userName="Sonne Seehotel Stefan Fuchs" r:id="rId463" minRId="102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82C553F-8096-4F81-B2B4-C6EF630B3244}" dateTime="2023-06-17T18:44:19" maxSheetId="16" userName="Sonne Seehotel Anlassorganisation" r:id="rId464" minRId="102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83E5BE-62EB-4633-894C-27F0365060C6}" dateTime="2023-06-18T12:46:09" maxSheetId="16" userName="Sonne Seehotel Reception" r:id="rId465" minRId="10280" maxRId="102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5D94FD9-879E-4F5E-9E9F-CEC63BC8F394}" dateTime="2023-06-19T14:43:23" maxSheetId="16" userName="Sonne Seehotel Stefan Fuchs" r:id="rId466" minRId="10302" maxRId="103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28ED09-82F1-4764-B30B-91541B6794AD}" dateTime="2023-06-19T15:32:02" maxSheetId="16" userName="Sonne Seehotel Stefan Fuchs" r:id="rId467" minRId="10305" maxRId="103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85BE3C5-66F4-405C-82D1-CFE9F91D8873}" dateTime="2023-06-19T17:16:13" maxSheetId="16" userName="Sonne Seehotel Jennifer Stieger" r:id="rId468" minRId="103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1BD689-7BFA-4F4A-A51E-A6043FF186AC}" dateTime="2023-06-19T17:59:46" maxSheetId="16" userName="Sonne Seehotel Reception" r:id="rId469" minRId="10324" maxRId="103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A529BA5-3BC4-4F3C-B17F-DE3C86DB7AD8}" dateTime="2023-06-19T18:16:18" maxSheetId="16" userName="Sonne Seehotel Reception" r:id="rId470" minRId="103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176EFFC-FAA1-449C-9CA4-981C74AC5775}" dateTime="2023-06-20T09:37:29" maxSheetId="16" userName="Sonne Seehotel Jennifer Stieger" r:id="rId471" minRId="103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56B0364-A309-4BF9-AAE7-6146E3D4F653}" dateTime="2023-06-20T14:26:13" maxSheetId="16" userName="Sonne Seehotel Reception" r:id="rId472" minRId="10352" maxRId="1036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16A1582-7B7B-4870-A65C-256F9AC1F820}" dateTime="2023-06-21T15:20:13" maxSheetId="16" userName="Sonne Seehotel Reception" r:id="rId473" minRId="10374" maxRId="103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707E30-6D92-453C-9C12-F28005C64079}" dateTime="2023-06-21T17:01:55" maxSheetId="16" userName="Sonne Seehotel Anlassorganisation" r:id="rId474" minRId="103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88EA3F8-B3A7-404A-AC11-D2F03000C414}" dateTime="2023-06-22T08:50:45" maxSheetId="16" userName="Sonne Seehotel Jennifer Stieger" r:id="rId475" minRId="104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B0D822-43D4-4822-8A7D-3C0C36099DBF}" dateTime="2023-06-22T09:14:54" maxSheetId="16" userName="Sonne Seehotel Anlassorganisation" r:id="rId4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920818-BE21-4184-A653-79979B568F61}" dateTime="2023-06-22T12:27:03" maxSheetId="16" userName="Sonne Seehotel Robine Widmer" r:id="rId477" minRId="10434" maxRId="104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FD31512-205D-4DB2-8BB1-B163C17A2E8A}" dateTime="2023-06-22T12:29:30" maxSheetId="16" userName="Sonne Seehotel Robine Widmer" r:id="rId478" minRId="10449" maxRId="104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C9D68D9-BDA3-447E-86EB-2A716612BB98}" dateTime="2023-06-22T12:30:41" maxSheetId="16" userName="Sonne Seehotel Robine Widmer" r:id="rId479" minRId="10469" maxRId="104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5C0CA03-BFC0-4A41-870E-0C9847D0F76B}" dateTime="2023-06-22T12:32:10" maxSheetId="16" userName="Sonne Seehotel Robine Widmer" r:id="rId480" minRId="10472" maxRId="104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2D49692-C2EE-4782-A2D2-F7F888F85055}" dateTime="2023-06-22T12:32:57" maxSheetId="16" userName="Sonne Seehotel Robine Widmer" r:id="rId481" minRId="10476" maxRId="104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C10800E-79B9-4F19-B82C-CA79FB03450E}" dateTime="2023-06-22T13:04:15" maxSheetId="16" userName="Sonne Seehotel Robine Widmer" r:id="rId4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1543A53-52BB-435E-B01B-9D7A7D500589}" dateTime="2023-06-22T13:10:22" maxSheetId="16" userName="Sonne Seehotel Jennifer Stieger" r:id="rId483" minRId="10480" maxRId="104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C1A98FD-6E96-41A2-B8A9-FE57A5480B94}" dateTime="2023-06-22T13:14:19" maxSheetId="16" userName="Sonne Seehotel Robine Widmer" r:id="rId484" minRId="10495" maxRId="104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0802AEF-3E34-490F-B07D-B1E78BA64A9B}" dateTime="2023-06-22T13:15:31" maxSheetId="16" userName="Sonne Seehotel Robine Widmer" r:id="rId485" minRId="10512" maxRId="105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4409936-AC61-45A3-A3A7-096A002B5DED}" dateTime="2023-06-22T13:16:12" maxSheetId="16" userName="Sonne Seehotel Robine Widmer" r:id="rId486" minRId="10516" maxRId="105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84B22CA-E085-4ABD-AA28-5196005E5EF3}" dateTime="2023-06-22T13:22:52" maxSheetId="16" userName="Sonne Seehotel Robine Widmer" r:id="rId487" minRId="105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FD80205-C7CF-4468-9A9F-C85774BB6C15}" dateTime="2023-06-22T13:23:18" maxSheetId="16" userName="Sonne Seehotel Robine Widmer" r:id="rId488" minRId="10521" maxRId="105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38D2B04-F576-442D-ACA3-3914EEC5B1A3}" dateTime="2023-06-22T13:27:29" maxSheetId="16" userName="Sonne Seehotel Robine Widmer" r:id="rId489" minRId="105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37127DF-CDB6-44F6-B626-C32EF41DA49F}" dateTime="2023-06-22T13:43:56" maxSheetId="16" userName="Sonne Seehotel Robine Widmer" r:id="rId490" minRId="10526" maxRId="105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848E31B-7442-4228-A7F3-47FC23EF601D}" dateTime="2023-06-22T13:46:10" maxSheetId="16" userName="Sonne Seehotel Robine Widmer" r:id="rId491" minRId="10528" maxRId="105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C240379-71B2-4776-9DA6-56423A1AB924}" dateTime="2023-06-22T13:51:29" maxSheetId="16" userName="Sonne Seehotel Robine Widmer" r:id="rId492" minRId="10530" maxRId="105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ABA92A3-F151-46B8-B747-B1E7FC7F0C07}" dateTime="2023-06-22T13:53:05" maxSheetId="16" userName="Sonne Seehotel Robine Widmer" r:id="rId493" minRId="1053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E3CCE14-2641-496F-BC85-7E2FF2139939}" dateTime="2023-06-22T14:05:46" maxSheetId="16" userName="Sonne Seehotel Stefan Fuchs" r:id="rId4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147CFCA-1D24-4810-A1E4-877658F47D0F}" dateTime="2023-06-22T14:07:47" maxSheetId="16" userName="Sonne Seehotel Stefan Fuchs" r:id="rId4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62A4957-35FC-4156-ACEB-4D9863CA98F3}" dateTime="2023-06-22T14:13:59" maxSheetId="16" userName="Sonne Seehotel Robine Widmer" r:id="rId4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FEC0781-98E1-433B-BC25-4664191BFDC6}" dateTime="2023-06-22T14:52:14" maxSheetId="16" userName="Sonne Seehotel Anlassorganisation" r:id="rId497" minRId="105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4ECAAEE-A962-4AA9-ACA5-ED1D057D1DFA}" dateTime="2023-06-23T09:02:09" maxSheetId="16" userName="Sonne Seehotel Jennifer Stieger" r:id="rId498" minRId="105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DF996C1-E9A9-4A09-B557-52E543A1A6E3}" dateTime="2023-06-23T16:06:19" maxSheetId="16" userName="Sonne Seehotel Robine Widmer" r:id="rId499" minRId="10595" maxRId="106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4AE8B12-1A00-447B-B9C3-BA11B56ADC79}" dateTime="2023-06-23T16:07:39" maxSheetId="16" userName="Sonne Seehotel Robine Widmer" r:id="rId500" minRId="10619" maxRId="106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A9133CA-AA05-401B-BB81-7FE4E16DC6B2}" dateTime="2023-06-23T16:08:28" maxSheetId="16" userName="Sonne Seehotel Robine Widmer" r:id="rId501" minRId="1063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498B80C-1C83-4B98-A0A1-9165FA59ED21}" dateTime="2023-06-23T16:08:31" maxSheetId="16" userName="Sonne Seehotel Robine Widmer" r:id="rId5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21B78D-9B85-4059-A851-8B04849E9389}" dateTime="2023-06-24T08:52:11" maxSheetId="16" userName="Sonne Seehotel Reception" r:id="rId503" minRId="10635" maxRId="106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8B83262-9161-493C-A443-CFC3E9DF0CB9}" dateTime="2023-06-24T08:57:37" maxSheetId="16" userName="Sonne Seehotel Jennifer Stieger" r:id="rId504" minRId="106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C88707-3AE6-4C71-B95E-25EBE9FF4CCB}" dateTime="2023-06-25T14:14:04" maxSheetId="16" userName="Sonne Seehotel Robine Widmer" r:id="rId5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02F0CA1-EAE7-4168-AC2D-3F17C946CD58}" dateTime="2023-06-25T14:16:46" maxSheetId="16" userName="Sonne Seehotel Robine Widmer" r:id="rId506" minRId="10670" maxRId="106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AC921A-5A04-4B5C-A6DA-FF1BC63F840D}" dateTime="2023-06-25T14:19:31" maxSheetId="16" userName="Sonne Seehotel Robine Widmer" r:id="rId507" minRId="10677" maxRId="1067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10E27E-40FD-437E-944E-D464E11EFEBA}" dateTime="2023-06-25T14:30:13" maxSheetId="16" userName="Sonne Seehotel Robine Widmer" r:id="rId508" minRId="10691" maxRId="1069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BDE1FA0-FAE3-4CEC-9372-6B64282E8C96}" dateTime="2023-06-25T22:50:13" maxSheetId="16" userName="Sonne Seehotel Stefan Fuchs" r:id="rId509" minRId="10705" maxRId="107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1302ADF-0594-4E1B-8E7A-29C06C3B7F08}" dateTime="2023-06-26T12:04:39" maxSheetId="16" userName="Sonne Seehotel Stefan Fuchs" r:id="rId510" minRId="107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9BF92A-92BF-4D4B-BD8E-5BB444D61C6D}" dateTime="2023-06-26T15:34:36" maxSheetId="16" userName="Sonne Seehotel Robine Widmer" r:id="rId511" minRId="10761" maxRId="107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B780643-13BF-421B-A97D-6300FB4050EF}" dateTime="2023-06-26T15:52:50" maxSheetId="16" userName="Sonne Seehotel Robine Widmer" r:id="rId512" minRId="10781" maxRId="107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B2A15B5-098E-470F-A439-5F08AB4791A3}" dateTime="2023-06-26T21:40:01" maxSheetId="16" userName="Sonne Seehotel Stefan Fuchs" r:id="rId513" minRId="10783" maxRId="1107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96A4A7-DF01-485B-87C0-8DC45D2A5758}" dateTime="2023-06-26T21:41:31" maxSheetId="16" userName="Sonne Seehotel Stefan Fuchs" r:id="rId5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930228A-CB49-4D75-A318-0CBC83F58E67}" dateTime="2023-06-27T10:05:23" maxSheetId="16" userName="Sonne Seehotel Stefan Fuchs" r:id="rId515" minRId="11079" maxRId="110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BD563A9-7633-4FCC-B37C-07016DA39086}" dateTime="2023-06-27T10:19:01" maxSheetId="16" userName="Sonne Seehotel Stefan Fuchs" r:id="rId516" minRId="11099" maxRId="113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F306F79-05C1-4C4C-B329-1675827ED904}" dateTime="2023-06-27T10:19:46" maxSheetId="16" userName="Sonne Seehotel Stefan Fuchs" r:id="rId517" minRId="11395" maxRId="113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318DFE7-7368-47ED-9403-5FAD32A3F427}" dateTime="2023-06-27T13:53:56" maxSheetId="16" userName="Sonne Seehotel Reception" r:id="rId518" minRId="11397" maxRId="114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769DE5-BD08-46D5-85ED-3FA66D12407A}" dateTime="2023-06-27T16:59:25" maxSheetId="16" userName="Sonne Seehotel Anlassorganisation" r:id="rId519" minRId="11419" maxRId="114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F735779-9BB4-40E9-8E9F-D386FF6BDD84}" dateTime="2023-06-28T09:02:05" maxSheetId="16" userName="Sonne Seehotel Jennifer Stieger" r:id="rId520" minRId="1143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F9D01CC-47F7-41B3-94DD-A38166F891E7}" dateTime="2023-06-28T12:06:22" maxSheetId="16" userName="Sonne Seehotel Stefan Fuchs" r:id="rId5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15E6A7-CD92-4F07-99CE-2BCA8460756B}" dateTime="2023-06-28T12:07:59" maxSheetId="16" userName="Sonne Seehotel Stefan Fuchs" r:id="rId5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D25F2CB-BEF1-495D-8E9F-A7758DA3E894}" dateTime="2023-06-28T18:43:56" maxSheetId="16" userName="Sonne Seehotel Robine Widmer" r:id="rId523" minRId="11470" maxRId="114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CD48555-9AF1-4D7A-B0B7-97A2818B5D21}" dateTime="2023-06-28T18:45:17" maxSheetId="16" userName="Sonne Seehotel Robine Widmer" r:id="rId524" minRId="11489" maxRId="1149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5B1AF5D-A5F7-4EE0-B771-3BDFF92C479A}" dateTime="2023-06-29T11:54:42" maxSheetId="16" userName="Sonne Seehotel Reception" r:id="rId525" minRId="11492" maxRId="114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442534-D6E0-42DC-8ADB-3D60C3B76FF9}" dateTime="2023-06-29T11:54:57" maxSheetId="16" userName="Sonne Seehotel Reception" r:id="rId526" minRId="11507" maxRId="115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6943261-BBE2-4137-9A39-CB4FBFFFD34C}" dateTime="2023-06-29T11:56:24" maxSheetId="16" userName="Sonne Seehotel Reception" r:id="rId527" minRId="11509" maxRId="115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1925053-F05B-414D-A8B2-DF70864DAC7F}" dateTime="2023-06-29T11:57:32" maxSheetId="16" userName="Sonne Seehotel Reception" r:id="rId528" minRId="115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B7DE167-586D-4D60-A1B9-B52DED510409}" dateTime="2023-06-29T12:01:47" maxSheetId="16" userName="Sonne Seehotel Reception" r:id="rId5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6101291-D303-46C8-B552-7EB10685A997}" dateTime="2023-06-29T12:02:38" maxSheetId="16" userName="Sonne Seehotel Reception" r:id="rId5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6881954-2DC7-4D12-A7FF-4CACEBF024AB}" dateTime="2023-06-30T09:05:47" maxSheetId="16" userName="Sonne Seehotel Robine Widmer" r:id="rId531" minRId="11514" maxRId="115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77A4C60-175E-455A-A1E4-EB5A4520949E}" dateTime="2023-06-30T09:06:15" maxSheetId="16" userName="Sonne Seehotel Robine Widmer" r:id="rId532" minRId="11533" maxRId="115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39D2842-14C2-47A3-BC15-10C3BD0FA3D5}" dateTime="2023-06-30T09:16:14" maxSheetId="16" userName="Sonne Seehotel Robine Widmer" r:id="rId533" minRId="11549" maxRId="115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200A112-653E-4E61-8E9C-BB94B981BC09}" dateTime="2023-06-30T10:16:33" maxSheetId="16" userName="Sonne Seehotel Jennifer Stieger" r:id="rId534" minRId="11555" maxRId="115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D42598A-2076-44F3-9D99-D1368A6D8E93}" dateTime="2023-06-30T10:16:58" maxSheetId="16" userName="Sonne Seehotel Jennifer Stieger" r:id="rId5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D9A1265-CEA2-4694-A34D-522322CEA717}" dateTime="2023-06-30T11:56:19" maxSheetId="16" userName="Sonne Seehotel Robine Widmer" r:id="rId536" minRId="11559" maxRId="115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6CF12DC-DB4B-4F94-8FC6-5E0458EC553E}" dateTime="2023-07-04T11:19:00" maxSheetId="16" userName="Sonne Seehotel Stefan Fuchs" r:id="rId537" minRId="11567" maxRId="119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F63BE36-3CF2-4FAB-A4A5-7410EFE938CD}" dateTime="2023-07-04T11:21:38" maxSheetId="16" userName="Sonne Seehotel Stefan Fuchs" r:id="rId538" minRId="11963" maxRId="120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F0F9724-F104-4F47-8D5B-D972B83CB166}" dateTime="2023-07-04T11:25:31" maxSheetId="16" userName="Sonne Seehotel Stefan Fuchs" r:id="rId539" minRId="12022" maxRId="124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EF1AD03-177B-473B-B8B1-5FF35FF9023A}" dateTime="2023-07-04T11:26:08" maxSheetId="16" userName="Sonne Seehotel Stefan Fuchs" r:id="rId5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84C17BD-E6D2-441E-BE0F-A7812620189D}" dateTime="2023-07-04T11:28:19" maxSheetId="16" userName="Sonne Seehotel Stefan Fuchs" r:id="rId5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155A9E-674C-4273-BE8A-8F0BEDE4B328}" dateTime="2023-07-04T11:28:42" maxSheetId="16" userName="Sonne Seehotel Stefan Fuchs" r:id="rId54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CCF3822-762F-4AA3-A3B0-36FFAB3384E4}" dateTime="2023-07-04T11:54:53" maxSheetId="16" userName="Sonne Seehotel Robine Widmer" r:id="rId543" minRId="124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F4D7BAB-669B-4649-B6FA-6E2E9B5FD675}" dateTime="2023-07-04T15:14:51" maxSheetId="16" userName="Sonne Seehotel Robine Widmer" r:id="rId544" minRId="12464" maxRId="124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8CD56D8-8E67-4238-B5EF-E02793A2EE3C}" dateTime="2023-07-04T15:15:58" maxSheetId="16" userName="Sonne Seehotel Robine Widmer" r:id="rId545" minRId="12482" maxRId="124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298CAA8-3AEA-4127-BCE1-A4724D2BF25C}" dateTime="2023-07-04T15:19:28" maxSheetId="16" userName="Sonne Seehotel Robine Widmer" r:id="rId546" minRId="12498" maxRId="125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A376ECA-6B27-438E-A3B6-2471E1FD9EEC}" dateTime="2023-07-04T15:20:54" maxSheetId="16" userName="Sonne Seehotel Robine Widmer" r:id="rId547" minRId="12506" maxRId="125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FAB08ED-4A72-4EA7-902A-8A64B19A3A59}" dateTime="2023-07-04T15:24:07" maxSheetId="16" userName="Sonne Seehotel Robine Widmer" r:id="rId548" minRId="12556" maxRId="125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BDDD4E-947B-421E-BEEF-F57A9BACFBFA}" dateTime="2023-07-04T22:29:59" maxSheetId="16" userName="Sonne Seehotel Stefan Fuchs" r:id="rId549" minRId="125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CC23D2D-89AD-49A7-8E1C-865C59C81E0B}" dateTime="2023-07-05T09:20:58" maxSheetId="16" userName="Sonne Seehotel Anlassorganisation" r:id="rId550" minRId="125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4C6BA17-BBDC-4C20-A16A-D6A9FFAA454F}" dateTime="2023-07-05T10:07:53" maxSheetId="16" userName="Sonne Seehotel Reception" r:id="rId551" minRId="12573" maxRId="125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221F2D-C002-478A-9AF4-119354D08D25}" dateTime="2023-07-06T08:11:50" maxSheetId="16" userName="Sonne Seehotel Jennifer Stieger" r:id="rId552" minRId="125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80692C2-DE92-4432-A4C1-EA6AA60335F9}" dateTime="2023-07-06T11:35:37" maxSheetId="16" userName="Sonne Seehotel Robine Widmer" r:id="rId553" minRId="12596" maxRId="125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B9BF606-096F-4258-A095-CDF8B696DB80}" dateTime="2023-07-06T11:39:19" maxSheetId="16" userName="Sonne Seehotel Robine Widmer" r:id="rId554" minRId="12611" maxRId="126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F77DACA-1569-48E7-9979-FD62B22E2306}" dateTime="2023-07-06T11:40:20" maxSheetId="16" userName="Sonne Seehotel Robine Widmer" r:id="rId555" minRId="12617" maxRId="126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94BB08-9556-4586-8643-D08C657754AF}" dateTime="2023-07-07T08:19:08" maxSheetId="16" userName="Sonne Seehotel Jennifer Stieger" r:id="rId556" minRId="126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7CCA103-7512-4114-BAF1-B400932C372D}" dateTime="2023-07-07T14:11:00" maxSheetId="16" userName="Sonne Seehotel Robine Widmer" r:id="rId557" minRId="12635" maxRId="126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FADA02C-5EB6-44FF-8924-05E0FB21715A}" dateTime="2023-07-07T14:12:59" maxSheetId="16" userName="Sonne Seehotel Robine Widmer" r:id="rId5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4B69D1-5497-4238-B86B-49FCB2B4C374}" dateTime="2023-07-07T16:33:51" maxSheetId="16" userName="Sonne Seehotel Stefan Fuchs" r:id="rId5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B01D54A-56E8-41D5-9C54-C85C026DDAC2}" dateTime="2023-07-08T13:00:27" maxSheetId="16" userName="Sonne Seehotel Robine Widmer" r:id="rId560" minRId="12645" maxRId="126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FFB5220-57E4-4C73-8E62-2DE2D3056895}" dateTime="2023-07-08T13:01:26" maxSheetId="16" userName="Sonne Seehotel Robine Widmer" r:id="rId561" minRId="126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ABD9F12-9C4F-4C93-AED6-F05B1BA9FB53}" dateTime="2023-07-08T20:23:54" maxSheetId="16" userName="Sonne Seehotel Anlassorganisation" r:id="rId562" minRId="126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92D7400-4215-4F57-A4BC-03F72EA58B87}" dateTime="2023-07-09T16:20:48" maxSheetId="16" userName="Sonne Seehotel Robine Widmer" r:id="rId563" minRId="12668" maxRId="126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13E8E82-E76B-48D6-A9D8-68395DAD216C}" dateTime="2023-07-09T17:06:16" maxSheetId="16" userName="Sonne Seehotel Robine Widmer" r:id="rId564" minRId="12682" maxRId="126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6A44687-68FF-4E03-8B6C-651706816AC4}" dateTime="2023-07-09T17:13:31" maxSheetId="16" userName="Sonne Seehotel Robine Widmer" r:id="rId565" minRId="12686" maxRId="126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ADF4A5-7894-4C81-80FE-A55B1D634F5C}" dateTime="2023-07-10T08:05:16" maxSheetId="16" userName="Sonne Seehotel Jennifer Stieger" r:id="rId566" minRId="12690" maxRId="1269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50D5250-5856-4E4A-8499-F0DE2CCFF679}" dateTime="2023-07-10T16:19:51" maxSheetId="16" userName="Sonne Seehotel Reception" r:id="rId567" minRId="12705" maxRId="127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84A53D5-84DD-4E7F-A555-9882DB44B1FA}" dateTime="2023-07-11T08:56:23" maxSheetId="16" userName="Sonne Seehotel Anlassorganisation" r:id="rId568" minRId="127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CBE01BB-9BB6-4303-B8EC-BC86F0F32A4C}" dateTime="2023-07-11T09:26:59" maxSheetId="16" userName="Sonne Seehotel Reception" r:id="rId569" minRId="12739" maxRId="127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9BC89DF-B7FF-447C-9B51-9E982CD8B0A1}" dateTime="2023-07-12T08:55:30" maxSheetId="16" userName="Sonne Seehotel Robine Widmer" r:id="rId570" minRId="12761" maxRId="127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18B2640-71FC-4854-A1E4-B34038E98B31}" dateTime="2023-07-12T08:55:46" maxSheetId="16" userName="Sonne Seehotel Robine Widmer" r:id="rId5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8490532-5851-45DC-B657-5E68EA448D94}" dateTime="2023-07-12T12:55:27" maxSheetId="16" userName="Sonne Seehotel Jennifer Stieger" r:id="rId572" minRId="127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32A26D6-A5F1-45C6-8A12-D057A17E6075}" dateTime="2023-07-13T10:55:59" maxSheetId="16" userName="Sonne Seehotel Robine Widmer" r:id="rId573" minRId="12808" maxRId="128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77D2EB-33B2-4662-96C2-2FECD2C2FD11}" dateTime="2023-07-13T10:57:35" maxSheetId="16" userName="Sonne Seehotel Robine Widmer" r:id="rId574" minRId="12816" maxRId="128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C143EC6-6873-4DD3-A3DD-C48C0A849F75}" dateTime="2023-07-13T14:10:55" maxSheetId="16" userName="Sonne Seehotel Robine Widmer" r:id="rId575" minRId="128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401B8F8-3613-46F9-AB01-F3ACFF3835BE}" dateTime="2023-07-14T13:58:52" maxSheetId="16" userName="Sonne Seehotel Robine Widmer" r:id="rId576" minRId="12831" maxRId="128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1B36EE5-181D-4450-B083-F3AEA66AF91D}" dateTime="2023-07-14T19:45:49" maxSheetId="16" userName="Sonne Seehotel Anlassorganisation" r:id="rId577" minRId="128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5CAE325-B18F-4BB6-BFB6-01786FCF3560}" dateTime="2023-07-14T19:47:50" maxSheetId="16" userName="Sonne Seehotel Anlassorganisation" r:id="rId578" minRId="128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35D9193-9EAA-469A-8682-7CF05FEF7D91}" dateTime="2023-07-15T16:03:51" maxSheetId="16" userName="Sonne Seehotel Stefan Fuchs" r:id="rId5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99EC71F-42F8-4382-8034-5C357C1E6C6D}" dateTime="2023-07-15T16:40:56" maxSheetId="16" userName="Sonne Seehotel Anlassorganisation" r:id="rId580" minRId="1289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2A8F3AE-D32C-4485-8EA7-C66243B69D53}" dateTime="2023-07-15T18:49:16" maxSheetId="16" userName="Sonne Seehotel Robine Widmer" r:id="rId581" minRId="12904" maxRId="129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6B693BB-DA32-4C3B-B579-C6FB001D3DD9}" dateTime="2023-07-15T18:51:29" maxSheetId="16" userName="Sonne Seehotel Robine Widmer" r:id="rId582" minRId="12920" maxRId="129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C481BD3-CFCB-4221-9F74-8CF02EE07DC2}" dateTime="2023-07-17T08:45:21" maxSheetId="16" userName="Sonne Seehotel Jennifer Stieger" r:id="rId583" minRId="12925" maxRId="129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A8B272D-E319-477C-8702-41C30C06DDF9}" dateTime="2023-07-17T09:35:21" maxSheetId="16" userName="Sonne Seehotel Reception" r:id="rId584" minRId="12941" maxRId="129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6D2A4C-B5C1-401F-8EAB-5BCB64C04B8F}" dateTime="2023-07-18T15:35:35" maxSheetId="16" userName="Sonne Seehotel Robine Widmer" r:id="rId585" minRId="12964" maxRId="129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01C202D-3152-4B8B-A7E6-922F288A0441}" dateTime="2023-07-18T15:35:52" maxSheetId="16" userName="Sonne Seehotel Robine Widmer" r:id="rId5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2CAF7D6-4FCF-4FC8-841F-E098B1AEE20A}" dateTime="2023-07-18T15:36:31" maxSheetId="16" userName="Sonne Seehotel Robine Widmer" r:id="rId587" minRId="12995" maxRId="129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1C16175-8DB5-4EF5-B714-80FD83E60619}" dateTime="2023-07-18T15:37:25" maxSheetId="16" userName="Sonne Seehotel Robine Widmer" r:id="rId588" minRId="129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353E025-597D-4A9A-A3CE-C22FEB0C2CA3}" dateTime="2023-07-18T16:12:25" maxSheetId="16" userName="Sonne Seehotel Jennifer Stieger" r:id="rId589" minRId="129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A5980ED-54F2-49C6-A702-A7FD13197A87}" dateTime="2023-07-19T08:12:03" maxSheetId="16" userName="Sonne Seehotel Robine Widmer" r:id="rId590" minRId="13011" maxRId="130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243A69F-7DAA-4FC4-8156-3331F217DCC3}" dateTime="2023-07-19T08:12:16" maxSheetId="16" userName="Sonne Seehotel Robine Widmer" r:id="rId591" minRId="13031" maxRId="1303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CE28435-BCEE-4898-B2A0-378B0112736B}" dateTime="2023-07-20T07:47:29" maxSheetId="16" userName="Sonne Seehotel Robine Widmer" r:id="rId592" minRId="13033" maxRId="130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C13565D-989E-4A93-B447-73CA255B4501}" dateTime="2023-07-20T07:48:07" maxSheetId="16" userName="Sonne Seehotel Robine Widmer" r:id="rId593" minRId="130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B980C65-5361-4630-B2B4-A30F8179D66A}" dateTime="2023-07-20T07:48:36" maxSheetId="16" userName="Sonne Seehotel Robine Widmer" r:id="rId594" minRId="13053" maxRId="130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34DA5AD-5610-4C9A-8418-E3043061373E}" dateTime="2023-07-20T08:01:04" maxSheetId="16" userName="Sonne Seehotel Jennifer Stieger" r:id="rId595" minRId="130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CC9ACAA-D936-4555-AA95-9C2BB30D27DE}" dateTime="2023-07-20T08:01:53" maxSheetId="16" userName="Sonne Seehotel Jennifer Stieger" r:id="rId596" minRId="130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9291F48-3F81-48FC-8190-FDC5EE44921F}" dateTime="2023-07-21T12:54:07" maxSheetId="16" userName="Sonne Seehotel Jennifer Stieger" r:id="rId597" minRId="130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003DD9D-931F-4570-B30F-B6AB40188C28}" dateTime="2023-07-21T13:28:38" maxSheetId="16" userName="Sonne Seehotel Jennifer Stieger" r:id="rId598" minRId="130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3C3F38-B412-4B8F-8516-DA08688BFFFE}" dateTime="2023-07-21T14:31:15" maxSheetId="16" userName="Sonne Seehotel Robine Widmer" r:id="rId599" minRId="13071" maxRId="130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12E8D4E-E77C-48F4-8806-72DE9710894B}" dateTime="2023-07-21T14:34:03" maxSheetId="16" userName="Sonne Seehotel Robine Widmer" r:id="rId600" minRId="1309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EFEE771-84A4-4A93-8A17-6AE587E6BFE8}" dateTime="2023-07-21T14:34:22" maxSheetId="16" userName="Sonne Seehotel Robine Widmer" r:id="rId601" minRId="13091" maxRId="1309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AB18D3D-E1F2-443C-941F-56995AED2900}" dateTime="2023-07-21T14:39:13" maxSheetId="16" userName="Sonne Seehotel Robine Widmer" r:id="rId6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BD49023-B2CE-478D-B6D1-221B8FD2314D}" dateTime="2023-07-23T14:02:28" maxSheetId="16" userName="Sonne Seehotel Reception" r:id="rId603" minRId="13105" maxRId="131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FD76C7B-4568-4D22-8D4D-455F842B1959}" dateTime="2023-07-24T18:11:48" maxSheetId="16" userName="Sonne Seehotel Reception" r:id="rId604" minRId="13125" maxRId="1313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F4C5AC6-97F0-4421-A1EC-55B5A0C97D4A}" dateTime="2023-07-25T09:13:23" maxSheetId="16" userName="Sonne Seehotel Jennifer Stieger" r:id="rId605" minRId="13147" maxRId="131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374015A-0451-4962-9BAE-AE2FC0D600D9}" dateTime="2023-07-25T09:45:08" maxSheetId="16" userName="Sonne Seehotel Robine Widmer" r:id="rId606" minRId="13165" maxRId="131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0DE2D6C-0DE6-4CC9-89CA-6D533197AB72}" dateTime="2023-07-25T09:46:00" maxSheetId="16" userName="Sonne Seehotel Robine Widmer" r:id="rId607" minRId="131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F550720-E485-4533-A2BA-50DA9C1F8168}" dateTime="2023-07-25T09:46:15" maxSheetId="16" userName="Sonne Seehotel Robine Widmer" r:id="rId608" minRId="131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E30C5C3-C839-4FB4-BCE7-3AA4AF567911}" dateTime="2023-07-26T09:17:18" maxSheetId="16" userName="Sonne Seehotel Robine Widmer" r:id="rId609" minRId="13187" maxRId="1319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A5298F-8930-40C7-9A0B-82793294B82B}" dateTime="2023-07-26T09:18:11" maxSheetId="16" userName="Sonne Seehotel Robine Widmer" r:id="rId610" minRId="13204" maxRId="1320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0386CE4-85EE-4B21-8D92-B379425CEC0F}" dateTime="2023-07-26T09:19:13" maxSheetId="16" userName="Sonne Seehotel Robine Widmer" r:id="rId611" minRId="13207" maxRId="132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78BE86F-0A18-4A20-BC99-A7AE5FF84140}" dateTime="2023-07-26T09:20:16" maxSheetId="16" userName="Sonne Seehotel Robine Widmer" r:id="rId612" minRId="13209" maxRId="132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61190B7-AFD9-4C87-9503-0DC4A8D08EE0}" dateTime="2023-07-26T09:29:56" maxSheetId="16" userName="Sonne Seehotel Robine Widmer" r:id="rId613" minRId="13211" maxRId="132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4F57E2-E85B-419C-91CC-821E890F36F5}" dateTime="2023-07-26T09:32:14" maxSheetId="16" userName="Sonne Seehotel Robine Widmer" r:id="rId614" minRId="132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91655F6-F673-4BCC-900C-83543E73FB27}" dateTime="2023-07-26T09:34:27" maxSheetId="16" userName="Sonne Seehotel Robine Widmer" r:id="rId615" minRId="132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4ADBB0F-1A44-4D3A-AA54-6B743E7DAC81}" dateTime="2023-07-26T09:47:25" maxSheetId="16" userName="Sonne Seehotel Robine Widmer" r:id="rId616" minRId="132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F4E16D1-9294-4274-A415-8E7EB244FD68}" dateTime="2023-07-26T09:47:54" maxSheetId="16" userName="Sonne Seehotel Robine Widmer" r:id="rId617" minRId="132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2C2B75C-C8CE-489D-B8C9-257851920F2D}" dateTime="2023-07-26T16:53:53" maxSheetId="16" userName="Sonne Seehotel Robine Widmer" r:id="rId6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AAE4E17-ABE5-48CC-9E5B-AAF69FF145C3}" dateTime="2023-07-26T18:51:53" maxSheetId="16" userName="Sonne Seehotel Stefan Fuchs" r:id="rId6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C44806D-8DA3-4FED-ADD0-A18FF7F1CA9A}" dateTime="2023-07-27T08:01:12" maxSheetId="16" userName="Sonne Seehotel Jennifer Stieger" r:id="rId620" minRId="132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0ACCD4F-1471-4E60-82DF-7BAB41CDAEB6}" dateTime="2023-07-27T08:30:14" maxSheetId="16" userName="Sonne Seehotel Robine Widmer" r:id="rId621" minRId="13266" maxRId="132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77AF095-FED6-4ECA-9922-73B7AA4A5163}" dateTime="2023-07-27T08:34:32" maxSheetId="16" userName="Sonne Seehotel Robine Widmer" r:id="rId622" minRId="132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D19A611-9F71-4D35-BA38-E1C90EF7A391}" dateTime="2023-07-27T14:02:58" maxSheetId="16" userName="Sonne Seehotel Stefan Fuchs" r:id="rId623" minRId="13288" maxRId="132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82A5822-2741-4E65-B7AB-4ECDDBDF5F36}" dateTime="2023-07-27T19:31:45" maxSheetId="16" userName="Sonne Seehotel Robine Widmer" r:id="rId624" minRId="13302" maxRId="133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98EDFA-4CD3-482D-8247-3887D11D7451}" dateTime="2023-07-27T19:34:12" maxSheetId="16" userName="Sonne Seehotel Robine Widmer" r:id="rId625" minRId="133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C640F68-B4F8-45F1-9899-27BF84E0B55F}" dateTime="2023-07-27T19:34:53" maxSheetId="16" userName="Sonne Seehotel Robine Widmer" r:id="rId626" minRId="13310" maxRId="133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A7D28E-BC4A-4D11-84D6-BEE2E7C9EDC6}" dateTime="2023-07-28T08:10:45" maxSheetId="16" userName="Sonne Seehotel Jennifer Stieger" r:id="rId627" minRId="13312" maxRId="133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DBCE662-B277-4E78-B99E-A2AA55EC6315}" dateTime="2023-07-28T09:47:10" maxSheetId="16" userName="Sonne Seehotel Reception" r:id="rId628" minRId="13330" maxRId="133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9D916E0-35EB-4DBF-BA97-7EC4CC23A8A8}" dateTime="2023-07-28T10:23:41" maxSheetId="16" userName="Sonne Seehotel Stefan Fuchs" r:id="rId629" minRId="13340" maxRId="133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A789A2F-42CB-4E40-A8B5-AEEFDD43F2F7}" dateTime="2023-07-29T09:16:03" maxSheetId="16" userName="Sonne Seehotel Reception" r:id="rId630" minRId="13354" maxRId="133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5AFC516-3BF8-4702-A0DA-3C3F8DFBE972}" dateTime="2023-07-29T11:57:44" maxSheetId="16" userName="Sonne Seehotel Stefan Fuchs" r:id="rId6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415331A-2010-4C05-9CEA-291C5B46E935}" dateTime="2023-07-30T10:24:06" maxSheetId="16" userName="Sonne Seehotel Reception" r:id="rId632" minRId="13388" maxRId="133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C88D852-1045-425D-AED1-7A405C532AFD}" dateTime="2023-07-31T10:11:25" maxSheetId="16" userName="Sonne Seehotel Stefan Fuchs" r:id="rId63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6CAB313-3EBE-4996-9126-850A6E2BEEED}" dateTime="2023-07-31T11:50:25" maxSheetId="16" userName="Sonne Seehotel Reception" r:id="rId634" minRId="13422" maxRId="134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21CB023-27CE-4251-AC26-3A62D1FEE15D}" dateTime="2023-07-31T12:47:35" maxSheetId="16" userName="Sonne Seehotel Stefan Fuchs" r:id="rId6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F39D8A-13D8-4B68-9CBB-86AF2E8D409E}" dateTime="2023-07-31T14:34:47" maxSheetId="16" userName="Sonne Seehotel Reception" r:id="rId636" minRId="134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C4F92AB-6633-437A-AD6D-08380E1D5FFF}" dateTime="2023-07-31T15:13:12" maxSheetId="16" userName="Sonne Seehotel Reception" r:id="rId637" minRId="13469" maxRId="134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2068048-33CD-4C5F-8283-476CE70570AE}" dateTime="2023-07-31T21:42:49" maxSheetId="16" userName="Sonne Seehotel Stefan Fuchs" r:id="rId638" minRId="13472" maxRId="134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0472F07-86F2-4DF5-AC78-02D42A67F708}" dateTime="2023-08-01T10:08:32" maxSheetId="16" userName="Sonne Seehotel Reception" r:id="rId639" minRId="13490" maxRId="1350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A91E1BE-7C0C-4051-AF36-BE3110012BB4}" dateTime="2023-08-01T10:17:24" maxSheetId="16" userName="Sonne Seehotel Reception" r:id="rId640" minRId="135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8288CF-9F89-40CD-A030-9C7E75FADC30}" dateTime="2023-08-01T14:13:27" maxSheetId="16" userName="Sonne Seehotel Stefan Fuchs" r:id="rId641" minRId="13503" maxRId="135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4757263-9B82-4169-8AE9-C3C388F60D01}" dateTime="2023-08-03T10:16:21" maxSheetId="16" userName="Sonne Seehotel Reception" r:id="rId642" minRId="13511" maxRId="135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BC6F0CF-E25E-430E-9642-01BC24932BB5}" dateTime="2023-08-03T13:46:03" maxSheetId="16" userName="Sonne Seehotel Stefan Fuchs" r:id="rId6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B204CD9-C91C-4EF5-BE1F-9546A4038F5D}" dateTime="2023-08-03T14:12:52" maxSheetId="16" userName="Sonne Seehotel Stefan Fuchs" r:id="rId6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62AA67-E5F8-4649-AFEC-B74E3AE8198B}" dateTime="2023-08-04T20:42:21" maxSheetId="16" userName="Sonne Seehotel Anlassorganisation" r:id="rId645" minRId="13567" maxRId="135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6759CB3-8242-45AE-86AB-99AC8E295757}" dateTime="2023-08-05T15:45:19" maxSheetId="16" userName="Sonne Seehotel Reception" r:id="rId646" minRId="13585" maxRId="136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5B874C-7032-4369-B6DD-64B00FB1314A}" dateTime="2023-08-07T07:45:15" maxSheetId="16" userName="Sonne Seehotel Reception" r:id="rId647" minRId="13605" maxRId="136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158EEFC-8FF8-494A-BC4D-64A5B72871D9}" dateTime="2023-08-07T09:02:57" maxSheetId="16" userName="Sonne Seehotel Robine Widmer" r:id="rId648" minRId="136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87ACC3E-FDAD-4EF0-B0E1-DCF703C9DADD}" dateTime="2023-08-07T09:08:09" maxSheetId="16" userName="Sonne Seehotel Robine Widmer" r:id="rId649" minRId="13638" maxRId="136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79370D9-DB9A-488A-8FC6-3BA198A92751}" dateTime="2023-08-07T09:10:25" maxSheetId="16" userName="Sonne Seehotel Robine Widmer" r:id="rId650" minRId="136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CECC20D-138D-444C-B0A4-4924F8FED06D}" dateTime="2023-08-07T09:10:27" maxSheetId="16" userName="Sonne Seehotel Jennifer Stieger" r:id="rId651" minRId="136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0E515E6-8E35-4087-B653-EB758780AF4D}" dateTime="2023-08-07T09:11:59" maxSheetId="16" userName="Sonne Seehotel Robine Widmer" r:id="rId652" minRId="13671" maxRId="138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AC8482B-73D7-4CCF-8FFB-37056CB3C701}" dateTime="2023-08-07T09:12:31" maxSheetId="16" userName="Sonne Seehotel Robine Widmer" r:id="rId653" minRId="13863" maxRId="138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758C0AD-226C-4261-85B7-2636A5809C48}" dateTime="2023-08-07T09:14:03" maxSheetId="16" userName="Sonne Seehotel Robine Widmer" r:id="rId654" minRId="13865" maxRId="138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BF50A43-3F00-40D2-B48B-F9806C3E598F}" dateTime="2023-08-07T09:15:10" maxSheetId="16" userName="Sonne Seehotel Robine Widmer" r:id="rId655" minRId="138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009F334-5F55-433A-93C3-69992F9E742A}" dateTime="2023-08-07T09:16:14" maxSheetId="16" userName="Sonne Seehotel Robine Widmer" r:id="rId656" minRId="13869" maxRId="138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1DFD0A3-0CF6-49FB-91BA-5BEC05A74EC4}" dateTime="2023-08-07T09:30:55" maxSheetId="16" userName="Sonne Seehotel Robine Widmer" r:id="rId657" minRId="13872" maxRId="138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EAD50E7-4EA6-43D0-822E-375108AC1919}" dateTime="2023-08-07T09:39:03" maxSheetId="16" userName="Sonne Seehotel Robine Widmer" r:id="rId658" minRId="13876" maxRId="138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FE3382-370E-4EB3-B032-8C59D7A8F657}" dateTime="2023-08-08T14:21:57" maxSheetId="16" userName="Sonne Seehotel Robine Widmer" r:id="rId659" minRId="13878" maxRId="138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1657CF0-9769-459D-A663-DAE607B5357E}" dateTime="2023-08-08T14:23:11" maxSheetId="16" userName="Sonne Seehotel Robine Widmer" r:id="rId660" minRId="13897" maxRId="138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3D610C-F2DE-40DA-B615-93C73871A53F}" dateTime="2023-08-09T09:05:51" maxSheetId="16" userName="Sonne Seehotel Robine Widmer" r:id="rId661" minRId="13900" maxRId="139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623A4B-090E-4B7A-8E74-05D8255D18DE}" dateTime="2023-08-09T09:09:05" maxSheetId="16" userName="Sonne Seehotel Robine Widmer" r:id="rId662" minRId="13917" maxRId="139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1B63787-2E60-48FA-BE3A-D54BB4F51AB3}" dateTime="2023-08-09T09:09:25" maxSheetId="16" userName="Sonne Seehotel Robine Widmer" r:id="rId6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988BFAB-F888-478E-95A2-40037398317F}" dateTime="2023-08-10T08:54:45" maxSheetId="16" userName="Sonne Seehotel Robine Widmer" r:id="rId664" minRId="13934" maxRId="139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1A217DE-DE9C-4F76-8E83-FD9B64D84C3F}" dateTime="2023-08-10T08:56:03" maxSheetId="16" userName="Sonne Seehotel Robine Widmer" r:id="rId665" minRId="13953" maxRId="139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0E35967-CE8B-49C7-B0D8-AC02800BA785}" dateTime="2023-08-10T08:56:25" maxSheetId="16" userName="Sonne Seehotel Robine Widmer" r:id="rId666" minRId="13956" maxRId="139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42F5DD8-C458-40B4-ACF7-FD38173D0B81}" dateTime="2023-08-10T10:42:12" maxSheetId="16" userName="Sonne Seehotel Robine Widmer" r:id="rId6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A38B021-4514-40B6-B0DC-BD3BA38DF263}" dateTime="2023-08-10T10:58:13" maxSheetId="16" userName="Sonne Seehotel Stefan Fuchs" r:id="rId668" minRId="13971" maxRId="142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72B6295-F099-4A20-8AD9-4844C06D03F0}" dateTime="2023-08-10T11:17:19" maxSheetId="16" userName="Sonne Seehotel Stefan Fuchs" r:id="rId669" minRId="14235" maxRId="144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C410185-EEF2-4300-AC11-B27FA1377D90}" dateTime="2023-08-11T07:45:57" maxSheetId="16" userName="Sonne Seehotel Jennifer Stieger" r:id="rId670" minRId="144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620E4B8-091B-4A3D-B7FF-97972F5FF890}" dateTime="2023-08-11T08:41:45" maxSheetId="16" userName="Sonne Seehotel Robine Widmer" r:id="rId671" minRId="14485" maxRId="144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70C2C8C-AF7B-4DD1-9590-4B6287A9BF70}" dateTime="2023-08-11T08:41:55" maxSheetId="16" userName="Sonne Seehotel Robine Widmer" r:id="rId672" minRId="14509" maxRId="145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455A713-CA91-4259-A0A2-F98C783DFBED}" dateTime="2023-08-12T08:54:55" maxSheetId="16" userName="Sonne Seehotel Jennifer Stieger" r:id="rId673" minRId="145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1281284-9ECE-401E-B66B-50C218918A37}" dateTime="2023-08-12T12:35:47" maxSheetId="16" userName="Sonne Seehotel Reception" r:id="rId674" minRId="14524" maxRId="1453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8231DE6-2ECB-42C0-9AE4-93D548441600}" dateTime="2023-08-13T15:20:18" maxSheetId="16" userName="Sonne Seehotel Reception" r:id="rId675" minRId="14535" maxRId="145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EB7440-D0BC-4583-879D-364826B8975D}" dateTime="2023-08-14T08:21:50" maxSheetId="16" userName="Sonne Seehotel Robine Widmer" r:id="rId676" minRId="14545" maxRId="145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8214244-3F6E-41CD-A2D6-98B598696CD5}" dateTime="2023-08-14T08:22:02" maxSheetId="16" userName="Sonne Seehotel Robine Widmer" r:id="rId677" minRId="14565" maxRId="145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9DFFB69-019B-4832-9D9C-BA3671C2E639}" dateTime="2023-08-14T08:23:18" maxSheetId="16" userName="Sonne Seehotel Robine Widmer" r:id="rId678" minRId="14567" maxRId="145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B6D16B-1722-48FD-8120-1AD155946164}" dateTime="2023-08-14T08:24:34" maxSheetId="16" userName="Sonne Seehotel Robine Widmer" r:id="rId679" minRId="14581" maxRId="145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EFA20B2-2EF9-48CD-84AC-8B7F2E8C3116}" dateTime="2023-08-14T08:29:37" maxSheetId="16" userName="Sonne Seehotel Robine Widmer" r:id="rId680" minRId="145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C419FB9-CB0B-4944-9FA2-7D805C1C163B}" dateTime="2023-08-14T09:42:27" maxSheetId="16" userName="Sonne Seehotel Robine Widmer" r:id="rId681" minRId="145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01F451-F9BE-41AC-9D9F-0333D499CAFC}" dateTime="2023-08-14T11:21:45" maxSheetId="16" userName="Sonne Seehotel Stefan Fuchs" r:id="rId6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D02FD2-5FC2-4EEF-8378-E9104F14D79B}" dateTime="2023-08-14T14:40:11" maxSheetId="16" userName="Sonne Seehotel Stefan Fuchs" r:id="rId683" minRId="14609" maxRId="146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0894D29-6C74-472E-95D6-89C7FF79D8A5}" dateTime="2023-08-15T16:32:39" maxSheetId="16" userName="Sonne Seehotel Reception" r:id="rId684" minRId="14611" maxRId="146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56B09B1-FE2C-45C3-9858-479C3094E33E}" dateTime="2023-08-17T08:44:37" maxSheetId="16" userName="Sonne Seehotel Robine Widmer" r:id="rId685" minRId="14621" maxRId="146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7D868AB-1E5D-47A4-9EB8-7578AC70EF55}" dateTime="2023-08-17T08:45:20" maxSheetId="16" userName="Sonne Seehotel Robine Widmer" r:id="rId686" minRId="146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BE15B37-5B0B-4E06-A6F5-413C4A7915D1}" dateTime="2023-08-17T08:46:11" maxSheetId="16" userName="Sonne Seehotel Robine Widmer" r:id="rId687" minRId="14641" maxRId="1464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50F910E-BF4A-4EF7-A9CF-3020C04C27C4}" dateTime="2023-08-17T08:48:34" maxSheetId="16" userName="Sonne Seehotel Robine Widmer" r:id="rId688" minRId="14655" maxRId="146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40A2FDF-FA2A-404F-A8C9-3468C0F131D1}" dateTime="2023-08-17T08:55:01" maxSheetId="16" userName="Sonne Seehotel Robine Widmer" r:id="rId689" minRId="146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35DC962-8D3E-44F9-8F82-192BE81F67F3}" dateTime="2023-08-17T16:15:50" maxSheetId="16" userName="Sonne Seehotel Stefan Fuchs" r:id="rId690" minRId="146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119BC2C-DF22-4D6D-BFF0-39B041C3273B}" dateTime="2023-08-17T17:28:08" maxSheetId="16" userName="Sonne Seehotel Jennifer Stieger" r:id="rId691" minRId="14666" maxRId="146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A089F4E-EAE9-4088-8496-A4BA2E74388B}" dateTime="2023-08-18T16:14:22" maxSheetId="16" userName="Sonne Seehotel Jennifer Stieger" r:id="rId692" minRId="146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B8935EB-E63A-41ED-AB6E-6CBB9D9AB01D}" dateTime="2023-08-19T08:41:41" maxSheetId="16" userName="Sonne Seehotel Jennifer Stieger" r:id="rId693" minRId="14682" maxRId="146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E821C5B-FA9A-4B6F-96F1-CA6C1432679A}" dateTime="2023-08-19T20:00:35" maxSheetId="16" userName="Sonne Seehotel Robine Widmer" r:id="rId694" minRId="14697" maxRId="147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D71F66-6851-40D3-9DB8-E5A1E5C057CF}" dateTime="2023-08-19T20:04:22" maxSheetId="16" userName="Sonne Seehotel Robine Widmer" r:id="rId695" minRId="14713" maxRId="147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2F5707A-B6A9-4039-A10D-037F2A4DB2D5}" dateTime="2023-08-19T20:05:51" maxSheetId="16" userName="Sonne Seehotel Robine Widmer" r:id="rId696" minRId="14720" maxRId="147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F065B23-A1B8-4A6E-B213-7C400C19D460}" dateTime="2023-08-20T15:41:02" maxSheetId="16" userName="Sonne Seehotel Robine Widmer" r:id="rId697" minRId="14738" maxRId="147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5B69FEE-4C16-462D-8AB4-4322483FAC07}" dateTime="2023-08-20T15:42:12" maxSheetId="16" userName="Sonne Seehotel Robine Widmer" r:id="rId698" minRId="147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C64999F-F0CC-4E3D-91BF-927C9D9BC50B}" dateTime="2023-08-20T15:42:27" maxSheetId="16" userName="Sonne Seehotel Robine Widmer" r:id="rId699" minRId="14757" maxRId="147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742C822-F2A8-490F-AE3B-03ED355D009B}" dateTime="2023-08-21T10:10:11" maxSheetId="16" userName="Sonne Seehotel Reception" r:id="rId700" minRId="147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4B5B65-341C-4329-AE8D-FE29126DABF0}" dateTime="2023-08-21T13:04:34" maxSheetId="16" userName="Sonne Seehotel Reception" r:id="rId701" minRId="14772" maxRId="147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9B04C76-5DF7-4A92-B0A1-CDB9E628F692}" dateTime="2023-08-22T08:35:45" maxSheetId="16" userName="Sonne Seehotel Jennifer Stieger" r:id="rId702" minRId="147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3D06C2B-8A6C-4376-8983-98A81B421255}" dateTime="2023-08-22T15:45:27" maxSheetId="16" userName="Sonne Seehotel Stefan Fuchs" r:id="rId703" minRId="14807" maxRId="152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BA19C15-C87F-42D3-B7C5-3889F0B6CD7F}" dateTime="2023-08-22T19:49:33" maxSheetId="16" userName="Sonne Seehotel Robine Widmer" r:id="rId704" minRId="15272" maxRId="152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4E091FA-23CE-44B4-A563-9CED11977D4C}" dateTime="2023-08-22T19:52:24" maxSheetId="16" userName="Sonne Seehotel Robine Widmer" r:id="rId705" minRId="15289" maxRId="152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3037183-F111-40A2-80BD-8E3EA5FED102}" dateTime="2023-08-23T08:27:49" maxSheetId="16" userName="Sonne Seehotel Jennifer Stieger" r:id="rId706" minRId="153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3EF0EBD-B543-4A1B-AE19-9BFBDDA17A2E}" dateTime="2023-08-23T14:10:50" maxSheetId="16" userName="Sonne Seehotel Robine Widmer" r:id="rId707" minRId="15320" maxRId="153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5B3EA1-B658-4005-8033-7DE3839CD3FC}" dateTime="2023-08-23T14:11:18" maxSheetId="16" userName="Sonne Seehotel Robine Widmer" r:id="rId708" minRId="15339" maxRId="153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3B279B7-0C69-4553-9199-878AA3B3356F}" dateTime="2023-08-23T14:12:32" maxSheetId="16" userName="Sonne Seehotel Robine Widmer" r:id="rId709" minRId="1534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1F8C237-B343-4B11-AECF-8C701AE2B2C9}" dateTime="2023-08-23T14:13:26" maxSheetId="16" userName="Sonne Seehotel Robine Widmer" r:id="rId710" minRId="153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69D850E-3A07-4793-912C-01FFB28AA491}" dateTime="2023-08-23T14:15:21" maxSheetId="16" userName="Sonne Seehotel Robine Widmer" r:id="rId7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F34FD5D-8DE9-4FD4-BE0E-34D5B4F24A76}" dateTime="2023-08-23T16:17:02" maxSheetId="16" userName="Sonne Seehotel Anlassorganisation" r:id="rId712" minRId="153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5F59223-9378-4350-8789-E59D213222A9}" dateTime="2023-08-24T08:00:49" maxSheetId="16" userName="Sonne Seehotel Jennifer Stieger" r:id="rId713" minRId="153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7747E8D-083E-430E-B91B-1D295DCDCE16}" dateTime="2023-08-24T08:37:00" maxSheetId="16" userName="Sonne Seehotel Jennifer Stieger" r:id="rId7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68ADFD8-697C-4B8A-9CAB-6A39EA36682B}" dateTime="2023-08-24T13:38:33" maxSheetId="16" userName="Sonne Seehotel Robine Widmer" r:id="rId715" minRId="15382" maxRId="153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B655A5D-2E95-4DB0-917C-76B17A7FDD95}" dateTime="2023-08-24T13:39:23" maxSheetId="16" userName="Sonne Seehotel Robine Widmer" r:id="rId716" minRId="1540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1A8BE77-7E29-4962-9467-C0A323320C87}" dateTime="2023-08-24T13:39:55" maxSheetId="16" userName="Sonne Seehotel Robine Widmer" r:id="rId717" minRId="15402" maxRId="154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F2A68F-66AC-4D09-912D-64C7EE873170}" dateTime="2023-08-24T14:04:35" maxSheetId="16" userName="Sonne Seehotel Robine Widmer" r:id="rId718" minRId="154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E10B733-6080-43FD-BC93-4BA4183FE75E}" dateTime="2023-08-25T15:06:29" maxSheetId="16" userName="Sonne Seehotel Stefan Fuchs" r:id="rId719" minRId="15405" maxRId="158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2AE9E9B-60CB-468B-80E3-545EFDCDC00E}" dateTime="2023-08-25T15:08:54" maxSheetId="16" userName="Sonne Seehotel Robine Widmer" r:id="rId720" minRId="15853" maxRId="158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6B62034-8C85-492D-ACA1-EDEBE124E2A7}" dateTime="2023-08-25T15:17:26" maxSheetId="16" userName="Sonne Seehotel Robine Widmer" r:id="rId721" minRId="158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BCED4A2-7130-4EEB-8C73-2D24CB11C1E2}" dateTime="2023-08-25T15:17:50" maxSheetId="16" userName="Sonne Seehotel Robine Widmer" r:id="rId722" minRId="15861" maxRId="158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0238CA0-30E3-4020-A89D-E66FB0A02A1D}" dateTime="2023-08-25T22:47:35" maxSheetId="16" userName="Sonne Seehotel Stefan Fuchs" r:id="rId7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0C31AA7-5DA6-4294-9181-39E5CF807921}" dateTime="2023-08-26T16:12:02" maxSheetId="16" userName="Sonne Seehotel Reception" r:id="rId724" minRId="15863" maxRId="158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077EBE2-6897-4331-ADB4-0BD1D2378607}" dateTime="2023-08-26T16:21:53" maxSheetId="16" userName="Sonne Seehotel Stefan Fuchs" r:id="rId725" minRId="158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C511742-2665-4B0C-95D9-8E46A02FD53C}" dateTime="2023-08-27T12:50:54" maxSheetId="16" userName="Sonne Seehotel Robine Widmer" r:id="rId726" minRId="15886" maxRId="158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2CE3C0-2531-4702-8EF7-84577CCDA401}" dateTime="2023-08-28T17:33:28" maxSheetId="16" userName="Sonne Seehotel Jennifer Stieger" r:id="rId727" minRId="15896" maxRId="158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E9715AA-BCC7-4B84-B227-860F283B7B5F}" dateTime="2023-08-28T22:06:14" maxSheetId="16" userName="Sonne Seehotel Reception" r:id="rId728" minRId="15912" maxRId="159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020DD27-FF6C-4322-BFD1-6A78328D58F1}" dateTime="2023-08-29T08:25:50" maxSheetId="16" userName="Sonne Seehotel Jennifer Stieger" r:id="rId729" minRId="15921" maxRId="159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CDA22F8-CEB5-4804-AD1B-CBF795521884}" dateTime="2023-08-29T08:41:29" maxSheetId="16" userName="Sonne Seehotel Jennifer Stieger" r:id="rId730" minRId="15923" maxRId="159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79236E-CC7B-4CC6-9BED-C82C5C4A42D6}" dateTime="2023-08-29T10:35:01" maxSheetId="16" userName="Sonne Seehotel Stefan Fuchs" r:id="rId7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A60E81-E908-4AB3-B973-D527100B9E6E}" dateTime="2023-08-29T11:35:29" maxSheetId="16" userName="Sonne Seehotel Reception" r:id="rId732" minRId="15938" maxRId="1594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A7005CB-0327-4D57-A95C-FCD39DB9F899}" dateTime="2023-08-29T11:49:40" maxSheetId="16" userName="Sonne Seehotel Stefan Fuchs" r:id="rId733" minRId="15947" maxRId="159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A0F7DD4-6D1C-4E61-9207-D1C0541B4846}" dateTime="2023-08-29T17:00:09" maxSheetId="16" userName="Sonne Seehotel Reception" r:id="rId734" minRId="15982" maxRId="159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27BD65A-4F2E-4C94-A156-8DC8E7C1170B}" dateTime="2023-08-30T08:12:19" maxSheetId="16" userName="Sonne Seehotel Jennifer Stieger" r:id="rId7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33E27E0-5B3A-47EC-8E07-DD333D3E0471}" dateTime="2023-08-31T08:07:51" maxSheetId="16" userName="Sonne Seehotel Robine Widmer" r:id="rId736" minRId="16010" maxRId="160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2AE5EEE-93EB-4387-86C7-247038AD3FD7}" dateTime="2023-08-31T08:27:03" maxSheetId="16" userName="Sonne Seehotel Robine Widmer" r:id="rId737" minRId="16035" maxRId="160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F195330-B9E1-41F1-9479-584421D4302E}" dateTime="2023-08-31T08:46:36" maxSheetId="16" userName="Sonne Seehotel Robine Widmer" r:id="rId738" minRId="16051" maxRId="160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613487-9FF9-4C89-9E29-32FFFDA48E08}" dateTime="2023-08-31T08:50:13" maxSheetId="16" userName="Sonne Seehotel Robine Widmer" r:id="rId7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A3AEC35-7D57-4615-8FF8-5EA27ACB5906}" dateTime="2023-08-31T09:24:43" maxSheetId="16" userName="Sonne Seehotel Jennifer Stieger" r:id="rId740" minRId="160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445A746-70D4-4E3F-BDA3-9B0940562FB5}" dateTime="2023-08-31T09:39:25" maxSheetId="16" userName="Sonne Seehotel Stefan Fuchs" r:id="rId741" minRId="16067" maxRId="160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36B8663-A4CC-4159-8F8F-70915ECC852F}" dateTime="2023-08-31T20:19:54" maxSheetId="16" userName="Sonne Seehotel Robine Widmer" r:id="rId742" minRId="160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E233052-66D0-4A53-B392-CA1B661A39E5}" dateTime="2023-08-31T20:21:11" maxSheetId="16" userName="Sonne Seehotel Robine Widmer" r:id="rId743" minRId="160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CCF4BCA-E953-42DD-B78C-632691F2F0BE}" dateTime="2023-09-01T14:27:28" maxSheetId="16" userName="Sonne Seehotel Reception" r:id="rId744" minRId="16100" maxRId="161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32ED9FA-29C9-411B-885B-D89B66753300}" dateTime="2023-09-01T23:40:50" maxSheetId="16" userName="Sonne Seehotel Stefan Fuchs" r:id="rId745" minRId="16111" maxRId="161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C0D0C44-4BD3-4F0F-9479-95EF3179C11B}" dateTime="2023-09-02T09:06:58" maxSheetId="16" userName="Sonne Seehotel Jennifer Stieger" r:id="rId746" minRId="161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029637D-9E68-4E22-8AC6-01980AE37D6F}" dateTime="2023-09-02T09:08:07" maxSheetId="16" userName="Sonne Seehotel Jennifer Stieger" r:id="rId747" minRId="16134" maxRId="161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B425B64-630D-4101-A239-E394E9B91902}" dateTime="2023-09-02T12:04:22" maxSheetId="16" userName="Sonne Seehotel Reception" r:id="rId748" minRId="16149" maxRId="161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0412078-93E3-4CA1-AF06-CB24B43D4BF2}" dateTime="2023-09-03T09:46:55" maxSheetId="16" userName="Sonne Seehotel Robine Widmer" r:id="rId749" minRId="16170" maxRId="161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E612D3-D814-483F-B43E-FF4FF9016685}" dateTime="2023-09-03T09:49:39" maxSheetId="16" userName="Sonne Seehotel Robine Widmer" r:id="rId750" minRId="1619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ADD850E-EFF8-4434-A617-61C7F8CA6B3C}" dateTime="2023-09-04T13:04:55" maxSheetId="16" userName="Sonne Seehotel Robine Widmer" r:id="rId751" minRId="16193" maxRId="161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4DEF297-B59F-4279-A4A3-02ABBBFCCAFD}" dateTime="2023-09-04T13:06:42" maxSheetId="16" userName="Sonne Seehotel Robine Widmer" r:id="rId752" minRId="16210" maxRId="162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127D5BA-2D28-41CA-8F3B-9432652302FE}" dateTime="2023-09-04T13:07:20" maxSheetId="16" userName="Sonne Seehotel Robine Widmer" r:id="rId753" minRId="16215" maxRId="162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419CBB-C7D0-4258-B8D7-4ED8BB62ED18}" dateTime="2023-09-04T13:09:37" maxSheetId="16" userName="Sonne Seehotel Robine Widmer" r:id="rId754" minRId="16218" maxRId="162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B9D8D28-614F-4CF6-A2AF-8F94EDBA806D}" dateTime="2023-09-05T23:02:53" maxSheetId="16" userName="Sonne Seehotel Stefan Fuchs" r:id="rId7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019E698-6C8F-47CB-AB54-39126765D87A}" dateTime="2023-09-05T23:05:13" maxSheetId="16" userName="Sonne Seehotel Stefan Fuchs" r:id="rId7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CFB185E-2D59-4A9A-9FD8-D3CB2CECBE9F}" dateTime="2023-09-06T07:52:15" maxSheetId="16" userName="Sonne Seehotel Jennifer Stieger" r:id="rId757" minRId="162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27BB108-A43D-4411-ADFB-AADEE2826494}" dateTime="2023-09-06T08:03:13" maxSheetId="16" userName="Sonne Seehotel Jennifer Stieger" r:id="rId758" minRId="162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4218988-08BF-4247-99F9-335838FDEABE}" dateTime="2023-09-06T08:16:54" maxSheetId="16" userName="Sonne Seehotel Reception" r:id="rId759" minRId="16270" maxRId="162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7069B11-F23F-4349-B9EF-F0ADCE7994B8}" dateTime="2023-09-06T11:12:11" maxSheetId="16" userName="Sonne Seehotel Reception" r:id="rId760" minRId="16284" maxRId="163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E8AE0D8-D96E-4BA5-B2CC-45DABB682365}" dateTime="2023-09-07T08:04:44" maxSheetId="16" userName="Sonne Seehotel Jennifer Stieger" r:id="rId761" minRId="163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F8C74F6-26D1-4A7D-83A1-A53D604EAA22}" dateTime="2023-09-07T13:49:29" maxSheetId="16" userName="Sonne Seehotel Robine Widmer" r:id="rId762" minRId="16318" maxRId="163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111D0B-3BAC-440A-ACF8-B153895F72F0}" dateTime="2023-09-07T13:53:26" maxSheetId="16" userName="Sonne Seehotel Robine Widmer" r:id="rId763" minRId="16340" maxRId="163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5099934-CAF2-42B2-96D4-56D1980606FF}" dateTime="2023-09-07T14:25:40" maxSheetId="16" userName="Sonne Seehotel Robine Widmer" r:id="rId764" minRId="16351" maxRId="163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274B15-849B-4177-8445-8994EA77350C}" dateTime="2023-09-07T16:14:32" maxSheetId="16" userName="Sonne Seehotel Robine Widmer" r:id="rId765" minRId="16379" maxRId="163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84466E6-1D59-4DD0-816B-B3E3EBD80E89}" dateTime="2023-09-07T16:52:12" maxSheetId="16" userName="Sonne Seehotel Jennifer Stieger" r:id="rId766" minRId="163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CB86D11-897B-4BD9-8CA9-2689F7BCCB94}" dateTime="2023-09-08T09:03:20" maxSheetId="16" userName="Sonne Seehotel Jennifer Stieger" r:id="rId767" minRId="163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5083326-E5F6-470C-B284-7D5E4B27D14E}" dateTime="2023-09-08T11:48:24" maxSheetId="16" userName="Sonne Seehotel Stefan Fuchs" r:id="rId7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000E449-0C1D-4247-B153-13A83E162A13}" dateTime="2023-09-08T12:18:13" maxSheetId="16" userName="Sonne Seehotel Stefan Fuchs" r:id="rId769" minRId="164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94BDF91-7392-4886-94B0-387580D283C6}" dateTime="2023-09-08T21:06:02" maxSheetId="16" userName="Sonne Seehotel Robine Widmer" r:id="rId770" minRId="16424" maxRId="1643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B36E909-F5F3-4178-BBC5-96BEEF4348DB}" dateTime="2023-09-08T21:11:34" maxSheetId="16" userName="Sonne Seehotel Stefan Fuchs" r:id="rId771" minRId="16446" maxRId="164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314519D-E244-4A70-9407-9D4D69BEB2BA}" dateTime="2023-09-09T08:10:36" maxSheetId="16" userName="Sonne Seehotel Jennifer Stieger" r:id="rId772" minRId="16462" maxRId="164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02E8571-C27E-4B90-9B21-D7429AD192E1}" dateTime="2023-09-09T15:36:25" maxSheetId="16" userName="Sonne Seehotel Jennifer Stieger" r:id="rId7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818E7BF-48BA-4AC4-8F0E-9E7151DEBDF3}" dateTime="2023-09-09T18:41:05" maxSheetId="16" userName="Sonne Seehotel Reception" r:id="rId774" minRId="16490" maxRId="164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07B15A6-FD2A-4A8B-A7CC-F7DF6A74BC70}" dateTime="2023-09-10T13:11:04" maxSheetId="16" userName="Sonne Seehotel Stefan Fuchs" r:id="rId7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66D2261-EAF8-4837-88AB-8288EDD64194}" dateTime="2023-09-10T18:06:54" maxSheetId="16" userName="Sonne Seehotel Robine Widmer" r:id="rId776" minRId="16524" maxRId="165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9A6EC6-8024-40C5-BD5C-6E2C07B26E4E}" dateTime="2023-09-10T18:08:45" maxSheetId="16" userName="Sonne Seehotel Robine Widmer" r:id="rId777" minRId="1654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0C64193-C4FE-4D9E-AD2D-7A86C82514F6}" dateTime="2023-09-10T18:08:51" maxSheetId="16" userName="Sonne Seehotel Robine Widmer" r:id="rId778" minRId="165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B6047AA-1D79-49DD-AE6B-D981F34A8361}" dateTime="2023-09-10T18:09:09" maxSheetId="16" userName="Sonne Seehotel Robine Widmer" r:id="rId779" minRId="16556" maxRId="165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E02E539-34AA-4D7E-A2C2-57B463161916}" dateTime="2023-09-11T09:07:14" maxSheetId="16" userName="Sonne Seehotel Stefan Fuchs" r:id="rId7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04BA41-DBB3-437A-BFB2-BD234135087B}" dateTime="2023-09-11T10:45:54" maxSheetId="16" userName="Sonne Seehotel Erica Fuchs" r:id="rId7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48A532-3A09-4168-AF0E-99908AE82202}" dateTime="2023-09-12T08:06:18" maxSheetId="16" userName="Sonne Seehotel Jennifer Stieger" r:id="rId782" minRId="165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E2DF101-E7A3-4509-9656-E02295F89D42}" dateTime="2023-09-12T10:39:21" maxSheetId="16" userName="Sonne Seehotel Reception" r:id="rId783" minRId="16595" maxRId="166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492DC25-48F4-443A-BE8E-9E5AE755709C}" dateTime="2023-09-13T08:47:39" maxSheetId="16" userName="Sonne Seehotel Jennifer Stieger" r:id="rId784" minRId="166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59C97A-2301-4FC3-8E9B-7B3A557752D7}" dateTime="2023-09-14T07:22:54" maxSheetId="16" userName="Sonne Seehotel Robine Widmer" r:id="rId785" minRId="16629" maxRId="166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B386DBC-6887-4DA8-ACFB-52EE803A0BB1}" dateTime="2023-09-14T07:24:02" maxSheetId="16" userName="Sonne Seehotel Robine Widmer" r:id="rId786" minRId="16656" maxRId="166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22C3A26-B7D6-4E2F-A03A-8D76A6BF7BCE}" dateTime="2023-09-14T07:26:14" maxSheetId="16" userName="Sonne Seehotel Robine Widmer" r:id="rId787" minRId="16659" maxRId="166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EB634A7-F307-4683-B382-FD856D8191F0}" dateTime="2023-09-14T09:57:23" maxSheetId="16" userName="Sonne Seehotel Jennifer Stieger" r:id="rId788" minRId="1666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52298B5-16BB-4BF1-BD6D-5A415E64CF43}" dateTime="2023-09-14T11:30:52" maxSheetId="16" userName="Sonne Seehotel Stefan Fuchs" r:id="rId7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F1C3A7-1A67-44F6-999D-04823D4381B4}" dateTime="2023-09-14T14:04:10" maxSheetId="16" userName="Sonne Seehotel Robine Widmer" r:id="rId79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DA7BDB1-32A8-44BA-A74D-1C820B54061E}" dateTime="2023-09-15T08:20:25" maxSheetId="16" userName="Sonne Seehotel Jennifer Stieger" r:id="rId791" minRId="166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20E12C2-53F1-44C7-91C0-37CD9B1E02F7}" dateTime="2023-09-15T09:45:23" maxSheetId="16" userName="Sonne Seehotel Jennifer Stieger" r:id="rId792" minRId="167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EFBFF48-BACE-4BDA-9FB8-470CF05ED27E}" dateTime="2023-09-15T14:22:17" maxSheetId="16" userName="Sonne Seehotel Robine Widmer" r:id="rId793" minRId="16712" maxRId="167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878B9E1-EDFA-49AE-ADD4-34864C703909}" dateTime="2023-09-15T22:34:07" maxSheetId="16" userName="Sonne Seehotel Stefan Fuchs" r:id="rId794" minRId="16734" maxRId="167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E218365-90E4-4017-9673-00E852974CE7}" dateTime="2023-09-16T08:35:20" maxSheetId="16" userName="Sonne Seehotel Jennifer Stieger" r:id="rId795" minRId="16751" maxRId="167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0CC79F-74E7-4720-A266-FD7A3281348F}" dateTime="2023-09-16T15:01:02" maxSheetId="16" userName="Sonne Seehotel Robine Widmer" r:id="rId796" minRId="16765" maxRId="167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805A8B8-EC32-4A54-A9B3-DDE321B953DA}" dateTime="2023-09-16T15:03:54" maxSheetId="16" userName="Sonne Seehotel Robine Widmer" r:id="rId797" minRId="167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FD86D97-7511-440D-8A6A-92C8A0EFB5EA}" dateTime="2023-09-16T15:04:39" maxSheetId="16" userName="Sonne Seehotel Robine Widmer" r:id="rId798" minRId="16787" maxRId="167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528FFD0-18E3-4ADA-B861-E25414268415}" dateTime="2023-09-16T15:05:04" maxSheetId="16" userName="Sonne Seehotel Robine Widmer" r:id="rId799" minRId="16790" maxRId="1679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7939C0E-1B17-40F9-A5EB-75580B751B18}" dateTime="2023-09-17T16:32:02" maxSheetId="16" userName="Sonne Seehotel Robine Widmer" r:id="rId800" minRId="16792" maxRId="167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5F22CDA-2999-4858-857F-9E9C0E97AB4F}" dateTime="2023-09-17T16:37:32" maxSheetId="16" userName="Sonne Seehotel Robine Widmer" r:id="rId801" minRId="16812" maxRId="168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5318AD3-6958-4084-ABC2-2F64EA6A085B}" dateTime="2023-09-18T10:11:52" maxSheetId="16" userName="Sonne Seehotel Jennifer Stieger" r:id="rId802" minRId="168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E20C24-0414-46A6-8075-E8DC0E8D6804}" dateTime="2023-09-19T10:36:12" maxSheetId="16" userName="Sonne Seehotel Reception" r:id="rId803" minRId="16827" maxRId="1684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30C881-E3A0-4CB8-BF0C-A43AF34B34AD}" dateTime="2023-09-19T11:11:38" maxSheetId="16" userName="Sonne Seehotel Jennifer Stieger" r:id="rId804" minRId="168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58C333B-C98D-4344-9E9C-332DFA9F126C}" dateTime="2023-09-19T16:31:39" maxSheetId="16" userName="Sonne Seehotel Reception" r:id="rId805" minRId="16872" maxRId="168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922E6BD-DCE5-4F50-A405-D3A1C694A4BD}" dateTime="2023-09-20T08:17:52" maxSheetId="16" userName="Sonne Seehotel Jennifer Stieger" r:id="rId806" minRId="168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F4A67AB-40EA-4C64-9436-B4D85B9DC32A}" dateTime="2023-09-20T12:26:55" maxSheetId="16" userName="Sonne Seehotel Robine Widmer" r:id="rId807" minRId="16888" maxRId="1689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C5947FA-04B8-459E-AFAB-9588F99FD18B}" dateTime="2023-09-20T12:29:10" maxSheetId="16" userName="Sonne Seehotel Robine Widmer" r:id="rId808" minRId="16906" maxRId="1690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F985095-B7E2-4BB1-A536-573B4AAEC775}" dateTime="2023-09-20T12:30:49" maxSheetId="16" userName="Sonne Seehotel Robine Widmer" r:id="rId809" minRId="169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884CF7-74D5-49E6-8AD9-68A669491431}" dateTime="2023-09-21T08:28:40" maxSheetId="16" userName="Sonne Seehotel Jennifer Stieger" r:id="rId810" minRId="169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CB47D32-7183-4AC5-B1AF-B4CB283976C0}" dateTime="2023-09-21T12:44:33" maxSheetId="16" userName="Sonne Seehotel Robine Widmer" r:id="rId811" minRId="16935" maxRId="169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99F2BC8-69E2-4411-AB90-D97B8935F981}" dateTime="2023-09-21T12:45:28" maxSheetId="16" userName="Sonne Seehotel Robine Widmer" r:id="rId812" minRId="16954" maxRId="169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94B2950-AEE7-4B89-AD3A-D9AA94112C6B}" dateTime="2023-09-22T08:40:10" maxSheetId="16" userName="Sonne Seehotel Jennifer Stieger" r:id="rId813" minRId="169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E92C8FE-0749-49A0-8A64-68D6CF7DCB17}" dateTime="2023-09-22T10:45:52" maxSheetId="16" userName="Sonne Seehotel Robine Widmer" r:id="rId814" minRId="16970" maxRId="169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2A5B10B-D379-4266-B49F-D21AB8781CD9}" dateTime="2023-09-22T10:46:41" maxSheetId="16" userName="Sonne Seehotel Robine Widmer" r:id="rId815" minRId="16982" maxRId="169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E87B96-0AD9-4F7B-86E2-1C5566CBEE3B}" dateTime="2023-09-22T10:47:10" maxSheetId="16" userName="Sonne Seehotel Robine Widmer" r:id="rId816" minRId="16985" maxRId="169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09F654A-BF3F-464D-9851-53D1FC5D6F97}" dateTime="2023-09-22T14:51:59" maxSheetId="16" userName="Sonne Seehotel Stefan Fuchs" r:id="rId817" minRId="16987" maxRId="169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DBACB3D-B074-40A0-BEF2-263721C05C46}" dateTime="2023-09-23T08:08:18" maxSheetId="16" userName="Sonne Seehotel Jennifer Stieger" r:id="rId818" minRId="1700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E1B6C20-27A5-4C27-A415-67AB8A04A105}" dateTime="2023-09-23T09:32:44" maxSheetId="16" userName="Sonne Seehotel Robine Widmer" r:id="rId819" minRId="17014" maxRId="170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378FC4-3CEE-405F-8F58-28153D619D63}" dateTime="2023-09-23T09:33:48" maxSheetId="16" userName="Sonne Seehotel Robine Widmer" r:id="rId820" minRId="17037" maxRId="170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A211EC-2107-4218-8DF6-59A6BE898CBB}" dateTime="2023-09-23T09:33:57" maxSheetId="16" userName="Sonne Seehotel Robine Widmer" r:id="rId821" minRId="17040" maxRId="170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3E18B5D-9D73-4B5D-9470-B1521771D78D}" dateTime="2023-09-23T12:50:55" maxSheetId="16" userName="Sonne Seehotel Stefan Fuchs" r:id="rId8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0E35DE2-2766-4D12-A75B-B5DD06CFABBB}" dateTime="2023-09-24T18:27:09" maxSheetId="16" userName="Sonne Seehotel Robine Widmer" r:id="rId823" minRId="17054" maxRId="1706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568E38-2720-4B3A-9D5D-7020297FAD6B}" dateTime="2023-09-24T18:27:50" maxSheetId="16" userName="Sonne Seehotel Robine Widmer" r:id="rId824" minRId="17074" maxRId="170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7076E3C-17EA-4D2B-8EEB-881D335562D7}" dateTime="2023-09-25T08:38:36" maxSheetId="16" userName="Sonne Seehotel Jennifer Stieger" r:id="rId825" minRId="17076" maxRId="170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E59D8B9-EF45-4620-A5F5-A35B3C3DC6F4}" dateTime="2023-09-25T08:49:20" maxSheetId="16" userName="Sonne Seehotel Stefan Fuchs" r:id="rId8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D7C33FE-AC84-40D4-A8F8-E0DD3A3F48FC}" dateTime="2023-09-25T10:07:29" maxSheetId="16" userName="Sonne Seehotel Jennifer Stieger" r:id="rId827" minRId="171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5EC3A0C-4F23-4364-A56F-88C71CE9396E}" dateTime="2023-09-25T16:19:24" maxSheetId="16" userName="Sonne Seehotel Reception" r:id="rId828" minRId="17115" maxRId="171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11F1C87-7DA6-4575-A4E1-F4408C07D562}" dateTime="2023-09-25T16:19:53" maxSheetId="16" userName="Sonne Seehotel Reception" r:id="rId8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FC79CC1-EDA8-407D-B3A1-C83BB0D9CE32}" dateTime="2023-09-26T08:27:52" maxSheetId="16" userName="Sonne Seehotel Jennifer Stieger" r:id="rId830" minRId="171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370314-4EBD-463A-8243-6932B5164E45}" dateTime="2023-09-26T12:55:31" maxSheetId="16" userName="Sonne Seehotel Robine Widmer" r:id="rId831" minRId="17154" maxRId="171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F00CDE4-24EB-4773-8EBA-56E6C66ED87D}" dateTime="2023-09-26T12:56:15" maxSheetId="16" userName="Sonne Seehotel Robine Widmer" r:id="rId832" minRId="171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F8B81DA-C5EA-45B3-95C5-EA6560C6A476}" dateTime="2023-09-26T12:58:51" maxSheetId="16" userName="Sonne Seehotel Robine Widmer" r:id="rId833" minRId="17174" maxRId="171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30687A9-0316-48AC-B929-3FB7746019F8}" dateTime="2023-09-27T10:16:04" maxSheetId="16" userName="Sonne Seehotel Robine Widmer" r:id="rId834" minRId="17176" maxRId="171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6B658ED-7EC7-4A12-95F8-CEDD4DF1ACDF}" dateTime="2023-09-27T10:16:13" maxSheetId="16" userName="Sonne Seehotel Robine Widmer" r:id="rId835" minRId="17199" maxRId="172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FB95169-3D8C-411F-8082-52E22132FA28}" dateTime="2023-09-27T10:18:48" maxSheetId="16" userName="Sonne Seehotel Robine Widmer" r:id="rId836" minRId="1720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1276D61-D91E-44F1-BC29-C20D62AB3B90}" dateTime="2023-09-27T10:36:19" maxSheetId="16" userName="Sonne Seehotel Jennifer Stieger" r:id="rId837" minRId="1720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FAD038A-E4D6-470D-93F4-E573303A14D7}" dateTime="2023-09-27T14:52:47" maxSheetId="16" userName="Sonne Seehotel Jennifer Stieger" r:id="rId838" minRId="172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9A0FDFC-2C4D-4027-900A-DB2D1F8E23DB}" dateTime="2023-09-27T17:30:31" maxSheetId="16" userName="Sonne Seehotel Stefan Fuchs" r:id="rId8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829B78A-2296-4613-BF90-62609962846E}" dateTime="2023-09-28T10:25:45" maxSheetId="16" userName="Sonne Seehotel Jennifer Stieger" r:id="rId840" minRId="172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C409E09-2DA1-4BC3-B619-F5F16D804F37}" dateTime="2023-09-28T10:28:35" maxSheetId="16" userName="Sonne Seehotel Robine Widmer" r:id="rId8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24799C3-D341-4109-A0CC-3C3E37090BD5}" dateTime="2023-09-28T10:36:32" maxSheetId="16" userName="Sonne Seehotel Robine Widmer" r:id="rId842" minRId="17265" maxRId="1728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EA8E4CC-9529-4E8D-A028-FB62EF7F3739}" dateTime="2023-09-28T10:45:21" maxSheetId="16" userName="Sonne Seehotel Robine Widmer" r:id="rId843" minRId="17295" maxRId="173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0F8D03E-D9F4-4169-B002-5358B18E6566}" dateTime="2023-09-28T14:02:31" maxSheetId="16" userName="Sonne Seehotel Stefan Fuchs" r:id="rId8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70C20F7-568C-40A0-9EC1-485F442145C5}" dateTime="2023-09-29T08:52:46" maxSheetId="16" userName="Sonne Seehotel Robine Widmer" r:id="rId845" minRId="17327" maxRId="173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68BE8DD-8EBB-4D94-B87F-12044D209EA9}" dateTime="2023-09-30T10:44:34" maxSheetId="16" userName="Sonne Seehotel Jennifer Stieger" r:id="rId846" minRId="17337" maxRId="173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7B8F57D-0677-462A-9CF7-14D1E5BA7C74}" dateTime="2023-09-30T20:03:57" maxSheetId="16" userName="Sonne Seehotel Robine Widmer" r:id="rId847" minRId="17351" maxRId="173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C444AE2-F690-412C-922B-4ABDD330D8BD}" dateTime="2023-09-30T20:14:24" maxSheetId="16" userName="Sonne Seehotel Robine Widmer" r:id="rId848" minRId="17356" maxRId="173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8BAB776-3CDE-405A-A2C0-6884CEBFD70A}" dateTime="2023-09-30T20:15:06" maxSheetId="16" userName="Sonne Seehotel Robine Widmer" r:id="rId849" minRId="17367" maxRId="173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9F39B8A-108D-48F1-8696-0FCA78FA7C43}" dateTime="2023-09-30T21:30:33" maxSheetId="16" userName="Sonne Seehotel Robine Widmer" r:id="rId850" minRId="17369" maxRId="173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C6AB07E-48EA-4230-8C10-75BC08A72FBD}" dateTime="2023-09-30T22:13:00" maxSheetId="16" userName="Sonne Seehotel Robine Widmer" r:id="rId851" minRId="173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C547548-4D29-44CA-9E6C-873627C2F891}" dateTime="2023-09-30T22:18:09" maxSheetId="16" userName="Sonne Seehotel Robine Widmer" r:id="rId852" minRId="173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8740BC-1E80-496C-9327-51D9F73181E6}" dateTime="2023-09-30T22:34:20" maxSheetId="16" userName="Sonne Seehotel Robine Widmer" r:id="rId853" minRId="17385" maxRId="173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73B88DA-91D3-4E0F-A358-BB62185785C1}" dateTime="2023-09-30T22:46:48" maxSheetId="16" userName="Sonne Seehotel Robine Widmer" r:id="rId854" minRId="173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8E5FEA5-7FC6-4B0E-B88B-AACB6194886F}" dateTime="2023-09-30T22:49:52" maxSheetId="16" userName="Sonne Seehotel Robine Widmer" r:id="rId85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8C6184C-0771-4D47-A6BA-8ADE7EF34F31}" dateTime="2023-10-01T09:22:01" maxSheetId="16" userName="Sonne Seehotel Reception" r:id="rId856" minRId="17390" maxRId="1739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0F738AC-AE88-475F-ACCD-63C609BDAC99}" dateTime="2023-10-01T09:25:16" maxSheetId="16" userName="Sonne Seehotel Reception" r:id="rId857" minRId="17404" maxRId="174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D678526-6811-4AED-8A94-4CD4701FD81E}" dateTime="2023-10-01T14:24:41" maxSheetId="16" userName="Sonne Seehotel Jennifer Stieger" r:id="rId858" minRId="174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208DC4-4A34-49AC-8EA2-B657B1BF2129}" dateTime="2023-10-02T07:56:31" maxSheetId="16" userName="Sonne Seehotel Reception" r:id="rId859" minRId="17425" maxRId="174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0D865BB-6DDB-4442-AEB3-41D8E7AF301A}" dateTime="2023-10-02T08:07:15" maxSheetId="16" userName="Sonne Seehotel Robine Widmer" r:id="rId8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38CB616-F08C-48AC-8F9F-8D92A17B875E}" dateTime="2023-10-03T13:04:52" maxSheetId="16" userName="Sonne Seehotel Reception" r:id="rId861" minRId="17460" maxRId="174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EEAA5F8-45A3-4E68-9A7B-4B29439EFE25}" dateTime="2023-10-04T12:16:43" maxSheetId="16" userName="Sonne Seehotel Jennifer Stieger" r:id="rId862" minRId="17511" maxRId="175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B1F88AF-B921-472F-9D98-36CDC5256E69}" dateTime="2023-10-05T09:36:09" maxSheetId="16" userName="Sonne Seehotel Jennifer Stieger" r:id="rId863" minRId="175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B21632D-014A-4E4D-9E25-FD9F57AE2EBB}" dateTime="2023-10-05T11:31:58" maxSheetId="16" userName="Sonne Seehotel Robine Widmer" r:id="rId864" minRId="17539" maxRId="175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55B15ED-F94E-4893-8569-D7F363957421}" dateTime="2023-10-06T10:57:22" maxSheetId="16" userName="Sonne Seehotel Robine Widmer" r:id="rId865" minRId="17559" maxRId="175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1F6F680-5FE7-4591-92C2-27E0C2360BF6}" dateTime="2023-10-07T08:36:49" maxSheetId="16" userName="Sonne Seehotel Reception" r:id="rId866" minRId="17580" maxRId="1759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231D0F5-772A-4AE7-8C03-86C3C1A761E7}" dateTime="2023-10-07T10:09:55" maxSheetId="16" userName="Sonne Seehotel Jennifer Stieger" r:id="rId867" minRId="17604" maxRId="176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3684DEB-B56F-45F6-BDDA-9570F6FFEE63}" dateTime="2023-10-07T10:37:46" maxSheetId="16" userName="Sonne Seehotel Robine Widmer" r:id="rId868" minRId="17620" maxRId="176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7682D5C-5570-465C-BA4F-3CD01747A3C1}" dateTime="2023-10-07T10:38:19" maxSheetId="16" userName="Sonne Seehotel Robine Widmer" r:id="rId869" minRId="17635" maxRId="176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B10AAC2-5EFF-42D3-B358-E110E24E1132}" dateTime="2023-10-08T08:31:55" maxSheetId="16" userName="Sonne Seehotel Reception" r:id="rId870" minRId="17637" maxRId="1764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92D30CF-B920-4444-A06B-5E27F1B02BB9}" dateTime="2023-10-08T08:32:26" maxSheetId="16" userName="Sonne Seehotel Reception" r:id="rId871" minRId="17655" maxRId="176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47DE85C-5601-4E65-8115-9CD9119A7D0D}" dateTime="2023-10-08T08:33:09" maxSheetId="16" userName="Sonne Seehotel Reception" r:id="rId872" minRId="176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0121E68-9B9D-4876-9B57-0C23FBDC0BAF}" dateTime="2023-10-09T11:13:41" maxSheetId="16" userName="Sonne Seehotel Reception" r:id="rId873" minRId="17658" maxRId="176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0F7C0B-2281-43BF-9844-46D3B76A4602}" dateTime="2023-10-10T09:41:16" maxSheetId="16" userName="Sonne Seehotel Reception" r:id="rId874" minRId="17667" maxRId="176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73CF71E-9CD1-4765-AF95-AAFBA2FB44B9}" dateTime="2023-10-10T09:44:21" maxSheetId="16" userName="Sonne Seehotel Reception" r:id="rId875" minRId="17681" maxRId="176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B184B59-8808-4DB2-B4EB-D2B297EB93FB}" dateTime="2023-10-10T10:17:31" maxSheetId="16" userName="Sonne Seehotel Jennifer Stieger" r:id="rId876" minRId="176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22DCF05-E66D-4824-8CD5-B5B9668E3CEB}" dateTime="2023-10-10T10:17:46" maxSheetId="16" userName="Sonne Seehotel Jennifer Stieger" r:id="rId8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1BD846F-29AB-4F6A-BE71-043C272BFBEA}" dateTime="2023-10-10T14:59:07" maxSheetId="16" userName="Sonne Seehotel Robine Widmer" r:id="rId87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05677B2-3068-4325-8814-61864E750BDB}" dateTime="2023-10-10T14:59:38" maxSheetId="16" userName="Sonne Seehotel Robine Widmer" r:id="rId8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45EB14-A2FC-411F-A7DF-B9FFDCE0EB5F}" dateTime="2023-10-10T15:03:28" maxSheetId="16" userName="Sonne Seehotel Robine Widmer" r:id="rId880" minRId="17713" maxRId="177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FFB6AC7-9C0F-4E7A-BA79-86DEE3D4CF32}" dateTime="2023-10-10T15:04:18" maxSheetId="16" userName="Sonne Seehotel Robine Widmer" r:id="rId881" minRId="177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E094507-4E94-40C5-BE0A-E3147AA9C119}" dateTime="2023-10-10T15:06:29" maxSheetId="16" userName="Sonne Seehotel Robine Widmer" r:id="rId882" minRId="177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410C86B-9C27-4805-BD30-1C4FCAEFB790}" dateTime="2023-10-10T15:07:31" maxSheetId="16" userName="Sonne Seehotel Robine Widmer" r:id="rId883" minRId="177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132662F-197A-4A37-AE7D-25B6F78BA65C}" dateTime="2023-10-10T15:07:48" maxSheetId="16" userName="Sonne Seehotel Robine Widmer" r:id="rId884" minRId="17721" maxRId="177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B0F45A6-EFEE-4A6B-9FD8-B17DC04FA12E}" dateTime="2023-10-11T10:26:08" maxSheetId="16" userName="Sonne Seehotel Jennifer Stieger" r:id="rId885" minRId="177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0D521D2-3619-4C19-930A-DEEEAE79ECAD}" dateTime="2023-10-11T11:07:21" maxSheetId="16" userName="Sonne Seehotel Reception" r:id="rId886" minRId="17742" maxRId="177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8CBAEE3-EAB5-45AB-B330-84A28E36081C}" dateTime="2023-10-12T07:53:00" maxSheetId="16" userName="Sonne Seehotel Jennifer Stieger" r:id="rId887" minRId="177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F123D72-3DBF-43B4-B31A-CD1100756B08}" dateTime="2023-10-12T07:53:24" maxSheetId="16" userName="Sonne Seehotel Jennifer Stieger" r:id="rId888" minRId="177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F61E38-57E2-4994-A4E4-6B8BDF57C9A9}" dateTime="2023-10-12T07:53:59" maxSheetId="16" userName="Sonne Seehotel Jennifer Stieger" r:id="rId889" minRId="177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B9CD2B0-E404-49F2-847C-A75E0BB224BC}" dateTime="2023-10-12T12:37:37" maxSheetId="16" userName="Sonne Seehotel Jennifer Stieger" r:id="rId890" minRId="1777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4CBE94A-3C25-414B-AB16-916D01E8CDFE}" dateTime="2023-10-12T13:53:57" maxSheetId="16" userName="Sonne Seehotel Robine Widmer" r:id="rId891" minRId="17791" maxRId="177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0F1A9D0-5A0C-45E9-B380-67E4E09B1A12}" dateTime="2023-10-12T13:54:40" maxSheetId="16" userName="Sonne Seehotel Robine Widmer" r:id="rId892" minRId="178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166A916-D718-4C39-A37C-71C15DA6E6B1}" dateTime="2023-10-12T15:06:41" maxSheetId="16" userName="Sonne Seehotel Robine Widmer" r:id="rId89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EBE1B29-5C22-480D-B5B0-A14DA8B7E8D0}" dateTime="2023-10-13T13:16:46" maxSheetId="16" userName="Sonne Seehotel Robine Widmer" r:id="rId894" minRId="17822" maxRId="178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BA65AD7-6F83-41BD-BBBA-1F0BE755F443}" dateTime="2023-10-13T13:17:01" maxSheetId="16" userName="Sonne Seehotel Robine Widmer" r:id="rId895" minRId="178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92F4E69-AAC6-4516-BD82-566630BF97C9}" dateTime="2023-10-13T13:29:59" maxSheetId="16" userName="Sonne Seehotel Robine Widmer" r:id="rId896" minRId="178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6B0CB46-B345-4798-B73F-011C70C3ECC6}" dateTime="2023-10-13T15:32:47" maxSheetId="16" userName="Sonne Seehotel Stefan Fuchs" r:id="rId897" minRId="17846" maxRId="178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CA99EA0-1FFC-42C8-A1C9-699AFB18F443}" dateTime="2023-10-13T16:08:26" maxSheetId="16" userName="Sonne Seehotel Stefan Fuchs" r:id="rId898" minRId="178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5C62CF3-EE12-4477-A991-81799EFF8A71}" dateTime="2023-10-13T19:24:29" maxSheetId="16" userName="Sonne Seehotel Stefan Fuchs" r:id="rId8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5588BE9-B0B7-4F8E-A083-55F3064635AF}" dateTime="2023-10-13T19:26:16" maxSheetId="16" userName="Sonne Seehotel Stefan Fuchs" r:id="rId90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A999C8-4264-4FCB-A1EF-75731E603623}" dateTime="2023-10-13T19:32:09" maxSheetId="16" userName="Sonne Seehotel Stefan Fuchs" r:id="rId90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4183031-AC02-4CED-8E5A-56780A416809}" dateTime="2023-10-14T10:34:28" maxSheetId="16" userName="Sonne Seehotel Reception" r:id="rId902" minRId="17863" maxRId="178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E132853-04C2-44D8-ACC4-65556F3BDD71}" dateTime="2023-10-14T10:35:57" maxSheetId="16" userName="Sonne Seehotel Reception" r:id="rId903" minRId="178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73F45C3-038E-4A03-9B23-8CB29CB75771}" dateTime="2023-10-14T13:10:02" maxSheetId="16" userName="Sonne Seehotel Robine Widmer" r:id="rId9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4DDE77D-7F86-4597-A643-C58F352FB7E4}" dateTime="2023-10-14T13:13:29" maxSheetId="16" userName="Sonne Seehotel Robine Widmer" r:id="rId9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2191B9C-3142-4EB5-A25E-0A0709BF3600}" dateTime="2023-10-15T08:05:24" maxSheetId="16" userName="Sonne Seehotel Reception" r:id="rId906" minRId="17896" maxRId="179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373CCCF-5712-46D9-9D81-948D99BD6EA8}" dateTime="2023-10-16T21:14:51" maxSheetId="16" userName="Sonne Seehotel Stefan Fuchs" r:id="rId907" minRId="179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F452764-0486-45E7-8C81-DCA148824043}" dateTime="2023-10-17T08:43:47" maxSheetId="16" userName="Sonne Seehotel Jennifer Stieger" r:id="rId908" minRId="17931" maxRId="179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52957F1-E623-4D4D-B4FD-303E16CED935}" dateTime="2023-10-17T10:35:26" maxSheetId="16" userName="Sonne Seehotel Reception" r:id="rId909" minRId="17948" maxRId="179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EEF1E6-BCC6-4DF2-9C04-AA403A11AEB2}" dateTime="2023-10-17T10:38:33" maxSheetId="16" userName="Sonne Seehotel Reception" r:id="rId910" minRId="17973" maxRId="1797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562C5A-DA4C-42F3-B67C-F38AA1ECF0B9}" dateTime="2023-10-17T14:33:04" maxSheetId="16" userName="Sonne Seehotel Stefan Fuchs" r:id="rId9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0CE788E-EA7B-451E-88C4-B954D7F27902}" dateTime="2023-10-17T19:55:13" maxSheetId="16" userName="Sonne Seehotel Robine Widmer" r:id="rId9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8D635D1-30BB-437E-8650-EC3BA78D92E9}" dateTime="2023-10-17T19:55:31" maxSheetId="16" userName="Sonne Seehotel Robine Widmer" r:id="rId913" minRId="180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E65B317-E07D-4813-BF21-7F66E4A6C749}" dateTime="2023-10-17T19:55:46" maxSheetId="16" userName="Sonne Seehotel Robine Widmer" r:id="rId914" minRId="180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0160616-A67B-4D9B-8217-D976F736B34D}" dateTime="2023-10-18T08:34:53" maxSheetId="16" userName="Sonne Seehotel Reception" r:id="rId915" minRId="18017" maxRId="180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2CB99CC-2891-400E-A7AA-555090026324}" dateTime="2023-10-18T09:57:24" maxSheetId="16" userName="Sonne Seehotel Jennifer Stieger" r:id="rId916" minRId="180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7666910-A5D6-4E81-879E-EC8A72831B21}" dateTime="2023-10-18T15:08:19" maxSheetId="16" userName="Sonne Seehotel Robine Widmer" r:id="rId91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F09467D-5B98-463E-8421-90F3B9CBD8C2}" dateTime="2023-10-19T09:28:23" maxSheetId="16" userName="Sonne Seehotel Jennifer Stieger" r:id="rId918" minRId="180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4F6D20-39FF-4937-8AC1-F26A51411930}" dateTime="2023-10-19T13:15:37" maxSheetId="16" userName="Sonne Seehotel Robine Widmer" r:id="rId919" minRId="18076" maxRId="180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C2D37A4-A271-4250-99DE-DD8375DE48AB}" dateTime="2023-10-20T09:11:36" maxSheetId="16" userName="Sonne Seehotel Jennifer Stieger" r:id="rId920" minRId="180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0ABA479-6F74-44DB-88E6-047D2B20F370}" dateTime="2023-10-20T10:39:41" maxSheetId="16" userName="Sonne Seehotel Reception" r:id="rId921" minRId="18110" maxRId="181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ED86471-ADB9-4C74-9F39-DD6CC5C868F1}" dateTime="2023-10-21T10:02:41" maxSheetId="16" userName="Sonne Seehotel Robine Widmer" r:id="rId922" minRId="18131" maxRId="181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2D2EC52-3A64-483E-9708-A656BFABEF09}" dateTime="2023-10-21T10:04:32" maxSheetId="16" userName="Sonne Seehotel Robine Widmer" r:id="rId923" minRId="18149" maxRId="181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A258925-1153-4D45-8DBC-84ED4B2DDBC6}" dateTime="2023-10-22T10:30:46" maxSheetId="16" userName="Sonne Seehotel Robine Widmer" r:id="rId924" minRId="18164" maxRId="181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392EA8-A81B-4047-93D5-0CBCB40EAB1D}" dateTime="2023-10-22T10:50:44" maxSheetId="16" userName="Sonne Seehotel Robine Widmer" r:id="rId925" minRId="1818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AD2A8C7-2B82-43D4-9EFD-435262EF483E}" dateTime="2023-10-23T08:54:11" maxSheetId="16" userName="Sonne Seehotel Jennifer Stieger" r:id="rId926" minRId="18186" maxRId="1818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860122D-E0B2-4025-A972-F2A41F253E27}" dateTime="2023-10-23T09:58:57" maxSheetId="16" userName="Sonne Seehotel Stefan Fuchs" r:id="rId9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3E53923-AEFF-45E5-BD46-33AB01763C1B}" dateTime="2023-10-23T09:59:05" maxSheetId="16" userName="Sonne Seehotel Robine Widmer" r:id="rId928" minRId="18213" maxRId="182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8A08CE5-3574-49D8-9285-EF467CEDB77E}" dateTime="2023-10-23T10:06:54" maxSheetId="16" userName="Sonne Seehotel Robine Widmer" r:id="rId929" minRId="18220" maxRId="182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0D74AD-D6E2-4F75-9F66-A633BA199582}" dateTime="2023-10-23T10:07:19" maxSheetId="16" userName="Sonne Seehotel Robine Widmer" r:id="rId930" minRId="182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8CA051D-471A-406D-842E-1ADC1CE099A8}" dateTime="2023-10-23T12:59:48" maxSheetId="16" userName="Sonne Seehotel Reception" r:id="rId9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0CAB418-7C46-4B60-8561-9AF9F74CCA5C}" dateTime="2023-10-24T08:35:37" maxSheetId="16" userName="Sonne Seehotel Jennifer Stieger" r:id="rId932" minRId="182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F4BC9F0-782F-4C24-B263-7208B84045B2}" dateTime="2023-10-24T08:40:55" maxSheetId="16" userName="Sonne Seehotel Reception" r:id="rId933" minRId="18261" maxRId="182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EFA6B31-F141-45E0-892A-93F3BF78D4CA}" dateTime="2023-10-24T12:23:18" maxSheetId="16" userName="Sonne Seehotel Stefan Fuchs" r:id="rId93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AD93BB9-3D4A-4632-B8D8-CA1B24E95691}" dateTime="2023-10-24T12:28:22" maxSheetId="16" userName="Sonne Seehotel Stefan Fuchs" r:id="rId935" minRId="182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FE6D3BF-A4D0-4E46-AC9E-185DBA8521C9}" dateTime="2023-10-25T10:16:17" maxSheetId="16" userName="Sonne Seehotel Robine Widmer" r:id="rId936" minRId="18295" maxRId="1830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0D7153A-2205-4C7F-BF79-DDCC21D52665}" dateTime="2023-10-25T10:16:35" maxSheetId="16" userName="Sonne Seehotel Robine Widmer" r:id="rId937" minRId="18314" maxRId="183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BEDDC45-66B8-4BD1-A547-3C910AF2C509}" dateTime="2023-10-25T13:11:13" maxSheetId="16" userName="Sonne Seehotel Jennifer Stieger" r:id="rId938" minRId="183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D9C564-DC10-45EB-B28C-C4C081093121}" dateTime="2023-10-26T09:04:50" maxSheetId="16" userName="Sonne Seehotel Jennifer Stieger" r:id="rId939" minRId="183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BD0C4A1-48F0-4E14-8304-0D1E28B961DE}" dateTime="2023-10-26T09:48:47" maxSheetId="16" userName="Sonne Seehotel Reception" r:id="rId940" minRId="18342" maxRId="183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684925A-6B77-4E32-9037-CDFEADA19828}" dateTime="2023-10-27T08:19:45" maxSheetId="16" userName="Sonne Seehotel Jennifer Stieger" r:id="rId941" minRId="183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9C56AC-6B32-4061-949B-66131153EF1D}" dateTime="2023-10-27T08:37:14" maxSheetId="16" userName="Sonne Seehotel Reception" r:id="rId942" minRId="18364" maxRId="183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9A2C7A9-BD5A-41B6-9B15-BBA2376F33E8}" dateTime="2023-10-28T08:40:50" maxSheetId="16" userName="Sonne Seehotel Reception" r:id="rId943" minRId="18385" maxRId="183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3325096-5205-4580-BEE7-7B592BE9716D}" dateTime="2023-10-28T14:53:31" maxSheetId="16" userName="Sonne Seehotel Reception" r:id="rId944" minRId="18410" maxRId="184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A919726-57B2-46DB-B1AE-802F2FF0AE4B}" dateTime="2023-10-29T08:51:23" maxSheetId="16" userName="Sonne Seehotel Reception" r:id="rId945" minRId="18421" maxRId="184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7456409-97B0-4245-BEB0-670A62DF2C54}" dateTime="2023-10-30T09:17:10" maxSheetId="16" userName="Sonne Seehotel Jennifer Stieger" r:id="rId946" minRId="18441" maxRId="1844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2CE85DE-52BA-4218-8F1C-2224C075DB45}" dateTime="2023-10-30T09:17:32" maxSheetId="16" userName="Sonne Seehotel Jennifer Stieger" r:id="rId947" minRId="18455" maxRId="184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6DE6609-C162-4EC0-8722-77F783853D45}" dateTime="2023-10-30T09:33:31" maxSheetId="16" userName="Sonne Seehotel Reception" r:id="rId948" minRId="18457" maxRId="184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067B07F-8CDA-45A2-B758-E5F8397BBF0C}" dateTime="2023-10-31T09:13:23" maxSheetId="16" userName="Sonne Seehotel Robine Widmer" r:id="rId949" minRId="184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FE7C9CB-4727-4CCA-BD1E-022DAB31B20B}" dateTime="2023-10-31T09:17:21" maxSheetId="16" userName="Sonne Seehotel Robine Widmer" r:id="rId950" minRId="18489" maxRId="184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49139AA-BE5C-4117-BBBF-EE7C098095DF}" dateTime="2023-11-01T07:37:25" maxSheetId="16" userName="Sonne Seehotel Reception" r:id="rId951" minRId="18496" maxRId="185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3E069F-5C01-494A-AC59-C0FC42F19F0B}" dateTime="2023-11-01T10:01:22" maxSheetId="16" userName="Sonne Seehotel Reception" r:id="rId9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F3BEA7-BF9B-4E84-B168-89687BBD25D1}" dateTime="2023-11-01T15:01:56" maxSheetId="16" userName="Sonne Seehotel Robine Widmer" r:id="rId953" minRId="18536" maxRId="185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9AE50D-6A12-4ADA-BC34-5CC5FC7B34B9}" dateTime="2023-11-01T15:04:31" maxSheetId="16" userName="Sonne Seehotel Robine Widmer" r:id="rId954" minRId="185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386A92-F0DA-46AE-9393-66F4EF7737E0}" dateTime="2023-11-02T09:06:51" maxSheetId="16" userName="Sonne Seehotel Reception" r:id="rId955" minRId="18545" maxRId="186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5DD2A52-2D81-4AE7-BDCC-7B19B79BE367}" dateTime="2023-11-02T09:12:22" maxSheetId="16" userName="Sonne Seehotel Reception" r:id="rId956" minRId="186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B558D39-8517-4D29-8DBA-E390EB66C874}" dateTime="2023-11-02T11:51:52" maxSheetId="16" userName="Sonne Seehotel Jennifer Stieger" r:id="rId957" minRId="18626" maxRId="186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6A832FC-F3E3-4C97-ABE8-4CB05A6B991A}" dateTime="2023-11-02T18:37:08" maxSheetId="16" userName="Sonne Seehotel Stefan Fuchs" r:id="rId958" minRId="18628" maxRId="1864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611ECA0-DA00-4D8A-B0A8-392A78A43722}" dateTime="2023-11-03T09:05:42" maxSheetId="16" userName="Sonne Seehotel Jennifer Stieger" r:id="rId959" minRId="18647" maxRId="186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A06CEC-0389-4892-9C7F-E6EC77174071}" dateTime="2023-11-03T12:51:41" maxSheetId="16" userName="Sonne Seehotel Robine Widmer" r:id="rId960" minRId="18650" maxRId="186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3984936-B220-42D8-96C5-6D363088FAF7}" dateTime="2023-11-03T14:13:52" maxSheetId="16" userName="Sonne Seehotel Stefan Fuchs" r:id="rId96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360646A-76D8-46C0-8230-7A69B4D014B6}" dateTime="2023-11-03T19:23:15" maxSheetId="16" userName="Sonne Seehotel Reception" r:id="rId962" minRId="186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58C3BF8-E9DC-4F38-A724-C639A287F105}" dateTime="2023-11-04T07:19:39" maxSheetId="16" userName="Sonne Seehotel Robine Widmer" r:id="rId963" minRId="18694" maxRId="1870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06620B3-9EA8-4BC9-8FC6-2645050B0153}" dateTime="2023-11-04T07:20:42" maxSheetId="16" userName="Sonne Seehotel Robine Widmer" r:id="rId964" minRId="187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918EEBF-2874-4780-B3B3-898482DD607E}" dateTime="2023-11-05T11:27:41" maxSheetId="16" userName="Sonne Seehotel Robine Widmer" r:id="rId965" minRId="18715" maxRId="1874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59FD7E5-9C9A-4715-8A9D-4FF9C8CCD6E4}" dateTime="2023-11-05T11:28:14" maxSheetId="16" userName="Sonne Seehotel Robine Widmer" r:id="rId966" minRId="18747" maxRId="187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B31B76-9F91-4FC0-8744-7030752FB488}" dateTime="2023-11-05T11:28:32" maxSheetId="16" userName="Sonne Seehotel Robine Widmer" r:id="rId967" minRId="1876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825DDBF-7F4B-4777-B56F-F107E80E4D51}" dateTime="2023-11-06T07:10:32" maxSheetId="16" userName="Sonne Seehotel Robine Widmer" r:id="rId968" minRId="187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089622D-CDDC-4C29-8520-2655C051A55F}" dateTime="2023-11-06T07:45:35" maxSheetId="16" userName="Sonne Seehotel Robine Widmer" r:id="rId969" minRId="18775" maxRId="187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7A2A49-C624-4B34-A102-70A4AA4A2942}" dateTime="2023-11-06T07:46:22" maxSheetId="16" userName="Sonne Seehotel Robine Widmer" r:id="rId970" minRId="18793" maxRId="187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194F31C-A17D-4409-90C5-3D275DAA0750}" dateTime="2023-11-07T07:34:54" maxSheetId="16" userName="Sonne Seehotel Robine Widmer" r:id="rId971" minRId="187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3F0BE88-D1A9-43C6-8A2D-5C1D468EE224}" dateTime="2023-11-07T08:11:43" maxSheetId="16" userName="Sonne Seehotel Jennifer Stieger" r:id="rId972" minRId="18809" maxRId="188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32370FB-A784-422A-A48C-B295B57EB6F2}" dateTime="2023-11-07T08:12:33" maxSheetId="16" userName="Sonne Seehotel Jennifer Stieger" r:id="rId9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3599F4-8312-4AED-A2A9-4B88367F6D94}" dateTime="2023-11-07T10:13:46" maxSheetId="16" userName="Sonne Seehotel Robine Widmer" r:id="rId974" minRId="18873" maxRId="188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5FE1BC6-F7B8-4AF7-AFC0-5796FBB8012A}" dateTime="2023-11-07T10:15:23" maxSheetId="16" userName="Sonne Seehotel Robine Widmer" r:id="rId975" minRId="18878" maxRId="188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A4451AC-4A00-4468-A61E-824FD849A5D0}" dateTime="2023-11-07T17:42:52" maxSheetId="16" userName="Sonne Seehotel Stefan Fuchs" r:id="rId97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815F2B3-BA35-4091-AF8D-AB2BA4CC9E2C}" dateTime="2023-11-07T17:44:54" maxSheetId="16" userName="Sonne Seehotel Stefan Fuchs" r:id="rId977" minRId="18892" maxRId="188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E7B633-E2FC-4BAB-950A-919EBA441AAE}" dateTime="2023-11-08T09:13:29" maxSheetId="16" userName="Sonne Seehotel Jennifer Stieger" r:id="rId978" minRId="188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FDDF7A6-88E2-4431-9258-25B392C5D8CA}" dateTime="2023-11-09T10:09:59" maxSheetId="16" userName="Sonne Seehotel Robine Widmer" r:id="rId979" minRId="18910" maxRId="189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87DA14F-D2E6-4D26-84AE-A8734E8BC6D4}" dateTime="2023-11-09T10:39:11" maxSheetId="16" userName="Sonne Seehotel Jennifer Stieger" r:id="rId980" minRId="189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665D0B8-663F-4A4E-B210-11C835F24213}" dateTime="2023-11-10T11:53:15" maxSheetId="16" userName="Sonne Seehotel Robine Widmer" r:id="rId981" minRId="18939" maxRId="1894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D79BCF7-7CFC-4D86-9744-E8F7CB894D65}" dateTime="2023-11-10T13:20:19" maxSheetId="16" userName="Sonne Seehotel Jennifer Stieger" r:id="rId982" minRId="1894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B5E380C-DA3F-429B-B888-C70623712873}" dateTime="2023-11-11T09:02:00" maxSheetId="16" userName="Sonne Seehotel Robine Widmer" r:id="rId983" minRId="18960" maxRId="189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8C6CACA-7B56-481A-9957-F34C0205D296}" dateTime="2023-11-13T08:15:26" maxSheetId="16" userName="Sonne Seehotel Robine Widmer" r:id="rId984" minRId="18968" maxRId="189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870ED0E-39D2-4462-BA2E-80D6AD3B71C2}" dateTime="2023-11-13T08:17:19" maxSheetId="16" userName="Sonne Seehotel Robine Widmer" r:id="rId985" minRId="18980" maxRId="189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65A39F3-54BF-4E61-9B85-D2D50D138362}" dateTime="2023-11-13T09:06:02" maxSheetId="16" userName="Sonne Seehotel Jennifer Stieger" r:id="rId986" minRId="18982" maxRId="189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A4ABC78-6001-4DE5-B448-C0903B20F6CC}" dateTime="2023-11-13T09:07:34" maxSheetId="16" userName="Sonne Seehotel Stefan Fuchs" r:id="rId9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85F1CF0-BE71-46BC-8ED5-C890C4FA0704}" dateTime="2023-11-13T09:09:30" maxSheetId="16" userName="Sonne Seehotel Stefan Fuchs" r:id="rId988" minRId="18997" maxRId="189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D4CE6E-4A83-4643-BB87-B3054D4F4A2D}" dateTime="2023-11-14T07:43:40" maxSheetId="16" userName="Sonne Seehotel Robine Widmer" r:id="rId989" minRId="18999" maxRId="190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DB05D93-7F44-416A-98CB-4D60D0CC6EA7}" dateTime="2023-11-14T07:44:06" maxSheetId="16" userName="Sonne Seehotel Robine Widmer" r:id="rId990" minRId="19017" maxRId="190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E469744-0D93-4337-99E4-285E432C2969}" dateTime="2023-11-14T10:32:35" maxSheetId="16" userName="Sonne Seehotel Jennifer Stieger" r:id="rId991" minRId="190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9EF0D3E-7311-4E91-B1DF-DA4D1D7B607F}" dateTime="2023-11-15T13:37:53" maxSheetId="16" userName="Sonne Seehotel Stefan Fuchs" r:id="rId99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8CC8518-0843-48B7-941A-1FF8C28EB8B4}" dateTime="2023-11-16T09:03:16" maxSheetId="16" userName="Sonne Seehotel Jennifer Stieger" r:id="rId993" minRId="19044" maxRId="190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8EA1EAF-2B2C-4C45-AE07-45C6A3AEE2B0}" dateTime="2023-11-16T09:26:33" maxSheetId="16" userName="Sonne Seehotel Stefan Fuchs" r:id="rId9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FA7FD0A-CF33-47C7-87AA-379AA5DDE786}" dateTime="2023-11-16T11:03:55" maxSheetId="16" userName="Sonne Seehotel Robine Widmer" r:id="rId995" minRId="19070" maxRId="190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5F4C2A2-602A-4479-ABFF-7DD1FF239404}" dateTime="2023-11-16T11:04:00" maxSheetId="16" userName="Sonne Seehotel Robine Widmer" r:id="rId996" minRId="1908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5D8497C-B79E-46C3-998F-316D5F3DD060}" dateTime="2023-11-16T11:04:08" maxSheetId="16" userName="Sonne Seehotel Robine Widmer" r:id="rId997" minRId="190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075B90-CDE0-476D-8B52-01D5A5E1DD10}" dateTime="2023-11-16T11:10:13" maxSheetId="16" userName="Sonne Seehotel Robine Widmer" r:id="rId998" minRId="19088" maxRId="190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74A55C4-AFFD-4674-81EE-AC4C2823866D}" dateTime="2023-11-16T11:11:53" maxSheetId="16" userName="Sonne Seehotel Robine Widmer" r:id="rId9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3FD2D2C-6901-4E68-A118-7EE1375D829E}" dateTime="2023-11-16T11:12:26" maxSheetId="16" userName="Sonne Seehotel Robine Widmer" r:id="rId1000" minRId="191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B3CC904-0673-4E9F-B15F-8616E608E365}" dateTime="2023-11-17T09:55:31" maxSheetId="16" userName="Sonne Seehotel Jennifer Stieger" r:id="rId1001" minRId="191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750B17E-5B56-4161-BC94-9198AFB21830}" dateTime="2023-11-17T13:42:44" maxSheetId="16" userName="Sonne Seehotel Robine Widmer" r:id="rId1002" minRId="19126" maxRId="1913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D6C1523-224B-4A2D-84B6-11F90FF7C575}" dateTime="2023-11-17T13:44:33" maxSheetId="16" userName="Sonne Seehotel Robine Widmer" r:id="rId1003" minRId="191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A34FEC-1B53-41E8-9CB1-FCC201750519}" dateTime="2023-11-18T08:34:12" maxSheetId="16" userName="Sonne Seehotel Robine Widmer" r:id="rId1004" minRId="19146" maxRId="191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F051EBA-2DFC-49F2-AD78-2D1BA585757A}" dateTime="2023-11-18T09:39:39" maxSheetId="16" userName="Sonne Seehotel Jennifer Stieger" r:id="rId1005" minRId="19164" maxRId="191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0DD6B9C-BB8C-4655-8A17-C080B7DCD5B5}" dateTime="2023-11-20T08:13:38" maxSheetId="16" userName="Sonne Seehotel Reception" r:id="rId1006" minRId="19179" maxRId="191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0B38F3E-B182-495A-BDAE-C4E58371396C}" dateTime="2023-11-20T10:15:14" maxSheetId="16" userName="Sonne Seehotel Reception" r:id="rId1007" minRId="19197" maxRId="192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BD79523-AC00-43C6-B291-DA73F3BB294C}" dateTime="2023-11-21T09:48:57" maxSheetId="16" userName="Sonne Seehotel Reception" r:id="rId1008" minRId="19241" maxRId="192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E12145E-C3BD-415F-A7C5-84819064F273}" dateTime="2023-11-21T09:49:44" maxSheetId="16" userName="Sonne Seehotel Reception" r:id="rId1009" minRId="192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DCA5847-9D05-450B-8A71-9514B428DA2C}" dateTime="2023-11-22T08:02:51" maxSheetId="16" userName="Sonne Seehotel Jennifer Stieger" r:id="rId1010" minRId="1926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37116F8-7ADF-46F8-9BA1-C8E7038A6C36}" dateTime="2023-11-22T08:52:28" maxSheetId="16" userName="Sonne Seehotel Reception" r:id="rId1011" minRId="19273" maxRId="192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8E12A9D-C38F-4D64-9C5B-0C4AF48664B0}" dateTime="2023-11-22T08:53:12" maxSheetId="16" userName="Sonne Seehotel Jennifer Stieger" r:id="rId1012" minRId="1929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E071BB-0939-4116-9831-0BBA39CF9390}" dateTime="2023-11-23T07:40:30" maxSheetId="16" userName="Sonne Seehotel Reception" r:id="rId1013" minRId="19306" maxRId="193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4C98EE0-27D1-41EC-BA87-F90D171EEA5C}" dateTime="2023-11-23T09:34:08" maxSheetId="16" userName="Sonne Seehotel Jennifer Stieger" r:id="rId1014" minRId="193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6ABC34-5CE3-43BF-AEF7-CD7ACEEEA790}" dateTime="2023-11-23T12:28:09" maxSheetId="16" userName="Sonne Seehotel Robine Widmer" r:id="rId10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6309FDC-3067-4093-BF41-E28D6CD4B545}" dateTime="2023-11-24T09:10:55" maxSheetId="16" userName="Sonne Seehotel Jennifer Stieger" r:id="rId1016" minRId="193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CB9A448-35A8-4BA2-B9B9-E8BC2EAC05A6}" dateTime="2023-11-24T09:50:21" maxSheetId="16" userName="Sonne Seehotel Robine Widmer" r:id="rId1017" minRId="19364" maxRId="193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8077E6-C441-4FB6-A6DB-8BDD5C4F7138}" dateTime="2023-11-24T10:18:01" maxSheetId="16" userName="Sonne Seehotel Stefan Fuchs" r:id="rId1018" minRId="193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37C5855-2B11-4AB4-8D0F-847A2F729A2C}" dateTime="2023-11-25T09:37:17" maxSheetId="16" userName="Sonne Seehotel Reception" r:id="rId1019" minRId="19397" maxRId="1940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EBD89F7-5167-407E-9C47-8B5316E0ADF3}" dateTime="2023-11-25T11:55:31" maxSheetId="16" userName="Sonne Seehotel Robine Widmer" r:id="rId10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3975F8A-9238-4FE9-9A45-7A68D7C76442}" dateTime="2023-11-26T09:03:24" maxSheetId="16" userName="Sonne Seehotel Reception" r:id="rId1021" minRId="19429" maxRId="194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F8EC3A7-4E88-41B2-8823-15D8EB15363D}" dateTime="2023-11-27T08:49:31" maxSheetId="16" userName="Sonne Seehotel Jennifer Stieger" r:id="rId1022" minRId="19449" maxRId="194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529586C-8015-45DB-8870-C0C67D1C62C2}" dateTime="2023-11-27T09:53:54" maxSheetId="16" userName="Sonne Seehotel Jennifer Stieger" r:id="rId1023" minRId="19464" maxRId="194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19D447C-8F94-4B1D-B13F-4E2BD1594670}" dateTime="2023-11-27T15:07:55" maxSheetId="16" userName="Sonne Seehotel Reception" r:id="rId1024" minRId="19478" maxRId="194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8F0E039-7BED-4CE2-BE34-4CC46BABFEF5}" dateTime="2023-11-28T08:50:29" maxSheetId="16" userName="Sonne Seehotel Jennifer Stieger" r:id="rId1025" minRId="194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7198007-3C2A-4D07-BFC8-54D84E44F030}" dateTime="2023-11-28T12:58:03" maxSheetId="16" userName="Sonne Seehotel Reception" r:id="rId1026" minRId="19508" maxRId="195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82C4FC9-5426-48D3-9E51-3F3CBB8F0B0A}" dateTime="2023-11-29T09:05:20" maxSheetId="16" userName="Sonne Seehotel Reception" r:id="rId1027" minRId="19526" maxRId="195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3A4209B-EF2B-45B0-B938-217B598CA1D7}" dateTime="2023-11-30T08:49:04" maxSheetId="16" userName="Sonne Seehotel Jennifer Stieger" r:id="rId1028" minRId="19556" maxRId="195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738A44-8C88-4BC1-81FA-026A4767CB70}" dateTime="2023-11-30T09:10:33" maxSheetId="16" userName="Sonne Seehotel Reception" r:id="rId1029" minRId="19570" maxRId="1957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EF18B25-D788-478C-B931-4E24177A7F2F}" dateTime="2023-11-30T14:13:42" maxSheetId="16" userName="Sonne Seehotel Stefan Fuchs" r:id="rId10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3915852-D2E3-4D46-BC9E-C0BB31FCF09B}" dateTime="2023-12-01T08:58:39" maxSheetId="16" userName="Sonne Seehotel Reception" r:id="rId1031" minRId="19599" maxRId="196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B22E84-BD43-4F39-9A7A-D14D78085309}" dateTime="2023-12-02T08:42:50" maxSheetId="16" userName="Sonne Seehotel Reception" r:id="rId1032" minRId="19614" maxRId="1968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FC31604-55B4-46C6-B330-8220D96873BF}" dateTime="2023-12-02T08:49:46" maxSheetId="16" userName="Sonne Seehotel Jennifer Stieger" r:id="rId1033" minRId="1969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6103BA6-FEA7-4500-BD2E-17697E07B697}" dateTime="2023-12-02T08:56:33" maxSheetId="16" userName="Sonne Seehotel Jennifer Stieger" r:id="rId1034" minRId="19709" maxRId="197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752BDA7-A3EF-410E-9963-D549410C3CED}" dateTime="2023-12-02T09:33:42" maxSheetId="16" userName="Sonne Seehotel Jennifer Stieger" r:id="rId103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B0C79D8-3E0A-45E9-8E0E-C19C37523EFE}" dateTime="2023-12-03T11:37:52" maxSheetId="16" userName="Sonne Seehotel Reception" r:id="rId1036" minRId="19723" maxRId="197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56B9439-35A1-4AB3-B6DB-D258B03360C3}" dateTime="2023-12-04T09:16:26" maxSheetId="16" userName="Sonne Seehotel Reception" r:id="rId1037" minRId="19743" maxRId="197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0F21976-CFAB-432B-9AA7-4343C0B45387}" dateTime="2023-12-04T09:56:13" maxSheetId="16" userName="Sonne Seehotel Robine Widmer" r:id="rId10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6875571-E570-4C50-BC5D-B0874F8EF7EE}" dateTime="2023-12-04T15:11:23" maxSheetId="16" userName="Sonne Seehotel Jennifer Stieger" r:id="rId1039" minRId="19812" maxRId="198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DCC356A-9E85-425E-BFE8-F4CCCA4FF424}" dateTime="2023-12-04T18:39:08" maxSheetId="16" userName="Sonne Seehotel Stefan Fuchs" r:id="rId10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AA3216F-002F-45A7-80F4-50BD7C26620A}" dateTime="2023-12-04T21:16:06" maxSheetId="16" userName="Sonne Seehotel Reception" r:id="rId1041" minRId="198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B08E326-87F4-4820-99C3-99B301786E01}" dateTime="2023-12-04T21:16:46" maxSheetId="16" userName="Sonne Seehotel Stefan Fuchs" r:id="rId1042" minRId="19840" maxRId="198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5EE5E5A-8717-4853-8EBF-54CD3E2CDFFA}" dateTime="2023-12-04T21:18:24" maxSheetId="16" userName="Sonne Seehotel Stefan Fuchs" r:id="rId10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13A518-0970-42FB-8130-D02F64B6CEB2}" dateTime="2023-12-05T08:36:24" maxSheetId="16" userName="Sonne Seehotel Jennifer Stieger" r:id="rId1044" minRId="198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E4E1D3B-F80C-4EA1-9F98-13A883014446}" dateTime="2023-12-05T08:58:02" maxSheetId="16" userName="Sonne Seehotel Reception" r:id="rId1045" minRId="19871" maxRId="1987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A23D9F0-4A1C-4846-A969-47CAE1EB6B3F}" dateTime="2023-12-06T08:45:58" maxSheetId="16" userName="Sonne Seehotel Jennifer Stieger" r:id="rId1046" minRId="198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C19244A-311D-43E7-A7A3-A28EFC714CB0}" dateTime="2023-12-06T09:30:58" maxSheetId="16" userName="Sonne Seehotel Reception" r:id="rId1047" minRId="19892" maxRId="198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F172E5F-6414-4913-AF1A-C16AE055B356}" dateTime="2023-12-06T10:47:12" maxSheetId="16" userName="Sonne Seehotel Stefan Fuchs" r:id="rId1048" minRId="19912" maxRId="199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5CAD380-A52C-46C8-A060-B01E927D87DF}" dateTime="2023-12-06T14:38:48" maxSheetId="16" userName="Sonne Seehotel Jennifer Stieger" r:id="rId10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2D3F5C-6784-4172-904A-F25C99F052EF}" dateTime="2023-12-06T14:50:27" maxSheetId="16" userName="Sonne Seehotel Jennifer Stieger" r:id="rId1050" minRId="199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A946683-781E-4A00-B6F9-ECFDCB7109BC}" dateTime="2023-12-06T15:03:12" maxSheetId="16" userName="Sonne Seehotel Jennifer Stieger" r:id="rId1051" minRId="199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7230B8A-DB4D-48AC-A860-891E003B4795}" dateTime="2023-12-06T15:03:44" maxSheetId="16" userName="Sonne Seehotel Jennifer Stieger" r:id="rId1052" minRId="199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C3F73F-0B8C-4A01-A762-38C77419A288}" dateTime="2023-12-07T10:53:23" maxSheetId="16" userName="Sonne Seehotel Robine Widmer" r:id="rId1053" minRId="19965" maxRId="1997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291C54D-3074-4A13-A81A-0F6D3500E8C3}" dateTime="2023-12-09T09:51:38" maxSheetId="16" userName="Sonne Seehotel Reception" r:id="rId1054" minRId="19974" maxRId="1998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AAC3857-E40C-40FF-8457-E0CA6B14BDFD}" dateTime="2023-12-10T10:19:04" maxSheetId="16" userName="Sonne Seehotel Reception" r:id="rId1055" minRId="20002" maxRId="200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7F140CD-B0D0-4852-B67F-A12B1C869543}" dateTime="2023-12-11T08:25:24" maxSheetId="16" userName="Sonne Seehotel Jennifer Stieger" r:id="rId1056" minRId="20022" maxRId="200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D33EDE-4CE4-4407-B1A9-07C3A91F0335}" dateTime="2023-12-11T08:32:26" maxSheetId="16" userName="Sonne Seehotel Jennifer Stieger" r:id="rId1057" minRId="20038" maxRId="200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E66379-809F-4F79-AC38-CB39D21DC04A}" dateTime="2023-12-11T08:35:15" maxSheetId="16" userName="Sonne Seehotel Jennifer Stieger" r:id="rId1058" minRId="20040" maxRId="200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D1D406A-2CF9-4239-B31A-FC18C04EC953}" dateTime="2023-12-11T10:34:23" maxSheetId="16" userName="Sonne Seehotel Reception" r:id="rId1059" minRId="20042" maxRId="200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EED67F4-1928-4F44-B199-233A1D32C643}" dateTime="2023-12-11T12:17:46" maxSheetId="16" userName="Sonne Seehotel Stefan Fuchs" r:id="rId1060" minRId="200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BEE0854-2609-4FF1-8382-F5F48FA7C4A7}" dateTime="2023-12-12T10:18:31" maxSheetId="16" userName="Sonne Seehotel Reception" r:id="rId1061" minRId="20075" maxRId="2008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1DBF718-B86A-4C64-80FC-3A8DE0B267C1}" dateTime="2023-12-12T13:32:57" maxSheetId="16" userName="Sonne Seehotel Jennifer Stieger" r:id="rId1062" minRId="200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0799C3C-42A0-4477-86C4-14F4D16D718A}" dateTime="2023-12-13T10:50:11" maxSheetId="16" userName="Sonne Seehotel Reception" r:id="rId1063" minRId="20095" maxRId="201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4671E16-10FA-4F9B-91FD-A678B8E9BE9A}" dateTime="2023-12-13T15:38:38" maxSheetId="16" userName="Sonne Seehotel Reception" r:id="rId1064" minRId="20116" maxRId="201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FE9CA7B-BB1B-42EE-AAE0-6DD195C3E103}" dateTime="2023-12-14T09:22:16" maxSheetId="16" userName="Sonne Seehotel Jennifer Stieger" r:id="rId1065" minRId="20128" maxRId="201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F0D1276-08DF-4B3C-A43F-BFEE74970EF7}" dateTime="2023-12-14T14:09:48" maxSheetId="16" userName="Sonne Seehotel Reception" r:id="rId1066" minRId="20142" maxRId="201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0A8E972-7CAB-411C-98E1-CAFA81033927}" dateTime="2023-12-14T15:40:52" maxSheetId="16" userName="Sonne Seehotel Stefan Fuchs" r:id="rId1067" minRId="201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A45B96-446D-4B66-98D5-08AAEEBEC740}" dateTime="2023-12-14T17:41:07" maxSheetId="16" userName="Sonne Seehotel Jennifer Stieger" r:id="rId106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E5A8C1-53B3-4865-B75A-380DF35357FC}" dateTime="2023-12-15T08:40:12" maxSheetId="16" userName="Sonne Seehotel Jennifer Stieger" r:id="rId1069" minRId="201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08855E8-EB41-4D84-AC23-9C858D6BE8EA}" dateTime="2023-12-16T12:47:28" maxSheetId="16" userName="Sonne Seehotel Reception" r:id="rId1070" minRId="20188" maxRId="2019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54DB4AD-3BEB-4DDC-B34E-F4900EBBE5C7}" dateTime="2023-12-17T09:26:12" maxSheetId="16" userName="Sonne Seehotel Reception" r:id="rId1071" minRId="20212" maxRId="202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814571D-7932-465C-8F2D-863EE5263CAE}" dateTime="2023-12-18T07:58:10" maxSheetId="16" userName="Sonne Seehotel Reception" r:id="rId1072" minRId="20234" maxRId="202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CF743F-DEE6-4640-8D07-BC158317F8E4}" dateTime="2023-12-18T09:56:46" maxSheetId="16" userName="Sonne Seehotel Reception" r:id="rId1073" minRId="202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44ACB23-9132-4888-B519-747897BCD959}" dateTime="2023-12-18T13:33:36" maxSheetId="16" userName="Sonne Seehotel Jennifer Stieger" r:id="rId1074" minRId="20257" maxRId="202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12D5AB2-DB66-4A0A-9BEF-9BECC80981DD}" dateTime="2023-12-18T13:36:01" maxSheetId="16" userName="Sonne Seehotel Jennifer Stieger" r:id="rId1075" minRId="202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6D308F6-B5BA-4CD1-BD18-4916BECD4F26}" dateTime="2023-12-19T09:03:30" maxSheetId="16" userName="Sonne Seehotel Reception" r:id="rId1076" minRId="20273" maxRId="2028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EE5CCA8-868F-484D-A705-EB906C6CDCB7}" dateTime="2023-12-19T23:24:41" maxSheetId="16" userName="Sonne Seehotel Robine Widmer" r:id="rId10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7B74B64-6197-45BF-AF0C-52B44929FEA4}" dateTime="2023-12-20T08:17:54" maxSheetId="16" userName="Sonne Seehotel Reception" r:id="rId1078" minRId="20305" maxRId="203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D6D10EA-666D-402C-919B-8F2E0716F735}" dateTime="2023-12-20T08:35:44" maxSheetId="16" userName="Sonne Seehotel Jennifer Stieger" r:id="rId1079" minRId="20325" maxRId="203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0DF4760-0CBE-4F82-B60C-B25DD2C58AF4}" dateTime="2023-12-20T13:52:41" maxSheetId="16" userName="Sonne Seehotel Jennifer Stieger" r:id="rId1080" minRId="203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26E3E68-A5FA-4822-9075-230780B40B40}" dateTime="2023-12-21T07:42:24" maxSheetId="16" userName="Sonne Seehotel Reception" r:id="rId1081" minRId="20352" maxRId="2035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5BEC4EB-FC08-4D5B-A0F1-63F4180AB680}" dateTime="2023-12-21T07:48:09" maxSheetId="16" userName="Sonne Seehotel Reception" r:id="rId1082" minRId="2037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DF766B9-FB63-4B56-844F-BB0F8726214C}" dateTime="2023-12-21T07:59:21" maxSheetId="16" userName="Sonne Seehotel Reception" r:id="rId1083" minRId="20372" maxRId="2037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5E46F05-BCB9-43D2-AA35-357F27717BD2}" dateTime="2023-12-22T09:04:16" maxSheetId="16" userName="Sonne Seehotel Reception" r:id="rId1084" minRId="20380" maxRId="2038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B27AD39-A535-463C-AE5A-D50FB1EF02ED}" dateTime="2023-12-22T12:50:29" maxSheetId="16" userName="Sonne Seehotel Jennifer Stieger" r:id="rId1085" minRId="20400" maxRId="204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A6B7EF2-C10F-464F-912A-2EF3786FBD30}" dateTime="2023-12-23T12:37:09" maxSheetId="16" userName="Sonne Seehotel Reception" r:id="rId1086" minRId="20422" maxRId="204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829580-62B8-4662-AD05-61AC0C69EDD6}" dateTime="2023-12-24T08:47:08" maxSheetId="16" userName="Sonne Seehotel Reception" r:id="rId1087" minRId="20441" maxRId="2044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1E8D1B-9516-4B73-8C6C-01403647D057}" dateTime="2023-12-25T09:45:45" maxSheetId="16" userName="Sonne Seehotel Reception" r:id="rId1088" minRId="20460" maxRId="2048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D74D159-632E-4410-A792-244A956A0A44}" dateTime="2023-12-26T10:16:17" maxSheetId="16" userName="Sonne Seehotel Reception" r:id="rId1089" minRId="20485" maxRId="2049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958025B-E455-44AF-9E98-58F56FBBBA39}" dateTime="2023-12-26T13:36:38" maxSheetId="16" userName="Sonne Seehotel Robine Widmer" r:id="rId109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D273E3C-6B64-42D1-930F-937FB37D516F}" dateTime="2023-12-26T13:37:29" maxSheetId="16" userName="Sonne Seehotel Robine Widmer" r:id="rId109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F7F60D-0365-4C71-A48A-E8B75BA1A3B2}" dateTime="2023-12-27T09:47:42" maxSheetId="16" userName="Sonne Seehotel Reception" r:id="rId1092" minRId="20528" maxRId="2053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6026FC2-FCCF-464B-B8C0-A220F9080097}" dateTime="2023-12-28T08:41:05" maxSheetId="16" userName="Sonne Seehotel Reception" r:id="rId1093" minRId="20547" maxRId="2055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C9163ED-ADA8-43BE-9ADD-727DF2272367}" dateTime="2023-12-28T08:45:23" maxSheetId="16" userName="Sonne Seehotel Reception" r:id="rId1094" minRId="20566" maxRId="2057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4804536-CE77-40A4-A2F3-619F6C2DCF16}" dateTime="2023-12-28T13:29:52" maxSheetId="16" userName="Sonne Seehotel Erica Fuchs" r:id="rId10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3183576-AF28-463F-A167-2EFD30570EBF}" dateTime="2023-12-29T13:08:20" maxSheetId="16" userName="Sonne Seehotel Reception" r:id="rId1096" minRId="20585" maxRId="2059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12067EA-8408-4356-9CD5-F0B15960315C}" dateTime="2023-12-31T13:49:31" maxSheetId="16" userName="Sonne Seehotel Robine Widmer" r:id="rId1097" minRId="20604" maxRId="206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6D96BC-B09C-4532-AF53-EEC520C5C917}" dateTime="2023-12-31T13:54:24" maxSheetId="16" userName="Sonne Seehotel Robine Widmer" r:id="rId1098" minRId="20624" maxRId="2062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3E575CD-0664-4510-B9E8-E9EE0838044F}" dateTime="2023-12-31T13:55:40" maxSheetId="16" userName="Sonne Seehotel Robine Widmer" r:id="rId1099" minRId="2063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235EA0-AF50-4833-B228-D6FBC06EB6DA}" dateTime="2023-12-31T13:56:49" maxSheetId="16" userName="Sonne Seehotel Robine Widmer" r:id="rId1100" minRId="206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F1DA3BB-9F22-4D44-B00D-DBC31F7890AB}" dateTime="2023-12-31T13:59:59" maxSheetId="16" userName="Sonne Seehotel Robine Widmer" r:id="rId1101" minRId="20632" maxRId="2063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C5BCE5-2432-4E4D-95CC-4C1E7663FB65}" dateTime="2023-12-31T14:01:46" maxSheetId="16" userName="Sonne Seehotel Robine Widmer" r:id="rId1102" minRId="20635" maxRId="206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C74D3B-0D21-47AA-B382-BD560642358C}" dateTime="2023-12-31T14:01:54" maxSheetId="16" userName="Sonne Seehotel Robine Widmer" r:id="rId1103" minRId="206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7730FA-6EEB-434B-9F40-C8A02E5C7F27}" dateTime="2023-12-31T14:03:18" maxSheetId="16" userName="Sonne Seehotel Robine Widmer" r:id="rId1104" minRId="20638" maxRId="206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CFE2C1-36FE-4C1E-AAEC-8956C9BD9CDA}" dateTime="2023-12-31T14:04:17" maxSheetId="16" userName="Sonne Seehotel Robine Widmer" r:id="rId1105" minRId="2064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4059119-A64D-4EB4-8BAE-61BE64EF2B95}" dateTime="2023-12-31T14:07:11" maxSheetId="16" userName="Sonne Seehotel Robine Widmer" r:id="rId1106" minRId="20641" maxRId="206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1888B29-F2D4-484C-9145-CF4FC8FAF620}" dateTime="2023-12-31T16:24:15" maxSheetId="16" userName="Sonne Seehotel Robine Widmer" r:id="rId1107" minRId="206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13B156B-0386-4E51-B192-E317436DCA2E}" dateTime="2023-12-31T16:24:48" maxSheetId="16" userName="Sonne Seehotel Robine Widmer" r:id="rId1108" minRId="20658" maxRId="2066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34198C-C913-41FE-B3CF-CE00CEA76CED}" dateTime="2023-12-31T16:28:08" maxSheetId="16" userName="Sonne Seehotel Robine Widmer" r:id="rId1109" minRId="206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0E5C17B-4855-49AB-8304-9907FF28D6C0}" dateTime="2023-12-31T16:28:56" maxSheetId="16" userName="Sonne Seehotel Robine Widmer" r:id="rId11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624D6FE-CE38-4F1F-87BC-691D45D84D3E}" dateTime="2023-12-31T16:29:02" maxSheetId="16" userName="Sonne Seehotel Robine Widmer" r:id="rId11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D22855F-9666-4C01-91E8-B5B67E88D391}" dateTime="2024-01-01T15:05:33" maxSheetId="16" userName="Sonne Seehotel Reception" r:id="rId1112" minRId="20689" maxRId="2069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E678C65-7C2D-4AE9-AD91-542E3463985B}" dateTime="2024-01-02T10:45:23" maxSheetId="16" userName="Sonne Seehotel Stefan Fuchs" r:id="rId11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D0CAA80-0186-4C7F-BC91-B3F17AB03D7C}" dateTime="2024-01-02T10:47:44" maxSheetId="16" userName="Sonne Seehotel Stefan Fuchs" r:id="rId1114" minRId="20719" maxRId="207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EE2AF1-D669-45BC-92EE-2334654E4089}" dateTime="2024-01-04T14:30:37" maxSheetId="16" userName="Sonne Seehotel Stefan Fuchs" r:id="rId1115" minRId="2072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8FFECB1-EF71-41E7-AC48-431CE4844A46}" dateTime="2024-01-11T09:24:31" maxSheetId="16" userName="Sonne Seehotel Stefan Fuchs" r:id="rId111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9DF169B-2194-4C7B-A959-A4FFBE401E19}" dateTime="2024-01-11T10:20:11" maxSheetId="16" userName="Sonne Seehotel Robine Widmer" r:id="rId1117" minRId="2075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A2247E7-CE42-4C38-B6B5-DBA0D40453EE}" dateTime="2024-01-25T21:07:27" maxSheetId="16" userName="Sonne Seehotel Stefan Fuchs" r:id="rId111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C32B990-0555-46C9-A720-00DAA9268D73}" dateTime="2024-02-11T22:03:41" maxSheetId="16" userName="Sonne Seehotel Stefan Fuchs" r:id="rId1119" minRId="2076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813B53F-2C32-4699-87CD-620EEFDD6282}" dateTime="2024-05-12T15:25:20" maxSheetId="16" userName="Sonne Seehotel Stefan Fuchs" r:id="rId112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B4185E1-060B-4DDA-8F1D-AC02E96810E8}" dateTime="2024-05-12T15:27:05" maxSheetId="16" userName="Sonne Seehotel Stefan Fuchs" r:id="rId11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C906425-41E5-41E7-AE1D-371207443BF4}" dateTime="2024-09-16T15:30:06" maxSheetId="16" userName="Sonne Seehotel Nicole Koch" r:id="rId11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4A35F0-E6D0-42FC-89C9-D4582B4193F9}" dateTime="2025-06-05T10:35:20" maxSheetId="16" userName="Sonne Seehotel Stefan Fuchs" r:id="rId11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9" sId="4" numFmtId="4">
    <nc r="M10">
      <v>36.1</v>
    </nc>
  </rcc>
  <rcc rId="1910" sId="4" numFmtId="4">
    <nc r="G10">
      <v>396</v>
    </nc>
  </rcc>
  <rcc rId="1911" sId="4" numFmtId="4">
    <nc r="C10">
      <v>5715.8</v>
    </nc>
  </rcc>
  <rcc rId="1912" sId="4" numFmtId="4">
    <nc r="E10">
      <v>302</v>
    </nc>
  </rcc>
  <rcc rId="1913" sId="4" numFmtId="4">
    <nc r="I10">
      <v>0</v>
    </nc>
  </rcc>
  <rcc rId="1914" sId="4" numFmtId="4">
    <nc r="K10">
      <v>0</v>
    </nc>
  </rcc>
  <rcc rId="1915" sId="4" numFmtId="4">
    <nc r="Q10">
      <v>1553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8" sId="4" numFmtId="34">
    <oc r="Z11">
      <v>0</v>
    </oc>
    <nc r="Z11">
      <v>11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C12" start="0" length="0">
    <dxf>
      <fill>
        <patternFill patternType="none">
          <bgColor indexed="65"/>
        </patternFill>
      </fill>
    </dxf>
  </rfmt>
  <rcc rId="1947" sId="4" numFmtId="4">
    <nc r="M11">
      <v>40.4</v>
    </nc>
  </rcc>
  <rcc rId="1948" sId="4" numFmtId="4">
    <nc r="G11">
      <v>185.9</v>
    </nc>
  </rcc>
  <rcc rId="1949" sId="4" numFmtId="4">
    <nc r="C11">
      <v>6371</v>
    </nc>
  </rcc>
  <rcc rId="1950" sId="4" numFmtId="4">
    <nc r="Q11">
      <v>3929.7</v>
    </nc>
  </rcc>
  <rcc rId="1951" sId="4" odxf="1" dxf="1" numFmtId="4">
    <nc r="C12">
      <v>1649.4</v>
    </nc>
    <ndxf>
      <fill>
        <patternFill patternType="solid">
          <bgColor theme="0" tint="-4.9989318521683403E-2"/>
        </patternFill>
      </fill>
    </ndxf>
  </rcc>
  <rcc rId="1952" sId="4" numFmtId="4">
    <nc r="Q12">
      <v>10362.200000000001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7" sId="4" numFmtId="4">
    <nc r="E11">
      <v>0</v>
    </nc>
  </rcc>
  <rcc rId="1978" sId="4" numFmtId="4">
    <nc r="E12">
      <v>0</v>
    </nc>
  </rcc>
  <rcc rId="1979" sId="4" numFmtId="4">
    <nc r="G12">
      <v>0</v>
    </nc>
  </rcc>
  <rcc rId="1980" sId="4" numFmtId="4">
    <nc r="I11">
      <v>0</v>
    </nc>
  </rcc>
  <rcc rId="1981" sId="4" numFmtId="4">
    <nc r="I12">
      <v>0</v>
    </nc>
  </rcc>
  <rcc rId="1982" sId="4" numFmtId="4">
    <nc r="K11">
      <v>0</v>
    </nc>
  </rcc>
  <rcc rId="1983" sId="4" numFmtId="4">
    <nc r="K12">
      <v>0</v>
    </nc>
  </rcc>
  <rcc rId="1984" sId="4" numFmtId="4">
    <nc r="M12">
      <v>0</v>
    </nc>
  </rcc>
  <rcc rId="1985" sId="4" numFmtId="4">
    <nc r="K13">
      <v>1600</v>
    </nc>
  </rcc>
  <rcc rId="1986" sId="4" numFmtId="4">
    <nc r="E13">
      <v>77.400000000000006</v>
    </nc>
  </rcc>
  <rcc rId="1987" sId="4" numFmtId="4">
    <nc r="G13">
      <v>112.8</v>
    </nc>
  </rcc>
  <rcc rId="1988" sId="4" numFmtId="4">
    <nc r="C13">
      <v>17023.3</v>
    </nc>
  </rcc>
  <rcc rId="1989" sId="4" numFmtId="4">
    <nc r="Q13">
      <v>8919.2000000000007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0" sId="4" numFmtId="34">
    <oc r="Z14">
      <v>0</v>
    </oc>
    <nc r="Z14">
      <v>13</v>
    </nc>
  </rcc>
  <rcc rId="1991" sId="4">
    <nc r="Y14" t="inlineStr">
      <is>
        <t>ziemlich sonnig</t>
      </is>
    </nc>
  </rcc>
  <rcc rId="1992" sId="4" numFmtId="34">
    <oc r="Z12">
      <v>0</v>
    </oc>
    <nc r="Z12">
      <v>5</v>
    </nc>
  </rcc>
  <rcc rId="1993" sId="4">
    <nc r="Y13" t="inlineStr">
      <is>
        <t>bewölkt / teils Regen</t>
      </is>
    </nc>
  </rcc>
  <rcc rId="1994" sId="4" numFmtId="34">
    <oc r="Z13">
      <v>0</v>
    </oc>
    <nc r="Z13">
      <v>8</v>
    </nc>
  </rcc>
  <rcc rId="1995" sId="4">
    <nc r="Y12" t="inlineStr">
      <is>
        <t>starke Regenschauer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" sId="4">
    <oc r="Y12" t="inlineStr">
      <is>
        <t>starke Regenschauer</t>
      </is>
    </oc>
    <nc r="Y12" t="inlineStr">
      <is>
        <t>starke Regenschauer/Schneeregen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7" sId="4" numFmtId="4">
    <nc r="I13">
      <v>0</v>
    </nc>
  </rcc>
  <rcc rId="1998" sId="4" numFmtId="4">
    <nc r="M13">
      <v>0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9" sId="4" numFmtId="34">
    <oc r="Z16">
      <v>0</v>
    </oc>
    <nc r="Z16">
      <v>17</v>
    </nc>
  </rcc>
  <rcc rId="2000" sId="4">
    <nc r="Y16" t="inlineStr">
      <is>
        <t>sonnig / bedeckt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3" sId="4" numFmtId="4">
    <nc r="K14">
      <v>4669.1000000000004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6" sId="4" numFmtId="4">
    <nc r="G14">
      <v>1045.0999999999999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7" sId="4" numFmtId="4">
    <nc r="E14">
      <v>2062.3000000000002</v>
    </nc>
  </rcc>
  <rcc rId="2028" sId="4" numFmtId="4">
    <nc r="C14">
      <v>20628.2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9" sId="4" numFmtId="4">
    <nc r="Q14">
      <v>8066.3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0" sId="4" numFmtId="34">
    <oc r="Z18">
      <v>0</v>
    </oc>
    <nc r="Z18">
      <v>13</v>
    </nc>
  </rcc>
  <rcc rId="2031" sId="4">
    <nc r="Y18" t="inlineStr">
      <is>
        <t>bedeckt, etwas Regen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4" sId="4" numFmtId="4">
    <nc r="C17">
      <v>6530.6</v>
    </nc>
  </rcc>
  <rcc rId="2045" sId="4" numFmtId="4">
    <nc r="E17">
      <v>0</v>
    </nc>
  </rcc>
  <rcc rId="2046" sId="4" numFmtId="4">
    <nc r="G17">
      <v>0</v>
    </nc>
  </rcc>
  <rcc rId="2047" sId="4" numFmtId="4">
    <nc r="I17">
      <v>0</v>
    </nc>
  </rcc>
  <rcc rId="2048" sId="4" numFmtId="4">
    <nc r="K17">
      <v>0</v>
    </nc>
  </rcc>
  <rcc rId="2049" sId="4" numFmtId="4">
    <nc r="M17">
      <v>0</v>
    </nc>
  </rcc>
  <rcc rId="2050" sId="4" numFmtId="4">
    <nc r="Q17">
      <v>39011.5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1" sId="4" numFmtId="4">
    <oc r="Q17">
      <v>39011.5</v>
    </oc>
    <nc r="Q17">
      <v>3911.5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2" sId="4" numFmtId="4">
    <nc r="K16">
      <v>5024</v>
    </nc>
  </rcc>
  <rcc rId="2053" sId="4" numFmtId="4">
    <nc r="E16">
      <v>4225.8</v>
    </nc>
  </rcc>
  <rcc rId="2054" sId="4" numFmtId="4">
    <nc r="C16">
      <v>14291.3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5" sId="4" numFmtId="4">
    <oc r="C16">
      <v>14291.3</v>
    </oc>
    <nc r="C16">
      <v>13572</v>
    </nc>
  </rcc>
  <rcc rId="2056" sId="4" numFmtId="4">
    <nc r="G16">
      <v>719.3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7" sId="4" numFmtId="4">
    <nc r="I16">
      <v>0</v>
    </nc>
  </rcc>
  <rcc rId="2058" sId="4" numFmtId="4">
    <nc r="I14">
      <v>0</v>
    </nc>
  </rcc>
  <rcc rId="2059" sId="4" numFmtId="4">
    <nc r="M14">
      <v>0</v>
    </nc>
  </rcc>
  <rcc rId="2060" sId="4" numFmtId="4">
    <nc r="M16">
      <v>0</v>
    </nc>
  </rcc>
  <rcc rId="2061" sId="4" numFmtId="4">
    <nc r="Q16">
      <v>3559.1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" sId="3" numFmtId="4">
    <nc r="Q13">
      <v>3073.8</v>
    </nc>
  </rcc>
  <rcc rId="153" sId="3" numFmtId="34">
    <nc r="Z14">
      <v>14</v>
    </nc>
  </rcc>
  <rcc rId="154" sId="3">
    <nc r="Y14" t="inlineStr">
      <is>
        <t>teilweise sonnig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N14">
    <dxf>
      <numFmt numFmtId="2" formatCode="0.00"/>
    </dxf>
  </rfmt>
  <rcc rId="155" sId="3" odxf="1" s="1" dxf="1" numFmtId="4">
    <nc r="N14">
      <v>3477</v>
    </nc>
    <ndxf>
      <font>
        <b val="0"/>
        <sz val="11"/>
        <color auto="1"/>
        <name val="DIN Offc"/>
        <family val="2"/>
        <scheme val="none"/>
      </font>
      <numFmt numFmtId="4" formatCode="#,##0.00"/>
      <border outline="0">
        <left/>
        <right/>
      </border>
    </ndxf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'04_22'!$A$1:$V$43</formula>
    <oldFormula>'04_22'!$A$1:$V$43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" sId="3" numFmtId="4">
    <nc r="N15">
      <v>2048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'04_22'!$A$1:$V$43</formula>
    <oldFormula>'04_22'!$A$1:$V$43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" sId="3" numFmtId="4">
    <nc r="N16">
      <v>400</v>
    </nc>
  </rcc>
  <rcc rId="182" sId="3" numFmtId="4">
    <nc r="N17">
      <v>0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" sId="3" numFmtId="4">
    <nc r="K16">
      <v>12974.3</v>
    </nc>
  </rcc>
  <rcc rId="184" sId="3" numFmtId="4">
    <nc r="C16">
      <v>11455.6</v>
    </nc>
  </rcc>
  <rfmt sheetId="3" xfDxf="1" s="1" sqref="N17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</rfmt>
  <rfmt sheetId="3" xfDxf="1" s="1" sqref="N16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</rfmt>
  <rcc rId="185" sId="3" numFmtId="4">
    <oc r="N17">
      <v>0</v>
    </oc>
    <nc r="N17"/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'04_22'!$A$1:$V$43</formula>
    <oldFormula>'04_22'!$A$1:$V$43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" sId="3" numFmtId="4">
    <nc r="Q16">
      <v>5392</v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" sId="3" numFmtId="34">
    <nc r="Z17">
      <v>18</v>
    </nc>
  </rcc>
  <rcc rId="200" sId="3">
    <nc r="Y17" t="inlineStr">
      <is>
        <t>Regenschauer, bewölkt, Sonne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" sId="3">
    <nc r="Y15" t="inlineStr">
      <is>
        <t>Wind / bewölkt</t>
      </is>
    </nc>
  </rcc>
  <rcc rId="202" sId="3" numFmtId="34">
    <nc r="Z15">
      <v>5</v>
    </nc>
  </rcc>
  <rcc rId="203" sId="3">
    <nc r="Y16" t="inlineStr">
      <is>
        <t>Wind / Schnee</t>
      </is>
    </nc>
  </rcc>
  <rcc rId="204" sId="3" numFmtId="34">
    <nc r="Z16">
      <v>1</v>
    </nc>
  </rcc>
  <rcc rId="205" sId="3">
    <oc r="Y17" t="inlineStr">
      <is>
        <t>Regenschauer, bewölkt, Sonne</t>
      </is>
    </oc>
    <nc r="Y17" t="inlineStr">
      <is>
        <t>wechselhaft</t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" sId="3" numFmtId="34">
    <oc r="Z17">
      <v>18</v>
    </oc>
    <nc r="Z17">
      <v>11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" sId="3" numFmtId="4">
    <nc r="K15">
      <v>1434.5</v>
    </nc>
  </rcc>
  <rcc rId="208" sId="3" numFmtId="4">
    <nc r="I14">
      <v>0</v>
    </nc>
  </rcc>
  <rcc rId="209" sId="3" numFmtId="4">
    <nc r="I15">
      <v>0</v>
    </nc>
  </rcc>
  <rcc rId="210" sId="3" numFmtId="4">
    <nc r="I16">
      <v>0</v>
    </nc>
  </rcc>
  <rcc rId="211" sId="3" numFmtId="4">
    <nc r="C15">
      <v>8057.8</v>
    </nc>
  </rcc>
  <rcc rId="212" sId="3" numFmtId="4">
    <nc r="G15">
      <v>9</v>
    </nc>
  </rcc>
  <rcc rId="213" sId="3" numFmtId="4">
    <nc r="M15">
      <v>881.2</v>
    </nc>
  </rcc>
  <rcc rId="214" sId="3" numFmtId="4">
    <nc r="M16">
      <v>0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" sId="3" xfDxf="1" s="1" dxf="1" numFmtId="4">
    <nc r="N19">
      <v>2048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c rId="216" sId="3" numFmtId="4">
    <oc r="N15">
      <v>2048</v>
    </oc>
    <nc r="N15"/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" sId="3" xfDxf="1" s="1" dxf="1" numFmtId="4">
    <nc r="N15">
      <v>2048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c rId="218" sId="3" numFmtId="4">
    <oc r="N19">
      <v>2048</v>
    </oc>
    <nc r="N19"/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" sId="3" numFmtId="4">
    <nc r="Q15">
      <v>1525.8</v>
    </nc>
  </rcc>
  <rcc rId="220" sId="3">
    <nc r="M14">
      <v>180</v>
    </nc>
  </rcc>
  <rfmt sheetId="3" sqref="M14" start="0" length="2147483647">
    <dxf>
      <font>
        <b val="0"/>
      </font>
    </dxf>
  </rfmt>
  <rcc rId="221" sId="3" xfDxf="1" s="1" dxf="1" numFmtId="4">
    <nc r="N19">
      <v>3477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c rId="222" sId="3" numFmtId="4">
    <oc r="N14">
      <v>3477</v>
    </oc>
    <nc r="N14"/>
  </rcc>
  <rcc rId="223" sId="3" numFmtId="4">
    <nc r="K14">
      <v>8769.7000000000007</v>
    </nc>
  </rcc>
  <rcc rId="224" sId="3" numFmtId="4">
    <nc r="G14">
      <v>79.099999999999994</v>
    </nc>
  </rcc>
  <rcc rId="225" sId="3" numFmtId="4">
    <nc r="E14">
      <v>100.5</v>
    </nc>
  </rcc>
  <rcc rId="226" sId="3" numFmtId="4">
    <nc r="C14">
      <v>5037.3</v>
    </nc>
  </rcc>
  <rcc rId="227" sId="3" numFmtId="4">
    <nc r="E15">
      <v>0</v>
    </nc>
  </rcc>
  <rcc rId="228" sId="3" numFmtId="4">
    <nc r="E16">
      <v>0</v>
    </nc>
  </rcc>
  <rcc rId="229" sId="3" numFmtId="4">
    <nc r="G16">
      <v>0</v>
    </nc>
  </rcc>
  <rcc rId="230" sId="3" numFmtId="4">
    <nc r="Q14">
      <v>4801.1000000000004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" sId="3">
    <nc r="Y19" t="inlineStr">
      <is>
        <t>sonnig</t>
      </is>
    </nc>
  </rcc>
  <rcc rId="232" sId="3" numFmtId="34">
    <nc r="Z19">
      <v>22</v>
    </nc>
  </rcc>
  <rcc rId="233" sId="3" numFmtId="4">
    <nc r="K17">
      <v>6020.3</v>
    </nc>
  </rcc>
  <rcc rId="234" sId="3" numFmtId="4">
    <nc r="M17">
      <v>-881.2</v>
    </nc>
  </rcc>
  <rcc rId="235" sId="3" numFmtId="4">
    <nc r="E17">
      <v>17.7</v>
    </nc>
  </rcc>
  <rcc rId="236" sId="3" numFmtId="4">
    <nc r="C17">
      <v>13329.1</v>
    </nc>
  </rcc>
  <rcc rId="237" sId="3" numFmtId="4">
    <nc r="G17">
      <v>31.8</v>
    </nc>
  </rcc>
  <rcc rId="238" sId="3" numFmtId="4">
    <nc r="I17">
      <v>0</v>
    </nc>
  </rcc>
  <rcc rId="239" sId="3" numFmtId="4">
    <nc r="Q17">
      <v>1991.6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'04_22'!$A$1:$V$43</formula>
    <oldFormula>'04_22'!$A$1:$V$43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" sId="3" xfDxf="1" s="1" dxf="1" numFmtId="4">
    <nc r="N14">
      <v>3477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c rId="253" sId="3" numFmtId="4">
    <oc r="N19">
      <v>3477</v>
    </oc>
    <nc r="N19"/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" sId="3">
    <nc r="Y20" t="inlineStr">
      <is>
        <t>bewölkt</t>
      </is>
    </nc>
  </rcc>
  <rcc rId="255" sId="3" numFmtId="34">
    <nc r="Z20">
      <v>9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'04_22'!$A$1:$V$43</formula>
    <oldFormula>'04_22'!$A$1:$V$43</oldFormula>
  </rdn>
  <rdn rId="0" localSheetId="5" customView="1" name="Z_7839E6FF_B113_433B_B093_0FC09532A527_.wvu.PrintArea" hidden="1" oldHidden="1">
    <formula>'05_22'!$A$1:$V$44</formula>
    <oldFormula>'05_22'!$A$1:$V$44</oldFormula>
  </rdn>
  <rdn rId="0" localSheetId="6" customView="1" name="Z_7839E6FF_B113_433B_B093_0FC09532A527_.wvu.PrintArea" hidden="1" oldHidden="1">
    <formula>'06_22'!$A$1:$X$43</formula>
    <oldFormula>'06_22'!$A$1:$X$43</oldFormula>
  </rdn>
  <rdn rId="0" localSheetId="7" customView="1" name="Z_7839E6FF_B113_433B_B093_0FC09532A527_.wvu.PrintArea" hidden="1" oldHidden="1">
    <formula>'07_22'!$A$1:$X$44</formula>
    <oldFormula>'07_22'!$A$1:$X$44</oldFormula>
  </rdn>
  <rdn rId="0" localSheetId="8" customView="1" name="Z_7839E6FF_B113_433B_B093_0FC09532A527_.wvu.PrintArea" hidden="1" oldHidden="1">
    <formula>'08_22'!$A$1:$X$44</formula>
    <oldFormula>'08_22'!$A$1:$X$44</oldFormula>
  </rdn>
  <rdn rId="0" localSheetId="9" customView="1" name="Z_7839E6FF_B113_433B_B093_0FC09532A527_.wvu.PrintArea" hidden="1" oldHidden="1">
    <formula>'09_22'!$A$1:$X$43</formula>
    <oldFormula>'09_22'!$A$1:$X$43</oldFormula>
  </rdn>
  <rdn rId="0" localSheetId="10" customView="1" name="Z_7839E6FF_B113_433B_B093_0FC09532A527_.wvu.PrintArea" hidden="1" oldHidden="1">
    <formula>'10_22'!$A$1:$X$45</formula>
    <oldFormula>'10_22'!$A$1:$X$45</oldFormula>
  </rdn>
  <rdn rId="0" localSheetId="11" customView="1" name="Z_7839E6FF_B113_433B_B093_0FC09532A527_.wvu.PrintArea" hidden="1" oldHidden="1">
    <formula>'11_22'!$A$1:$X$43</formula>
    <oldFormula>'11_22'!$A$1:$X$43</oldFormula>
  </rdn>
  <rdn rId="0" localSheetId="12" customView="1" name="Z_7839E6FF_B113_433B_B093_0FC09532A527_.wvu.PrintArea" hidden="1" oldHidden="1">
    <formula>'12_22'!$A$1:$X$44</formula>
    <oldFormula>'12_22'!$A$1:$X$44</oldFormula>
  </rdn>
  <rcv guid="{7839E6FF-B113-433B-B093-0FC09532A527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8" sId="3" numFmtId="4">
    <nc r="N17">
      <v>0</v>
    </nc>
  </rcc>
  <rfmt sheetId="3" s="1" sqref="M14" start="0" length="0">
    <dxf>
      <font>
        <sz val="11"/>
        <color auto="1"/>
        <name val="DIN Offc"/>
        <family val="2"/>
        <scheme val="none"/>
      </font>
      <numFmt numFmtId="4" formatCode="#,##0.00"/>
    </dxf>
  </rfmt>
  <rcc rId="269" sId="3" numFmtId="4">
    <nc r="N19">
      <v>1450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'04_22'!$A$1:$V$43</formula>
    <oldFormula>'04_22'!$A$1:$V$43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'04_22'!$A$1:$V$43</formula>
    <oldFormula>'04_22'!$A$1:$V$43</oldFormula>
  </rdn>
  <rdn rId="0" localSheetId="5" customView="1" name="Z_2F7A225A_03CC_4C3E_9ABA_50B66929A417_.wvu.PrintArea" hidden="1" oldHidden="1">
    <formula>'05_22'!$A$1:$V$44</formula>
    <oldFormula>'05_22'!$A$1:$V$44</oldFormula>
  </rdn>
  <rdn rId="0" localSheetId="6" customView="1" name="Z_2F7A225A_03CC_4C3E_9ABA_50B66929A417_.wvu.PrintArea" hidden="1" oldHidden="1">
    <formula>'06_22'!$A$1:$X$43</formula>
    <oldFormula>'06_22'!$A$1:$X$43</oldFormula>
  </rdn>
  <rdn rId="0" localSheetId="7" customView="1" name="Z_2F7A225A_03CC_4C3E_9ABA_50B66929A417_.wvu.PrintArea" hidden="1" oldHidden="1">
    <formula>'07_22'!$A$1:$X$44</formula>
    <oldFormula>'07_22'!$A$1:$X$44</oldFormula>
  </rdn>
  <rdn rId="0" localSheetId="8" customView="1" name="Z_2F7A225A_03CC_4C3E_9ABA_50B66929A417_.wvu.PrintArea" hidden="1" oldHidden="1">
    <formula>'08_22'!$A$1:$X$44</formula>
    <oldFormula>'08_22'!$A$1:$X$44</oldFormula>
  </rdn>
  <rdn rId="0" localSheetId="9" customView="1" name="Z_2F7A225A_03CC_4C3E_9ABA_50B66929A417_.wvu.PrintArea" hidden="1" oldHidden="1">
    <formula>'09_22'!$A$1:$X$43</formula>
    <oldFormula>'09_22'!$A$1:$X$43</oldFormula>
  </rdn>
  <rdn rId="0" localSheetId="10" customView="1" name="Z_2F7A225A_03CC_4C3E_9ABA_50B66929A417_.wvu.PrintArea" hidden="1" oldHidden="1">
    <formula>'10_22'!$A$1:$X$45</formula>
    <oldFormula>'10_22'!$A$1:$X$45</oldFormula>
  </rdn>
  <rdn rId="0" localSheetId="11" customView="1" name="Z_2F7A225A_03CC_4C3E_9ABA_50B66929A417_.wvu.PrintArea" hidden="1" oldHidden="1">
    <formula>'11_22'!$A$1:$X$43</formula>
    <oldFormula>'11_22'!$A$1:$X$43</oldFormula>
  </rdn>
  <rdn rId="0" localSheetId="12" customView="1" name="Z_2F7A225A_03CC_4C3E_9ABA_50B66929A417_.wvu.PrintArea" hidden="1" oldHidden="1">
    <formula>'12_22'!$A$1:$X$44</formula>
    <oldFormula>'12_22'!$A$1:$X$44</oldFormula>
  </rdn>
  <rcv guid="{2F7A225A-03CC-4C3E-9ABA-50B66929A417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4" sId="3">
    <oc r="O41">
      <f>SUM(O10+O18+O26+O34+O40)</f>
    </oc>
    <nc r="O41">
      <f>SUM(O10+O18+O26+O34+O48)</f>
    </nc>
  </rcc>
  <rcc rId="295" sId="3">
    <oc r="M41">
      <f>SUM(M10+M18+M26+M34+M40)</f>
    </oc>
    <nc r="M41">
      <f>SUM(M10+M18+M26+M34+M48)</f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'04_22'!$A$1:$V$43</formula>
    <oldFormula>'04_22'!$A$1:$V$43</oldFormula>
  </rdn>
  <rdn rId="0" localSheetId="5" customView="1" name="Z_2F7A225A_03CC_4C3E_9ABA_50B66929A417_.wvu.PrintArea" hidden="1" oldHidden="1">
    <formula>'05_22'!$A$1:$V$44</formula>
    <oldFormula>'05_22'!$A$1:$V$44</oldFormula>
  </rdn>
  <rdn rId="0" localSheetId="6" customView="1" name="Z_2F7A225A_03CC_4C3E_9ABA_50B66929A417_.wvu.PrintArea" hidden="1" oldHidden="1">
    <formula>'06_22'!$A$1:$X$43</formula>
    <oldFormula>'06_22'!$A$1:$X$43</oldFormula>
  </rdn>
  <rdn rId="0" localSheetId="7" customView="1" name="Z_2F7A225A_03CC_4C3E_9ABA_50B66929A417_.wvu.PrintArea" hidden="1" oldHidden="1">
    <formula>'07_22'!$A$1:$X$44</formula>
    <oldFormula>'07_22'!$A$1:$X$44</oldFormula>
  </rdn>
  <rdn rId="0" localSheetId="8" customView="1" name="Z_2F7A225A_03CC_4C3E_9ABA_50B66929A417_.wvu.PrintArea" hidden="1" oldHidden="1">
    <formula>'08_22'!$A$1:$X$44</formula>
    <oldFormula>'08_22'!$A$1:$X$44</oldFormula>
  </rdn>
  <rdn rId="0" localSheetId="9" customView="1" name="Z_2F7A225A_03CC_4C3E_9ABA_50B66929A417_.wvu.PrintArea" hidden="1" oldHidden="1">
    <formula>'09_22'!$A$1:$X$43</formula>
    <oldFormula>'09_22'!$A$1:$X$43</oldFormula>
  </rdn>
  <rdn rId="0" localSheetId="10" customView="1" name="Z_2F7A225A_03CC_4C3E_9ABA_50B66929A417_.wvu.PrintArea" hidden="1" oldHidden="1">
    <formula>'10_22'!$A$1:$X$45</formula>
    <oldFormula>'10_22'!$A$1:$X$45</oldFormula>
  </rdn>
  <rdn rId="0" localSheetId="11" customView="1" name="Z_2F7A225A_03CC_4C3E_9ABA_50B66929A417_.wvu.PrintArea" hidden="1" oldHidden="1">
    <formula>'11_22'!$A$1:$X$43</formula>
    <oldFormula>'11_22'!$A$1:$X$43</oldFormula>
  </rdn>
  <rdn rId="0" localSheetId="12" customView="1" name="Z_2F7A225A_03CC_4C3E_9ABA_50B66929A417_.wvu.PrintArea" hidden="1" oldHidden="1">
    <formula>'12_22'!$A$1:$X$44</formula>
    <oldFormula>'12_22'!$A$1:$X$44</oldFormula>
  </rdn>
  <rcv guid="{2F7A225A-03CC-4C3E-9ABA-50B66929A417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8" sId="3">
    <oc r="K42">
      <f>K41/31</f>
    </oc>
    <nc r="K42">
      <f>K41/31</f>
    </nc>
  </rcc>
  <rcc rId="309" sId="3">
    <oc r="K18">
      <f>SUM(K11:K17)</f>
    </oc>
    <nc r="K18">
      <f>SUM(K11:K17)</f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" sId="3" numFmtId="4">
    <nc r="G19">
      <v>428.9</v>
    </nc>
  </rcc>
  <rcc rId="311" sId="3" numFmtId="4">
    <nc r="E19">
      <v>743.6</v>
    </nc>
  </rcc>
  <rcc rId="312" sId="3" numFmtId="4">
    <nc r="C19">
      <v>5071.3999999999996</v>
    </nc>
  </rcc>
  <rfmt sheetId="3" xfDxf="1" s="1" sqref="N20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</rfmt>
  <rfmt sheetId="3" sqref="N19" start="0" length="0">
    <dxf/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'04_22'!$A$1:$V$43</formula>
    <oldFormula>'04_22'!$A$1:$V$43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5" sId="3" numFmtId="4">
    <nc r="M19">
      <v>0</v>
    </nc>
  </rcc>
  <rcc rId="326" sId="3" numFmtId="4">
    <nc r="I19">
      <v>0</v>
    </nc>
  </rcc>
  <rcc rId="327" sId="3" numFmtId="4">
    <nc r="M20">
      <v>357.6</v>
    </nc>
  </rcc>
  <rcc rId="328" sId="3" numFmtId="4">
    <nc r="C20">
      <v>5115.6000000000004</v>
    </nc>
  </rcc>
  <rcc rId="329" sId="3" numFmtId="4">
    <nc r="Q20">
      <v>6616.6</v>
    </nc>
  </rcc>
  <rcc rId="330" sId="3" numFmtId="4">
    <nc r="Q19">
      <v>660.4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1" sId="3">
    <nc r="Y21" t="inlineStr">
      <is>
        <t>teilweise sonnig</t>
      </is>
    </nc>
  </rcc>
  <rcc rId="332" sId="3" numFmtId="34">
    <nc r="Z21">
      <v>8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3" sId="3" numFmtId="4">
    <nc r="E20">
      <v>0</v>
    </nc>
  </rcc>
  <rcc rId="334" sId="3" numFmtId="4">
    <nc r="G20">
      <v>0</v>
    </nc>
  </rcc>
  <rcc rId="335" sId="3" numFmtId="4">
    <nc r="I20">
      <v>0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" sId="3" numFmtId="4">
    <nc r="N20">
      <v>6253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'04_22'!$A$1:$V$43</formula>
    <oldFormula>'04_22'!$A$1:$V$43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" sId="3" numFmtId="4">
    <nc r="M21">
      <v>924.5</v>
    </nc>
  </rcc>
  <rcc rId="350" sId="3" numFmtId="4">
    <nc r="E21">
      <v>7</v>
    </nc>
  </rcc>
  <rcc rId="351" sId="3" numFmtId="4">
    <nc r="G21">
      <v>211</v>
    </nc>
  </rcc>
  <rcc rId="352" sId="3" numFmtId="4">
    <nc r="C21">
      <v>4807.3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'04_22'!$A$1:$V$43</formula>
    <oldFormula>'04_22'!$A$1:$V$43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5" sId="3" numFmtId="34">
    <nc r="Z22">
      <v>12</v>
    </nc>
  </rcc>
  <rcc rId="366" sId="3">
    <nc r="Y22" t="inlineStr">
      <is>
        <t>sonnig/wolkenfelder</t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7" sId="3" numFmtId="4">
    <nc r="Q21">
      <v>4944.7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8" sId="3" numFmtId="4">
    <nc r="N21">
      <v>6887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'04_22'!$A$1:$V$43</formula>
    <oldFormula>'04_22'!$A$1:$V$43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1" sId="3" numFmtId="4">
    <nc r="N22">
      <v>6190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'04_22'!$A$1:$V$43</formula>
    <oldFormula>'04_22'!$A$1:$V$43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4" sId="3" numFmtId="4">
    <oc r="N22">
      <v>6190</v>
    </oc>
    <nc r="N22">
      <v>6620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'04_22'!$A$1:$V$43</formula>
    <oldFormula>'04_22'!$A$1:$V$43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7" sId="3" numFmtId="4">
    <nc r="M23">
      <v>109</v>
    </nc>
  </rcc>
  <rcc rId="408" sId="3" numFmtId="4">
    <nc r="C23">
      <v>10407</v>
    </nc>
  </rcc>
  <rcc rId="409" sId="3" numFmtId="4">
    <nc r="E23">
      <v>488.6</v>
    </nc>
  </rcc>
  <rcc rId="410" sId="3" numFmtId="4">
    <nc r="G23">
      <v>355.8</v>
    </nc>
  </rcc>
  <rcc rId="411" sId="3" numFmtId="4">
    <nc r="Q23">
      <v>3595.6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'04_22'!$A$1:$V$43</formula>
    <oldFormula>'04_22'!$A$1:$V$43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4" sId="3" numFmtId="34">
    <nc r="Z24">
      <v>16</v>
    </nc>
  </rcc>
  <rcc rId="425" sId="3">
    <nc r="Y24" t="inlineStr">
      <is>
        <t>sonnig/bedeckt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6" sId="3">
    <nc r="Y23" t="inlineStr">
      <is>
        <t>sonnig</t>
      </is>
    </nc>
  </rcc>
  <rcc rId="427" sId="3" numFmtId="34">
    <nc r="Z23">
      <v>15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8" sId="3" numFmtId="34">
    <nc r="Z25">
      <v>12</v>
    </nc>
  </rcc>
  <rcc rId="429" sId="3">
    <nc r="Y25" t="inlineStr">
      <is>
        <t>Regenschauer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'04_22'!$A$1:$V$43</formula>
    <oldFormula>'04_22'!$A$1:$V$43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2" sId="3" numFmtId="4">
    <nc r="K24">
      <v>3652</v>
    </nc>
  </rcc>
  <rcc rId="443" sId="3" numFmtId="4">
    <nc r="I21">
      <v>0</v>
    </nc>
  </rcc>
  <rcc rId="444" sId="3" numFmtId="4">
    <nc r="I22">
      <v>0</v>
    </nc>
  </rcc>
  <rcc rId="445" sId="3" numFmtId="4">
    <nc r="I23">
      <v>0</v>
    </nc>
  </rcc>
  <rcc rId="446" sId="3" numFmtId="4">
    <nc r="I24">
      <v>0</v>
    </nc>
  </rcc>
  <rcc rId="447" sId="3" numFmtId="4">
    <nc r="K19">
      <v>0</v>
    </nc>
  </rcc>
  <rcc rId="448" sId="3" numFmtId="4">
    <nc r="K20">
      <v>0</v>
    </nc>
  </rcc>
  <rcc rId="449" sId="3" numFmtId="4">
    <nc r="K21">
      <v>0</v>
    </nc>
  </rcc>
  <rcc rId="450" sId="3" numFmtId="4">
    <nc r="K23">
      <v>0</v>
    </nc>
  </rcc>
  <rcc rId="451" sId="3" numFmtId="4">
    <nc r="E24">
      <v>5549.5</v>
    </nc>
  </rcc>
  <rcc rId="452" sId="3" numFmtId="4">
    <nc r="C24">
      <v>13775.2</v>
    </nc>
  </rcc>
  <rcc rId="453" sId="3" numFmtId="4">
    <nc r="G24">
      <v>956.6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4" sId="3" numFmtId="4">
    <nc r="Q24">
      <v>4988.6000000000004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5" sId="3" numFmtId="4">
    <nc r="M24">
      <v>0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6" sId="3" numFmtId="4">
    <nc r="N23">
      <v>4177</v>
    </nc>
  </rcc>
  <rcc rId="457" sId="3" numFmtId="4">
    <nc r="N24">
      <v>0</v>
    </nc>
  </rcc>
  <rcc rId="458" sId="3" numFmtId="4">
    <nc r="N25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'04_22'!$A$1:$V$43</formula>
    <oldFormula>'04_22'!$A$1:$V$43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1" sId="3" numFmtId="4">
    <nc r="G25">
      <v>196</v>
    </nc>
  </rcc>
  <rcc rId="472" sId="3" numFmtId="4">
    <nc r="E25">
      <v>11.3</v>
    </nc>
  </rcc>
  <rcc rId="473" sId="3" numFmtId="4">
    <nc r="C25">
      <v>12494.9</v>
    </nc>
  </rcc>
  <rcc rId="474" sId="3" numFmtId="4">
    <nc r="Q25">
      <v>1935.8</v>
    </nc>
  </rcc>
  <rcc rId="475" sId="3">
    <nc r="Y27" t="inlineStr">
      <is>
        <t>zemlich sonnig</t>
      </is>
    </nc>
  </rcc>
  <rcc rId="476" sId="3" numFmtId="34">
    <nc r="Z27">
      <v>12</v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'04_22'!$A$1:$V$43</formula>
    <oldFormula>'04_22'!$A$1:$V$43</oldFormula>
  </rdn>
  <rdn rId="0" localSheetId="5" customView="1" name="Z_2F7A225A_03CC_4C3E_9ABA_50B66929A417_.wvu.PrintArea" hidden="1" oldHidden="1">
    <formula>'05_22'!$A$1:$V$44</formula>
    <oldFormula>'05_22'!$A$1:$V$44</oldFormula>
  </rdn>
  <rdn rId="0" localSheetId="6" customView="1" name="Z_2F7A225A_03CC_4C3E_9ABA_50B66929A417_.wvu.PrintArea" hidden="1" oldHidden="1">
    <formula>'06_22'!$A$1:$X$43</formula>
    <oldFormula>'06_22'!$A$1:$X$43</oldFormula>
  </rdn>
  <rdn rId="0" localSheetId="7" customView="1" name="Z_2F7A225A_03CC_4C3E_9ABA_50B66929A417_.wvu.PrintArea" hidden="1" oldHidden="1">
    <formula>'07_22'!$A$1:$X$44</formula>
    <oldFormula>'07_22'!$A$1:$X$44</oldFormula>
  </rdn>
  <rdn rId="0" localSheetId="8" customView="1" name="Z_2F7A225A_03CC_4C3E_9ABA_50B66929A417_.wvu.PrintArea" hidden="1" oldHidden="1">
    <formula>'08_22'!$A$1:$X$44</formula>
    <oldFormula>'08_22'!$A$1:$X$44</oldFormula>
  </rdn>
  <rdn rId="0" localSheetId="9" customView="1" name="Z_2F7A225A_03CC_4C3E_9ABA_50B66929A417_.wvu.PrintArea" hidden="1" oldHidden="1">
    <formula>'09_22'!$A$1:$X$43</formula>
    <oldFormula>'09_22'!$A$1:$X$43</oldFormula>
  </rdn>
  <rdn rId="0" localSheetId="10" customView="1" name="Z_2F7A225A_03CC_4C3E_9ABA_50B66929A417_.wvu.PrintArea" hidden="1" oldHidden="1">
    <formula>'10_22'!$A$1:$X$45</formula>
    <oldFormula>'10_22'!$A$1:$X$45</oldFormula>
  </rdn>
  <rdn rId="0" localSheetId="11" customView="1" name="Z_2F7A225A_03CC_4C3E_9ABA_50B66929A417_.wvu.PrintArea" hidden="1" oldHidden="1">
    <formula>'11_22'!$A$1:$X$43</formula>
    <oldFormula>'11_22'!$A$1:$X$43</oldFormula>
  </rdn>
  <rdn rId="0" localSheetId="12" customView="1" name="Z_2F7A225A_03CC_4C3E_9ABA_50B66929A417_.wvu.PrintArea" hidden="1" oldHidden="1">
    <formula>'12_22'!$A$1:$X$44</formula>
    <oldFormula>'12_22'!$A$1:$X$44</oldFormula>
  </rdn>
  <rcv guid="{2F7A225A-03CC-4C3E-9ABA-50B66929A417}" action="add"/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9" sId="3" numFmtId="4">
    <nc r="K27">
      <v>61</v>
    </nc>
  </rcc>
  <rcc rId="490" sId="3" numFmtId="4">
    <nc r="G27">
      <v>172.6</v>
    </nc>
  </rcc>
  <rcc rId="491" sId="3" numFmtId="4">
    <nc r="E27">
      <v>365</v>
    </nc>
  </rcc>
  <rcc rId="492" sId="3" numFmtId="4">
    <nc r="C27">
      <v>6177.2</v>
    </nc>
  </rcc>
  <rcc rId="493" sId="3" numFmtId="4">
    <nc r="Q27">
      <v>4527.2</v>
    </nc>
  </rcc>
  <rcc rId="494" sId="3" numFmtId="4">
    <nc r="I27">
      <v>0</v>
    </nc>
  </rcc>
  <rcc rId="495" sId="3" numFmtId="4">
    <nc r="M27">
      <v>0</v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6" sId="3" numFmtId="4">
    <nc r="M28">
      <v>1252.2</v>
    </nc>
  </rcc>
  <rcc rId="497" sId="3" numFmtId="4">
    <nc r="G28">
      <v>205.5</v>
    </nc>
  </rcc>
  <rcc rId="498" sId="3">
    <nc r="Y28" t="inlineStr">
      <is>
        <t>sonnig/wolkenfelder</t>
      </is>
    </nc>
  </rcc>
  <rcc rId="499" sId="3">
    <oc r="S30">
      <f>SUM(C30+E30+G30+I30+K30+M34+Q30)</f>
    </oc>
    <nc r="S30">
      <f>SUM(C30+E30+G30+I30+K30+M30+Q30)</f>
    </nc>
  </rcc>
  <rcc rId="500" sId="3" numFmtId="4">
    <nc r="C28">
      <v>6734</v>
    </nc>
  </rcc>
  <rcc rId="501" sId="3" numFmtId="4">
    <nc r="E28">
      <v>430.7</v>
    </nc>
  </rcc>
  <rcc rId="502" sId="3" numFmtId="4">
    <nc r="I28">
      <v>0</v>
    </nc>
  </rcc>
  <rcc rId="503" sId="3" numFmtId="4">
    <nc r="K28">
      <v>0</v>
    </nc>
  </rcc>
  <rcc rId="504" sId="3" numFmtId="4">
    <nc r="Q28">
      <v>3783.7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Y28:Z28">
    <dxf>
      <border>
        <left style="medium">
          <color indexed="64"/>
        </left>
        <right style="medium">
          <color indexed="64"/>
        </right>
        <vertical style="medium">
          <color indexed="64"/>
        </vertical>
      </border>
    </dxf>
  </rfmt>
  <rcc rId="505" sId="3" numFmtId="4">
    <oc r="C28">
      <v>6734</v>
    </oc>
    <nc r="C28">
      <v>6835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6" sId="3" numFmtId="34">
    <nc r="Z28">
      <v>15</v>
    </nc>
  </rcc>
  <rcc rId="507" sId="3" numFmtId="34">
    <nc r="Z29">
      <v>18</v>
    </nc>
  </rcc>
  <rcc rId="508" sId="3">
    <nc r="Y29" t="inlineStr">
      <is>
        <t>sonnig</t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9" sId="3" numFmtId="4">
    <nc r="E22">
      <v>465.1</v>
    </nc>
  </rcc>
  <rcc rId="510" sId="3" numFmtId="4">
    <nc r="G22">
      <v>256.8</v>
    </nc>
  </rcc>
  <rcc rId="511" sId="3" numFmtId="4">
    <nc r="M22">
      <v>1470.1</v>
    </nc>
  </rcc>
  <rcc rId="512" sId="3" numFmtId="4">
    <nc r="C22">
      <v>5366.35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N29" start="0" length="0">
    <dxf/>
  </rfmt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3" sId="3" numFmtId="4">
    <oc r="C22">
      <v>5366.35</v>
    </oc>
    <nc r="C22">
      <f>5366.35+347.1</f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4" sId="3" numFmtId="4">
    <nc r="Q22">
      <v>7632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5" sId="3" numFmtId="4">
    <nc r="N27">
      <v>0</v>
    </nc>
  </rcc>
  <rcc rId="516" sId="3" numFmtId="4">
    <nc r="N28">
      <v>2071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'04_22'!$A$1:$V$43</formula>
    <oldFormula>'04_22'!$A$1:$V$43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9" sId="3" numFmtId="34">
    <nc r="Z30">
      <v>17</v>
    </nc>
  </rcc>
  <rcc rId="530" sId="3">
    <nc r="Y30" t="inlineStr">
      <is>
        <t>Regenschauer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'04_22'!$A$1:$V$43</formula>
    <oldFormula>'04_22'!$A$1:$V$43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3" sId="3">
    <oc r="Y30" t="inlineStr">
      <is>
        <t>Regenschauer</t>
      </is>
    </oc>
    <nc r="Y30" t="inlineStr">
      <is>
        <t>etwas Regenschauer</t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4" sId="3" numFmtId="4">
    <nc r="K29">
      <v>850</v>
    </nc>
  </rcc>
  <rcc rId="545" sId="3" numFmtId="4">
    <nc r="M29">
      <v>207.6</v>
    </nc>
  </rcc>
  <rcc rId="546" sId="3" numFmtId="4">
    <nc r="E29">
      <v>3829.7</v>
    </nc>
  </rcc>
  <rcc rId="547" sId="3" numFmtId="4">
    <nc r="G29">
      <v>488.2</v>
    </nc>
  </rcc>
  <rcc rId="548" sId="3" numFmtId="4">
    <nc r="I29">
      <v>0</v>
    </nc>
  </rcc>
  <rcc rId="549" sId="3" numFmtId="4">
    <nc r="C29">
      <v>6288.5</v>
    </nc>
  </rcc>
  <rcc rId="550" sId="3" numFmtId="4">
    <nc r="Q29">
      <v>5164.5</v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" sId="3" numFmtId="4">
    <nc r="N29">
      <v>827.5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'04_22'!$A$1:$V$43</formula>
    <oldFormula>'04_22'!$A$1:$V$43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4" sId="3" numFmtId="4">
    <nc r="G30">
      <v>154.1</v>
    </nc>
  </rcc>
  <rcc rId="565" sId="3" numFmtId="4">
    <nc r="E30">
      <v>37</v>
    </nc>
  </rcc>
  <rcc rId="566" sId="3" numFmtId="4">
    <nc r="M30">
      <v>509.5</v>
    </nc>
  </rcc>
  <rcc rId="567" sId="3" numFmtId="4">
    <nc r="C30">
      <v>5932.8</v>
    </nc>
  </rcc>
  <rcc rId="568" sId="3" numFmtId="34">
    <nc r="Z31">
      <v>10</v>
    </nc>
  </rcc>
  <rcc rId="569" sId="3">
    <nc r="Y31" t="inlineStr">
      <is>
        <t>bewölkt/ wenig Regen</t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0" sId="3" numFmtId="4">
    <nc r="Q30">
      <v>3019.9</v>
    </nc>
  </rcc>
  <rcc rId="571" sId="3" odxf="1" dxf="1">
    <nc r="Y32" t="inlineStr">
      <is>
        <t>bewölkt/ wenig Regen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572" sId="3" odxf="1" dxf="1" numFmtId="34">
    <nc r="Z32">
      <v>10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573" sId="3">
    <oc r="Y31" t="inlineStr">
      <is>
        <t>bewölkt/ wenig Regen</t>
      </is>
    </oc>
    <nc r="Y31"/>
  </rcc>
  <rcc rId="574" sId="3" numFmtId="34">
    <oc r="Z31">
      <v>10</v>
    </oc>
    <nc r="Z31"/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5" sId="3" numFmtId="4">
    <nc r="I30">
      <v>0</v>
    </nc>
  </rcc>
  <rcc rId="576" sId="3" numFmtId="4">
    <nc r="G31">
      <v>20</v>
    </nc>
  </rcc>
  <rcc rId="577" sId="3" numFmtId="4">
    <nc r="E31">
      <v>10.4</v>
    </nc>
  </rcc>
  <rcc rId="578" sId="3" numFmtId="4">
    <nc r="C31">
      <v>8752.9</v>
    </nc>
  </rcc>
  <rcc rId="579" sId="3" numFmtId="4">
    <nc r="I31">
      <v>0</v>
    </nc>
  </rcc>
  <rcc rId="580" sId="3" numFmtId="4">
    <nc r="M31">
      <v>789.1</v>
    </nc>
  </rcc>
  <rcc rId="581" sId="3" numFmtId="4">
    <nc r="Q31">
      <v>6862.7</v>
    </nc>
  </rcc>
  <rcc rId="582" sId="3" numFmtId="4">
    <nc r="K22">
      <v>0</v>
    </nc>
  </rcc>
  <rcc rId="583" sId="3" numFmtId="4">
    <nc r="K25">
      <v>0</v>
    </nc>
  </rcc>
  <rcc rId="584" sId="3" numFmtId="4">
    <nc r="I25">
      <v>0</v>
    </nc>
  </rcc>
  <rcc rId="585" sId="3" numFmtId="4">
    <nc r="K30">
      <v>0</v>
    </nc>
  </rcc>
  <rcc rId="586" sId="3" numFmtId="4">
    <nc r="K31">
      <v>0</v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7" sId="3" numFmtId="4">
    <nc r="N30">
      <v>9968</v>
    </nc>
  </rcc>
  <rcc rId="588" sId="3" numFmtId="4">
    <nc r="N31">
      <v>8904.7999999999993</v>
    </nc>
  </rcc>
  <rcc rId="589" sId="3" numFmtId="4">
    <nc r="N32">
      <v>2858</v>
    </nc>
  </rcc>
  <rcc rId="590" sId="3" numFmtId="4">
    <nc r="N33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'04_22'!$A$1:$V$43</formula>
    <oldFormula>'04_22'!$A$1:$V$43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3" sId="3" numFmtId="4">
    <nc r="Q33">
      <v>3436.8</v>
    </nc>
  </rcc>
  <rcc rId="604" sId="3" numFmtId="4">
    <nc r="K32">
      <v>2202.6999999999998</v>
    </nc>
  </rcc>
  <rcc rId="605" sId="3" numFmtId="4">
    <nc r="M32">
      <v>-72.5</v>
    </nc>
  </rcc>
  <rcc rId="606" sId="3" numFmtId="4">
    <oc r="N33">
      <v>0</v>
    </oc>
    <nc r="N33">
      <v>2858</v>
    </nc>
  </rcc>
  <rcc rId="607" sId="3" numFmtId="4">
    <oc r="N32">
      <v>2858</v>
    </oc>
    <nc r="N32"/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'04_22'!$A$1:$V$43</formula>
    <oldFormula>'04_22'!$A$1:$V$43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0" sId="3" numFmtId="4">
    <nc r="G32">
      <v>17.3</v>
    </nc>
  </rcc>
  <rcc rId="621" sId="3" numFmtId="4">
    <nc r="C32">
      <v>9144.6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2" sId="3" numFmtId="4">
    <oc r="C32">
      <v>9144.6</v>
    </oc>
    <nc r="C32">
      <v>13218.7</v>
    </nc>
  </rcc>
  <rcc rId="623" sId="3" numFmtId="4">
    <nc r="E32">
      <v>0</v>
    </nc>
  </rcc>
  <rcc rId="624" sId="3" numFmtId="4">
    <nc r="Q32">
      <v>3436.8</v>
    </nc>
  </rcc>
  <rcc rId="625" sId="3" numFmtId="4">
    <oc r="Q33">
      <v>3436.8</v>
    </oc>
    <nc r="Q33"/>
  </rcc>
  <rcc rId="626" sId="3" numFmtId="4">
    <nc r="N32">
      <v>2858</v>
    </nc>
  </rcc>
  <rcc rId="627" sId="3" numFmtId="4">
    <oc r="N33">
      <v>2858</v>
    </oc>
    <nc r="N33"/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" sId="3" numFmtId="34">
    <nc r="Z33">
      <v>8</v>
    </nc>
  </rcc>
  <rcc rId="629" sId="3">
    <nc r="Y33" t="inlineStr">
      <is>
        <t>bedeckt/stark Regen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" sId="3" numFmtId="34">
    <nc r="Z31">
      <v>10</v>
    </nc>
  </rcc>
  <rcc rId="631" sId="3">
    <nc r="Y31" t="inlineStr">
      <is>
        <t xml:space="preserve"> Regenschauer</t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2" sId="3">
    <oc r="Y31" t="inlineStr">
      <is>
        <t xml:space="preserve"> Regenschauer</t>
      </is>
    </oc>
    <nc r="Y31" t="inlineStr">
      <is>
        <t>Regenschauer</t>
      </is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'04_22'!$A$1:$V$43</formula>
    <oldFormula>'04_22'!$A$1:$V$43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'04_22'!$A$1:$V$43</formula>
    <oldFormula>'04_22'!$A$1:$V$43</oldFormula>
  </rdn>
  <rdn rId="0" localSheetId="5" customView="1" name="Z_2F7A225A_03CC_4C3E_9ABA_50B66929A417_.wvu.PrintArea" hidden="1" oldHidden="1">
    <formula>'05_22'!$A$1:$V$44</formula>
    <oldFormula>'05_22'!$A$1:$V$44</oldFormula>
  </rdn>
  <rdn rId="0" localSheetId="6" customView="1" name="Z_2F7A225A_03CC_4C3E_9ABA_50B66929A417_.wvu.PrintArea" hidden="1" oldHidden="1">
    <formula>'06_22'!$A$1:$X$43</formula>
    <oldFormula>'06_22'!$A$1:$X$43</oldFormula>
  </rdn>
  <rdn rId="0" localSheetId="7" customView="1" name="Z_2F7A225A_03CC_4C3E_9ABA_50B66929A417_.wvu.PrintArea" hidden="1" oldHidden="1">
    <formula>'07_22'!$A$1:$X$44</formula>
    <oldFormula>'07_22'!$A$1:$X$44</oldFormula>
  </rdn>
  <rdn rId="0" localSheetId="8" customView="1" name="Z_2F7A225A_03CC_4C3E_9ABA_50B66929A417_.wvu.PrintArea" hidden="1" oldHidden="1">
    <formula>'08_22'!$A$1:$X$44</formula>
    <oldFormula>'08_22'!$A$1:$X$44</oldFormula>
  </rdn>
  <rdn rId="0" localSheetId="9" customView="1" name="Z_2F7A225A_03CC_4C3E_9ABA_50B66929A417_.wvu.PrintArea" hidden="1" oldHidden="1">
    <formula>'09_22'!$A$1:$X$43</formula>
    <oldFormula>'09_22'!$A$1:$X$43</oldFormula>
  </rdn>
  <rdn rId="0" localSheetId="10" customView="1" name="Z_2F7A225A_03CC_4C3E_9ABA_50B66929A417_.wvu.PrintArea" hidden="1" oldHidden="1">
    <formula>'10_22'!$A$1:$X$45</formula>
    <oldFormula>'10_22'!$A$1:$X$45</oldFormula>
  </rdn>
  <rdn rId="0" localSheetId="11" customView="1" name="Z_2F7A225A_03CC_4C3E_9ABA_50B66929A417_.wvu.PrintArea" hidden="1" oldHidden="1">
    <formula>'11_22'!$A$1:$X$43</formula>
    <oldFormula>'11_22'!$A$1:$X$43</oldFormula>
  </rdn>
  <rdn rId="0" localSheetId="12" customView="1" name="Z_2F7A225A_03CC_4C3E_9ABA_50B66929A417_.wvu.PrintArea" hidden="1" oldHidden="1">
    <formula>'12_22'!$A$1:$X$44</formula>
    <oldFormula>'12_22'!$A$1:$X$44</oldFormula>
  </rdn>
  <rcv guid="{2F7A225A-03CC-4C3E-9ABA-50B66929A417}" action="add"/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7" sId="3" numFmtId="4">
    <nc r="K33">
      <v>2552</v>
    </nc>
  </rcc>
  <rcc rId="658" sId="3" numFmtId="4">
    <nc r="G33">
      <v>35.299999999999997</v>
    </nc>
  </rcc>
  <rcc rId="659" sId="3" numFmtId="4">
    <nc r="C33">
      <v>13502.1</v>
    </nc>
  </rcc>
  <rcc rId="660" sId="3" numFmtId="4">
    <nc r="Q33">
      <v>1534.2</v>
    </nc>
  </rcc>
  <rcc rId="661" sId="3" numFmtId="4">
    <nc r="M33">
      <v>0</v>
    </nc>
  </rcc>
  <rcc rId="662" sId="3" numFmtId="4">
    <nc r="I33">
      <v>0</v>
    </nc>
  </rcc>
  <rcc rId="663" sId="3" numFmtId="4">
    <nc r="E33">
      <v>0</v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4" sId="3" numFmtId="34">
    <nc r="Z35">
      <v>5</v>
    </nc>
  </rcc>
  <rcc rId="665" sId="3">
    <nc r="Y35" t="inlineStr">
      <is>
        <t>bedeck/leicht Regen</t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6" sId="4" numFmtId="4">
    <oc r="C20">
      <v>4782.5</v>
    </oc>
    <nc r="C20"/>
  </rcc>
  <rcc rId="667" sId="4" numFmtId="4">
    <oc r="D20">
      <v>5000</v>
    </oc>
    <nc r="D20"/>
  </rcc>
  <rcc rId="668" sId="4" numFmtId="4">
    <oc r="E20">
      <v>3972.6</v>
    </oc>
    <nc r="E20"/>
  </rcc>
  <rcc rId="669" sId="4" numFmtId="4">
    <oc r="F20">
      <v>2666.6666</v>
    </oc>
    <nc r="F20"/>
  </rcc>
  <rcc rId="670" sId="4" numFmtId="4">
    <oc r="G20">
      <v>433.6</v>
    </oc>
    <nc r="G20"/>
  </rcc>
  <rcc rId="671" sId="4" numFmtId="4">
    <oc r="H20">
      <v>833.33333000000005</v>
    </oc>
    <nc r="H20"/>
  </rcc>
  <rcc rId="672" sId="4" numFmtId="4">
    <oc r="I20">
      <v>0</v>
    </oc>
    <nc r="I20"/>
  </rcc>
  <rcc rId="673" sId="4" numFmtId="4">
    <oc r="K20">
      <v>0</v>
    </oc>
    <nc r="K20"/>
  </rcc>
  <rcc rId="674" sId="4" numFmtId="4">
    <oc r="M20">
      <v>0</v>
    </oc>
    <nc r="M20"/>
  </rcc>
  <rcc rId="675" sId="4" numFmtId="4">
    <oc r="C21">
      <v>6682.4</v>
    </oc>
    <nc r="C21"/>
  </rcc>
  <rcc rId="676" sId="4" numFmtId="4">
    <oc r="D21">
      <v>5000</v>
    </oc>
    <nc r="D21"/>
  </rcc>
  <rcc rId="677" sId="4" numFmtId="4">
    <oc r="E21">
      <v>8108.3</v>
    </oc>
    <nc r="E21"/>
  </rcc>
  <rcc rId="678" sId="4" numFmtId="4">
    <oc r="F21">
      <v>2666.6666</v>
    </oc>
    <nc r="F21"/>
  </rcc>
  <rcc rId="679" sId="4" numFmtId="4">
    <oc r="G21">
      <v>786.6</v>
    </oc>
    <nc r="G21"/>
  </rcc>
  <rcc rId="680" sId="4" numFmtId="4">
    <oc r="H21">
      <v>833.33333000000005</v>
    </oc>
    <nc r="H21"/>
  </rcc>
  <rcc rId="681" sId="4" numFmtId="4">
    <oc r="I21">
      <v>0</v>
    </oc>
    <nc r="I21"/>
  </rcc>
  <rcc rId="682" sId="4" numFmtId="4">
    <oc r="K21">
      <v>0</v>
    </oc>
    <nc r="K21"/>
  </rcc>
  <rcc rId="683" sId="4" numFmtId="4">
    <oc r="M21">
      <v>0</v>
    </oc>
    <nc r="M21"/>
  </rcc>
  <rcc rId="684" sId="4" numFmtId="4">
    <oc r="C22">
      <v>7779.9</v>
    </oc>
    <nc r="C22"/>
  </rcc>
  <rcc rId="685" sId="4" numFmtId="4">
    <oc r="D22">
      <v>5000</v>
    </oc>
    <nc r="D22"/>
  </rcc>
  <rcc rId="686" sId="4" numFmtId="4">
    <oc r="E22">
      <v>1195.0999999999999</v>
    </oc>
    <nc r="E22"/>
  </rcc>
  <rcc rId="687" sId="4" numFmtId="4">
    <oc r="F22">
      <v>2666.6666</v>
    </oc>
    <nc r="F22"/>
  </rcc>
  <rcc rId="688" sId="4" numFmtId="4">
    <oc r="G22">
      <v>558.29999999999995</v>
    </oc>
    <nc r="G22"/>
  </rcc>
  <rcc rId="689" sId="4" numFmtId="4">
    <oc r="H22">
      <v>833.33333000000005</v>
    </oc>
    <nc r="H22"/>
  </rcc>
  <rcc rId="690" sId="4" numFmtId="4">
    <oc r="I22">
      <v>0</v>
    </oc>
    <nc r="I22"/>
  </rcc>
  <rcc rId="691" sId="4" numFmtId="4">
    <oc r="K22">
      <v>0</v>
    </oc>
    <nc r="K22"/>
  </rcc>
  <rcc rId="692" sId="4" numFmtId="4">
    <oc r="M22">
      <v>0</v>
    </oc>
    <nc r="M22"/>
  </rcc>
  <rcc rId="693" sId="4" numFmtId="4">
    <oc r="C23">
      <v>8826.4</v>
    </oc>
    <nc r="C23"/>
  </rcc>
  <rcc rId="694" sId="4" numFmtId="4">
    <oc r="D23">
      <v>5000</v>
    </oc>
    <nc r="D23"/>
  </rcc>
  <rcc rId="695" sId="4" numFmtId="4">
    <oc r="E23">
      <v>7067.9</v>
    </oc>
    <nc r="E23"/>
  </rcc>
  <rcc rId="696" sId="4" numFmtId="4">
    <oc r="F23">
      <v>2666.6666</v>
    </oc>
    <nc r="F23"/>
  </rcc>
  <rcc rId="697" sId="4" numFmtId="4">
    <oc r="G23">
      <v>598.1</v>
    </oc>
    <nc r="G23"/>
  </rcc>
  <rcc rId="698" sId="4" numFmtId="4">
    <oc r="H23">
      <v>833.33333000000005</v>
    </oc>
    <nc r="H23"/>
  </rcc>
  <rcc rId="699" sId="4" numFmtId="4">
    <oc r="I23">
      <v>0</v>
    </oc>
    <nc r="I23"/>
  </rcc>
  <rcc rId="700" sId="4" numFmtId="4">
    <oc r="K23">
      <v>0</v>
    </oc>
    <nc r="K23"/>
  </rcc>
  <rcc rId="701" sId="4" numFmtId="4">
    <oc r="M23">
      <v>0</v>
    </oc>
    <nc r="M23"/>
  </rcc>
  <rcc rId="702" sId="4" numFmtId="4">
    <oc r="O20">
      <v>1795.4</v>
    </oc>
    <nc r="O20"/>
  </rcc>
  <rcc rId="703" sId="4" numFmtId="4">
    <oc r="P20">
      <v>2656.6666599999999</v>
    </oc>
    <nc r="P20"/>
  </rcc>
  <rcc rId="704" sId="4" numFmtId="4">
    <oc r="O21">
      <v>4370.5</v>
    </oc>
    <nc r="O21"/>
  </rcc>
  <rcc rId="705" sId="4" numFmtId="4">
    <oc r="P21">
      <v>2656.6666599999999</v>
    </oc>
    <nc r="P21"/>
  </rcc>
  <rcc rId="706" sId="4" numFmtId="4">
    <oc r="O22">
      <v>4730.1000000000004</v>
    </oc>
    <nc r="O22"/>
  </rcc>
  <rcc rId="707" sId="4" numFmtId="4">
    <oc r="P22">
      <v>2656.6666599999999</v>
    </oc>
    <nc r="P22"/>
  </rcc>
  <rcc rId="708" sId="4" numFmtId="4">
    <oc r="O23">
      <v>4352.8</v>
    </oc>
    <nc r="O23"/>
  </rcc>
  <rcc rId="709" sId="4" numFmtId="4">
    <oc r="P23">
      <v>2656.6666599999999</v>
    </oc>
    <nc r="P23"/>
  </rcc>
  <rcc rId="710" sId="4" numFmtId="4">
    <oc r="T20">
      <v>66.666659999999993</v>
    </oc>
    <nc r="T20"/>
  </rcc>
  <rcc rId="711" sId="4" numFmtId="4">
    <oc r="T21">
      <v>66.666659999999993</v>
    </oc>
    <nc r="T21"/>
  </rcc>
  <rcc rId="712" sId="4" numFmtId="4">
    <oc r="T22">
      <v>66.666659999999993</v>
    </oc>
    <nc r="T22"/>
  </rcc>
  <rcc rId="713" sId="4" numFmtId="4">
    <oc r="T23">
      <v>66.666659999999993</v>
    </oc>
    <nc r="T23"/>
  </rcc>
  <rcc rId="714" sId="4" numFmtId="4">
    <oc r="T25">
      <v>66.666659999999993</v>
    </oc>
    <nc r="T25"/>
  </rcc>
  <rcc rId="715" sId="4" numFmtId="4">
    <oc r="T26">
      <v>66.666659999999993</v>
    </oc>
    <nc r="T26"/>
  </rcc>
  <rcc rId="716" sId="4" numFmtId="4">
    <oc r="T27">
      <v>66.666659999999993</v>
    </oc>
    <nc r="T27"/>
  </rcc>
  <rcc rId="717" sId="4" numFmtId="4">
    <oc r="T28">
      <v>66.666659999999993</v>
    </oc>
    <nc r="T28"/>
  </rcc>
  <rcc rId="718" sId="4" numFmtId="4">
    <oc r="T29">
      <v>66.666659999999993</v>
    </oc>
    <nc r="T29"/>
  </rcc>
  <rcc rId="719" sId="4" numFmtId="4">
    <oc r="T30">
      <v>66.666659999999993</v>
    </oc>
    <nc r="T30"/>
  </rcc>
  <rcc rId="720" sId="4" numFmtId="4">
    <oc r="T31">
      <v>66.666659999999993</v>
    </oc>
    <nc r="T31"/>
  </rcc>
  <rcc rId="721" sId="4" numFmtId="4">
    <oc r="T33">
      <v>66.666659999999993</v>
    </oc>
    <nc r="T33"/>
  </rcc>
  <rcc rId="722" sId="4" numFmtId="4">
    <oc r="T34">
      <v>66.666659999999993</v>
    </oc>
    <nc r="T34"/>
  </rcc>
  <rcc rId="723" sId="4" numFmtId="4">
    <oc r="T35">
      <v>66.666659999999993</v>
    </oc>
    <nc r="T35"/>
  </rcc>
  <rcc rId="724" sId="4" numFmtId="4">
    <oc r="T36">
      <v>66.666659999999993</v>
    </oc>
    <nc r="T36"/>
  </rcc>
  <rcc rId="725" sId="4" numFmtId="4">
    <oc r="T37">
      <v>66.666659999999993</v>
    </oc>
    <nc r="T37"/>
  </rcc>
  <rcc rId="726" sId="4" numFmtId="4">
    <oc r="T38">
      <v>66.666659999999993</v>
    </oc>
    <nc r="T38"/>
  </rcc>
  <rcc rId="727" sId="4" numFmtId="4">
    <oc r="C26">
      <v>3541</v>
    </oc>
    <nc r="C26"/>
  </rcc>
  <rcc rId="728" sId="4" numFmtId="4">
    <oc r="D26">
      <v>5000</v>
    </oc>
    <nc r="D26"/>
  </rcc>
  <rcc rId="729" sId="4" numFmtId="4">
    <oc r="E26">
      <v>3420.3</v>
    </oc>
    <nc r="E26"/>
  </rcc>
  <rcc rId="730" sId="4" numFmtId="4">
    <oc r="F26">
      <v>2666.6666</v>
    </oc>
    <nc r="F26"/>
  </rcc>
  <rcc rId="731" sId="4" numFmtId="4">
    <oc r="G26">
      <v>353</v>
    </oc>
    <nc r="G26"/>
  </rcc>
  <rcc rId="732" sId="4" numFmtId="4">
    <oc r="H26">
      <v>833.33333000000005</v>
    </oc>
    <nc r="H26"/>
  </rcc>
  <rcc rId="733" sId="4" numFmtId="4">
    <oc r="I26">
      <v>0</v>
    </oc>
    <nc r="I26"/>
  </rcc>
  <rcc rId="734" sId="4" numFmtId="4">
    <oc r="K26">
      <v>0</v>
    </oc>
    <nc r="K26"/>
  </rcc>
  <rcc rId="735" sId="4" numFmtId="4">
    <oc r="M26">
      <v>0</v>
    </oc>
    <nc r="M26"/>
  </rcc>
  <rcc rId="736" sId="4" numFmtId="4">
    <oc r="O26">
      <v>1531.6</v>
    </oc>
    <nc r="O26"/>
  </rcc>
  <rcc rId="737" sId="4" numFmtId="4">
    <oc r="C27">
      <v>3465.7</v>
    </oc>
    <nc r="C27"/>
  </rcc>
  <rcc rId="738" sId="4" numFmtId="4">
    <oc r="D27">
      <v>5000</v>
    </oc>
    <nc r="D27"/>
  </rcc>
  <rcc rId="739" sId="4" numFmtId="4">
    <oc r="E27">
      <v>2729.3</v>
    </oc>
    <nc r="E27"/>
  </rcc>
  <rcc rId="740" sId="4" numFmtId="4">
    <oc r="F27">
      <v>2666.6666</v>
    </oc>
    <nc r="F27"/>
  </rcc>
  <rcc rId="741" sId="4" numFmtId="4">
    <oc r="G27">
      <v>554.6</v>
    </oc>
    <nc r="G27"/>
  </rcc>
  <rcc rId="742" sId="4" numFmtId="4">
    <oc r="H27">
      <v>833.33333000000005</v>
    </oc>
    <nc r="H27"/>
  </rcc>
  <rcc rId="743" sId="4" numFmtId="4">
    <oc r="I27">
      <v>0</v>
    </oc>
    <nc r="I27"/>
  </rcc>
  <rcc rId="744" sId="4" numFmtId="4">
    <oc r="K27">
      <v>0</v>
    </oc>
    <nc r="K27"/>
  </rcc>
  <rcc rId="745" sId="4" numFmtId="4">
    <oc r="M27">
      <v>0</v>
    </oc>
    <nc r="M27"/>
  </rcc>
  <rcc rId="746" sId="4" numFmtId="4">
    <oc r="O27">
      <v>1582.1</v>
    </oc>
    <nc r="O27"/>
  </rcc>
  <rcc rId="747" sId="4" numFmtId="4">
    <oc r="C28">
      <v>2449.6</v>
    </oc>
    <nc r="C28"/>
  </rcc>
  <rcc rId="748" sId="4" numFmtId="4">
    <oc r="D28">
      <v>5000</v>
    </oc>
    <nc r="D28"/>
  </rcc>
  <rcc rId="749" sId="4" numFmtId="4">
    <oc r="E28">
      <v>4599.7</v>
    </oc>
    <nc r="E28"/>
  </rcc>
  <rcc rId="750" sId="4" numFmtId="4">
    <oc r="F28">
      <v>2666.6666</v>
    </oc>
    <nc r="F28"/>
  </rcc>
  <rcc rId="751" sId="4" numFmtId="4">
    <oc r="G28">
      <v>326.89999999999998</v>
    </oc>
    <nc r="G28"/>
  </rcc>
  <rcc rId="752" sId="4" numFmtId="4">
    <oc r="H28">
      <v>833.33333000000005</v>
    </oc>
    <nc r="H28"/>
  </rcc>
  <rcc rId="753" sId="4" numFmtId="4">
    <oc r="I28">
      <v>0</v>
    </oc>
    <nc r="I28"/>
  </rcc>
  <rcc rId="754" sId="4" numFmtId="4">
    <oc r="K28">
      <v>0</v>
    </oc>
    <nc r="K28"/>
  </rcc>
  <rcc rId="755" sId="4" numFmtId="4">
    <oc r="M28">
      <v>0</v>
    </oc>
    <nc r="M28"/>
  </rcc>
  <rcc rId="756" sId="4" numFmtId="4">
    <oc r="O28">
      <v>1072.5999999999999</v>
    </oc>
    <nc r="O28"/>
  </rcc>
  <rcc rId="757" sId="4" numFmtId="4">
    <oc r="C29">
      <v>5631.8</v>
    </oc>
    <nc r="C29"/>
  </rcc>
  <rcc rId="758" sId="4" numFmtId="4">
    <oc r="D29">
      <v>5000</v>
    </oc>
    <nc r="D29"/>
  </rcc>
  <rcc rId="759" sId="4" numFmtId="4">
    <oc r="E29">
      <v>4924</v>
    </oc>
    <nc r="E29"/>
  </rcc>
  <rcc rId="760" sId="4" numFmtId="4">
    <oc r="F29">
      <v>2666.6666</v>
    </oc>
    <nc r="F29"/>
  </rcc>
  <rcc rId="761" sId="4" numFmtId="4">
    <oc r="G29">
      <v>457.8</v>
    </oc>
    <nc r="G29"/>
  </rcc>
  <rcc rId="762" sId="4" numFmtId="4">
    <oc r="H29">
      <v>833.33333000000005</v>
    </oc>
    <nc r="H29"/>
  </rcc>
  <rcc rId="763" sId="4" numFmtId="4">
    <oc r="I29">
      <v>0</v>
    </oc>
    <nc r="I29"/>
  </rcc>
  <rcc rId="764" sId="4" numFmtId="4">
    <oc r="K29">
      <v>0</v>
    </oc>
    <nc r="K29"/>
  </rcc>
  <rcc rId="765" sId="4" numFmtId="4">
    <oc r="M29">
      <v>0</v>
    </oc>
    <nc r="M29"/>
  </rcc>
  <rcc rId="766" sId="4" numFmtId="4">
    <oc r="O29">
      <v>1854.5</v>
    </oc>
    <nc r="O29"/>
  </rcc>
  <rcc rId="767" sId="4" numFmtId="4">
    <oc r="C30">
      <v>7316.5</v>
    </oc>
    <nc r="C30"/>
  </rcc>
  <rcc rId="768" sId="4" numFmtId="4">
    <oc r="D30">
      <v>5000</v>
    </oc>
    <nc r="D30"/>
  </rcc>
  <rcc rId="769" sId="4" numFmtId="4">
    <oc r="E30">
      <v>1069.4000000000001</v>
    </oc>
    <nc r="E30"/>
  </rcc>
  <rcc rId="770" sId="4" numFmtId="4">
    <oc r="F30">
      <v>2666.6666</v>
    </oc>
    <nc r="F30"/>
  </rcc>
  <rcc rId="771" sId="4" numFmtId="4">
    <oc r="G30">
      <v>172.6</v>
    </oc>
    <nc r="G30"/>
  </rcc>
  <rcc rId="772" sId="4" numFmtId="4">
    <oc r="H30">
      <v>833.33333000000005</v>
    </oc>
    <nc r="H30"/>
  </rcc>
  <rcc rId="773" sId="4" numFmtId="4">
    <oc r="I30">
      <v>0</v>
    </oc>
    <nc r="I30"/>
  </rcc>
  <rcc rId="774" sId="4" numFmtId="4">
    <oc r="K30">
      <v>0</v>
    </oc>
    <nc r="K30"/>
  </rcc>
  <rcc rId="775" sId="4" numFmtId="4">
    <oc r="M30">
      <v>0</v>
    </oc>
    <nc r="M30"/>
  </rcc>
  <rcc rId="776" sId="4" numFmtId="4">
    <oc r="O30">
      <v>2248.6</v>
    </oc>
    <nc r="O30"/>
  </rcc>
  <rcc rId="777" sId="4" numFmtId="4">
    <oc r="C31">
      <v>7882.4</v>
    </oc>
    <nc r="C31"/>
  </rcc>
  <rcc rId="778" sId="4" numFmtId="4">
    <oc r="D31">
      <v>5000</v>
    </oc>
    <nc r="D31"/>
  </rcc>
  <rcc rId="779" sId="4" numFmtId="4">
    <oc r="E31">
      <v>0</v>
    </oc>
    <nc r="E31"/>
  </rcc>
  <rcc rId="780" sId="4" numFmtId="4">
    <oc r="F31">
      <v>2666.6666</v>
    </oc>
    <nc r="F31"/>
  </rcc>
  <rcc rId="781" sId="4" numFmtId="4">
    <oc r="G31">
      <v>33.9</v>
    </oc>
    <nc r="G31"/>
  </rcc>
  <rcc rId="782" sId="4" numFmtId="4">
    <oc r="H31">
      <v>833.33333000000005</v>
    </oc>
    <nc r="H31"/>
  </rcc>
  <rcc rId="783" sId="4" numFmtId="4">
    <oc r="I31">
      <v>0</v>
    </oc>
    <nc r="I31"/>
  </rcc>
  <rcc rId="784" sId="4" numFmtId="4">
    <oc r="K31">
      <v>0</v>
    </oc>
    <nc r="K31"/>
  </rcc>
  <rcc rId="785" sId="4" numFmtId="4">
    <oc r="M31">
      <v>0</v>
    </oc>
    <nc r="M31"/>
  </rcc>
  <rcc rId="786" sId="4" numFmtId="4">
    <oc r="O31">
      <v>1788.4</v>
    </oc>
    <nc r="O31"/>
  </rcc>
  <rcc rId="787" sId="4" numFmtId="4">
    <oc r="P26">
      <v>2656.6666599999999</v>
    </oc>
    <nc r="P26"/>
  </rcc>
  <rcc rId="788" sId="4" numFmtId="4">
    <oc r="P27">
      <v>2656.6666599999999</v>
    </oc>
    <nc r="P27"/>
  </rcc>
  <rcc rId="789" sId="4" numFmtId="4">
    <oc r="P28">
      <v>2656.6666599999999</v>
    </oc>
    <nc r="P28"/>
  </rcc>
  <rcc rId="790" sId="4" numFmtId="4">
    <oc r="P29">
      <v>2656.6666599999999</v>
    </oc>
    <nc r="P29"/>
  </rcc>
  <rcc rId="791" sId="4" numFmtId="4">
    <oc r="P30">
      <v>2656.6666599999999</v>
    </oc>
    <nc r="P30"/>
  </rcc>
  <rcc rId="792" sId="4" numFmtId="4">
    <oc r="P31">
      <v>2656.6666599999999</v>
    </oc>
    <nc r="P31"/>
  </rcc>
  <rcc rId="793" sId="4" numFmtId="4">
    <oc r="C25">
      <v>6729.3</v>
    </oc>
    <nc r="C25"/>
  </rcc>
  <rcc rId="794" sId="4" numFmtId="4">
    <oc r="D25">
      <v>5000</v>
    </oc>
    <nc r="D25"/>
  </rcc>
  <rcc rId="795" sId="4" numFmtId="4">
    <oc r="E25">
      <v>11959.9</v>
    </oc>
    <nc r="E25"/>
  </rcc>
  <rcc rId="796" sId="4" numFmtId="4">
    <oc r="F25">
      <v>2666.6666</v>
    </oc>
    <nc r="F25"/>
  </rcc>
  <rcc rId="797" sId="4" numFmtId="4">
    <oc r="G25">
      <v>1068.0999999999999</v>
    </oc>
    <nc r="G25"/>
  </rcc>
  <rcc rId="798" sId="4" numFmtId="4">
    <oc r="H25">
      <v>833.33333000000005</v>
    </oc>
    <nc r="H25"/>
  </rcc>
  <rcc rId="799" sId="4" numFmtId="4">
    <oc r="I25">
      <v>0</v>
    </oc>
    <nc r="I25"/>
  </rcc>
  <rcc rId="800" sId="4" numFmtId="4">
    <oc r="K25">
      <v>0</v>
    </oc>
    <nc r="K25"/>
  </rcc>
  <rcc rId="801" sId="4" numFmtId="4">
    <oc r="M25">
      <v>0</v>
    </oc>
    <nc r="M25"/>
  </rcc>
  <rcc rId="802" sId="4" numFmtId="4">
    <oc r="O25">
      <v>1089.5999999999999</v>
    </oc>
    <nc r="O25"/>
  </rcc>
  <rcc rId="803" sId="4" numFmtId="4">
    <oc r="P25">
      <v>2656.6666599999999</v>
    </oc>
    <nc r="P25"/>
  </rcc>
  <rcc rId="804" sId="4" numFmtId="4">
    <oc r="C33">
      <v>5437.2</v>
    </oc>
    <nc r="C33"/>
  </rcc>
  <rcc rId="805" sId="4" numFmtId="4">
    <oc r="D33">
      <v>5000</v>
    </oc>
    <nc r="D33"/>
  </rcc>
  <rcc rId="806" sId="4" numFmtId="4">
    <oc r="E33">
      <v>197.5</v>
    </oc>
    <nc r="E33"/>
  </rcc>
  <rcc rId="807" sId="4" numFmtId="4">
    <oc r="F33">
      <v>2666.6666</v>
    </oc>
    <nc r="F33"/>
  </rcc>
  <rcc rId="808" sId="4" numFmtId="4">
    <oc r="G33">
      <v>0</v>
    </oc>
    <nc r="G33"/>
  </rcc>
  <rcc rId="809" sId="4" numFmtId="4">
    <oc r="H33">
      <v>833.33333000000005</v>
    </oc>
    <nc r="H33"/>
  </rcc>
  <rcc rId="810" sId="4" numFmtId="4">
    <oc r="I33">
      <v>0</v>
    </oc>
    <nc r="I33"/>
  </rcc>
  <rcc rId="811" sId="4" numFmtId="4">
    <oc r="K33">
      <v>0</v>
    </oc>
    <nc r="K33"/>
  </rcc>
  <rcc rId="812" sId="4" numFmtId="4">
    <oc r="M33">
      <v>0</v>
    </oc>
    <nc r="M33"/>
  </rcc>
  <rcc rId="813" sId="4" numFmtId="4">
    <oc r="O33">
      <v>2531.3000000000002</v>
    </oc>
    <nc r="O33"/>
  </rcc>
  <rcc rId="814" sId="4" numFmtId="4">
    <oc r="P33">
      <v>2656.6666599999999</v>
    </oc>
    <nc r="P33"/>
  </rcc>
  <rcc rId="815" sId="4" numFmtId="4">
    <oc r="C34">
      <v>5564.5</v>
    </oc>
    <nc r="C34"/>
  </rcc>
  <rcc rId="816" sId="4" numFmtId="4">
    <oc r="D34">
      <v>5000</v>
    </oc>
    <nc r="D34"/>
  </rcc>
  <rcc rId="817" sId="4" numFmtId="4">
    <oc r="E34">
      <v>4.8</v>
    </oc>
    <nc r="E34"/>
  </rcc>
  <rcc rId="818" sId="4" numFmtId="4">
    <oc r="F34">
      <v>2666.6666</v>
    </oc>
    <nc r="F34"/>
  </rcc>
  <rcc rId="819" sId="4" numFmtId="4">
    <oc r="G34">
      <v>15</v>
    </oc>
    <nc r="G34"/>
  </rcc>
  <rcc rId="820" sId="4" numFmtId="4">
    <oc r="H34">
      <v>833.33333000000005</v>
    </oc>
    <nc r="H34"/>
  </rcc>
  <rcc rId="821" sId="4" numFmtId="4">
    <oc r="I34">
      <v>0</v>
    </oc>
    <nc r="I34"/>
  </rcc>
  <rcc rId="822" sId="4" numFmtId="4">
    <oc r="K34">
      <v>12</v>
    </oc>
    <nc r="K34"/>
  </rcc>
  <rcc rId="823" sId="4" numFmtId="4">
    <oc r="M34">
      <v>0</v>
    </oc>
    <nc r="M34"/>
  </rcc>
  <rcc rId="824" sId="4" numFmtId="4">
    <oc r="O34">
      <v>2546.5</v>
    </oc>
    <nc r="O34"/>
  </rcc>
  <rcc rId="825" sId="4" numFmtId="4">
    <oc r="P34">
      <v>2656.6666599999999</v>
    </oc>
    <nc r="P34"/>
  </rcc>
  <rcc rId="826" sId="4" numFmtId="4">
    <oc r="C35">
      <v>5217.7</v>
    </oc>
    <nc r="C35"/>
  </rcc>
  <rcc rId="827" sId="4" numFmtId="4">
    <oc r="D35">
      <v>5000</v>
    </oc>
    <nc r="D35"/>
  </rcc>
  <rcc rId="828" sId="4" numFmtId="4">
    <oc r="E35">
      <v>1951</v>
    </oc>
    <nc r="E35"/>
  </rcc>
  <rcc rId="829" sId="4" numFmtId="4">
    <oc r="F35">
      <v>2666.6666</v>
    </oc>
    <nc r="F35"/>
  </rcc>
  <rcc rId="830" sId="4" numFmtId="4">
    <oc r="G35">
      <v>116.5</v>
    </oc>
    <nc r="G35"/>
  </rcc>
  <rcc rId="831" sId="4" numFmtId="4">
    <oc r="H35">
      <v>833.33333000000005</v>
    </oc>
    <nc r="H35"/>
  </rcc>
  <rcc rId="832" sId="4" numFmtId="4">
    <oc r="I35">
      <v>0</v>
    </oc>
    <nc r="I35"/>
  </rcc>
  <rcc rId="833" sId="4" numFmtId="4">
    <oc r="K35">
      <v>0</v>
    </oc>
    <nc r="K35"/>
  </rcc>
  <rcc rId="834" sId="4" numFmtId="4">
    <oc r="M35">
      <v>0</v>
    </oc>
    <nc r="M35"/>
  </rcc>
  <rcc rId="835" sId="4" numFmtId="4">
    <oc r="O35">
      <v>2898.8</v>
    </oc>
    <nc r="O35"/>
  </rcc>
  <rcc rId="836" sId="4" numFmtId="4">
    <oc r="P35">
      <v>2656.6666599999999</v>
    </oc>
    <nc r="P35"/>
  </rcc>
  <rcc rId="837" sId="4" numFmtId="4">
    <oc r="C36">
      <v>4153.7</v>
    </oc>
    <nc r="C36"/>
  </rcc>
  <rcc rId="838" sId="4" numFmtId="4">
    <oc r="D36">
      <v>5000</v>
    </oc>
    <nc r="D36"/>
  </rcc>
  <rcc rId="839" sId="4" numFmtId="4">
    <oc r="E36">
      <v>7937.6</v>
    </oc>
    <nc r="E36"/>
  </rcc>
  <rcc rId="840" sId="4" numFmtId="4">
    <oc r="F36">
      <v>2666.6666</v>
    </oc>
    <nc r="F36"/>
  </rcc>
  <rcc rId="841" sId="4" numFmtId="4">
    <oc r="G36">
      <v>303.5</v>
    </oc>
    <nc r="G36"/>
  </rcc>
  <rcc rId="842" sId="4" numFmtId="4">
    <oc r="H36">
      <v>833.33333000000005</v>
    </oc>
    <nc r="H36"/>
  </rcc>
  <rcc rId="843" sId="4" numFmtId="4">
    <oc r="I36">
      <v>0</v>
    </oc>
    <nc r="I36"/>
  </rcc>
  <rcc rId="844" sId="4" numFmtId="4">
    <oc r="K36">
      <v>0</v>
    </oc>
    <nc r="K36"/>
  </rcc>
  <rcc rId="845" sId="4" numFmtId="4">
    <oc r="M36">
      <v>13</v>
    </oc>
    <nc r="M36"/>
  </rcc>
  <rcc rId="846" sId="4" numFmtId="4">
    <oc r="O36">
      <v>2568.9</v>
    </oc>
    <nc r="O36"/>
  </rcc>
  <rcc rId="847" sId="4" numFmtId="4">
    <oc r="P36">
      <v>2656.6666599999999</v>
    </oc>
    <nc r="P36"/>
  </rcc>
  <rcc rId="848" sId="4" numFmtId="4">
    <oc r="C37">
      <v>4157.3</v>
    </oc>
    <nc r="C37"/>
  </rcc>
  <rcc rId="849" sId="4" numFmtId="4">
    <oc r="D37">
      <v>5000</v>
    </oc>
    <nc r="D37"/>
  </rcc>
  <rcc rId="850" sId="4" numFmtId="4">
    <oc r="E37">
      <v>4163.1000000000004</v>
    </oc>
    <nc r="E37"/>
  </rcc>
  <rcc rId="851" sId="4" numFmtId="4">
    <oc r="F37">
      <v>2666.6666</v>
    </oc>
    <nc r="F37"/>
  </rcc>
  <rcc rId="852" sId="4" numFmtId="4">
    <oc r="G37">
      <v>571.29999999999995</v>
    </oc>
    <nc r="G37"/>
  </rcc>
  <rcc rId="853" sId="4" numFmtId="4">
    <oc r="H37">
      <v>833.33333000000005</v>
    </oc>
    <nc r="H37"/>
  </rcc>
  <rcc rId="854" sId="4" numFmtId="4">
    <oc r="I37">
      <v>0</v>
    </oc>
    <nc r="I37"/>
  </rcc>
  <rcc rId="855" sId="4" numFmtId="4">
    <oc r="K37">
      <v>0</v>
    </oc>
    <nc r="K37"/>
  </rcc>
  <rcc rId="856" sId="4" numFmtId="4">
    <oc r="M37">
      <v>0</v>
    </oc>
    <nc r="M37"/>
  </rcc>
  <rcc rId="857" sId="4" numFmtId="4">
    <oc r="O37">
      <v>2790.2</v>
    </oc>
    <nc r="O37"/>
  </rcc>
  <rcc rId="858" sId="4" numFmtId="4">
    <oc r="P37">
      <v>2656.6666599999999</v>
    </oc>
    <nc r="P37"/>
  </rcc>
  <rcc rId="859" sId="4" numFmtId="4">
    <oc r="C38">
      <v>6759.7</v>
    </oc>
    <nc r="C38"/>
  </rcc>
  <rcc rId="860" sId="4" numFmtId="4">
    <oc r="D38">
      <v>5000</v>
    </oc>
    <nc r="D38"/>
  </rcc>
  <rcc rId="861" sId="4" numFmtId="4">
    <oc r="E38">
      <v>2477.6999999999998</v>
    </oc>
    <nc r="E38"/>
  </rcc>
  <rcc rId="862" sId="4" numFmtId="4">
    <oc r="F38">
      <v>2666.6666</v>
    </oc>
    <nc r="F38"/>
  </rcc>
  <rcc rId="863" sId="4" numFmtId="4">
    <oc r="G38">
      <v>381.9</v>
    </oc>
    <nc r="G38"/>
  </rcc>
  <rcc rId="864" sId="4" numFmtId="4">
    <oc r="H38">
      <v>833.33333000000005</v>
    </oc>
    <nc r="H38"/>
  </rcc>
  <rcc rId="865" sId="4" numFmtId="4">
    <oc r="I38">
      <v>0</v>
    </oc>
    <nc r="I38"/>
  </rcc>
  <rcc rId="866" sId="4" numFmtId="4">
    <oc r="K38">
      <v>1642.3</v>
    </oc>
    <nc r="K38"/>
  </rcc>
  <rcc rId="867" sId="4" numFmtId="4">
    <oc r="M38">
      <v>0</v>
    </oc>
    <nc r="M38"/>
  </rcc>
  <rcc rId="868" sId="4" numFmtId="4">
    <oc r="O38">
      <v>3644.7</v>
    </oc>
    <nc r="O38"/>
  </rcc>
  <rcc rId="869" sId="4" numFmtId="4">
    <oc r="P38">
      <v>2656.6666599999999</v>
    </oc>
    <nc r="P38"/>
  </rcc>
  <rcc rId="870" sId="4" numFmtId="4">
    <oc r="C5">
      <v>5721.2</v>
    </oc>
    <nc r="C5"/>
  </rcc>
  <rcc rId="871" sId="4" numFmtId="4">
    <oc r="D5">
      <v>5000</v>
    </oc>
    <nc r="D5"/>
  </rcc>
  <rcc rId="872" sId="4" numFmtId="4">
    <oc r="E5">
      <v>0</v>
    </oc>
    <nc r="E5"/>
  </rcc>
  <rcc rId="873" sId="4" numFmtId="4">
    <oc r="F5">
      <v>2666.6666</v>
    </oc>
    <nc r="F5"/>
  </rcc>
  <rcc rId="874" sId="4" numFmtId="4">
    <oc r="G5">
      <v>0</v>
    </oc>
    <nc r="G5"/>
  </rcc>
  <rcc rId="875" sId="4" numFmtId="4">
    <oc r="H5">
      <v>833.33333000000005</v>
    </oc>
    <nc r="H5"/>
  </rcc>
  <rcc rId="876" sId="4" numFmtId="4">
    <oc r="I5">
      <v>0</v>
    </oc>
    <nc r="I5"/>
  </rcc>
  <rcc rId="877" sId="4" numFmtId="4">
    <oc r="K5">
      <v>0</v>
    </oc>
    <nc r="K5"/>
  </rcc>
  <rcc rId="878" sId="4" numFmtId="4">
    <oc r="M5">
      <v>0</v>
    </oc>
    <nc r="M5"/>
  </rcc>
  <rcc rId="879" sId="4" numFmtId="4">
    <oc r="O5">
      <v>840.8</v>
    </oc>
    <nc r="O5"/>
  </rcc>
  <rcc rId="880" sId="4" numFmtId="4">
    <oc r="P5">
      <v>2656.6666599999999</v>
    </oc>
    <nc r="P5"/>
  </rcc>
  <rcc rId="881" sId="4" numFmtId="4">
    <oc r="C6">
      <v>8844.7999999999993</v>
    </oc>
    <nc r="C6"/>
  </rcc>
  <rcc rId="882" sId="4" numFmtId="4">
    <oc r="D6">
      <v>5000</v>
    </oc>
    <nc r="D6"/>
  </rcc>
  <rcc rId="883" sId="4" numFmtId="4">
    <oc r="E6">
      <v>0</v>
    </oc>
    <nc r="E6"/>
  </rcc>
  <rcc rId="884" sId="4" numFmtId="4">
    <oc r="F6">
      <v>2666.6666</v>
    </oc>
    <nc r="F6"/>
  </rcc>
  <rcc rId="885" sId="4" numFmtId="4">
    <oc r="G6">
      <v>0</v>
    </oc>
    <nc r="G6"/>
  </rcc>
  <rcc rId="886" sId="4" numFmtId="4">
    <oc r="H6">
      <v>833.33333000000005</v>
    </oc>
    <nc r="H6"/>
  </rcc>
  <rcc rId="887" sId="4" numFmtId="4">
    <oc r="I6">
      <v>0</v>
    </oc>
    <nc r="I6"/>
  </rcc>
  <rcc rId="888" sId="4" numFmtId="4">
    <oc r="K6">
      <v>0</v>
    </oc>
    <nc r="K6"/>
  </rcc>
  <rcc rId="889" sId="4" numFmtId="4">
    <oc r="M6">
      <v>0</v>
    </oc>
    <nc r="M6"/>
  </rcc>
  <rcc rId="890" sId="4" numFmtId="4">
    <oc r="O6">
      <v>1751.35</v>
    </oc>
    <nc r="O6"/>
  </rcc>
  <rcc rId="891" sId="4" numFmtId="4">
    <oc r="P6">
      <v>2656.6666599999999</v>
    </oc>
    <nc r="P6"/>
  </rcc>
  <rcc rId="892" sId="4" numFmtId="4">
    <oc r="C7">
      <v>8688.4</v>
    </oc>
    <nc r="C7"/>
  </rcc>
  <rcc rId="893" sId="4" numFmtId="4">
    <oc r="D7">
      <v>5000</v>
    </oc>
    <nc r="D7"/>
  </rcc>
  <rcc rId="894" sId="4" numFmtId="4">
    <oc r="E7">
      <v>0</v>
    </oc>
    <nc r="E7"/>
  </rcc>
  <rcc rId="895" sId="4" numFmtId="4">
    <oc r="F7">
      <v>2666.6666</v>
    </oc>
    <nc r="F7"/>
  </rcc>
  <rcc rId="896" sId="4" numFmtId="4">
    <oc r="G7">
      <v>0</v>
    </oc>
    <nc r="G7"/>
  </rcc>
  <rcc rId="897" sId="4" numFmtId="4">
    <oc r="H7">
      <v>833.33333000000005</v>
    </oc>
    <nc r="H7"/>
  </rcc>
  <rcc rId="898" sId="4" numFmtId="4">
    <oc r="I7">
      <v>0</v>
    </oc>
    <nc r="I7"/>
  </rcc>
  <rcc rId="899" sId="4" numFmtId="4">
    <oc r="K7">
      <v>0</v>
    </oc>
    <nc r="K7"/>
  </rcc>
  <rcc rId="900" sId="4" numFmtId="4">
    <oc r="M7">
      <v>0</v>
    </oc>
    <nc r="M7"/>
  </rcc>
  <rcc rId="901" sId="4" numFmtId="4">
    <oc r="O7">
      <v>467.1</v>
    </oc>
    <nc r="O7"/>
  </rcc>
  <rcc rId="902" sId="4" numFmtId="4">
    <oc r="P7">
      <v>2656.6666599999999</v>
    </oc>
    <nc r="P7"/>
  </rcc>
  <rcc rId="903" sId="4" numFmtId="4">
    <oc r="C9">
      <v>3380.6</v>
    </oc>
    <nc r="C9"/>
  </rcc>
  <rcc rId="904" sId="4" numFmtId="4">
    <oc r="D9">
      <v>5000</v>
    </oc>
    <nc r="D9"/>
  </rcc>
  <rcc rId="905" sId="4" numFmtId="4">
    <oc r="E9">
      <v>0</v>
    </oc>
    <nc r="E9"/>
  </rcc>
  <rcc rId="906" sId="4" numFmtId="4">
    <oc r="F9">
      <v>2666.6666</v>
    </oc>
    <nc r="F9"/>
  </rcc>
  <rcc rId="907" sId="4" numFmtId="4">
    <oc r="G9">
      <v>0</v>
    </oc>
    <nc r="G9"/>
  </rcc>
  <rcc rId="908" sId="4" numFmtId="4">
    <oc r="H9">
      <v>833.33333000000005</v>
    </oc>
    <nc r="H9"/>
  </rcc>
  <rcc rId="909" sId="4" numFmtId="4">
    <oc r="I9">
      <v>0</v>
    </oc>
    <nc r="I9"/>
  </rcc>
  <rcc rId="910" sId="4" numFmtId="4">
    <oc r="K9">
      <v>0</v>
    </oc>
    <nc r="K9"/>
  </rcc>
  <rcc rId="911" sId="4" numFmtId="4">
    <oc r="M9">
      <v>1048</v>
    </oc>
    <nc r="M9"/>
  </rcc>
  <rcc rId="912" sId="4" numFmtId="4">
    <oc r="O9">
      <v>1469.2</v>
    </oc>
    <nc r="O9"/>
  </rcc>
  <rcc rId="913" sId="4" numFmtId="4">
    <oc r="P9">
      <v>2656.6666599999999</v>
    </oc>
    <nc r="P9"/>
  </rcc>
  <rcc rId="914" sId="4" numFmtId="4">
    <oc r="C10">
      <v>4103.8</v>
    </oc>
    <nc r="C10"/>
  </rcc>
  <rcc rId="915" sId="4" numFmtId="4">
    <oc r="D10">
      <v>5000</v>
    </oc>
    <nc r="D10"/>
  </rcc>
  <rcc rId="916" sId="4" numFmtId="4">
    <oc r="E10">
      <v>0</v>
    </oc>
    <nc r="E10"/>
  </rcc>
  <rcc rId="917" sId="4" numFmtId="4">
    <oc r="F10">
      <v>2666.6666</v>
    </oc>
    <nc r="F10"/>
  </rcc>
  <rcc rId="918" sId="4" numFmtId="4">
    <oc r="G10">
      <v>0</v>
    </oc>
    <nc r="G10"/>
  </rcc>
  <rcc rId="919" sId="4" numFmtId="4">
    <oc r="H10">
      <v>833.33333000000005</v>
    </oc>
    <nc r="H10"/>
  </rcc>
  <rcc rId="920" sId="4" numFmtId="4">
    <oc r="I10">
      <v>0</v>
    </oc>
    <nc r="I10"/>
  </rcc>
  <rcc rId="921" sId="4" numFmtId="4">
    <oc r="K10">
      <v>0</v>
    </oc>
    <nc r="K10"/>
  </rcc>
  <rcc rId="922" sId="4" numFmtId="4">
    <oc r="M10">
      <v>0</v>
    </oc>
    <nc r="M10"/>
  </rcc>
  <rcc rId="923" sId="4" numFmtId="4">
    <oc r="O10">
      <v>2738.4</v>
    </oc>
    <nc r="O10"/>
  </rcc>
  <rcc rId="924" sId="4" numFmtId="4">
    <oc r="P10">
      <v>2656.6666599999999</v>
    </oc>
    <nc r="P10"/>
  </rcc>
  <rcc rId="925" sId="4" numFmtId="4">
    <oc r="C11">
      <v>4878.8999999999996</v>
    </oc>
    <nc r="C11"/>
  </rcc>
  <rcc rId="926" sId="4" numFmtId="4">
    <oc r="D11">
      <v>5000</v>
    </oc>
    <nc r="D11"/>
  </rcc>
  <rcc rId="927" sId="4" numFmtId="4">
    <oc r="E11">
      <v>9.8000000000000007</v>
    </oc>
    <nc r="E11"/>
  </rcc>
  <rcc rId="928" sId="4" numFmtId="4">
    <oc r="F11">
      <v>2666.6666</v>
    </oc>
    <nc r="F11"/>
  </rcc>
  <rcc rId="929" sId="4" numFmtId="4">
    <oc r="G11">
      <v>0</v>
    </oc>
    <nc r="G11"/>
  </rcc>
  <rcc rId="930" sId="4" numFmtId="4">
    <oc r="H11">
      <v>833.33333000000005</v>
    </oc>
    <nc r="H11"/>
  </rcc>
  <rcc rId="931" sId="4" numFmtId="4">
    <oc r="I11">
      <v>0</v>
    </oc>
    <nc r="I11"/>
  </rcc>
  <rcc rId="932" sId="4" numFmtId="4">
    <oc r="K11">
      <v>0</v>
    </oc>
    <nc r="K11"/>
  </rcc>
  <rcc rId="933" sId="4" numFmtId="4">
    <oc r="M11">
      <v>0</v>
    </oc>
    <nc r="M11"/>
  </rcc>
  <rcc rId="934" sId="4" numFmtId="4">
    <oc r="O11">
      <v>3070</v>
    </oc>
    <nc r="O11"/>
  </rcc>
  <rcc rId="935" sId="4" numFmtId="4">
    <oc r="P11">
      <v>2656.6666599999999</v>
    </oc>
    <nc r="P11"/>
  </rcc>
  <rcc rId="936" sId="4" numFmtId="4">
    <oc r="C12">
      <v>2857.7</v>
    </oc>
    <nc r="C12"/>
  </rcc>
  <rcc rId="937" sId="4" numFmtId="4">
    <oc r="D12">
      <v>5000</v>
    </oc>
    <nc r="D12"/>
  </rcc>
  <rcc rId="938" sId="4" numFmtId="4">
    <oc r="E12">
      <v>0</v>
    </oc>
    <nc r="E12"/>
  </rcc>
  <rcc rId="939" sId="4" numFmtId="4">
    <oc r="F12">
      <v>2666.6666</v>
    </oc>
    <nc r="F12"/>
  </rcc>
  <rcc rId="940" sId="4" numFmtId="4">
    <oc r="G12">
      <v>0</v>
    </oc>
    <nc r="G12"/>
  </rcc>
  <rcc rId="941" sId="4" numFmtId="4">
    <oc r="H12">
      <v>833.33333000000005</v>
    </oc>
    <nc r="H12"/>
  </rcc>
  <rcc rId="942" sId="4" numFmtId="4">
    <oc r="I12">
      <v>0</v>
    </oc>
    <nc r="I12"/>
  </rcc>
  <rcc rId="943" sId="4" numFmtId="4">
    <oc r="K12">
      <v>0</v>
    </oc>
    <nc r="K12"/>
  </rcc>
  <rcc rId="944" sId="4" numFmtId="4">
    <oc r="M12">
      <v>0</v>
    </oc>
    <nc r="M12"/>
  </rcc>
  <rcc rId="945" sId="4" numFmtId="4">
    <oc r="O12">
      <v>1599</v>
    </oc>
    <nc r="O12"/>
  </rcc>
  <rcc rId="946" sId="4" numFmtId="4">
    <oc r="P12">
      <v>2656.6666599999999</v>
    </oc>
    <nc r="P12"/>
  </rcc>
  <rcc rId="947" sId="4" numFmtId="4">
    <oc r="C13">
      <v>5736.1</v>
    </oc>
    <nc r="C13"/>
  </rcc>
  <rcc rId="948" sId="4" numFmtId="4">
    <oc r="D13">
      <v>5000</v>
    </oc>
    <nc r="D13"/>
  </rcc>
  <rcc rId="949" sId="4" numFmtId="4">
    <oc r="E13">
      <v>0</v>
    </oc>
    <nc r="E13"/>
  </rcc>
  <rcc rId="950" sId="4" numFmtId="4">
    <oc r="F13">
      <v>2666.6666</v>
    </oc>
    <nc r="F13"/>
  </rcc>
  <rcc rId="951" sId="4" numFmtId="4">
    <oc r="G13">
      <v>0</v>
    </oc>
    <nc r="G13"/>
  </rcc>
  <rcc rId="952" sId="4" numFmtId="4">
    <oc r="H13">
      <v>833.33333000000005</v>
    </oc>
    <nc r="H13"/>
  </rcc>
  <rcc rId="953" sId="4" numFmtId="4">
    <oc r="I13">
      <v>0</v>
    </oc>
    <nc r="I13"/>
  </rcc>
  <rcc rId="954" sId="4" numFmtId="4">
    <oc r="K13">
      <v>0</v>
    </oc>
    <nc r="K13"/>
  </rcc>
  <rcc rId="955" sId="4" numFmtId="4">
    <oc r="M13">
      <v>64.400000000000006</v>
    </oc>
    <nc r="M13"/>
  </rcc>
  <rcc rId="956" sId="4" numFmtId="4">
    <oc r="O13">
      <v>2192</v>
    </oc>
    <nc r="O13"/>
  </rcc>
  <rcc rId="957" sId="4" numFmtId="4">
    <oc r="P13">
      <v>2656.6666599999999</v>
    </oc>
    <nc r="P13"/>
  </rcc>
  <rcc rId="958" sId="4" numFmtId="4">
    <oc r="C14">
      <v>6441.3</v>
    </oc>
    <nc r="C14"/>
  </rcc>
  <rcc rId="959" sId="4" numFmtId="4">
    <oc r="D14">
      <v>5000</v>
    </oc>
    <nc r="D14"/>
  </rcc>
  <rcc rId="960" sId="4" numFmtId="4">
    <oc r="E14">
      <v>47.2</v>
    </oc>
    <nc r="E14"/>
  </rcc>
  <rcc rId="961" sId="4" numFmtId="4">
    <oc r="F14">
      <v>2666.6666</v>
    </oc>
    <nc r="F14"/>
  </rcc>
  <rcc rId="962" sId="4" numFmtId="4">
    <oc r="G14">
      <v>153.80000000000001</v>
    </oc>
    <nc r="G14"/>
  </rcc>
  <rcc rId="963" sId="4" numFmtId="4">
    <oc r="H14">
      <v>833.33333000000005</v>
    </oc>
    <nc r="H14"/>
  </rcc>
  <rcc rId="964" sId="4" numFmtId="4">
    <oc r="I14">
      <v>0</v>
    </oc>
    <nc r="I14"/>
  </rcc>
  <rcc rId="965" sId="4" numFmtId="4">
    <oc r="K14">
      <v>0</v>
    </oc>
    <nc r="K14"/>
  </rcc>
  <rcc rId="966" sId="4" numFmtId="4">
    <oc r="M14">
      <v>1955.3</v>
    </oc>
    <nc r="M14"/>
  </rcc>
  <rcc rId="967" sId="4" numFmtId="4">
    <oc r="O14">
      <v>3765.9</v>
    </oc>
    <nc r="O14"/>
  </rcc>
  <rcc rId="968" sId="4" numFmtId="4">
    <oc r="P14">
      <v>2656.6666599999999</v>
    </oc>
    <nc r="P14"/>
  </rcc>
  <rcc rId="969" sId="4" numFmtId="4">
    <oc r="C15">
      <v>7217.4</v>
    </oc>
    <nc r="C15"/>
  </rcc>
  <rcc rId="970" sId="4" numFmtId="4">
    <oc r="D15">
      <v>5000</v>
    </oc>
    <nc r="D15"/>
  </rcc>
  <rcc rId="971" sId="4" numFmtId="4">
    <oc r="E15">
      <v>1849</v>
    </oc>
    <nc r="E15"/>
  </rcc>
  <rcc rId="972" sId="4" numFmtId="4">
    <oc r="F15">
      <v>2666.6666</v>
    </oc>
    <nc r="F15"/>
  </rcc>
  <rcc rId="973" sId="4" numFmtId="4">
    <oc r="G15">
      <v>586.5</v>
    </oc>
    <nc r="G15"/>
  </rcc>
  <rcc rId="974" sId="4" numFmtId="4">
    <oc r="H15">
      <v>833.33333000000005</v>
    </oc>
    <nc r="H15"/>
  </rcc>
  <rcc rId="975" sId="4" numFmtId="4">
    <oc r="I15">
      <v>0</v>
    </oc>
    <nc r="I15"/>
  </rcc>
  <rcc rId="976" sId="4" numFmtId="4">
    <oc r="K15">
      <v>0</v>
    </oc>
    <nc r="K15"/>
  </rcc>
  <rcc rId="977" sId="4" numFmtId="4">
    <oc r="M15">
      <v>1766.8</v>
    </oc>
    <nc r="M15"/>
  </rcc>
  <rcc rId="978" sId="4" numFmtId="4">
    <oc r="O15">
      <v>1073.9000000000001</v>
    </oc>
    <nc r="O15"/>
  </rcc>
  <rcc rId="979" sId="4" numFmtId="4">
    <oc r="P15">
      <v>2656.6666599999999</v>
    </oc>
    <nc r="P15"/>
  </rcc>
  <rcc rId="980" sId="4" numFmtId="4">
    <oc r="C17">
      <v>3798.9</v>
    </oc>
    <nc r="C17"/>
  </rcc>
  <rcc rId="981" sId="4" numFmtId="4">
    <oc r="D17">
      <v>5000</v>
    </oc>
    <nc r="D17"/>
  </rcc>
  <rcc rId="982" sId="4" numFmtId="4">
    <oc r="E17">
      <v>737.8</v>
    </oc>
    <nc r="E17"/>
  </rcc>
  <rcc rId="983" sId="4" numFmtId="4">
    <oc r="F17">
      <v>2666.6666</v>
    </oc>
    <nc r="F17"/>
  </rcc>
  <rcc rId="984" sId="4" numFmtId="4">
    <oc r="G17">
      <v>275.39999999999998</v>
    </oc>
    <nc r="G17"/>
  </rcc>
  <rcc rId="985" sId="4" numFmtId="4">
    <oc r="H17">
      <v>833.33333000000005</v>
    </oc>
    <nc r="H17"/>
  </rcc>
  <rcc rId="986" sId="4" numFmtId="4">
    <oc r="I17">
      <v>0</v>
    </oc>
    <nc r="I17"/>
  </rcc>
  <rcc rId="987" sId="4" numFmtId="4">
    <oc r="K17">
      <v>0</v>
    </oc>
    <nc r="K17"/>
  </rcc>
  <rcc rId="988" sId="4" numFmtId="4">
    <oc r="M17">
      <v>0</v>
    </oc>
    <nc r="M17"/>
  </rcc>
  <rcc rId="989" sId="4" numFmtId="4">
    <oc r="O17">
      <v>2460</v>
    </oc>
    <nc r="O17"/>
  </rcc>
  <rcc rId="990" sId="4" numFmtId="4">
    <oc r="P17">
      <v>2656.6666599999999</v>
    </oc>
    <nc r="P17"/>
  </rcc>
  <rcc rId="991" sId="4" numFmtId="4">
    <oc r="C18">
      <v>4242.2</v>
    </oc>
    <nc r="C18"/>
  </rcc>
  <rcc rId="992" sId="4" numFmtId="4">
    <oc r="D18">
      <v>5000</v>
    </oc>
    <nc r="D18"/>
  </rcc>
  <rcc rId="993" sId="4" numFmtId="4">
    <oc r="E18">
      <v>1796.2</v>
    </oc>
    <nc r="E18"/>
  </rcc>
  <rcc rId="994" sId="4" numFmtId="4">
    <oc r="F18">
      <v>2666.6666</v>
    </oc>
    <nc r="F18"/>
  </rcc>
  <rcc rId="995" sId="4" numFmtId="4">
    <oc r="G18">
      <v>248.8</v>
    </oc>
    <nc r="G18"/>
  </rcc>
  <rcc rId="996" sId="4" numFmtId="4">
    <oc r="H18">
      <v>833.33333000000005</v>
    </oc>
    <nc r="H18"/>
  </rcc>
  <rcc rId="997" sId="4" numFmtId="4">
    <oc r="I18">
      <v>0</v>
    </oc>
    <nc r="I18"/>
  </rcc>
  <rcc rId="998" sId="4" numFmtId="4">
    <oc r="K18">
      <v>0</v>
    </oc>
    <nc r="K18"/>
  </rcc>
  <rcc rId="999" sId="4" numFmtId="4">
    <oc r="M18">
      <v>0</v>
    </oc>
    <nc r="M18"/>
  </rcc>
  <rcc rId="1000" sId="4" numFmtId="4">
    <oc r="O18">
      <v>2303.3000000000002</v>
    </oc>
    <nc r="O18"/>
  </rcc>
  <rcc rId="1001" sId="4" numFmtId="4">
    <oc r="P18">
      <v>2656.6666599999999</v>
    </oc>
    <nc r="P18"/>
  </rcc>
  <rcc rId="1002" sId="4" numFmtId="4">
    <oc r="C19">
      <v>3282.5</v>
    </oc>
    <nc r="C19"/>
  </rcc>
  <rcc rId="1003" sId="4" numFmtId="4">
    <oc r="D19">
      <v>5000</v>
    </oc>
    <nc r="D19"/>
  </rcc>
  <rcc rId="1004" sId="4" numFmtId="4">
    <oc r="E19">
      <v>4568.5</v>
    </oc>
    <nc r="E19"/>
  </rcc>
  <rcc rId="1005" sId="4" numFmtId="4">
    <oc r="F19">
      <v>2666.6666</v>
    </oc>
    <nc r="F19"/>
  </rcc>
  <rcc rId="1006" sId="4" numFmtId="4">
    <oc r="G19">
      <v>354.7</v>
    </oc>
    <nc r="G19"/>
  </rcc>
  <rcc rId="1007" sId="4" numFmtId="4">
    <oc r="H19">
      <v>833.33333000000005</v>
    </oc>
    <nc r="H19"/>
  </rcc>
  <rcc rId="1008" sId="4" numFmtId="4">
    <oc r="I19">
      <v>0</v>
    </oc>
    <nc r="I19"/>
  </rcc>
  <rcc rId="1009" sId="4" numFmtId="4">
    <oc r="K19">
      <v>0</v>
    </oc>
    <nc r="K19"/>
  </rcc>
  <rcc rId="1010" sId="4" numFmtId="4">
    <oc r="M19">
      <v>0</v>
    </oc>
    <nc r="M19"/>
  </rcc>
  <rcc rId="1011" sId="4" numFmtId="4">
    <oc r="O19">
      <v>1041.5999999999999</v>
    </oc>
    <nc r="O19"/>
  </rcc>
  <rcc rId="1012" sId="4" numFmtId="4">
    <oc r="P19">
      <v>2656.6666599999999</v>
    </oc>
    <nc r="P19"/>
  </rcc>
  <rcc rId="1013" sId="4" numFmtId="4">
    <oc r="T5">
      <v>66.666659999999993</v>
    </oc>
    <nc r="T5"/>
  </rcc>
  <rcc rId="1014" sId="4" numFmtId="4">
    <oc r="T6">
      <v>66.666659999999993</v>
    </oc>
    <nc r="T6"/>
  </rcc>
  <rcc rId="1015" sId="4" numFmtId="4">
    <oc r="T7">
      <v>66.666659999999993</v>
    </oc>
    <nc r="T7"/>
  </rcc>
  <rcc rId="1016" sId="4" numFmtId="4">
    <oc r="T9">
      <v>66.666659999999993</v>
    </oc>
    <nc r="T9"/>
  </rcc>
  <rcc rId="1017" sId="4" numFmtId="4">
    <oc r="T10">
      <v>66.666659999999993</v>
    </oc>
    <nc r="T10"/>
  </rcc>
  <rcc rId="1018" sId="4" numFmtId="4">
    <oc r="T11">
      <v>66.666659999999993</v>
    </oc>
    <nc r="T11"/>
  </rcc>
  <rcc rId="1019" sId="4" numFmtId="4">
    <oc r="T12">
      <v>66.666659999999993</v>
    </oc>
    <nc r="T12"/>
  </rcc>
  <rcc rId="1020" sId="4" numFmtId="4">
    <oc r="T13">
      <v>66.666659999999993</v>
    </oc>
    <nc r="T13"/>
  </rcc>
  <rcc rId="1021" sId="4" numFmtId="4">
    <oc r="T14">
      <v>66.666659999999993</v>
    </oc>
    <nc r="T14"/>
  </rcc>
  <rcc rId="1022" sId="4" numFmtId="4">
    <oc r="T15">
      <v>66.666659999999993</v>
    </oc>
    <nc r="T15"/>
  </rcc>
  <rcc rId="1023" sId="4" numFmtId="4">
    <oc r="T17">
      <v>66.666659999999993</v>
    </oc>
    <nc r="T17"/>
  </rcc>
  <rcc rId="1024" sId="4" numFmtId="4">
    <oc r="T18">
      <v>66.666659999999993</v>
    </oc>
    <nc r="T18"/>
  </rcc>
  <rcc rId="1025" sId="4" numFmtId="4">
    <oc r="T19">
      <v>66.666659999999993</v>
    </oc>
    <nc r="T19"/>
  </rcc>
  <rcc rId="1026" sId="4">
    <oc r="W5" t="inlineStr">
      <is>
        <t>Schnee</t>
      </is>
    </oc>
    <nc r="W5"/>
  </rcc>
  <rcc rId="1027" sId="4">
    <oc r="W6" t="inlineStr">
      <is>
        <t>Schnee</t>
      </is>
    </oc>
    <nc r="W6"/>
  </rcc>
  <rcc rId="1028" sId="4">
    <oc r="W7" t="inlineStr">
      <is>
        <t>Schnee</t>
      </is>
    </oc>
    <nc r="W7"/>
  </rcc>
  <rcc rId="1029" sId="4">
    <oc r="W9" t="inlineStr">
      <is>
        <t>teilweise sonnig</t>
      </is>
    </oc>
    <nc r="W9"/>
  </rcc>
  <rcc rId="1030" sId="4">
    <oc r="W10" t="inlineStr">
      <is>
        <t>teilweise sonnig</t>
      </is>
    </oc>
    <nc r="W10"/>
  </rcc>
  <rcc rId="1031" sId="4">
    <oc r="W11" t="inlineStr">
      <is>
        <t>teilweise sonnig</t>
      </is>
    </oc>
    <nc r="W11"/>
  </rcc>
  <rcc rId="1032" sId="4">
    <oc r="W12" t="inlineStr">
      <is>
        <t>Regen</t>
      </is>
    </oc>
    <nc r="W12"/>
  </rcc>
  <rcc rId="1033" sId="4">
    <oc r="W13" t="inlineStr">
      <is>
        <t>Regen</t>
      </is>
    </oc>
    <nc r="W13"/>
  </rcc>
  <rcc rId="1034" sId="4">
    <oc r="W14" t="inlineStr">
      <is>
        <t>Schneeschauer</t>
      </is>
    </oc>
    <nc r="W14"/>
  </rcc>
  <rcc rId="1035" sId="4">
    <oc r="W15" t="inlineStr">
      <is>
        <t>sonnig</t>
      </is>
    </oc>
    <nc r="W15"/>
  </rcc>
  <rcc rId="1036" sId="4">
    <oc r="W17" t="inlineStr">
      <is>
        <t>sonnig</t>
      </is>
    </oc>
    <nc r="W17"/>
  </rcc>
  <rcc rId="1037" sId="4">
    <oc r="W18" t="inlineStr">
      <is>
        <t>sonnig</t>
      </is>
    </oc>
    <nc r="W18"/>
  </rcc>
  <rcc rId="1038" sId="4">
    <oc r="W19" t="inlineStr">
      <is>
        <t>sonnig</t>
      </is>
    </oc>
    <nc r="W19"/>
  </rcc>
  <rcc rId="1039" sId="4">
    <oc r="W20" t="inlineStr">
      <is>
        <t>sonnig</t>
      </is>
    </oc>
    <nc r="W20"/>
  </rcc>
  <rcc rId="1040" sId="4">
    <oc r="W21" t="inlineStr">
      <is>
        <t>sonnig</t>
      </is>
    </oc>
    <nc r="W21"/>
  </rcc>
  <rcc rId="1041" sId="4">
    <oc r="W22" t="inlineStr">
      <is>
        <t>sonnig</t>
      </is>
    </oc>
    <nc r="W22"/>
  </rcc>
  <rcc rId="1042" sId="4">
    <oc r="W23" t="inlineStr">
      <is>
        <t>sonnig</t>
      </is>
    </oc>
    <nc r="W23"/>
  </rcc>
  <rcc rId="1043" sId="4">
    <oc r="W25" t="inlineStr">
      <is>
        <t>sonnig</t>
      </is>
    </oc>
    <nc r="W25"/>
  </rcc>
  <rcc rId="1044" sId="4">
    <oc r="W26" t="inlineStr">
      <is>
        <t>sonnig</t>
      </is>
    </oc>
    <nc r="W26"/>
  </rcc>
  <rcc rId="1045" sId="4">
    <oc r="W27" t="inlineStr">
      <is>
        <t>sonnig</t>
      </is>
    </oc>
    <nc r="W27"/>
  </rcc>
  <rcc rId="1046" sId="4">
    <oc r="W28" t="inlineStr">
      <is>
        <t>sonnig</t>
      </is>
    </oc>
    <nc r="W28"/>
  </rcc>
  <rcc rId="1047" sId="4">
    <oc r="W29" t="inlineStr">
      <is>
        <t>sonnig</t>
      </is>
    </oc>
    <nc r="W29"/>
  </rcc>
  <rcc rId="1048" sId="4">
    <oc r="W30" t="inlineStr">
      <is>
        <t>bewölkt</t>
      </is>
    </oc>
    <nc r="W30"/>
  </rcc>
  <rcc rId="1049" sId="4">
    <oc r="W31" t="inlineStr">
      <is>
        <t>bewölkt</t>
      </is>
    </oc>
    <nc r="W31"/>
  </rcc>
  <rcc rId="1050" sId="4">
    <oc r="W33" t="inlineStr">
      <is>
        <t>bewölkt</t>
      </is>
    </oc>
    <nc r="W33"/>
  </rcc>
  <rcc rId="1051" sId="4">
    <oc r="W34" t="inlineStr">
      <is>
        <t>bewölkt</t>
      </is>
    </oc>
    <nc r="W34"/>
  </rcc>
  <rcc rId="1052" sId="4">
    <oc r="W35" t="inlineStr">
      <is>
        <t>teilweise sonnig</t>
      </is>
    </oc>
    <nc r="W35"/>
  </rcc>
  <rcc rId="1053" sId="4">
    <oc r="W36" t="inlineStr">
      <is>
        <t>sonnig</t>
      </is>
    </oc>
    <nc r="W36"/>
  </rcc>
  <rcc rId="1054" sId="4">
    <oc r="W37" t="inlineStr">
      <is>
        <t>sonnig</t>
      </is>
    </oc>
    <nc r="W37"/>
  </rcc>
  <rcc rId="1055" sId="4">
    <oc r="W38" t="inlineStr">
      <is>
        <t>veränderlich</t>
      </is>
    </oc>
    <nc r="W38"/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56" sId="4" ref="A5:XFD5" action="deleteRow">
    <undo index="0" exp="area" dr="X5:X7" r="X8" sId="4"/>
    <undo index="65535" exp="area" dr="V5:V7" r="V8" sId="4"/>
    <undo index="65535" exp="area" dr="U5:U7" r="U8" sId="4"/>
    <undo index="65535" exp="area" dr="T5:T7" r="T8" sId="4"/>
    <undo index="65535" exp="area" dr="S5:S7" r="S8" sId="4"/>
    <undo index="65535" exp="area" dr="R5:R7" r="R8" sId="4"/>
    <undo index="65535" exp="area" dr="Q5:Q7" r="Q8" sId="4"/>
    <undo index="65535" exp="area" dr="P5:P7" r="P8" sId="4"/>
    <undo index="65535" exp="area" dr="O5:O7" r="O8" sId="4"/>
    <undo index="65535" exp="area" dr="N5:N7" r="N8" sId="4"/>
    <undo index="65535" exp="area" dr="M5:M7" r="M8" sId="4"/>
    <undo index="65535" exp="area" dr="L5:L7" r="L8" sId="4"/>
    <undo index="65535" exp="area" dr="K5:K7" r="K8" sId="4"/>
    <undo index="65535" exp="area" dr="J5:J7" r="J8" sId="4"/>
    <undo index="65535" exp="area" dr="I5:I7" r="I8" sId="4"/>
    <undo index="65535" exp="area" dr="H5:H7" r="H8" sId="4"/>
    <undo index="65535" exp="area" dr="G5:G7" r="G8" sId="4"/>
    <undo index="65535" exp="area" dr="F5:F7" r="F8" sId="4"/>
    <undo index="65535" exp="area" dr="E5:E7" r="E8" sId="4"/>
    <undo index="65535" exp="area" dr="D5:D7" r="D8" sId="4"/>
    <undo index="65535" exp="area" dr="C5:C7" r="C8" sId="4"/>
    <undo index="0" exp="ref" v="1" dr="A5" r="A6" sId="4"/>
    <rfmt sheetId="4" xfDxf="1" sqref="A5:XFD5" start="0" length="0">
      <dxf>
        <alignment vertical="center"/>
      </dxf>
    </rfmt>
    <rcc rId="0" sId="4" s="1" dxf="1" numFmtId="4">
      <nc r="A5">
        <v>1</v>
      </nc>
      <ndxf>
        <font>
          <sz val="11"/>
          <color auto="1"/>
          <name val="DIN Offc"/>
          <family val="2"/>
          <scheme val="none"/>
        </font>
        <numFmt numFmtId="1" formatCode="0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s="1" dxf="1">
      <nc r="B5" t="inlineStr">
        <is>
          <t>Fr</t>
        </is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thin">
            <color indexed="64"/>
          </left>
          <right style="medium">
            <color indexed="64"/>
          </right>
          <bottom style="thin">
            <color indexed="64"/>
          </bottom>
        </border>
      </ndxf>
    </rcc>
    <rfmt sheetId="4" s="1" sqref="C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D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E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F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G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H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I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J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K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L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M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N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O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P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s="1" dxf="1">
      <nc r="Q5">
        <f>C5+E5+G5+I5+K5+M5+O5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4" s="1" dxf="1">
      <nc r="R5">
        <f>D5+F5+H5+J5+L5+N5+P5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bottom style="thin">
            <color indexed="64"/>
          </bottom>
        </border>
      </ndxf>
    </rcc>
    <rfmt sheetId="4" s="1" sqref="S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="1" sqref="T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s="1" dxf="1">
      <nc r="U5">
        <f>Q5+S5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medium">
            <color indexed="64"/>
          </left>
          <right style="thin">
            <color indexed="64"/>
          </right>
          <bottom style="thin">
            <color indexed="64"/>
          </bottom>
        </border>
      </ndxf>
    </rcc>
    <rcc rId="0" sId="4" s="1" dxf="1">
      <nc r="V5">
        <f>SUM(R5+T5)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="1" sqref="W5" start="0" length="0">
      <dxf>
        <font>
          <sz val="10"/>
          <color auto="1"/>
          <name val="DIN Offc"/>
          <family val="2"/>
          <scheme val="none"/>
        </font>
        <numFmt numFmtId="35" formatCode="_ * #,##0.00_ ;_ * \-#,##0.00_ ;_ * &quot;-&quot;??_ ;_ @_ "/>
        <alignment horizontal="left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4" s="1" dxf="1" numFmtId="34">
      <nc r="X5">
        <v>0</v>
      </nc>
      <ndxf>
        <font>
          <sz val="10"/>
          <color auto="1"/>
          <name val="DIN Offc"/>
          <family val="2"/>
          <scheme val="none"/>
        </font>
        <numFmt numFmtId="164" formatCode="_ * #,##0.0_ ;_ * \-#,##0.0_ ;_ * &quot;-&quot;??_ ;_ @_ "/>
        <alignment horizontal="left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4" s="1" dxf="1">
      <nc r="Y5" t="inlineStr">
        <is>
          <t>°C</t>
        </is>
      </nc>
      <n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="1" sqref="Z5" start="0" length="0">
      <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medium">
            <color indexed="64"/>
          </right>
          <bottom style="thin">
            <color indexed="64"/>
          </bottom>
        </border>
      </dxf>
    </rfmt>
  </rrc>
  <rcc rId="1057" sId="4" numFmtId="4">
    <oc r="A5">
      <f>SUM(#REF!+1)</f>
    </oc>
    <nc r="A5">
      <v>1</v>
    </nc>
  </rcc>
  <rfmt sheetId="4" sqref="A37" start="0" length="0">
    <dxf>
      <fill>
        <patternFill patternType="none">
          <bgColor indexed="65"/>
        </patternFill>
      </fill>
    </dxf>
  </rfmt>
  <rrc rId="1058" sId="4" ref="A37:XFD37" action="insertRow"/>
  <rcc rId="1059" sId="4">
    <nc r="A37">
      <f>SUM(A36+1)</f>
    </nc>
  </rcc>
  <rfmt sheetId="4" sqref="B38" start="0" length="0">
    <dxf>
      <fill>
        <patternFill patternType="none">
          <bgColor indexed="65"/>
        </patternFill>
      </fill>
      <border outline="0">
        <top/>
      </border>
    </dxf>
  </rfmt>
  <rcc rId="1060" sId="4">
    <nc r="B37" t="inlineStr">
      <is>
        <t>Sa</t>
      </is>
    </nc>
  </rcc>
  <rcc rId="1061" sId="4">
    <oc r="B38" t="inlineStr">
      <is>
        <t>Sa</t>
      </is>
    </oc>
    <nc r="B38" t="inlineStr">
      <is>
        <t>So</t>
      </is>
    </nc>
  </rcc>
  <rfmt sheetId="4" sqref="A37:Z38">
    <dxf>
      <fill>
        <patternFill>
          <bgColor theme="0" tint="-4.9989318521683403E-2"/>
        </patternFill>
      </fill>
    </dxf>
  </rfmt>
  <rfmt sheetId="4" sqref="Z37:Z39" start="0" length="0">
    <dxf>
      <border>
        <right style="medium">
          <color indexed="64"/>
        </right>
      </border>
    </dxf>
  </rfmt>
  <rcc rId="1062" sId="4">
    <oc r="A38">
      <v>30</v>
    </oc>
    <nc r="A38">
      <f>SUM(A37+1)</f>
    </nc>
  </rcc>
  <rcc rId="1063" sId="4">
    <oc r="C39">
      <f>SUM(C32:C38)</f>
    </oc>
    <nc r="C39">
      <f>SUM(C32:C38)</f>
    </nc>
  </rcc>
  <rrc rId="1064" sId="4" ref="N1:N1048576" action="insertCol"/>
  <rrc rId="1065" sId="4" ref="N1:N1048576" action="insertCol"/>
  <rcc rId="1066" sId="4">
    <oc r="M4" t="inlineStr">
      <is>
        <t>IST</t>
      </is>
    </oc>
    <nc r="M4" t="inlineStr">
      <is>
        <t>IST/GN</t>
      </is>
    </nc>
  </rcc>
  <rcc rId="1067" sId="4">
    <nc r="N4" t="inlineStr">
      <is>
        <t>IST/ET</t>
      </is>
    </nc>
  </rcc>
  <rcc rId="1068" sId="4">
    <nc r="O4" t="inlineStr">
      <is>
        <t>TOTAL IST</t>
      </is>
    </nc>
  </rcc>
  <rcc rId="1069" sId="4">
    <oc r="M7">
      <f>SUM(M5:M6)</f>
    </oc>
    <nc r="M7">
      <f>SUM(M5:M6)</f>
    </nc>
  </rcc>
  <rcc rId="1070" sId="4" odxf="1" dxf="1">
    <nc r="N7">
      <f>SUM(N5:N6)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1071" sId="4" odxf="1" dxf="1">
    <nc r="O7">
      <f>SUM(O5:O6)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fmt sheetId="4" sqref="N5:N7" start="0" length="0">
    <dxf>
      <border>
        <right style="thin">
          <color indexed="64"/>
        </right>
      </border>
    </dxf>
  </rfmt>
  <rfmt sheetId="4" sqref="N8:N39" start="0" length="0">
    <dxf>
      <border>
        <right style="thin">
          <color indexed="64"/>
        </right>
      </border>
    </dxf>
  </rfmt>
  <rcc rId="1072" sId="4" odxf="1" dxf="1">
    <nc r="N15">
      <f>SUM(N8:N14)</f>
    </nc>
    <odxf>
      <border outline="0">
        <left style="thin">
          <color indexed="64"/>
        </left>
      </border>
    </odxf>
    <ndxf>
      <border outline="0">
        <left style="medium">
          <color indexed="64"/>
        </left>
      </border>
    </ndxf>
  </rcc>
  <rcc rId="1073" sId="4" odxf="1" dxf="1">
    <nc r="O15">
      <f>SUM(O8:O14)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1074" sId="4" odxf="1" dxf="1">
    <nc r="N23">
      <f>SUM(N16:N22)</f>
    </nc>
    <odxf>
      <border outline="0">
        <left style="thin">
          <color indexed="64"/>
        </left>
      </border>
    </odxf>
    <ndxf>
      <border outline="0">
        <left style="medium">
          <color indexed="64"/>
        </left>
      </border>
    </ndxf>
  </rcc>
  <rcc rId="1075" sId="4" odxf="1" dxf="1">
    <nc r="O23">
      <f>SUM(O16:O22)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1076" sId="4" odxf="1" dxf="1">
    <nc r="N31">
      <f>SUM(N24:N30)</f>
    </nc>
    <odxf>
      <border outline="0">
        <left style="thin">
          <color indexed="64"/>
        </left>
      </border>
    </odxf>
    <ndxf>
      <border outline="0">
        <left style="medium">
          <color indexed="64"/>
        </left>
      </border>
    </ndxf>
  </rcc>
  <rcc rId="1077" sId="4" odxf="1" dxf="1">
    <nc r="O31">
      <f>SUM(O24:O30)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1078" sId="4" odxf="1" dxf="1">
    <nc r="N39">
      <f>SUM(N32:N38)</f>
    </nc>
    <odxf>
      <border outline="0">
        <left style="thin">
          <color indexed="64"/>
        </left>
        <bottom style="medium">
          <color indexed="64"/>
        </bottom>
      </border>
    </odxf>
    <ndxf>
      <border outline="0">
        <left style="medium">
          <color indexed="64"/>
        </left>
        <bottom style="thin">
          <color indexed="64"/>
        </bottom>
      </border>
    </ndxf>
  </rcc>
  <rcc rId="1079" sId="4" odxf="1" dxf="1">
    <nc r="O39">
      <f>SUM(O32:O38)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1080" sId="4" odxf="1" dxf="1">
    <nc r="N40">
      <f>SUM(N7+N15+N23+N31+N39)</f>
    </nc>
    <odxf>
      <border outline="0">
        <left/>
      </border>
    </odxf>
    <ndxf>
      <border outline="0">
        <left style="medium">
          <color indexed="64"/>
        </left>
      </border>
    </ndxf>
  </rcc>
  <rfmt sheetId="4" sqref="O40" start="0" length="0">
    <dxf>
      <border outline="0">
        <left style="medium">
          <color indexed="64"/>
        </left>
      </border>
    </dxf>
  </rfmt>
  <rfmt sheetId="4" sqref="N39:N41" start="0" length="0">
    <dxf>
      <border>
        <right style="thin">
          <color indexed="64"/>
        </right>
      </border>
    </dxf>
  </rfmt>
  <rfmt sheetId="4" sqref="M39:M40" start="0" length="0">
    <dxf>
      <border>
        <right style="thin">
          <color indexed="64"/>
        </right>
      </border>
    </dxf>
  </rfmt>
  <rfmt sheetId="4" sqref="N31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4" sqref="O31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M23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N23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81" sId="4">
    <nc r="O5">
      <f>M5+N5</f>
    </nc>
  </rcc>
  <rcc rId="1082" sId="4">
    <nc r="O6">
      <f>M6+N6</f>
    </nc>
  </rcc>
  <rcc rId="1083" sId="4" odxf="1" dxf="1">
    <nc r="O8">
      <f>M8+N8</f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084" sId="4" odxf="1" dxf="1">
    <nc r="O9">
      <f>M9+N9</f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085" sId="4" odxf="1" dxf="1">
    <nc r="O10">
      <f>M10+N10</f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086" sId="4" odxf="1" dxf="1">
    <nc r="O11">
      <f>M11+N11</f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087" sId="4" odxf="1" dxf="1">
    <nc r="O12">
      <f>M12+N12</f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088" sId="4">
    <nc r="O13">
      <f>M13+N13</f>
    </nc>
  </rcc>
  <rcc rId="1089" sId="4">
    <nc r="O14">
      <f>M14+N14</f>
    </nc>
  </rcc>
  <rcc rId="1090" sId="4">
    <nc r="O16">
      <f>M16+N16</f>
    </nc>
  </rcc>
  <rcc rId="1091" sId="4">
    <nc r="O18">
      <f>M18+N18</f>
    </nc>
  </rcc>
  <rcc rId="1092" sId="4">
    <nc r="O19">
      <f>M19+N19</f>
    </nc>
  </rcc>
  <rcc rId="1093" sId="4">
    <nc r="O20">
      <f>M20+N20</f>
    </nc>
  </rcc>
  <rcc rId="1094" sId="4">
    <nc r="O21">
      <f>M21+N21</f>
    </nc>
  </rcc>
  <rcc rId="1095" sId="4">
    <nc r="O22">
      <f>M22+N22</f>
    </nc>
  </rcc>
  <rcc rId="1096" sId="4">
    <nc r="O24">
      <f>M24+N24</f>
    </nc>
  </rcc>
  <rcc rId="1097" sId="4">
    <nc r="O26">
      <f>M26+N26</f>
    </nc>
  </rcc>
  <rcc rId="1098" sId="4">
    <nc r="O27">
      <f>M27+N27</f>
    </nc>
  </rcc>
  <rcc rId="1099" sId="4">
    <nc r="O28">
      <f>M28+N28</f>
    </nc>
  </rcc>
  <rcc rId="1100" sId="4">
    <nc r="O29">
      <f>M29+N29</f>
    </nc>
  </rcc>
  <rcc rId="1101" sId="4">
    <nc r="O30">
      <f>M30+N30</f>
    </nc>
  </rcc>
  <rcc rId="1102" sId="4">
    <nc r="O32">
      <f>M32+N32</f>
    </nc>
  </rcc>
  <rcc rId="1103" sId="4">
    <nc r="O33">
      <f>M33+N33</f>
    </nc>
  </rcc>
  <rcc rId="1104" sId="4">
    <nc r="O34">
      <f>M34+N34</f>
    </nc>
  </rcc>
  <rcc rId="1105" sId="4">
    <nc r="O35">
      <f>M35+N35</f>
    </nc>
  </rcc>
  <rcc rId="1106" sId="4">
    <nc r="O36">
      <f>M36+N36</f>
    </nc>
  </rcc>
  <rcc rId="1107" sId="4">
    <nc r="O37">
      <f>M37+N37</f>
    </nc>
  </rcc>
  <rcc rId="1108" sId="4">
    <nc r="O38">
      <f>M38+N38</f>
    </nc>
  </rcc>
  <rcc rId="1109" sId="4">
    <oc r="Q47">
      <f>SUM(Q32:Q38)</f>
    </oc>
    <nc r="Q47"/>
  </rcc>
  <rfmt sheetId="4" sqref="D5:D6">
    <dxf>
      <fill>
        <patternFill patternType="solid">
          <bgColor theme="0" tint="-4.9989318521683403E-2"/>
        </patternFill>
      </fill>
    </dxf>
  </rfmt>
  <rcc rId="1110" sId="4">
    <oc r="P40">
      <f>SUM(P7+P15+P23+P31+P39)</f>
    </oc>
    <nc r="P40">
      <f>SUM(P7+P15+P23+P31+P39)</f>
    </nc>
  </rcc>
  <rcc rId="1111" sId="4">
    <nc r="O40">
      <f>SUM(O7+O15+O23+O31+O39)</f>
    </nc>
  </rcc>
  <rcc rId="1112" sId="4">
    <oc r="S5">
      <f>C5+E5+G5+I5+K5+M5+Q5</f>
    </oc>
    <nc r="S5">
      <f>C5+E5+G5+I5+K5+O5+Q5</f>
    </nc>
  </rcc>
  <rcc rId="1113" sId="4">
    <oc r="S6">
      <f>C6+E6+G6+I6+K6+M6+Q6</f>
    </oc>
    <nc r="S6">
      <f>C6+E6+G6+I6+K6+O6+Q6</f>
    </nc>
  </rcc>
  <rcc rId="1114" sId="4">
    <oc r="S8">
      <f>C8+E8+G8+I8+K8+M8+Q8</f>
    </oc>
    <nc r="S8">
      <f>C8+E8+G8+I8+K8+O8+Q8</f>
    </nc>
  </rcc>
  <rcc rId="1115" sId="4">
    <oc r="S9">
      <f>C9+E9+G9+I9+K9+M9+Q9</f>
    </oc>
    <nc r="S9">
      <f>C9+E9+G9+I9+K9+O9+Q9</f>
    </nc>
  </rcc>
  <rcc rId="1116" sId="4">
    <oc r="S10">
      <f>C10+E10+G10+I10+K10+M10+Q10</f>
    </oc>
    <nc r="S10">
      <f>C10+E10+G10+I10+K10+O10+Q10</f>
    </nc>
  </rcc>
  <rcc rId="1117" sId="4">
    <oc r="S11">
      <f>C11+E11+G11+I11+K11+M11+Q11</f>
    </oc>
    <nc r="S11">
      <f>C11+E11+G11+I11+K11+O11+Q11</f>
    </nc>
  </rcc>
  <rcc rId="1118" sId="4">
    <oc r="S12">
      <f>C12+E12+G12+I12+K12+M12+Q12</f>
    </oc>
    <nc r="S12">
      <f>C12+E12+G12+I12+K12+O12+Q12</f>
    </nc>
  </rcc>
  <rcc rId="1119" sId="4">
    <oc r="S13">
      <f>C13+E13+G13+I13+K13+M13+Q13</f>
    </oc>
    <nc r="S13">
      <f>C13+E13+G13+I13+K13+O13+Q13</f>
    </nc>
  </rcc>
  <rcc rId="1120" sId="4">
    <oc r="S14">
      <f>C14+E14+G14+I14+K14+M14+Q14</f>
    </oc>
    <nc r="S14">
      <f>C14+E14+G14+I14+K14+O14+Q14</f>
    </nc>
  </rcc>
  <rcc rId="1121" sId="4">
    <oc r="S16">
      <f>C16+E16+G16+I16+K16+M16+Q16</f>
    </oc>
    <nc r="S16">
      <f>C16+E16+G16+I16+K16+O16+Q16</f>
    </nc>
  </rcc>
  <rcc rId="1122" sId="4">
    <oc r="S17">
      <f>C17+E17+G17+I17+K17+M17+Q17</f>
    </oc>
    <nc r="S17">
      <f>C17+E17+G17+I17+K17+O17+Q17</f>
    </nc>
  </rcc>
  <rcc rId="1123" sId="4">
    <oc r="S18">
      <f>C18+E18+G18+I18+K18+M18+Q18</f>
    </oc>
    <nc r="S18">
      <f>C18+E18+G18+I18+K18+O18+Q18</f>
    </nc>
  </rcc>
  <rcc rId="1124" sId="4">
    <oc r="S19">
      <f>C19+E19+G19+I19+K19+M19+Q19</f>
    </oc>
    <nc r="S19">
      <f>C19+E19+G19+I19+K19+O19+Q19</f>
    </nc>
  </rcc>
  <rcc rId="1125" sId="4">
    <oc r="S20">
      <f>C20+E20+G20+I20+K20+M20+Q20</f>
    </oc>
    <nc r="S20">
      <f>C20+E20+G20+I20+K20+O20+Q20</f>
    </nc>
  </rcc>
  <rcc rId="1126" sId="4">
    <oc r="S21">
      <f>C21+E21+G21+I21+K21+M21+Q21</f>
    </oc>
    <nc r="S21">
      <f>C21+E21+G21+I21+K21+O21+Q21</f>
    </nc>
  </rcc>
  <rcc rId="1127" sId="4">
    <oc r="S22">
      <f>C22+E22+G22+I22+K22+M22+Q22</f>
    </oc>
    <nc r="S22">
      <f>C22+E22+G22+I22+K22+O22+Q22</f>
    </nc>
  </rcc>
  <rcc rId="1128" sId="4">
    <oc r="S24">
      <f>C24+E24+G24+I24+K24+M24+Q24</f>
    </oc>
    <nc r="S24">
      <f>C24+E24+G24+I24+K24+O24+Q24</f>
    </nc>
  </rcc>
  <rcc rId="1129" sId="4">
    <oc r="S25">
      <f>C25+E25+G25+I25+K25+M25+Q25</f>
    </oc>
    <nc r="S25">
      <f>C25+E25+G25+I25+K25+O25+Q25</f>
    </nc>
  </rcc>
  <rcc rId="1130" sId="4">
    <oc r="S26">
      <f>C26+E26+G26+I26+K26+M26+Q26</f>
    </oc>
    <nc r="S26">
      <f>C26+E26+G26+I26+K26+O26+Q26</f>
    </nc>
  </rcc>
  <rcc rId="1131" sId="4">
    <oc r="S28">
      <f>C28+E28+G28+I28+K28+M28+Q28</f>
    </oc>
    <nc r="S28">
      <f>C28+E28+G28+I28+K28+O28+Q28</f>
    </nc>
  </rcc>
  <rcc rId="1132" sId="4">
    <oc r="S29">
      <f>C29+E29+G29+I29+K29+M29+Q29</f>
    </oc>
    <nc r="S29">
      <f>C29+E29+G29+I29+K29+O29+Q29</f>
    </nc>
  </rcc>
  <rcc rId="1133" sId="4">
    <oc r="S30">
      <f>C30+E30+G30+I30+K30+M30+Q30</f>
    </oc>
    <nc r="S30">
      <f>C30+E30+G30+I30+K30+O30+Q30</f>
    </nc>
  </rcc>
  <rcc rId="1134" sId="4">
    <oc r="S32">
      <f>C32+E32+G32+I32+K32+M32+Q32</f>
    </oc>
    <nc r="S32">
      <f>C32+E32+G32+I32+K32+O32+Q32</f>
    </nc>
  </rcc>
  <rcc rId="1135" sId="4">
    <oc r="S33">
      <f>C33+E33+G33+I33+K33+M33+Q33</f>
    </oc>
    <nc r="S33">
      <f>C33+E33+G33+I33+K33+O33+Q33</f>
    </nc>
  </rcc>
  <rcc rId="1136" sId="4">
    <oc r="S34">
      <f>C34+E34+G34+I34+K34+M34+Q34</f>
    </oc>
    <nc r="S34">
      <f>C34+E34+G34+I34+K34+O34+Q34</f>
    </nc>
  </rcc>
  <rcc rId="1137" sId="4">
    <oc r="S35">
      <f>C35+E35+G35+I35+K35+M35+Q35</f>
    </oc>
    <nc r="S35">
      <f>C35+E35+G35+I35+K35+O35+Q35</f>
    </nc>
  </rcc>
  <rcc rId="1138" sId="4">
    <oc r="S36">
      <f>C36+E36+G36+I36+K36+M36+Q36</f>
    </oc>
    <nc r="S36">
      <f>C36+E36+G36+I36+K36+O36+Q36</f>
    </nc>
  </rcc>
  <rcc rId="1139" sId="4">
    <nc r="S37">
      <f>C37+E37+G37+I37+K37+O37+Q37</f>
    </nc>
  </rcc>
  <rcc rId="1140" sId="4">
    <oc r="S38">
      <f>C38+E38+G38+I38+K38+M38+Q38</f>
    </oc>
    <nc r="S38">
      <f>C38+E38+G38+I38+K38+O38+Q38</f>
    </nc>
  </rcc>
  <rcc rId="1141" sId="4">
    <oc r="S27">
      <f>C27+E27+G27+I27+K27+M27+Q27</f>
    </oc>
    <nc r="S27">
      <f>C27+E27+G27+I27+K27+O27+Q27</f>
    </nc>
  </rcc>
  <rcc rId="1142" sId="4" numFmtId="19">
    <oc r="H1">
      <v>44652</v>
    </oc>
    <nc r="H1">
      <v>45017</v>
    </nc>
  </rcc>
  <rfmt sheetId="4" sqref="O8:O12">
    <dxf>
      <fill>
        <patternFill patternType="none">
          <bgColor auto="1"/>
        </patternFill>
      </fill>
    </dxf>
  </rfmt>
  <rcc rId="1143" sId="4">
    <nc r="O25">
      <f>M25+N25</f>
    </nc>
  </rcc>
  <rcc rId="1144" sId="4">
    <nc r="O17">
      <f>M17+N17</f>
    </nc>
  </rcc>
  <rcc rId="1145" sId="4" numFmtId="4">
    <nc r="D8">
      <v>8333.3333299999995</v>
    </nc>
  </rcc>
  <rcc rId="1146" sId="4" numFmtId="4">
    <nc r="D9">
      <v>8333.3333299999995</v>
    </nc>
  </rcc>
  <rcc rId="1147" sId="4" numFmtId="4">
    <nc r="D10">
      <v>8333.3333299999995</v>
    </nc>
  </rcc>
  <rcc rId="1148" sId="4" numFmtId="4">
    <nc r="D11">
      <v>8333.3333299999995</v>
    </nc>
  </rcc>
  <rcc rId="1149" sId="4" numFmtId="4">
    <nc r="D12">
      <v>8333.3333299999995</v>
    </nc>
  </rcc>
  <rcc rId="1150" sId="4" numFmtId="4">
    <nc r="D13">
      <v>8333.3333299999995</v>
    </nc>
  </rcc>
  <rcc rId="1151" sId="4" numFmtId="4">
    <nc r="D14">
      <v>8333.3333299999995</v>
    </nc>
  </rcc>
  <rcc rId="1152" sId="4" numFmtId="4">
    <nc r="D16">
      <v>8333.3333299999995</v>
    </nc>
  </rcc>
  <rcc rId="1153" sId="4" numFmtId="4">
    <nc r="D17">
      <v>8333.3333299999995</v>
    </nc>
  </rcc>
  <rcc rId="1154" sId="4" numFmtId="4">
    <nc r="D18">
      <v>8333.3333299999995</v>
    </nc>
  </rcc>
  <rcc rId="1155" sId="4" numFmtId="4">
    <nc r="D19">
      <v>8333.3333299999995</v>
    </nc>
  </rcc>
  <rcc rId="1156" sId="4" numFmtId="4">
    <nc r="D20">
      <v>8333.3333299999995</v>
    </nc>
  </rcc>
  <rcc rId="1157" sId="4" numFmtId="4">
    <nc r="D21">
      <v>8333.3333299999995</v>
    </nc>
  </rcc>
  <rcc rId="1158" sId="4" numFmtId="4">
    <nc r="D22">
      <v>8333.3333299999995</v>
    </nc>
  </rcc>
  <rcc rId="1159" sId="4" numFmtId="4">
    <nc r="D24">
      <v>8333.3333299999995</v>
    </nc>
  </rcc>
  <rcc rId="1160" sId="4" numFmtId="4">
    <nc r="D25">
      <v>8333.3333299999995</v>
    </nc>
  </rcc>
  <rcc rId="1161" sId="4" numFmtId="4">
    <nc r="D26">
      <v>8333.3333299999995</v>
    </nc>
  </rcc>
  <rcc rId="1162" sId="4" numFmtId="4">
    <nc r="D27">
      <v>8333.3333299999995</v>
    </nc>
  </rcc>
  <rcc rId="1163" sId="4" numFmtId="4">
    <nc r="D28">
      <v>8333.3333299999995</v>
    </nc>
  </rcc>
  <rcc rId="1164" sId="4" numFmtId="4">
    <nc r="D29">
      <v>8333.3333299999995</v>
    </nc>
  </rcc>
  <rcc rId="1165" sId="4" numFmtId="4">
    <nc r="D30">
      <v>8333.3333299999995</v>
    </nc>
  </rcc>
  <rcc rId="1166" sId="4" numFmtId="4">
    <nc r="D32">
      <v>8333.3333299999995</v>
    </nc>
  </rcc>
  <rcc rId="1167" sId="4" numFmtId="4">
    <nc r="D33">
      <v>8333.3333299999995</v>
    </nc>
  </rcc>
  <rcc rId="1168" sId="4" numFmtId="4">
    <nc r="D34">
      <v>8333.3333299999995</v>
    </nc>
  </rcc>
  <rcc rId="1169" sId="4" numFmtId="4">
    <nc r="D35">
      <v>8333.3333299999995</v>
    </nc>
  </rcc>
  <rcc rId="1170" sId="4" numFmtId="4">
    <nc r="D36">
      <v>8333.3333299999995</v>
    </nc>
  </rcc>
  <rcc rId="1171" sId="4" numFmtId="4">
    <nc r="D37">
      <v>8333.3333299999995</v>
    </nc>
  </rcc>
  <rcc rId="1172" sId="4" numFmtId="4">
    <nc r="D38">
      <v>8333.3333299999995</v>
    </nc>
  </rcc>
  <rcc rId="1173" sId="4" numFmtId="4">
    <nc r="D5">
      <v>8333.3333299999995</v>
    </nc>
  </rcc>
  <rcc rId="1174" sId="4" numFmtId="4">
    <nc r="D6">
      <v>8333.3333299999995</v>
    </nc>
  </rcc>
  <rcc rId="1175" sId="4" numFmtId="4">
    <nc r="F5">
      <v>2666.6666599999999</v>
    </nc>
  </rcc>
  <rcc rId="1176" sId="4" numFmtId="4">
    <nc r="F6">
      <v>2666.6666599999999</v>
    </nc>
  </rcc>
  <rcc rId="1177" sId="4" numFmtId="4">
    <nc r="F8">
      <v>2666.6666599999999</v>
    </nc>
  </rcc>
  <rcc rId="1178" sId="4" numFmtId="4">
    <nc r="F9">
      <v>2666.6666599999999</v>
    </nc>
  </rcc>
  <rcc rId="1179" sId="4" numFmtId="4">
    <nc r="F10">
      <v>2666.6666599999999</v>
    </nc>
  </rcc>
  <rcc rId="1180" sId="4" numFmtId="4">
    <nc r="F11">
      <v>2666.6666599999999</v>
    </nc>
  </rcc>
  <rcc rId="1181" sId="4" numFmtId="4">
    <nc r="F12">
      <v>2666.6666599999999</v>
    </nc>
  </rcc>
  <rcc rId="1182" sId="4" numFmtId="4">
    <nc r="F13">
      <v>2666.6666599999999</v>
    </nc>
  </rcc>
  <rcc rId="1183" sId="4" numFmtId="4">
    <nc r="F14">
      <v>2666.6666599999999</v>
    </nc>
  </rcc>
  <rcc rId="1184" sId="4" numFmtId="4">
    <nc r="F16">
      <v>2666.6666599999999</v>
    </nc>
  </rcc>
  <rcc rId="1185" sId="4" numFmtId="4">
    <nc r="F17">
      <v>2666.6666599999999</v>
    </nc>
  </rcc>
  <rcc rId="1186" sId="4" numFmtId="4">
    <nc r="F18">
      <v>2666.6666599999999</v>
    </nc>
  </rcc>
  <rcc rId="1187" sId="4" numFmtId="4">
    <nc r="F19">
      <v>2666.6666599999999</v>
    </nc>
  </rcc>
  <rcc rId="1188" sId="4" numFmtId="4">
    <nc r="F20">
      <v>2666.6666599999999</v>
    </nc>
  </rcc>
  <rcc rId="1189" sId="4" numFmtId="4">
    <nc r="F21">
      <v>2666.6666599999999</v>
    </nc>
  </rcc>
  <rcc rId="1190" sId="4" numFmtId="4">
    <nc r="F22">
      <v>2666.6666599999999</v>
    </nc>
  </rcc>
  <rcc rId="1191" sId="4" numFmtId="4">
    <nc r="F24">
      <v>2666.6666599999999</v>
    </nc>
  </rcc>
  <rcc rId="1192" sId="4" numFmtId="4">
    <nc r="F25">
      <v>2666.6666599999999</v>
    </nc>
  </rcc>
  <rcc rId="1193" sId="4" numFmtId="4">
    <nc r="F26">
      <v>2666.6666599999999</v>
    </nc>
  </rcc>
  <rcc rId="1194" sId="4" numFmtId="4">
    <nc r="F27">
      <v>2666.6666599999999</v>
    </nc>
  </rcc>
  <rcc rId="1195" sId="4" numFmtId="4">
    <nc r="F28">
      <v>2666.6666599999999</v>
    </nc>
  </rcc>
  <rcc rId="1196" sId="4" numFmtId="4">
    <nc r="F29">
      <v>2666.6666599999999</v>
    </nc>
  </rcc>
  <rcc rId="1197" sId="4" numFmtId="4">
    <nc r="F30">
      <v>2666.6666599999999</v>
    </nc>
  </rcc>
  <rcc rId="1198" sId="4" numFmtId="4">
    <nc r="F32">
      <v>2666.6666599999999</v>
    </nc>
  </rcc>
  <rcc rId="1199" sId="4" numFmtId="4">
    <nc r="F33">
      <v>2666.6666599999999</v>
    </nc>
  </rcc>
  <rcc rId="1200" sId="4" numFmtId="4">
    <nc r="F34">
      <v>2666.6666599999999</v>
    </nc>
  </rcc>
  <rcc rId="1201" sId="4" numFmtId="4">
    <nc r="F35">
      <v>2666.6666599999999</v>
    </nc>
  </rcc>
  <rcc rId="1202" sId="4" numFmtId="4">
    <nc r="F36">
      <v>2666.6666599999999</v>
    </nc>
  </rcc>
  <rcc rId="1203" sId="4" numFmtId="4">
    <nc r="F37">
      <v>2666.6666599999999</v>
    </nc>
  </rcc>
  <rcc rId="1204" sId="4" numFmtId="4">
    <nc r="F38">
      <v>2666.6666599999999</v>
    </nc>
  </rcc>
  <rcc rId="1205" sId="4" numFmtId="4">
    <nc r="H5">
      <v>333.33332999999999</v>
    </nc>
  </rcc>
  <rcc rId="1206" sId="4" numFmtId="4">
    <nc r="H6">
      <v>333.33332999999999</v>
    </nc>
  </rcc>
  <rcc rId="1207" sId="4" numFmtId="4">
    <nc r="H8">
      <v>333.33332999999999</v>
    </nc>
  </rcc>
  <rcc rId="1208" sId="4" numFmtId="4">
    <nc r="H9">
      <v>333.33332999999999</v>
    </nc>
  </rcc>
  <rcc rId="1209" sId="4" numFmtId="4">
    <nc r="H10">
      <v>333.33332999999999</v>
    </nc>
  </rcc>
  <rcc rId="1210" sId="4" numFmtId="4">
    <nc r="H11">
      <v>333.33332999999999</v>
    </nc>
  </rcc>
  <rcc rId="1211" sId="4" numFmtId="4">
    <nc r="H12">
      <v>333.33332999999999</v>
    </nc>
  </rcc>
  <rcc rId="1212" sId="4" numFmtId="4">
    <nc r="H13">
      <v>333.33332999999999</v>
    </nc>
  </rcc>
  <rcc rId="1213" sId="4" numFmtId="4">
    <nc r="H14">
      <v>333.33332999999999</v>
    </nc>
  </rcc>
  <rcc rId="1214" sId="4" numFmtId="4">
    <nc r="H16">
      <v>333.33332999999999</v>
    </nc>
  </rcc>
  <rcc rId="1215" sId="4" numFmtId="4">
    <nc r="H17">
      <v>333.33332999999999</v>
    </nc>
  </rcc>
  <rcc rId="1216" sId="4" numFmtId="4">
    <nc r="H18">
      <v>333.33332999999999</v>
    </nc>
  </rcc>
  <rcc rId="1217" sId="4" numFmtId="4">
    <nc r="H19">
      <v>333.33332999999999</v>
    </nc>
  </rcc>
  <rcc rId="1218" sId="4" numFmtId="4">
    <nc r="H20">
      <v>333.33332999999999</v>
    </nc>
  </rcc>
  <rcc rId="1219" sId="4" numFmtId="4">
    <nc r="H21">
      <v>333.33332999999999</v>
    </nc>
  </rcc>
  <rcc rId="1220" sId="4" numFmtId="4">
    <nc r="H22">
      <v>333.33332999999999</v>
    </nc>
  </rcc>
  <rcc rId="1221" sId="4" numFmtId="4">
    <nc r="H24">
      <v>333.33332999999999</v>
    </nc>
  </rcc>
  <rcc rId="1222" sId="4" numFmtId="4">
    <nc r="H25">
      <v>333.33332999999999</v>
    </nc>
  </rcc>
  <rcc rId="1223" sId="4" numFmtId="4">
    <nc r="H26">
      <v>333.33332999999999</v>
    </nc>
  </rcc>
  <rcc rId="1224" sId="4" numFmtId="4">
    <nc r="H27">
      <v>333.33332999999999</v>
    </nc>
  </rcc>
  <rcc rId="1225" sId="4" numFmtId="4">
    <nc r="H28">
      <v>333.33332999999999</v>
    </nc>
  </rcc>
  <rcc rId="1226" sId="4" numFmtId="4">
    <nc r="H29">
      <v>333.33332999999999</v>
    </nc>
  </rcc>
  <rcc rId="1227" sId="4" numFmtId="4">
    <nc r="H30">
      <v>333.33332999999999</v>
    </nc>
  </rcc>
  <rcc rId="1228" sId="4" numFmtId="4">
    <nc r="H32">
      <v>333.33332999999999</v>
    </nc>
  </rcc>
  <rcc rId="1229" sId="4" numFmtId="4">
    <nc r="H33">
      <v>333.33332999999999</v>
    </nc>
  </rcc>
  <rcc rId="1230" sId="4" numFmtId="4">
    <nc r="H34">
      <v>333.33332999999999</v>
    </nc>
  </rcc>
  <rcc rId="1231" sId="4" numFmtId="4">
    <nc r="H35">
      <v>333.33332999999999</v>
    </nc>
  </rcc>
  <rcc rId="1232" sId="4" numFmtId="4">
    <nc r="H36">
      <v>333.33332999999999</v>
    </nc>
  </rcc>
  <rcc rId="1233" sId="4" numFmtId="4">
    <nc r="H37">
      <v>333.33332999999999</v>
    </nc>
  </rcc>
  <rcc rId="1234" sId="4" numFmtId="4">
    <nc r="H38">
      <v>333.33332999999999</v>
    </nc>
  </rcc>
  <rcc rId="1235" sId="4" numFmtId="4">
    <nc r="L5">
      <v>3000</v>
    </nc>
  </rcc>
  <rcc rId="1236" sId="4" numFmtId="4">
    <nc r="L6">
      <v>3000</v>
    </nc>
  </rcc>
  <rcc rId="1237" sId="4" numFmtId="4">
    <nc r="L8">
      <v>3000</v>
    </nc>
  </rcc>
  <rcc rId="1238" sId="4" numFmtId="4">
    <nc r="L9">
      <v>3000</v>
    </nc>
  </rcc>
  <rcc rId="1239" sId="4" numFmtId="4">
    <nc r="L10">
      <v>3000</v>
    </nc>
  </rcc>
  <rcc rId="1240" sId="4" numFmtId="4">
    <nc r="L11">
      <v>3000</v>
    </nc>
  </rcc>
  <rcc rId="1241" sId="4" numFmtId="4">
    <nc r="L12">
      <v>3000</v>
    </nc>
  </rcc>
  <rcc rId="1242" sId="4" numFmtId="4">
    <nc r="L13">
      <v>3000</v>
    </nc>
  </rcc>
  <rcc rId="1243" sId="4" numFmtId="4">
    <nc r="L14">
      <v>3000</v>
    </nc>
  </rcc>
  <rcc rId="1244" sId="4" numFmtId="4">
    <nc r="L16">
      <v>3000</v>
    </nc>
  </rcc>
  <rcc rId="1245" sId="4" numFmtId="4">
    <nc r="L17">
      <v>3000</v>
    </nc>
  </rcc>
  <rcc rId="1246" sId="4" numFmtId="4">
    <nc r="L18">
      <v>3000</v>
    </nc>
  </rcc>
  <rcc rId="1247" sId="4" numFmtId="4">
    <nc r="L19">
      <v>3000</v>
    </nc>
  </rcc>
  <rcc rId="1248" sId="4" numFmtId="4">
    <nc r="L20">
      <v>3000</v>
    </nc>
  </rcc>
  <rcc rId="1249" sId="4" numFmtId="4">
    <nc r="L21">
      <v>3000</v>
    </nc>
  </rcc>
  <rcc rId="1250" sId="4" numFmtId="4">
    <nc r="L22">
      <v>3000</v>
    </nc>
  </rcc>
  <rcc rId="1251" sId="4" numFmtId="4">
    <nc r="L24">
      <v>3000</v>
    </nc>
  </rcc>
  <rcc rId="1252" sId="4" numFmtId="4">
    <nc r="L25">
      <v>3000</v>
    </nc>
  </rcc>
  <rcc rId="1253" sId="4" numFmtId="4">
    <nc r="L26">
      <v>3000</v>
    </nc>
  </rcc>
  <rcc rId="1254" sId="4" numFmtId="4">
    <nc r="L27">
      <v>3000</v>
    </nc>
  </rcc>
  <rcc rId="1255" sId="4" numFmtId="4">
    <nc r="L28">
      <v>3000</v>
    </nc>
  </rcc>
  <rcc rId="1256" sId="4" numFmtId="4">
    <nc r="L29">
      <v>3000</v>
    </nc>
  </rcc>
  <rcc rId="1257" sId="4" numFmtId="4">
    <nc r="L30">
      <v>3000</v>
    </nc>
  </rcc>
  <rcc rId="1258" sId="4" numFmtId="4">
    <nc r="L32">
      <v>3000</v>
    </nc>
  </rcc>
  <rcc rId="1259" sId="4" numFmtId="4">
    <nc r="L33">
      <v>3000</v>
    </nc>
  </rcc>
  <rcc rId="1260" sId="4" numFmtId="4">
    <nc r="L34">
      <v>3000</v>
    </nc>
  </rcc>
  <rcc rId="1261" sId="4" numFmtId="4">
    <nc r="L35">
      <v>3000</v>
    </nc>
  </rcc>
  <rcc rId="1262" sId="4" numFmtId="4">
    <nc r="L36">
      <v>3000</v>
    </nc>
  </rcc>
  <rcc rId="1263" sId="4" numFmtId="4">
    <nc r="L37">
      <v>3000</v>
    </nc>
  </rcc>
  <rcc rId="1264" sId="4" numFmtId="4">
    <nc r="L38">
      <v>3000</v>
    </nc>
  </rcc>
  <rcc rId="1265" sId="4" numFmtId="4">
    <nc r="P5">
      <v>2000</v>
    </nc>
  </rcc>
  <rcc rId="1266" sId="4" numFmtId="4">
    <nc r="P6">
      <v>2000</v>
    </nc>
  </rcc>
  <rcc rId="1267" sId="4" numFmtId="4">
    <nc r="P8">
      <v>2000</v>
    </nc>
  </rcc>
  <rcc rId="1268" sId="4" numFmtId="4">
    <nc r="P9">
      <v>2000</v>
    </nc>
  </rcc>
  <rcc rId="1269" sId="4" numFmtId="4">
    <nc r="P10">
      <v>2000</v>
    </nc>
  </rcc>
  <rcc rId="1270" sId="4" numFmtId="4">
    <nc r="P11">
      <v>2000</v>
    </nc>
  </rcc>
  <rcc rId="1271" sId="4" numFmtId="4">
    <nc r="P12">
      <v>2000</v>
    </nc>
  </rcc>
  <rcc rId="1272" sId="4" numFmtId="4">
    <nc r="P13">
      <v>2000</v>
    </nc>
  </rcc>
  <rcc rId="1273" sId="4" numFmtId="4">
    <nc r="P14">
      <v>2000</v>
    </nc>
  </rcc>
  <rcc rId="1274" sId="4" numFmtId="4">
    <nc r="P16">
      <v>2000</v>
    </nc>
  </rcc>
  <rcc rId="1275" sId="4" numFmtId="4">
    <nc r="P17">
      <v>2000</v>
    </nc>
  </rcc>
  <rcc rId="1276" sId="4" numFmtId="4">
    <nc r="P18">
      <v>2000</v>
    </nc>
  </rcc>
  <rcc rId="1277" sId="4" numFmtId="4">
    <nc r="P19">
      <v>2000</v>
    </nc>
  </rcc>
  <rcc rId="1278" sId="4" numFmtId="4">
    <nc r="P20">
      <v>2000</v>
    </nc>
  </rcc>
  <rcc rId="1279" sId="4" numFmtId="4">
    <nc r="P21">
      <v>2000</v>
    </nc>
  </rcc>
  <rcc rId="1280" sId="4" numFmtId="4">
    <nc r="P22">
      <v>2000</v>
    </nc>
  </rcc>
  <rcc rId="1281" sId="4" numFmtId="4">
    <nc r="P24">
      <v>2000</v>
    </nc>
  </rcc>
  <rcc rId="1282" sId="4" numFmtId="4">
    <nc r="P25">
      <v>2000</v>
    </nc>
  </rcc>
  <rcc rId="1283" sId="4" numFmtId="4">
    <nc r="P26">
      <v>2000</v>
    </nc>
  </rcc>
  <rcc rId="1284" sId="4" numFmtId="4">
    <nc r="P27">
      <v>2000</v>
    </nc>
  </rcc>
  <rcc rId="1285" sId="4" numFmtId="4">
    <nc r="P28">
      <v>2000</v>
    </nc>
  </rcc>
  <rcc rId="1286" sId="4" numFmtId="4">
    <nc r="P29">
      <v>2000</v>
    </nc>
  </rcc>
  <rcc rId="1287" sId="4" numFmtId="4">
    <nc r="P30">
      <v>2000</v>
    </nc>
  </rcc>
  <rcc rId="1288" sId="4" numFmtId="4">
    <nc r="P32">
      <v>2000</v>
    </nc>
  </rcc>
  <rcc rId="1289" sId="4" numFmtId="4">
    <nc r="P33">
      <v>2000</v>
    </nc>
  </rcc>
  <rcc rId="1290" sId="4" numFmtId="4">
    <nc r="P34">
      <v>2000</v>
    </nc>
  </rcc>
  <rcc rId="1291" sId="4" numFmtId="4">
    <nc r="P35">
      <v>2000</v>
    </nc>
  </rcc>
  <rcc rId="1292" sId="4" numFmtId="4">
    <nc r="P36">
      <v>2000</v>
    </nc>
  </rcc>
  <rcc rId="1293" sId="4" numFmtId="4">
    <nc r="P37">
      <v>2000</v>
    </nc>
  </rcc>
  <rcc rId="1294" sId="4" numFmtId="4">
    <nc r="P38">
      <v>2000</v>
    </nc>
  </rcc>
  <rcc rId="1295" sId="4" numFmtId="4">
    <nc r="R5">
      <v>3096.6666599999999</v>
    </nc>
  </rcc>
  <rcc rId="1296" sId="4" numFmtId="4">
    <nc r="R6">
      <v>3096.6666599999999</v>
    </nc>
  </rcc>
  <rcc rId="1297" sId="4" numFmtId="4">
    <nc r="R8">
      <v>3096.6666599999999</v>
    </nc>
  </rcc>
  <rcc rId="1298" sId="4" numFmtId="4">
    <nc r="R9">
      <v>3096.6666599999999</v>
    </nc>
  </rcc>
  <rcc rId="1299" sId="4" numFmtId="4">
    <nc r="R10">
      <v>3096.6666599999999</v>
    </nc>
  </rcc>
  <rcc rId="1300" sId="4" numFmtId="4">
    <nc r="R11">
      <v>3096.6666599999999</v>
    </nc>
  </rcc>
  <rcc rId="1301" sId="4" numFmtId="4">
    <nc r="R12">
      <v>3096.6666599999999</v>
    </nc>
  </rcc>
  <rcc rId="1302" sId="4" numFmtId="4">
    <nc r="R13">
      <v>3096.6666599999999</v>
    </nc>
  </rcc>
  <rcc rId="1303" sId="4" numFmtId="4">
    <nc r="R14">
      <v>3096.6666599999999</v>
    </nc>
  </rcc>
  <rcc rId="1304" sId="4" numFmtId="4">
    <nc r="R16">
      <v>3096.6666599999999</v>
    </nc>
  </rcc>
  <rcc rId="1305" sId="4" numFmtId="4">
    <nc r="R17">
      <v>3096.6666599999999</v>
    </nc>
  </rcc>
  <rcc rId="1306" sId="4" numFmtId="4">
    <nc r="R18">
      <v>3096.6666599999999</v>
    </nc>
  </rcc>
  <rcc rId="1307" sId="4" numFmtId="4">
    <nc r="R19">
      <v>3096.6666599999999</v>
    </nc>
  </rcc>
  <rcc rId="1308" sId="4" numFmtId="4">
    <nc r="R20">
      <v>3096.6666599999999</v>
    </nc>
  </rcc>
  <rcc rId="1309" sId="4" numFmtId="4">
    <nc r="R21">
      <v>3096.6666599999999</v>
    </nc>
  </rcc>
  <rcc rId="1310" sId="4" numFmtId="4">
    <nc r="R22">
      <v>3096.6666599999999</v>
    </nc>
  </rcc>
  <rcc rId="1311" sId="4" numFmtId="4">
    <nc r="R24">
      <v>3096.6666599999999</v>
    </nc>
  </rcc>
  <rcc rId="1312" sId="4" numFmtId="4">
    <nc r="R25">
      <v>3096.6666599999999</v>
    </nc>
  </rcc>
  <rcc rId="1313" sId="4" numFmtId="4">
    <nc r="R26">
      <v>3096.6666599999999</v>
    </nc>
  </rcc>
  <rcc rId="1314" sId="4" numFmtId="4">
    <nc r="R27">
      <v>3096.6666599999999</v>
    </nc>
  </rcc>
  <rcc rId="1315" sId="4" numFmtId="4">
    <nc r="R28">
      <v>3096.6666599999999</v>
    </nc>
  </rcc>
  <rcc rId="1316" sId="4" numFmtId="4">
    <nc r="R29">
      <v>3096.6666599999999</v>
    </nc>
  </rcc>
  <rcc rId="1317" sId="4" numFmtId="4">
    <nc r="R30">
      <v>3096.6666599999999</v>
    </nc>
  </rcc>
  <rcc rId="1318" sId="4" numFmtId="4">
    <nc r="R32">
      <v>3096.6666599999999</v>
    </nc>
  </rcc>
  <rcc rId="1319" sId="4" numFmtId="4">
    <nc r="R33">
      <v>3096.6666599999999</v>
    </nc>
  </rcc>
  <rcc rId="1320" sId="4" numFmtId="4">
    <nc r="R34">
      <v>3096.6666599999999</v>
    </nc>
  </rcc>
  <rcc rId="1321" sId="4" numFmtId="4">
    <nc r="R35">
      <v>3096.6666599999999</v>
    </nc>
  </rcc>
  <rcc rId="1322" sId="4" numFmtId="4">
    <nc r="R36">
      <v>3096.6666599999999</v>
    </nc>
  </rcc>
  <rcc rId="1323" sId="4" numFmtId="4">
    <nc r="R37">
      <v>3096.6666599999999</v>
    </nc>
  </rcc>
  <rcc rId="1324" sId="4" numFmtId="4">
    <nc r="R38">
      <v>3096.6666599999999</v>
    </nc>
  </rcc>
  <rcc rId="1325" sId="4">
    <nc r="T37">
      <f>D37+F37+H37+J37+L37+P37+R37</f>
    </nc>
  </rcc>
  <rcc rId="1326" sId="4">
    <nc r="X37">
      <f>SUM(T37+V37)</f>
    </nc>
  </rcc>
  <rcc rId="1327" sId="4" numFmtId="4">
    <nc r="V5">
      <v>66.666659999999993</v>
    </nc>
  </rcc>
  <rcc rId="1328" sId="4" numFmtId="4">
    <nc r="V6">
      <v>66.666659999999993</v>
    </nc>
  </rcc>
  <rcc rId="1329" sId="4" numFmtId="4">
    <nc r="V8">
      <v>66.666659999999993</v>
    </nc>
  </rcc>
  <rcc rId="1330" sId="4" numFmtId="4">
    <nc r="V9">
      <v>66.666659999999993</v>
    </nc>
  </rcc>
  <rcc rId="1331" sId="4" numFmtId="4">
    <nc r="V10">
      <v>66.666659999999993</v>
    </nc>
  </rcc>
  <rcc rId="1332" sId="4" numFmtId="4">
    <nc r="V11">
      <v>66.666659999999993</v>
    </nc>
  </rcc>
  <rcc rId="1333" sId="4" numFmtId="4">
    <nc r="V12">
      <v>66.666659999999993</v>
    </nc>
  </rcc>
  <rcc rId="1334" sId="4" numFmtId="4">
    <nc r="V13">
      <v>66.666659999999993</v>
    </nc>
  </rcc>
  <rcc rId="1335" sId="4" numFmtId="4">
    <nc r="V14">
      <v>66.666659999999993</v>
    </nc>
  </rcc>
  <rcc rId="1336" sId="4" numFmtId="4">
    <nc r="V16">
      <v>66.666659999999993</v>
    </nc>
  </rcc>
  <rcc rId="1337" sId="4" numFmtId="4">
    <nc r="V17">
      <v>66.666659999999993</v>
    </nc>
  </rcc>
  <rcc rId="1338" sId="4" numFmtId="4">
    <nc r="V18">
      <v>66.666659999999993</v>
    </nc>
  </rcc>
  <rcc rId="1339" sId="4" numFmtId="4">
    <nc r="V19">
      <v>66.666659999999993</v>
    </nc>
  </rcc>
  <rcc rId="1340" sId="4" numFmtId="4">
    <nc r="V20">
      <v>66.666659999999993</v>
    </nc>
  </rcc>
  <rcc rId="1341" sId="4" numFmtId="4">
    <nc r="V21">
      <v>66.666659999999993</v>
    </nc>
  </rcc>
  <rcc rId="1342" sId="4" numFmtId="4">
    <nc r="V22">
      <v>66.666659999999993</v>
    </nc>
  </rcc>
  <rcc rId="1343" sId="4" numFmtId="4">
    <nc r="V24">
      <v>66.666659999999993</v>
    </nc>
  </rcc>
  <rcc rId="1344" sId="4" numFmtId="4">
    <nc r="V25">
      <v>66.666659999999993</v>
    </nc>
  </rcc>
  <rcc rId="1345" sId="4" numFmtId="4">
    <nc r="V26">
      <v>66.666659999999993</v>
    </nc>
  </rcc>
  <rcc rId="1346" sId="4" numFmtId="4">
    <nc r="V27">
      <v>66.666659999999993</v>
    </nc>
  </rcc>
  <rcc rId="1347" sId="4" numFmtId="4">
    <nc r="V28">
      <v>66.666659999999993</v>
    </nc>
  </rcc>
  <rcc rId="1348" sId="4" numFmtId="4">
    <nc r="V29">
      <v>66.666659999999993</v>
    </nc>
  </rcc>
  <rcc rId="1349" sId="4" numFmtId="4">
    <nc r="V30">
      <v>66.666659999999993</v>
    </nc>
  </rcc>
  <rcc rId="1350" sId="4" numFmtId="4">
    <nc r="V32">
      <v>66.666659999999993</v>
    </nc>
  </rcc>
  <rcc rId="1351" sId="4" numFmtId="4">
    <nc r="V33">
      <v>66.666659999999993</v>
    </nc>
  </rcc>
  <rcc rId="1352" sId="4" numFmtId="4">
    <nc r="V34">
      <v>66.666659999999993</v>
    </nc>
  </rcc>
  <rcc rId="1353" sId="4" numFmtId="4">
    <nc r="V35">
      <v>66.666659999999993</v>
    </nc>
  </rcc>
  <rcc rId="1354" sId="4" numFmtId="4">
    <nc r="V36">
      <v>66.666659999999993</v>
    </nc>
  </rcc>
  <rcc rId="1355" sId="4" numFmtId="4">
    <nc r="V37">
      <v>66.666659999999993</v>
    </nc>
  </rcc>
  <rcc rId="1356" sId="4" numFmtId="4">
    <nc r="V38">
      <v>66.666659999999993</v>
    </nc>
  </rcc>
  <rfmt sheetId="4" sqref="A24:V24">
    <dxf>
      <fill>
        <patternFill patternType="none">
          <bgColor auto="1"/>
        </patternFill>
      </fill>
    </dxf>
  </rfmt>
  <rfmt sheetId="4" sqref="A20:V20">
    <dxf>
      <fill>
        <patternFill patternType="none">
          <bgColor auto="1"/>
        </patternFill>
      </fill>
    </dxf>
  </rfmt>
  <rfmt sheetId="4" sqref="Y20:AB20">
    <dxf>
      <fill>
        <patternFill patternType="none">
          <bgColor auto="1"/>
        </patternFill>
      </fill>
    </dxf>
  </rfmt>
  <rcc rId="1357" sId="4">
    <oc r="AB22" t="inlineStr">
      <is>
        <t>Ostersonntag</t>
      </is>
    </oc>
    <nc r="AB22"/>
  </rcc>
  <rcc rId="1358" sId="4">
    <oc r="AB24" t="inlineStr">
      <is>
        <t>Ostermontag</t>
      </is>
    </oc>
    <nc r="AB24"/>
  </rcc>
  <rfmt sheetId="4" sqref="A12:V12 Y12:AB12">
    <dxf>
      <fill>
        <patternFill patternType="solid">
          <bgColor theme="0" tint="-4.9989318521683403E-2"/>
        </patternFill>
      </fill>
    </dxf>
  </rfmt>
  <rfmt sheetId="4" sqref="A16:V16">
    <dxf>
      <fill>
        <patternFill patternType="solid">
          <bgColor theme="0" tint="-4.9989318521683403E-2"/>
        </patternFill>
      </fill>
    </dxf>
  </rfmt>
  <rfmt sheetId="4" sqref="Y16:AB16">
    <dxf>
      <fill>
        <patternFill patternType="solid">
          <bgColor theme="0" tint="-4.9989318521683403E-2"/>
        </patternFill>
      </fill>
    </dxf>
  </rfmt>
  <rcc rId="1359" sId="4">
    <oc r="AB20" t="inlineStr">
      <is>
        <t>Karfreitag</t>
      </is>
    </oc>
    <nc r="AB20"/>
  </rcc>
  <rcc rId="1360" sId="4">
    <nc r="AB12" t="inlineStr">
      <is>
        <t>Karfreitag</t>
      </is>
    </nc>
  </rcc>
  <rcc rId="1361" sId="4">
    <nc r="AB14" t="inlineStr">
      <is>
        <t>Ostersonntag</t>
      </is>
    </nc>
  </rcc>
  <rcc rId="1362" sId="4">
    <nc r="AB16" t="inlineStr">
      <is>
        <t>Ostermontag</t>
      </is>
    </nc>
  </rcc>
  <rcc rId="1363" sId="4">
    <oc r="AB32" t="inlineStr">
      <is>
        <t>Gastronovi/Mews</t>
      </is>
    </oc>
    <nc r="AB32"/>
  </rcc>
  <rcc rId="1364" sId="4">
    <oc r="AB33" t="inlineStr">
      <is>
        <t>Gastronovi/Mews</t>
      </is>
    </oc>
    <nc r="AB33"/>
  </rcc>
  <rcc rId="1365" sId="4">
    <oc r="AB34" t="inlineStr">
      <is>
        <t>Gastronovi/Mews</t>
      </is>
    </oc>
    <nc r="AB34"/>
  </rcc>
  <rcc rId="1366" sId="4">
    <oc r="AB35" t="inlineStr">
      <is>
        <t>Gastronovi/Mews</t>
      </is>
    </oc>
    <nc r="AB35"/>
  </rcc>
  <rcc rId="1367" sId="4">
    <oc r="AB36" t="inlineStr">
      <is>
        <t>Gastronovi/Mews</t>
      </is>
    </oc>
    <nc r="AB36"/>
  </rcc>
  <rcc rId="1368" sId="4">
    <oc r="AB38" t="inlineStr">
      <is>
        <t>Gastronovi/Mews</t>
      </is>
    </oc>
    <nc r="AB38"/>
  </rcc>
  <rcc rId="1369" sId="4" odxf="1" dxf="1" numFmtId="34">
    <nc r="Z37">
      <v>20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370" sId="4" odxf="1" dxf="1">
    <nc r="AA37" t="inlineStr">
      <is>
        <t>°C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fmt sheetId="4" sqref="Z37:AA37">
    <dxf>
      <fill>
        <patternFill patternType="solid">
          <bgColor theme="0" tint="-4.9989318521683403E-2"/>
        </patternFill>
      </fill>
    </dxf>
  </rfmt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'04_22'!$A$1:$X$43</formula>
    <oldFormula>'04_22'!$A$1:$X$43</oldFormula>
  </rdn>
  <rdn rId="0" localSheetId="5" customView="1" name="Z_2F7A225A_03CC_4C3E_9ABA_50B66929A417_.wvu.PrintArea" hidden="1" oldHidden="1">
    <formula>'05_22'!$A$1:$V$44</formula>
    <oldFormula>'05_22'!$A$1:$V$44</oldFormula>
  </rdn>
  <rdn rId="0" localSheetId="6" customView="1" name="Z_2F7A225A_03CC_4C3E_9ABA_50B66929A417_.wvu.PrintArea" hidden="1" oldHidden="1">
    <formula>'06_22'!$A$1:$X$43</formula>
    <oldFormula>'06_22'!$A$1:$X$43</oldFormula>
  </rdn>
  <rdn rId="0" localSheetId="7" customView="1" name="Z_2F7A225A_03CC_4C3E_9ABA_50B66929A417_.wvu.PrintArea" hidden="1" oldHidden="1">
    <formula>'07_22'!$A$1:$X$44</formula>
    <oldFormula>'07_22'!$A$1:$X$44</oldFormula>
  </rdn>
  <rdn rId="0" localSheetId="8" customView="1" name="Z_2F7A225A_03CC_4C3E_9ABA_50B66929A417_.wvu.PrintArea" hidden="1" oldHidden="1">
    <formula>'08_22'!$A$1:$X$44</formula>
    <oldFormula>'08_22'!$A$1:$X$44</oldFormula>
  </rdn>
  <rdn rId="0" localSheetId="9" customView="1" name="Z_2F7A225A_03CC_4C3E_9ABA_50B66929A417_.wvu.PrintArea" hidden="1" oldHidden="1">
    <formula>'09_22'!$A$1:$X$43</formula>
    <oldFormula>'09_22'!$A$1:$X$43</oldFormula>
  </rdn>
  <rdn rId="0" localSheetId="10" customView="1" name="Z_2F7A225A_03CC_4C3E_9ABA_50B66929A417_.wvu.PrintArea" hidden="1" oldHidden="1">
    <formula>'10_22'!$A$1:$X$45</formula>
    <oldFormula>'10_22'!$A$1:$X$45</oldFormula>
  </rdn>
  <rdn rId="0" localSheetId="11" customView="1" name="Z_2F7A225A_03CC_4C3E_9ABA_50B66929A417_.wvu.PrintArea" hidden="1" oldHidden="1">
    <formula>'11_22'!$A$1:$X$43</formula>
    <oldFormula>'11_22'!$A$1:$X$43</oldFormula>
  </rdn>
  <rdn rId="0" localSheetId="12" customView="1" name="Z_2F7A225A_03CC_4C3E_9ABA_50B66929A417_.wvu.PrintArea" hidden="1" oldHidden="1">
    <formula>'12_22'!$A$1:$X$44</formula>
    <oldFormula>'12_22'!$A$1:$X$44</oldFormula>
  </rdn>
  <rcv guid="{2F7A225A-03CC-4C3E-9ABA-50B66929A417}" action="add"/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3" sId="3">
    <oc r="Y35" t="inlineStr">
      <is>
        <t>bedeck/leicht Regen</t>
      </is>
    </oc>
    <nc r="Y35" t="inlineStr">
      <is>
        <t>bedeckt/leicht Regen</t>
      </is>
    </nc>
  </rcc>
  <rcc rId="1384" sId="3">
    <oc r="O44">
      <f>SUM(100/P41*O41)</f>
    </oc>
    <nc r="O44">
      <f>SUM(100/P41*O41)</f>
    </nc>
  </rcc>
  <rcc rId="1385" sId="4">
    <oc r="M42">
      <f>SUM(M40-P40)</f>
    </oc>
    <nc r="M42"/>
  </rcc>
  <rcc rId="1386" sId="4">
    <nc r="O42">
      <f>SUM(O40-P40)</f>
    </nc>
  </rcc>
  <rcc rId="1387" sId="4">
    <oc r="M43">
      <f>SUM(100/P40*M40)</f>
    </oc>
    <nc r="M43">
      <f>SUM(100/P40*O40)</f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1388" sheetId="4" source="M43" destination="O43" sourceSheetId="4">
    <rfmt sheetId="4" sqref="O43" start="0" length="0">
      <dxf>
        <numFmt numFmtId="165" formatCode="0.0"/>
        <alignment vertical="center"/>
        <border outline="0">
          <top style="thin">
            <color indexed="64"/>
          </top>
          <bottom style="medium">
            <color indexed="64"/>
          </bottom>
        </border>
      </dxf>
    </rfmt>
  </rm>
  <rfmt sheetId="4" sqref="M43" start="0" length="0">
    <dxf>
      <numFmt numFmtId="165" formatCode="0.0"/>
      <border outline="0">
        <top style="thin">
          <color indexed="64"/>
        </top>
        <bottom style="medium">
          <color indexed="64"/>
        </bottom>
      </border>
    </dxf>
  </rfmt>
  <rfmt sheetId="4" sqref="M43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4" sqref="N42:N44" start="0" length="0">
    <dxf>
      <border>
        <right style="thin">
          <color indexed="64"/>
        </right>
      </border>
    </dxf>
  </rfmt>
  <rfmt sheetId="4" sqref="N44" start="0" length="0">
    <dxf>
      <border>
        <left/>
        <right style="thin">
          <color indexed="64"/>
        </right>
        <top style="medium">
          <color indexed="64"/>
        </top>
        <bottom/>
      </border>
    </dxf>
  </rfmt>
  <rfmt sheetId="4" sqref="O44" start="0" length="0">
    <dxf>
      <border>
        <left/>
        <right/>
        <top style="medium">
          <color indexed="64"/>
        </top>
        <bottom/>
      </border>
    </dxf>
  </rfmt>
  <rcc rId="1389" sId="3">
    <oc r="M43">
      <f>SUM(100/P41*M41)</f>
    </oc>
    <nc r="M43"/>
  </rcc>
  <rm rId="1390" sheetId="3" source="P43" destination="O43" sourceSheetId="3">
    <rfmt sheetId="3" sqref="O43" start="0" length="0">
      <dxf>
        <numFmt numFmtId="165" formatCode="0.0"/>
        <alignment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dxf>
    </rfmt>
  </rm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'04_22'!$A$1:$X$43</formula>
    <oldFormula>'04_22'!$A$1:$X$43</oldFormula>
  </rdn>
  <rdn rId="0" localSheetId="5" customView="1" name="Z_2F7A225A_03CC_4C3E_9ABA_50B66929A417_.wvu.PrintArea" hidden="1" oldHidden="1">
    <formula>'05_22'!$A$1:$V$44</formula>
    <oldFormula>'05_22'!$A$1:$V$44</oldFormula>
  </rdn>
  <rdn rId="0" localSheetId="6" customView="1" name="Z_2F7A225A_03CC_4C3E_9ABA_50B66929A417_.wvu.PrintArea" hidden="1" oldHidden="1">
    <formula>'06_22'!$A$1:$X$43</formula>
    <oldFormula>'06_22'!$A$1:$X$43</oldFormula>
  </rdn>
  <rdn rId="0" localSheetId="7" customView="1" name="Z_2F7A225A_03CC_4C3E_9ABA_50B66929A417_.wvu.PrintArea" hidden="1" oldHidden="1">
    <formula>'07_22'!$A$1:$X$44</formula>
    <oldFormula>'07_22'!$A$1:$X$44</oldFormula>
  </rdn>
  <rdn rId="0" localSheetId="8" customView="1" name="Z_2F7A225A_03CC_4C3E_9ABA_50B66929A417_.wvu.PrintArea" hidden="1" oldHidden="1">
    <formula>'08_22'!$A$1:$X$44</formula>
    <oldFormula>'08_22'!$A$1:$X$44</oldFormula>
  </rdn>
  <rdn rId="0" localSheetId="9" customView="1" name="Z_2F7A225A_03CC_4C3E_9ABA_50B66929A417_.wvu.PrintArea" hidden="1" oldHidden="1">
    <formula>'09_22'!$A$1:$X$43</formula>
    <oldFormula>'09_22'!$A$1:$X$43</oldFormula>
  </rdn>
  <rdn rId="0" localSheetId="10" customView="1" name="Z_2F7A225A_03CC_4C3E_9ABA_50B66929A417_.wvu.PrintArea" hidden="1" oldHidden="1">
    <formula>'10_22'!$A$1:$X$45</formula>
    <oldFormula>'10_22'!$A$1:$X$45</oldFormula>
  </rdn>
  <rdn rId="0" localSheetId="11" customView="1" name="Z_2F7A225A_03CC_4C3E_9ABA_50B66929A417_.wvu.PrintArea" hidden="1" oldHidden="1">
    <formula>'11_22'!$A$1:$X$43</formula>
    <oldFormula>'11_22'!$A$1:$X$43</oldFormula>
  </rdn>
  <rdn rId="0" localSheetId="12" customView="1" name="Z_2F7A225A_03CC_4C3E_9ABA_50B66929A417_.wvu.PrintArea" hidden="1" oldHidden="1">
    <formula>'12_22'!$A$1:$X$44</formula>
    <oldFormula>'12_22'!$A$1:$X$44</oldFormula>
  </rdn>
  <rcv guid="{2F7A225A-03CC-4C3E-9ABA-50B66929A417}" action="add"/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3" sId="3" numFmtId="4">
    <nc r="M35">
      <v>744.7</v>
    </nc>
  </rcc>
  <rcc rId="1404" sId="3" numFmtId="4">
    <nc r="G35">
      <v>10.4</v>
    </nc>
  </rcc>
  <rcc rId="1405" sId="3" numFmtId="4">
    <nc r="C35">
      <v>3672.6</v>
    </nc>
  </rcc>
  <rcc rId="1406" sId="3" numFmtId="4">
    <nc r="E35">
      <v>0</v>
    </nc>
  </rcc>
  <rcc rId="1407" sId="3" numFmtId="4">
    <nc r="I32">
      <v>0</v>
    </nc>
  </rcc>
  <rcc rId="1408" sId="3" numFmtId="4">
    <nc r="I35">
      <v>0</v>
    </nc>
  </rcc>
  <rcc rId="1409" sId="3" numFmtId="4">
    <nc r="Q35">
      <v>2121.3000000000002</v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0" sId="3">
    <nc r="Y36" t="inlineStr">
      <is>
        <t>bewölkt</t>
      </is>
    </nc>
  </rcc>
  <rcc rId="1411" sId="3" numFmtId="34">
    <nc r="Z36">
      <v>9</v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2" sId="3" numFmtId="4">
    <nc r="N35">
      <v>1316</v>
    </nc>
  </rcc>
  <rcc rId="1413" sId="3" numFmtId="4">
    <nc r="N33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'04_22'!$A$1:$X$43</formula>
    <oldFormula>'04_22'!$A$1:$X$43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26" sId="3" numFmtId="4">
    <nc r="N36">
      <v>9386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'04_22'!$A$1:$X$43</formula>
    <oldFormula>'04_22'!$A$1:$X$43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39" sId="3" numFmtId="4">
    <nc r="K36">
      <v>2335</v>
    </nc>
  </rcc>
  <rcc rId="1440" sId="3" numFmtId="4">
    <nc r="I36">
      <v>0</v>
    </nc>
  </rcc>
  <rcc rId="1441" sId="3" numFmtId="4">
    <nc r="M36">
      <v>916.4</v>
    </nc>
  </rcc>
  <rcc rId="1442" sId="3" numFmtId="4">
    <nc r="G36">
      <v>14.1</v>
    </nc>
  </rcc>
  <rcc rId="1443" sId="3" numFmtId="4">
    <nc r="E36">
      <v>63.5</v>
    </nc>
  </rcc>
  <rcc rId="1444" sId="3" numFmtId="4">
    <nc r="C36">
      <v>6079.9</v>
    </nc>
  </rcc>
  <rcc rId="1445" sId="3" numFmtId="4">
    <nc r="Q36">
      <v>5950.9</v>
    </nc>
  </rcc>
  <rcc rId="1446" sId="3">
    <nc r="Y37" t="inlineStr">
      <is>
        <t>bedeckt</t>
      </is>
    </nc>
  </rcc>
  <rcc rId="1447" sId="3" numFmtId="34">
    <nc r="Z37">
      <v>17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0" sId="3">
    <oc r="R41">
      <f>SUM(R10+R18+R26+R34+R40)</f>
    </oc>
    <nc r="R41">
      <f>SUM(R10+R18+R26+R34+R40)</f>
    </nc>
  </rcc>
  <rcc rId="1461" sId="3">
    <oc r="Q42">
      <f>Q41/31</f>
    </oc>
    <nc r="Q42">
      <f>Q41/31</f>
    </nc>
  </rcc>
  <rcc rId="1462" sId="3">
    <oc r="Q40">
      <f>SUM(Q35:Q39)</f>
    </oc>
    <nc r="Q40">
      <f>SUM(Q35:Q39)</f>
    </nc>
  </rcc>
  <rcc rId="1463" sId="3">
    <oc r="Q34">
      <f>SUM(Q27:Q33)</f>
    </oc>
    <nc r="Q34">
      <f>SUM(Q27:Q33)</f>
    </nc>
  </rcc>
  <rcc rId="1464" sId="3">
    <oc r="Q26">
      <f>SUM(Q19:Q25)</f>
    </oc>
    <nc r="Q26">
      <f>SUM(Q19:Q25)</f>
    </nc>
  </rcc>
  <rcc rId="1465" sId="3">
    <oc r="Q18">
      <f>SUM(Q11:Q17)</f>
    </oc>
    <nc r="Q18">
      <f>SUM(Q11:Q17)</f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6" sId="3" numFmtId="4">
    <nc r="N37">
      <v>5350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'04_22'!$A$1:$X$43</formula>
    <oldFormula>'04_22'!$A$1:$X$43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9" sId="3">
    <nc r="Y38" t="inlineStr">
      <is>
        <t>bedekt / regen / wind</t>
      </is>
    </nc>
  </rcc>
  <rcc rId="1480" sId="3" numFmtId="34">
    <nc r="Z38">
      <v>13</v>
    </nc>
  </rcc>
  <rcc rId="1481" sId="3">
    <nc r="AA38" t="inlineStr">
      <is>
        <t>°C</t>
      </is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'04_22'!$A$1:$X$43</formula>
    <oldFormula>'04_22'!$A$1:$X$43</oldFormula>
  </rdn>
  <rdn rId="0" localSheetId="5" customView="1" name="Z_7839E6FF_B113_433B_B093_0FC09532A527_.wvu.PrintArea" hidden="1" oldHidden="1">
    <formula>'05_22'!$A$1:$V$44</formula>
    <oldFormula>'05_22'!$A$1:$V$44</oldFormula>
  </rdn>
  <rdn rId="0" localSheetId="6" customView="1" name="Z_7839E6FF_B113_433B_B093_0FC09532A527_.wvu.PrintArea" hidden="1" oldHidden="1">
    <formula>'06_22'!$A$1:$X$43</formula>
    <oldFormula>'06_22'!$A$1:$X$43</oldFormula>
  </rdn>
  <rdn rId="0" localSheetId="7" customView="1" name="Z_7839E6FF_B113_433B_B093_0FC09532A527_.wvu.PrintArea" hidden="1" oldHidden="1">
    <formula>'07_22'!$A$1:$X$44</formula>
    <oldFormula>'07_22'!$A$1:$X$44</oldFormula>
  </rdn>
  <rdn rId="0" localSheetId="8" customView="1" name="Z_7839E6FF_B113_433B_B093_0FC09532A527_.wvu.PrintArea" hidden="1" oldHidden="1">
    <formula>'08_22'!$A$1:$X$44</formula>
    <oldFormula>'08_22'!$A$1:$X$44</oldFormula>
  </rdn>
  <rdn rId="0" localSheetId="9" customView="1" name="Z_7839E6FF_B113_433B_B093_0FC09532A527_.wvu.PrintArea" hidden="1" oldHidden="1">
    <formula>'09_22'!$A$1:$X$43</formula>
    <oldFormula>'09_22'!$A$1:$X$43</oldFormula>
  </rdn>
  <rdn rId="0" localSheetId="10" customView="1" name="Z_7839E6FF_B113_433B_B093_0FC09532A527_.wvu.PrintArea" hidden="1" oldHidden="1">
    <formula>'10_22'!$A$1:$X$45</formula>
    <oldFormula>'10_22'!$A$1:$X$45</oldFormula>
  </rdn>
  <rdn rId="0" localSheetId="11" customView="1" name="Z_7839E6FF_B113_433B_B093_0FC09532A527_.wvu.PrintArea" hidden="1" oldHidden="1">
    <formula>'11_22'!$A$1:$X$43</formula>
    <oldFormula>'11_22'!$A$1:$X$43</oldFormula>
  </rdn>
  <rdn rId="0" localSheetId="12" customView="1" name="Z_7839E6FF_B113_433B_B093_0FC09532A527_.wvu.PrintArea" hidden="1" oldHidden="1">
    <formula>'12_22'!$A$1:$X$44</formula>
    <oldFormula>'12_22'!$A$1:$X$44</oldFormula>
  </rdn>
  <rcv guid="{7839E6FF-B113-433B-B093-0FC09532A527}" action="add"/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4" sId="3" numFmtId="34">
    <nc r="Z39">
      <v>17</v>
    </nc>
  </rcc>
  <rcc rId="1495" sId="3">
    <nc r="Y39" t="inlineStr">
      <is>
        <t>bedeckt/regen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8" sId="3">
    <oc r="Y39" t="inlineStr">
      <is>
        <t>bedeckt/regen</t>
      </is>
    </oc>
    <nc r="Y39"/>
  </rcc>
  <rcc rId="1509" sId="3" numFmtId="34">
    <oc r="Z39">
      <v>17</v>
    </oc>
    <nc r="Z39"/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0" sId="3" numFmtId="4">
    <nc r="G37">
      <v>241.3</v>
    </nc>
  </rcc>
  <rcc rId="1511" sId="3" numFmtId="4">
    <nc r="E37">
      <v>17.8</v>
    </nc>
  </rcc>
  <rcc rId="1512" sId="3" numFmtId="4">
    <nc r="C37">
      <v>10276.4</v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3" sId="3" numFmtId="4">
    <oc r="C37">
      <v>10276.4</v>
    </oc>
    <nc r="C37">
      <v>5560.5</v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4" sId="3" numFmtId="4">
    <nc r="Q37">
      <v>7696.9</v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5" sId="3">
    <nc r="Y39" t="inlineStr">
      <is>
        <t>bewölkt/regen</t>
      </is>
    </nc>
  </rcc>
  <rcc rId="1516" sId="3" numFmtId="34">
    <nc r="Z39">
      <v>14</v>
    </nc>
  </rcc>
  <rcc rId="1517" sId="3" numFmtId="4">
    <nc r="M38">
      <v>73</v>
    </nc>
  </rcc>
  <rcc rId="1518" sId="3" numFmtId="4">
    <nc r="M37">
      <v>0</v>
    </nc>
  </rcc>
  <rcc rId="1519" sId="3" numFmtId="4">
    <nc r="K35">
      <v>0</v>
    </nc>
  </rcc>
  <rcc rId="1520" sId="3" numFmtId="4">
    <nc r="K37">
      <v>0</v>
    </nc>
  </rcc>
  <rcc rId="1521" sId="3" numFmtId="4">
    <nc r="I37">
      <v>0</v>
    </nc>
  </rcc>
  <rcc rId="1522" sId="3" numFmtId="4">
    <nc r="G38">
      <v>18.5</v>
    </nc>
  </rcc>
  <rcc rId="1523" sId="3" numFmtId="4">
    <nc r="E38">
      <v>27.2</v>
    </nc>
  </rcc>
  <rcc rId="1524" sId="3" numFmtId="4">
    <nc r="C38">
      <v>5075</v>
    </nc>
  </rcc>
  <rcc rId="1525" sId="3" numFmtId="4">
    <nc r="K38">
      <v>0</v>
    </nc>
  </rcc>
  <rcc rId="1526" sId="3">
    <oc r="S37">
      <f>SUM(C37+E37+G37+I37+K37+M37+Q37)</f>
    </oc>
    <nc r="S37">
      <f>SUM(C37+E37+G37+I37+K37+M37+Q37)</f>
    </nc>
  </rcc>
  <rcc rId="1527" sId="3">
    <nc r="S38">
      <f>SUM(C38+E38+G38+I38+K38+M38+Q38)</f>
    </nc>
  </rcc>
  <rcc rId="1528" sId="3" numFmtId="4">
    <nc r="Q38">
      <v>2910.8</v>
    </nc>
  </rcc>
  <rcv guid="{5607C902-81C8-4B35-908D-6779B5E3E736}" action="delete"/>
  <rdn rId="0" localSheetId="1" customView="1" name="Z_5607C902_81C8_4B35_908D_6779B5E3E736_.wvu.PrintArea" hidden="1" oldHidden="1">
    <formula>'01_23'!$A$1:$T$45</formula>
    <oldFormula>'01_23'!$A$1:$T$45</oldFormula>
  </rdn>
  <rdn rId="0" localSheetId="2" customView="1" name="Z_5607C902_81C8_4B35_908D_6779B5E3E736_.wvu.PrintArea" hidden="1" oldHidden="1">
    <formula>'02_23'!$A$1:$T$41</formula>
    <oldFormula>'02_23'!$A$1:$T$41</oldFormula>
  </rdn>
  <rdn rId="0" localSheetId="3" customView="1" name="Z_5607C902_81C8_4B35_908D_6779B5E3E736_.wvu.PrintArea" hidden="1" oldHidden="1">
    <formula>'03_23'!$A$1:$X$44</formula>
    <oldFormula>'03_23'!$A$1:$X$44</oldFormula>
  </rdn>
  <rdn rId="0" localSheetId="4" customView="1" name="Z_5607C902_81C8_4B35_908D_6779B5E3E736_.wvu.PrintArea" hidden="1" oldHidden="1">
    <formula>'04_22'!$A$1:$X$43</formula>
    <oldFormula>'04_22'!$A$1:$X$43</oldFormula>
  </rdn>
  <rdn rId="0" localSheetId="5" customView="1" name="Z_5607C902_81C8_4B35_908D_6779B5E3E736_.wvu.PrintArea" hidden="1" oldHidden="1">
    <formula>'05_22'!$A$1:$V$44</formula>
    <oldFormula>'05_22'!$A$1:$V$44</oldFormula>
  </rdn>
  <rdn rId="0" localSheetId="6" customView="1" name="Z_5607C902_81C8_4B35_908D_6779B5E3E736_.wvu.PrintArea" hidden="1" oldHidden="1">
    <formula>'06_22'!$A$1:$X$43</formula>
    <oldFormula>'06_22'!$A$1:$X$43</oldFormula>
  </rdn>
  <rdn rId="0" localSheetId="7" customView="1" name="Z_5607C902_81C8_4B35_908D_6779B5E3E736_.wvu.PrintArea" hidden="1" oldHidden="1">
    <formula>'07_22'!$A$1:$X$44</formula>
    <oldFormula>'07_22'!$A$1:$X$44</oldFormula>
  </rdn>
  <rdn rId="0" localSheetId="8" customView="1" name="Z_5607C902_81C8_4B35_908D_6779B5E3E736_.wvu.PrintArea" hidden="1" oldHidden="1">
    <formula>'08_22'!$A$1:$X$44</formula>
    <oldFormula>'08_22'!$A$1:$X$44</oldFormula>
  </rdn>
  <rdn rId="0" localSheetId="9" customView="1" name="Z_5607C902_81C8_4B35_908D_6779B5E3E736_.wvu.PrintArea" hidden="1" oldHidden="1">
    <formula>'09_22'!$A$1:$X$43</formula>
    <oldFormula>'09_22'!$A$1:$X$43</oldFormula>
  </rdn>
  <rdn rId="0" localSheetId="10" customView="1" name="Z_5607C902_81C8_4B35_908D_6779B5E3E736_.wvu.PrintArea" hidden="1" oldHidden="1">
    <formula>'10_22'!$A$1:$X$45</formula>
    <oldFormula>'10_22'!$A$1:$X$45</oldFormula>
  </rdn>
  <rdn rId="0" localSheetId="11" customView="1" name="Z_5607C902_81C8_4B35_908D_6779B5E3E736_.wvu.PrintArea" hidden="1" oldHidden="1">
    <formula>'11_22'!$A$1:$X$43</formula>
    <oldFormula>'11_22'!$A$1:$X$43</oldFormula>
  </rdn>
  <rdn rId="0" localSheetId="12" customView="1" name="Z_5607C902_81C8_4B35_908D_6779B5E3E736_.wvu.PrintArea" hidden="1" oldHidden="1">
    <formula>'12_22'!$A$1:$X$44</formula>
    <oldFormula>'12_22'!$A$1:$X$44</oldFormula>
  </rdn>
  <rcv guid="{5607C902-81C8-4B35-908D-6779B5E3E736}" action="add"/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1" sId="3">
    <oc r="S38">
      <f>SUM(C38+E38+G38+I38+K38+M38+Q38)</f>
    </oc>
    <nc r="S38">
      <f>SUM(C38+E38+G38+I38+K38+O38+Q38)</f>
    </nc>
  </rcc>
  <rcc rId="1542" sId="3">
    <oc r="S14">
      <f>SUM(C14+E14+G14+I14+K14+O14+Q14)</f>
    </oc>
    <nc r="S14">
      <f>SUM(C14+E14+G14+I14+K14+O14+Q14)</f>
    </nc>
  </rcc>
  <rcc rId="1543" sId="3">
    <oc r="S15">
      <f>SUM(C15+E15+G15+I15+K15+O15+Q15)</f>
    </oc>
    <nc r="S15">
      <f>SUM(C15+E15+G15+I15+K15+O15+Q15)</f>
    </nc>
  </rcc>
  <rcc rId="1544" sId="3">
    <oc r="S16">
      <f>SUM(C16+E16+G16+I16+K16+O16+Q16)</f>
    </oc>
    <nc r="S16">
      <f>SUM(C16+E16+G16+I16+K16+O16+Q16)</f>
    </nc>
  </rcc>
  <rcc rId="1545" sId="3">
    <oc r="S17">
      <f>SUM(C17+E17+G17+I17+K17+O17+Q17)</f>
    </oc>
    <nc r="S17">
      <f>SUM(C17+E17+G17+I17+K17+O17+Q17)</f>
    </nc>
  </rcc>
  <rcc rId="1546" sId="3">
    <oc r="S19">
      <f>SUM(C19+E19+G19+I19+K19+O19+Q19)</f>
    </oc>
    <nc r="S19">
      <f>SUM(C19+E19+G19+I19+K19+O19+Q19)</f>
    </nc>
  </rcc>
  <rcc rId="1547" sId="3">
    <oc r="S20">
      <f>SUM(C20+E20+G20+I20+K20+O20+Q20)</f>
    </oc>
    <nc r="S20">
      <f>SUM(C20+E20+G20+I20+K20+O20+Q20)</f>
    </nc>
  </rcc>
  <rcc rId="1548" sId="3">
    <oc r="S21">
      <f>SUM(C21+E21+G21+I21+K21+O21+Q21)</f>
    </oc>
    <nc r="S21">
      <f>SUM(C21+E21+G21+I21+K21+O21+Q21)</f>
    </nc>
  </rcc>
  <rcc rId="1549" sId="3">
    <oc r="S22">
      <f>SUM(C22+E22+G22+I22+K22+O22+Q22)</f>
    </oc>
    <nc r="S22">
      <f>SUM(C22+E22+G22+I22+K22+O22+Q22)</f>
    </nc>
  </rcc>
  <rcc rId="1550" sId="3">
    <oc r="S23">
      <f>SUM(C23+E23+G23+I23+K23+O23+Q23)</f>
    </oc>
    <nc r="S23">
      <f>SUM(C23+E23+G23+I23+K23+O23+Q23)</f>
    </nc>
  </rcc>
  <rcc rId="1551" sId="3">
    <oc r="S24">
      <f>SUM(C24+E24+G24+I24+K24+O24+Q24)</f>
    </oc>
    <nc r="S24">
      <f>SUM(C24+E24+G24+I24+K24+O24+Q24)</f>
    </nc>
  </rcc>
  <rcc rId="1552" sId="3">
    <oc r="S25">
      <f>SUM(C25+E25+G25+I25+K25+O25+Q25)</f>
    </oc>
    <nc r="S25">
      <f>SUM(C25+E25+G25+I25+K25+O25+Q25)</f>
    </nc>
  </rcc>
  <rcc rId="1553" sId="3">
    <oc r="S27">
      <f>SUM(C27+E27+G27+I27+K27+M27+Q27)</f>
    </oc>
    <nc r="S27">
      <f>SUM(C27+E27+G27+I27+K27+O27+Q27)</f>
    </nc>
  </rcc>
  <rcc rId="1554" sId="3">
    <oc r="S28">
      <f>SUM(C28+E28+G28+I28+K28+M28+Q28)</f>
    </oc>
    <nc r="S28">
      <f>SUM(C28+E28+G28+I28+K28+O28+Q28)</f>
    </nc>
  </rcc>
  <rcc rId="1555" sId="3">
    <oc r="S29">
      <f>SUM(C29+E29+G29+I29+K29+M29+Q29)</f>
    </oc>
    <nc r="S29">
      <f>SUM(C29+E29+G29+I29+K29+O29+Q29)</f>
    </nc>
  </rcc>
  <rcc rId="1556" sId="3">
    <oc r="S30">
      <f>SUM(C30+E30+G30+I30+K30+M30+Q30)</f>
    </oc>
    <nc r="S30">
      <f>SUM(C30+E30+G30+I30+K30+O30+Q30)</f>
    </nc>
  </rcc>
  <rcc rId="1557" sId="3">
    <oc r="S31">
      <f>SUM(C31+E31+G31+I31+K31+M31+Q31)</f>
    </oc>
    <nc r="S31">
      <f>SUM(C31+E31+G31+I31+K31+O31+Q31)</f>
    </nc>
  </rcc>
  <rcc rId="1558" sId="3">
    <oc r="S32">
      <f>SUM(C32+E32+G32+I32+K32+M32+Q32)</f>
    </oc>
    <nc r="S32">
      <f>SUM(C32+E32+G32+I32+K32+O32+Q32)</f>
    </nc>
  </rcc>
  <rcc rId="1559" sId="3">
    <oc r="S33">
      <f>SUM(C33+E33+G33+I33+K33+M33+Q33)</f>
    </oc>
    <nc r="S33">
      <f>SUM(C33+E33+G33+I33+K33+O33+Q33)</f>
    </nc>
  </rcc>
  <rcc rId="1560" sId="3">
    <oc r="S35">
      <f>SUM(C35+E35+G35+I35+K35+M35+Q35)</f>
    </oc>
    <nc r="S35">
      <f>SUM(C35+E35+G35+I35+K35+O35+Q35)</f>
    </nc>
  </rcc>
  <rcc rId="1561" sId="3">
    <oc r="S36">
      <f>SUM(C36+E36+G36+I36+K36+M36+Q36)</f>
    </oc>
    <nc r="S36">
      <f>SUM(C36+E36+G36+I36+K36+O36+Q36)</f>
    </nc>
  </rcc>
  <rcc rId="1562" sId="3">
    <oc r="S37">
      <f>SUM(C37+E37+G37+I37+K37+M37+Q37)</f>
    </oc>
    <nc r="S37">
      <f>SUM(C37+E37+G37+I37+K37+O37+Q37)</f>
    </nc>
  </rcc>
  <rcc rId="1563" sId="3">
    <oc r="S39">
      <f>SUM(C39+E39+G39+I39+K39+M39+Q39)</f>
    </oc>
    <nc r="S39">
      <f>SUM(C39+E39+G39+I39+K39+O39+Q39)</f>
    </nc>
  </rcc>
  <rcc rId="1564" sId="3">
    <oc r="S40">
      <f>SUM(S35:S39)</f>
    </oc>
    <nc r="S40">
      <f>SUM(S35:S39)</f>
    </nc>
  </rcc>
  <rcc rId="1565" sId="3">
    <oc r="S41">
      <f>SUM(S10+S18+S26+S34+S40)</f>
    </oc>
    <nc r="S41">
      <f>SUM(S10+S18+S26+S34+S40)</f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6" sId="3">
    <nc r="W38">
      <f>SUM(S38+U38)</f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7" sId="3" numFmtId="4">
    <nc r="N38">
      <v>4997</v>
    </nc>
  </rcc>
  <rcc rId="1568" sId="3" numFmtId="4">
    <nc r="N39">
      <v>2948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'04_22'!$A$1:$X$43</formula>
    <oldFormula>'04_22'!$A$1:$X$43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1" sId="3" numFmtId="4">
    <oc r="N38">
      <v>4997</v>
    </oc>
    <nc r="N38">
      <v>5197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2" sId="4" odxf="1" dxf="1" numFmtId="34">
    <oc r="Z8">
      <v>11</v>
    </oc>
    <nc r="Z8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583" sId="4" odxf="1" dxf="1" numFmtId="34">
    <oc r="Z9">
      <v>12</v>
    </oc>
    <nc r="Z9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584" sId="4" odxf="1" dxf="1" numFmtId="34">
    <oc r="Z10">
      <v>12</v>
    </oc>
    <nc r="Z10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585" sId="4" odxf="1" dxf="1" numFmtId="34">
    <oc r="Z11">
      <v>8</v>
    </oc>
    <nc r="Z11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586" sId="4" numFmtId="34">
    <oc r="Z12">
      <v>8</v>
    </oc>
    <nc r="Z12">
      <v>0</v>
    </nc>
  </rcc>
  <rcc rId="1587" sId="4" numFmtId="34">
    <oc r="Z13">
      <v>1</v>
    </oc>
    <nc r="Z13">
      <v>0</v>
    </nc>
  </rcc>
  <rcc rId="1588" sId="4" numFmtId="34">
    <oc r="Z14">
      <v>11</v>
    </oc>
    <nc r="Z14">
      <v>0</v>
    </nc>
  </rcc>
  <rcc rId="1589" sId="4" numFmtId="34">
    <oc r="Z16">
      <v>16</v>
    </oc>
    <nc r="Z16">
      <v>0</v>
    </nc>
  </rcc>
  <rcc rId="1590" sId="4" odxf="1" dxf="1" numFmtId="34">
    <oc r="Z17">
      <v>20</v>
    </oc>
    <nc r="Z17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591" sId="4" odxf="1" dxf="1" numFmtId="34">
    <oc r="Z18">
      <v>17</v>
    </oc>
    <nc r="Z18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592" sId="4" odxf="1" dxf="1" numFmtId="34">
    <oc r="Z19">
      <v>18</v>
    </oc>
    <nc r="Z19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593" sId="4" odxf="1" dxf="1" numFmtId="34">
    <oc r="Z20">
      <v>18</v>
    </oc>
    <nc r="Z20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594" sId="4" numFmtId="34">
    <oc r="Z21">
      <v>18</v>
    </oc>
    <nc r="Z21">
      <v>0</v>
    </nc>
  </rcc>
  <rcc rId="1595" sId="4" numFmtId="34">
    <oc r="Z22">
      <v>13</v>
    </oc>
    <nc r="Z22">
      <v>0</v>
    </nc>
  </rcc>
  <rcc rId="1596" sId="4" numFmtId="34">
    <oc r="Z24">
      <v>18</v>
    </oc>
    <nc r="Z24">
      <v>0</v>
    </nc>
  </rcc>
  <rcc rId="1597" sId="4" odxf="1" dxf="1" numFmtId="34">
    <oc r="Z25">
      <v>13</v>
    </oc>
    <nc r="Z25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598" sId="4" odxf="1" dxf="1" numFmtId="34">
    <oc r="Z26">
      <v>17</v>
    </oc>
    <nc r="Z26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599" sId="4" odxf="1" dxf="1" numFmtId="34">
    <oc r="Z27">
      <v>17</v>
    </oc>
    <nc r="Z27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600" sId="4" odxf="1" dxf="1" numFmtId="34">
    <oc r="Z28">
      <v>16</v>
    </oc>
    <nc r="Z28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601" sId="4" numFmtId="34">
    <oc r="Z29">
      <v>15</v>
    </oc>
    <nc r="Z29">
      <v>0</v>
    </nc>
  </rcc>
  <rcc rId="1602" sId="4" numFmtId="34">
    <oc r="Z30">
      <v>13</v>
    </oc>
    <nc r="Z30">
      <v>0</v>
    </nc>
  </rcc>
  <rcc rId="1603" sId="4" odxf="1" dxf="1" numFmtId="34">
    <oc r="Z32">
      <v>13</v>
    </oc>
    <nc r="Z32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604" sId="4" odxf="1" dxf="1" numFmtId="34">
    <oc r="Z33">
      <v>13</v>
    </oc>
    <nc r="Z33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605" sId="4" odxf="1" dxf="1" numFmtId="34">
    <oc r="Z34">
      <v>16</v>
    </oc>
    <nc r="Z34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606" sId="4" odxf="1" dxf="1" numFmtId="34">
    <oc r="Z35">
      <v>18</v>
    </oc>
    <nc r="Z35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607" sId="4" odxf="1" dxf="1" numFmtId="34">
    <oc r="Z36">
      <v>20</v>
    </oc>
    <nc r="Z36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608" sId="4" numFmtId="34">
    <oc r="Z37">
      <v>20</v>
    </oc>
    <nc r="Z37">
      <v>0</v>
    </nc>
  </rcc>
  <rcc rId="1609" sId="4" numFmtId="34">
    <oc r="Z38">
      <v>15</v>
    </oc>
    <nc r="Z38">
      <v>0</v>
    </nc>
  </rcc>
  <rcc rId="1610" sId="5" odxf="1" dxf="1" numFmtId="34">
    <oc r="X5">
      <v>18</v>
    </oc>
    <nc r="X5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611" sId="5" odxf="1" dxf="1" numFmtId="34">
    <oc r="X7">
      <v>18</v>
    </oc>
    <nc r="X7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612" sId="5" odxf="1" dxf="1" numFmtId="34">
    <oc r="X8">
      <v>18</v>
    </oc>
    <nc r="X8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7" sId="4" numFmtId="4">
    <nc r="K5">
      <v>12270.5</v>
    </nc>
  </rcc>
  <rcc rId="1638" sId="4" numFmtId="4">
    <nc r="G5">
      <v>22.9</v>
    </nc>
  </rcc>
  <rcc rId="1639" sId="4" numFmtId="4">
    <nc r="C5">
      <v>9737.2000000000007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2" sId="4" numFmtId="34">
    <oc r="Z6">
      <v>0</v>
    </oc>
    <nc r="Z6">
      <v>11</v>
    </nc>
  </rcc>
  <rcc rId="1653" sId="4">
    <nc r="Y6" t="inlineStr">
      <is>
        <t>teils Regenschauer</t>
      </is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4" sId="4" numFmtId="34">
    <oc r="Z5">
      <v>0</v>
    </oc>
    <nc r="Z5">
      <v>10</v>
    </nc>
  </rcc>
  <rcc rId="1655" sId="4">
    <nc r="Y5" t="inlineStr">
      <is>
        <t>Regen</t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6" sId="4">
    <oc r="Y5" t="inlineStr">
      <is>
        <t>Regen</t>
      </is>
    </oc>
    <nc r="Y5" t="inlineStr">
      <is>
        <t>regnerisch</t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7" sId="4">
    <oc r="Y5" t="inlineStr">
      <is>
        <t>regnerisch</t>
      </is>
    </oc>
    <nc r="Y5" t="inlineStr">
      <is>
        <t>teils Regenschauer</t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8" sId="4">
    <oc r="Z7">
      <f>SUM(Z5:Z6)/4</f>
    </oc>
    <nc r="Z7">
      <f>SUM(Z5:Z6)/4</f>
    </nc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9" sId="4" numFmtId="4">
    <nc r="Q5">
      <v>7283.8</v>
    </nc>
  </rcc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0" sId="4" numFmtId="4">
    <nc r="I5">
      <v>0</v>
    </nc>
  </rcc>
  <rcc rId="1661" sId="4" numFmtId="4">
    <nc r="Q6">
      <v>7283.8</v>
    </nc>
  </rcc>
  <rcc rId="1662" sId="4" numFmtId="4">
    <oc r="Q5">
      <v>7283.8</v>
    </oc>
    <nc r="Q5"/>
  </rcc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3" sId="4" numFmtId="4">
    <nc r="Q5">
      <v>7283.8</v>
    </nc>
  </rcc>
  <rcc rId="1664" sId="4" numFmtId="4">
    <oc r="Q6">
      <v>7283.8</v>
    </oc>
    <nc r="Q6"/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5" sId="3">
    <nc r="Q46">
      <v>2910.8</v>
    </nc>
  </rcc>
  <rcc rId="1666" sId="3" numFmtId="4">
    <nc r="M39">
      <v>371.4</v>
    </nc>
  </rcc>
  <rcc rId="1667" sId="3" numFmtId="4">
    <nc r="G39">
      <v>0</v>
    </nc>
  </rcc>
  <rcc rId="1668" sId="3" numFmtId="4">
    <nc r="I39">
      <v>0</v>
    </nc>
  </rcc>
  <rcc rId="1669" sId="3" numFmtId="4">
    <nc r="I38">
      <v>0</v>
    </nc>
  </rcc>
  <rcc rId="1670" sId="3" numFmtId="4">
    <nc r="C39">
      <v>8517.6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3" sId="3" numFmtId="4">
    <nc r="E39">
      <v>0</v>
    </nc>
  </rcc>
  <rcc rId="1684" sId="3" numFmtId="4">
    <nc r="K39">
      <v>0</v>
    </nc>
  </rcc>
  <rfmt sheetId="3" s="1" sqref="N45" start="0" length="0">
    <dxf>
      <font>
        <sz val="11"/>
        <color auto="1"/>
        <name val="DIN Offc"/>
        <family val="2"/>
        <scheme val="none"/>
      </font>
      <numFmt numFmtId="4" formatCode="#,##0.00"/>
      <border outline="0">
        <top style="thin">
          <color indexed="64"/>
        </top>
        <bottom style="thin">
          <color indexed="64"/>
        </bottom>
      </border>
    </dxf>
  </rfmt>
  <rcc rId="1685" sId="3" odxf="1" s="1" dxf="1">
    <nc r="Q39">
      <v>2910.8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ndxf>
  </rcc>
  <rcc rId="1686" sId="3">
    <oc r="Q46">
      <v>2910.8</v>
    </oc>
    <nc r="Q46"/>
  </rcc>
  <rfmt sheetId="3" s="1" sqref="N45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top/>
        <bottom/>
      </border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Q6">
    <dxf>
      <fill>
        <patternFill patternType="solid">
          <bgColor rgb="FFFFFF00"/>
        </patternFill>
      </fill>
    </dxf>
  </rfmt>
  <rcc rId="1699" sId="3" numFmtId="4">
    <oc r="Q6">
      <v>1197.5</v>
    </oc>
    <nc r="Q6">
      <v>1032.5</v>
    </nc>
  </rcc>
  <rfmt sheetId="3" sqref="Q20">
    <dxf>
      <fill>
        <patternFill patternType="solid">
          <bgColor rgb="FFFFFF00"/>
        </patternFill>
      </fill>
    </dxf>
  </rfmt>
  <rfmt sheetId="3" sqref="Q20">
    <dxf>
      <fill>
        <patternFill>
          <bgColor theme="0"/>
        </patternFill>
      </fill>
    </dxf>
  </rfmt>
  <rfmt sheetId="3" sqref="Q28">
    <dxf>
      <fill>
        <patternFill patternType="solid">
          <bgColor rgb="FFFFFF00"/>
        </patternFill>
      </fill>
    </dxf>
  </rfmt>
  <rcc rId="1700" sId="3" numFmtId="4">
    <oc r="Q28">
      <v>3783.7</v>
    </oc>
    <nc r="Q28">
      <v>3743.7</v>
    </nc>
  </rcc>
  <rcc rId="1701" sId="3" numFmtId="4">
    <oc r="Q29">
      <v>5164.5</v>
    </oc>
    <nc r="Q29">
      <v>4644.5</v>
    </nc>
  </rcc>
  <rfmt sheetId="3" sqref="Q29">
    <dxf>
      <fill>
        <patternFill patternType="solid">
          <bgColor rgb="FFFFFF00"/>
        </patternFill>
      </fill>
    </dxf>
  </rfmt>
  <rcc rId="1702" sId="3" numFmtId="4">
    <oc r="Q30">
      <v>3019.9</v>
    </oc>
    <nc r="Q30">
      <v>3039.9</v>
    </nc>
  </rcc>
  <rfmt sheetId="3" sqref="Q30">
    <dxf>
      <fill>
        <patternFill patternType="solid">
          <bgColor rgb="FFFFFF00"/>
        </patternFill>
      </fill>
    </dxf>
  </rfmt>
  <rcc rId="1703" sId="3" numFmtId="4">
    <oc r="Q35">
      <v>2121.3000000000002</v>
    </oc>
    <nc r="Q35">
      <v>1999.5</v>
    </nc>
  </rcc>
  <rfmt sheetId="3" sqref="Q35">
    <dxf>
      <fill>
        <patternFill patternType="solid">
          <bgColor rgb="FFFFFF00"/>
        </patternFill>
      </fill>
    </dxf>
  </rfmt>
  <rfmt sheetId="3" s="1" sqref="Q39" start="0" length="0">
    <dxf>
      <font>
        <sz val="11"/>
        <color auto="1"/>
        <name val="DIN Offc"/>
        <family val="2"/>
        <scheme val="none"/>
      </font>
      <numFmt numFmtId="4" formatCode="#,##0.0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4" sId="3">
    <oc r="Q41">
      <f>SUM(Q10+Q18+Q26+Q34+Q40)</f>
    </oc>
    <nc r="Q41">
      <f>SUM(Q10+Q18+Q26+Q34+Q40)</f>
    </nc>
  </rcc>
  <rcc rId="1705" sId="3" numFmtId="4">
    <oc r="Q39">
      <v>2910.8</v>
    </oc>
    <nc r="Q39">
      <v>1794.7</v>
    </nc>
  </rcc>
  <rfmt sheetId="3" sqref="Q6">
    <dxf>
      <fill>
        <patternFill>
          <bgColor theme="0"/>
        </patternFill>
      </fill>
    </dxf>
  </rfmt>
  <rfmt sheetId="3" sqref="Q28:Q31">
    <dxf>
      <fill>
        <patternFill>
          <bgColor theme="0"/>
        </patternFill>
      </fill>
    </dxf>
  </rfmt>
  <rfmt sheetId="3" sqref="Q35">
    <dxf>
      <fill>
        <patternFill>
          <bgColor theme="0"/>
        </patternFill>
      </fill>
    </dxf>
  </rfmt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6" sId="3" numFmtId="4">
    <oc r="N20">
      <v>6253</v>
    </oc>
    <nc r="N20">
      <v>3289</v>
    </nc>
  </rcc>
  <rcc rId="1707" sId="3" numFmtId="4">
    <oc r="N22">
      <v>6620</v>
    </oc>
    <nc r="N22">
      <v>9536</v>
    </nc>
  </rcc>
  <rcc rId="1708" sId="3">
    <oc r="N40">
      <f>SUM(N35:N40)</f>
    </oc>
    <nc r="N40">
      <f>SUM(N35:N39)</f>
    </nc>
  </rcc>
  <rcc rId="1709" sId="3">
    <oc r="N41">
      <f>SUM(N10+N18+N26+N34+N48)</f>
    </oc>
    <nc r="N41">
      <f>SUM(N10+N18+N26+N34+N40)</f>
    </nc>
  </rcc>
  <rcc rId="1710" sId="3" numFmtId="4">
    <oc r="N36">
      <v>9386</v>
    </oc>
    <nc r="N36">
      <v>9416</v>
    </nc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" sId="3">
    <oc r="M40">
      <f>SUM(M35:M40)</f>
    </oc>
    <nc r="M40">
      <f>SUM(M35:M39)</f>
    </nc>
  </rcc>
  <rcc rId="1712" sId="3">
    <oc r="M41">
      <f>SUM(M10+M18+M26+M34+M48)</f>
    </oc>
    <nc r="M41">
      <f>SUM(M10+M18+M26+M34+M40)</f>
    </nc>
  </rcc>
  <rcc rId="1713" sId="3">
    <oc r="O40">
      <f>SUM(O35:O40)</f>
    </oc>
    <nc r="O40">
      <f>SUM(O35:O39)</f>
    </nc>
  </rcc>
  <rcc rId="1714" sId="3">
    <oc r="O41">
      <f>SUM(O10+O18+O26+O34+O48)</f>
    </oc>
    <nc r="O41">
      <f>SUM(O10+O18+O26+O34+O40)</f>
    </nc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5" sId="4" numFmtId="34">
    <oc r="Z8">
      <v>0</v>
    </oc>
    <nc r="Z8">
      <v>7</v>
    </nc>
  </rcc>
  <rcc rId="1716" sId="4">
    <nc r="Y8" t="inlineStr">
      <is>
        <t>Hochnebel</t>
      </is>
    </nc>
  </rcc>
  <rcc rId="1717" sId="4" numFmtId="4">
    <nc r="Q8">
      <v>2523.42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0" sId="4" numFmtId="4">
    <nc r="M6">
      <v>227.3</v>
    </nc>
  </rcc>
  <rcc rId="1731" sId="4" numFmtId="4">
    <nc r="K6">
      <v>8983.6</v>
    </nc>
  </rcc>
  <rcc rId="1732" sId="4" numFmtId="4">
    <nc r="G6">
      <v>519.5</v>
    </nc>
  </rcc>
  <rcc rId="1733" sId="4" numFmtId="4">
    <nc r="E6">
      <v>478.5</v>
    </nc>
  </rcc>
  <rcc rId="1734" sId="4" numFmtId="4">
    <nc r="E5">
      <v>0</v>
    </nc>
  </rcc>
  <rcc rId="1735" sId="4" numFmtId="4">
    <nc r="C6">
      <v>11726.5</v>
    </nc>
  </rcc>
  <rfmt sheetId="4" sqref="Q6" start="0" length="0">
    <dxf>
      <fill>
        <patternFill patternType="none">
          <bgColor indexed="65"/>
        </patternFill>
      </fill>
    </dxf>
  </rfmt>
  <rcc rId="1736" sId="4" numFmtId="4">
    <nc r="Q6">
      <v>2523.42</v>
    </nc>
  </rcc>
  <rcc rId="1737" sId="4" numFmtId="4">
    <oc r="Q8">
      <v>2523.42</v>
    </oc>
    <nc r="Q8"/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Q6">
    <dxf>
      <fill>
        <patternFill patternType="solid">
          <bgColor theme="0" tint="-4.9989318521683403E-2"/>
        </patternFill>
      </fill>
    </dxf>
  </rfmt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2" sId="3" numFmtId="4">
    <oc r="N36">
      <v>9416</v>
    </oc>
    <nc r="N36">
      <v>9266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'04_22'!$A$1:$X$43</formula>
    <oldFormula>'04_22'!$A$1:$X$43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5" sId="4" numFmtId="4">
    <nc r="N5">
      <v>0</v>
    </nc>
  </rcc>
  <rcc rId="1776" sId="4" numFmtId="4">
    <nc r="N6">
      <v>0</v>
    </nc>
  </rcc>
  <rcc rId="1777" sId="4" numFmtId="4">
    <nc r="M5">
      <v>0</v>
    </nc>
  </rcc>
  <rcc rId="1778" sId="4" numFmtId="4">
    <nc r="N8">
      <v>5329.8</v>
    </nc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9" sId="4" numFmtId="4">
    <nc r="Q9">
      <v>4366.2</v>
    </nc>
  </rcc>
  <rcc rId="1780" sId="4" numFmtId="34">
    <oc r="Z9">
      <v>0</v>
    </oc>
    <nc r="Z9">
      <v>7</v>
    </nc>
  </rcc>
  <rcc rId="1781" sId="4">
    <nc r="Y9" t="inlineStr">
      <is>
        <t>sonnig</t>
      </is>
    </nc>
  </rcc>
  <rcc rId="1782" sId="4" numFmtId="4">
    <nc r="M8">
      <v>568.5</v>
    </nc>
  </rcc>
  <rfmt sheetId="4" sqref="N9" start="0" length="0">
    <dxf/>
  </rfmt>
  <rcc rId="1783" sId="4" numFmtId="4">
    <nc r="N9">
      <v>5329.8</v>
    </nc>
  </rcc>
  <rcc rId="1784" sId="4" numFmtId="4">
    <oc r="N8">
      <v>5329.8</v>
    </oc>
    <nc r="N8"/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7" sId="4" numFmtId="4">
    <nc r="E8">
      <v>0</v>
    </nc>
  </rcc>
  <rcc rId="1798" sId="4" numFmtId="4">
    <nc r="G8">
      <v>0</v>
    </nc>
  </rcc>
  <rcc rId="1799" sId="4" numFmtId="4">
    <nc r="I8">
      <v>0</v>
    </nc>
  </rcc>
  <rcc rId="1800" sId="4" numFmtId="4">
    <nc r="I6">
      <v>0</v>
    </nc>
  </rcc>
  <rcc rId="1801" sId="4">
    <nc r="C8">
      <f>5682.1+13.6</f>
    </nc>
  </rcc>
  <rcc rId="1802" sId="4" odxf="1" dxf="1" numFmtId="4">
    <nc r="Q8">
      <v>4366.2</v>
    </nc>
    <odxf/>
    <ndxf/>
  </rcc>
  <rcc rId="1803" sId="4" numFmtId="4">
    <oc r="Q9">
      <v>4366.2</v>
    </oc>
    <nc r="Q9"/>
  </rcc>
  <rcc rId="1804" sId="4" numFmtId="4">
    <nc r="N8">
      <v>5329.8</v>
    </nc>
  </rcc>
  <rcc rId="1805" sId="4" numFmtId="4">
    <oc r="N9">
      <v>5329.8</v>
    </oc>
    <nc r="N9"/>
  </rcc>
  <rcc rId="1806" sId="4" numFmtId="4">
    <nc r="K8">
      <v>0</v>
    </nc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9" sId="3" numFmtId="4">
    <oc r="Q6">
      <v>1032.5</v>
    </oc>
    <nc r="Q6">
      <v>1197.5</v>
    </nc>
  </rcc>
  <rcc rId="1820" sId="3" numFmtId="4">
    <oc r="Q17">
      <v>1991.6</v>
    </oc>
    <nc r="Q17">
      <v>2121.6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3" sId="4" numFmtId="4">
    <nc r="Q10">
      <v>3300.2</v>
    </nc>
  </rcc>
  <rcc rId="1834" sId="4">
    <nc r="Y10" t="inlineStr">
      <is>
        <t>sonnig</t>
      </is>
    </nc>
  </rcc>
  <rcc rId="1835" sId="4" numFmtId="34">
    <oc r="Z10">
      <v>0</v>
    </oc>
    <nc r="Z10">
      <v>8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8" sId="4" numFmtId="4">
    <nc r="M9">
      <v>141.69999999999999</v>
    </nc>
  </rcc>
  <rcc rId="1849" sId="4" numFmtId="4">
    <nc r="G9">
      <v>173.7</v>
    </nc>
  </rcc>
  <rcc rId="1850" sId="4" numFmtId="4">
    <nc r="E9">
      <v>53.8</v>
    </nc>
  </rcc>
  <rcc rId="1851" sId="4" numFmtId="4">
    <nc r="C9">
      <f>6387-13.6</f>
    </nc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2" sId="4" numFmtId="4">
    <nc r="Q9">
      <v>3300.2</v>
    </nc>
  </rcc>
  <rcc rId="1853" sId="4" numFmtId="4">
    <oc r="Q10">
      <v>3300.2</v>
    </oc>
    <nc r="Q10"/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'04_22'!$A$1:$X$43</formula>
    <oldFormula>'04_22'!$A$1:$X$43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6" sId="4" numFmtId="4">
    <nc r="N9">
      <v>4190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  <rsnm rId="1879" sheetId="4" oldName="[SON Tagesumsätze 2023.xlsx]04_22" newName="[SON Tagesumsätze 2023.xlsx]04_23"/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0" sId="4" numFmtId="4">
    <nc r="I9">
      <v>0</v>
    </nc>
  </rcc>
  <rcc rId="1881" sId="4" numFmtId="4">
    <nc r="K9">
      <v>0</v>
    </nc>
  </rcc>
  <rcc rId="1882" sId="4">
    <oc r="S9">
      <f>C9+E9+G9+I9+K9+O9+Q9</f>
    </oc>
    <nc r="S9">
      <f>C9+E9+G9+I9+K9+O9+Q9</f>
    </nc>
  </rcc>
  <rcc rId="1883" sId="4">
    <oc r="W5">
      <f>SUM(S5+U5)</f>
    </oc>
    <nc r="W5">
      <f>SUM(S5+U5)</f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'05_22'!$A$1:$V$44</formula>
    <oldFormula>'05_22'!$A$1:$V$44</oldFormula>
  </rdn>
  <rdn rId="0" localSheetId="6" customView="1" name="Z_2F7A225A_03CC_4C3E_9ABA_50B66929A417_.wvu.PrintArea" hidden="1" oldHidden="1">
    <formula>'06_22'!$A$1:$X$43</formula>
    <oldFormula>'06_22'!$A$1:$X$43</oldFormula>
  </rdn>
  <rdn rId="0" localSheetId="7" customView="1" name="Z_2F7A225A_03CC_4C3E_9ABA_50B66929A417_.wvu.PrintArea" hidden="1" oldHidden="1">
    <formula>'07_22'!$A$1:$X$44</formula>
    <oldFormula>'07_22'!$A$1:$X$44</oldFormula>
  </rdn>
  <rdn rId="0" localSheetId="8" customView="1" name="Z_2F7A225A_03CC_4C3E_9ABA_50B66929A417_.wvu.PrintArea" hidden="1" oldHidden="1">
    <formula>'08_22'!$A$1:$X$44</formula>
    <oldFormula>'08_22'!$A$1:$X$44</oldFormula>
  </rdn>
  <rdn rId="0" localSheetId="9" customView="1" name="Z_2F7A225A_03CC_4C3E_9ABA_50B66929A417_.wvu.PrintArea" hidden="1" oldHidden="1">
    <formula>'09_22'!$A$1:$X$43</formula>
    <oldFormula>'09_22'!$A$1:$X$43</oldFormula>
  </rdn>
  <rdn rId="0" localSheetId="10" customView="1" name="Z_2F7A225A_03CC_4C3E_9ABA_50B66929A417_.wvu.PrintArea" hidden="1" oldHidden="1">
    <formula>'10_22'!$A$1:$X$45</formula>
    <oldFormula>'10_22'!$A$1:$X$45</oldFormula>
  </rdn>
  <rdn rId="0" localSheetId="11" customView="1" name="Z_2F7A225A_03CC_4C3E_9ABA_50B66929A417_.wvu.PrintArea" hidden="1" oldHidden="1">
    <formula>'11_22'!$A$1:$X$43</formula>
    <oldFormula>'11_22'!$A$1:$X$43</oldFormula>
  </rdn>
  <rdn rId="0" localSheetId="12" customView="1" name="Z_2F7A225A_03CC_4C3E_9ABA_50B66929A417_.wvu.PrintArea" hidden="1" oldHidden="1">
    <formula>'12_22'!$A$1:$X$44</formula>
    <oldFormula>'12_22'!$A$1:$X$44</oldFormula>
  </rdn>
  <rcv guid="{2F7A225A-03CC-4C3E-9ABA-50B66929A417}" action="add"/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6" sId="4" numFmtId="4">
    <nc r="N10">
      <v>3150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9" sId="4">
    <nc r="Y11" t="inlineStr">
      <is>
        <t>Regenschauer/trocken</t>
      </is>
    </nc>
  </rcc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0" sId="4" numFmtId="4">
    <nc r="N11">
      <v>100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3" sId="4" numFmtId="4">
    <nc r="N12">
      <v>0</v>
    </nc>
  </rcc>
  <rcc rId="1944" sId="4" numFmtId="4">
    <nc r="N13">
      <v>0</v>
    </nc>
  </rcc>
  <rcc rId="1945" sId="4" numFmtId="4">
    <nc r="N14">
      <v>0</v>
    </nc>
  </rcc>
  <rcc rId="1946" sId="4" numFmtId="4">
    <nc r="N16">
      <v>0</v>
    </nc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2" sId="4">
    <nc r="Y17" t="inlineStr">
      <is>
        <t>regnerisch</t>
      </is>
    </nc>
  </rcc>
  <rcc rId="2063" sId="4" numFmtId="34">
    <oc r="Z17">
      <v>0</v>
    </oc>
    <nc r="Z17">
      <v>15</v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4" sId="4" numFmtId="4">
    <nc r="K18">
      <v>1625.9</v>
    </nc>
  </rcc>
  <rcc rId="2065" sId="4" numFmtId="4">
    <nc r="M18">
      <v>0</v>
    </nc>
  </rcc>
  <rcc rId="2066" sId="4" numFmtId="4">
    <nc r="I18">
      <v>0</v>
    </nc>
  </rcc>
  <rcc rId="2067" sId="4" numFmtId="4">
    <nc r="E18">
      <v>10.199999999999999</v>
    </nc>
  </rcc>
  <rcc rId="2068" sId="4" numFmtId="4">
    <nc r="C18">
      <v>5186.8999999999996</v>
    </nc>
  </rcc>
  <rcc rId="2069" sId="4" numFmtId="4">
    <nc r="G18">
      <v>0</v>
    </nc>
  </rcc>
  <rcc rId="2070" sId="4" numFmtId="4">
    <nc r="Q18">
      <v>2828.04</v>
    </nc>
  </rc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1" sId="4" numFmtId="34">
    <oc r="Z19">
      <v>0</v>
    </oc>
    <nc r="Z19">
      <v>5</v>
    </nc>
  </rcc>
  <rcc rId="2072" sId="4">
    <nc r="Y19" t="inlineStr">
      <is>
        <t>bedeckt, Regen</t>
      </is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3" sId="4" numFmtId="4">
    <oc r="C12">
      <v>1649.4</v>
    </oc>
    <nc r="C12">
      <v>16490.400000000001</v>
    </nc>
  </rcc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4" sId="4" numFmtId="4">
    <nc r="C19">
      <v>8008.9</v>
    </nc>
  </rcc>
  <rcc rId="2075" sId="4" numFmtId="4">
    <nc r="E19">
      <v>0</v>
    </nc>
  </rcc>
  <rcc rId="2076" sId="4" numFmtId="4">
    <nc r="G19">
      <v>0</v>
    </nc>
  </rcc>
  <rcc rId="2077" sId="4" numFmtId="4">
    <nc r="I19">
      <v>0</v>
    </nc>
  </rcc>
  <rcc rId="2078" sId="4" numFmtId="4">
    <nc r="K19">
      <v>0</v>
    </nc>
  </rcc>
  <rcc rId="2079" sId="4" numFmtId="4">
    <nc r="M19">
      <v>0</v>
    </nc>
  </rcc>
  <rcc rId="2080" sId="4">
    <nc r="Y20" t="inlineStr">
      <is>
        <t>teilweise sonnig</t>
      </is>
    </nc>
  </rcc>
  <rcc rId="2081" sId="4" numFmtId="34">
    <oc r="Z20">
      <v>0</v>
    </oc>
    <nc r="Z20">
      <v>11</v>
    </nc>
  </rcc>
  <rcc rId="2082" sId="4" numFmtId="4">
    <nc r="Q19">
      <v>3645</v>
    </nc>
  </rcc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3" sId="4" numFmtId="4">
    <nc r="Q20">
      <v>4963.2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6" sId="4" numFmtId="4">
    <nc r="M20">
      <v>830</v>
    </nc>
  </rcc>
  <rcc rId="2097" sId="4" numFmtId="4">
    <nc r="G20">
      <v>394.5</v>
    </nc>
  </rcc>
  <rcc rId="2098" sId="4" numFmtId="4">
    <nc r="E20">
      <v>358</v>
    </nc>
  </rcc>
  <rcc rId="2099" sId="4" numFmtId="4">
    <nc r="C20">
      <v>8369.7999999999993</v>
    </nc>
  </rcc>
  <rcc rId="2100" sId="4" numFmtId="4">
    <nc r="K20">
      <v>0</v>
    </nc>
  </rcc>
  <rfmt sheetId="4" xfDxf="1" s="1" sqref="Q21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Q20" start="0" length="0">
    <dxf>
      <fill>
        <patternFill patternType="solid">
          <bgColor theme="0" tint="-4.9989318521683403E-2"/>
        </patternFill>
      </fill>
    </dxf>
  </rfmt>
  <rfmt sheetId="4" sqref="Q20" start="0" length="0">
    <dxf>
      <fill>
        <patternFill patternType="none">
          <bgColor indexed="65"/>
        </patternFill>
      </fill>
    </dxf>
  </rfmt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1" sId="4" numFmtId="34">
    <oc r="Z21">
      <v>0</v>
    </oc>
    <nc r="Z21">
      <v>8</v>
    </nc>
  </rcc>
  <rcc rId="2102" sId="4">
    <nc r="Y21" t="inlineStr">
      <is>
        <t>teils starker Regen</t>
      </is>
    </nc>
  </rcc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03" sId="4" numFmtId="4">
    <nc r="N17">
      <v>0</v>
    </nc>
  </rcc>
  <rcc rId="2104" sId="4" numFmtId="4">
    <nc r="N18">
      <v>0</v>
    </nc>
  </rcc>
  <rcc rId="2105" sId="4" numFmtId="4">
    <nc r="N19">
      <v>0</v>
    </nc>
  </rcc>
  <rcc rId="2106" sId="4" numFmtId="4">
    <nc r="N20">
      <v>1335</v>
    </nc>
  </rcc>
  <rcc rId="2107" sId="4" numFmtId="4">
    <nc r="N21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0" sId="4" numFmtId="4">
    <nc r="N22">
      <v>0</v>
    </nc>
  </rcc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1" sId="4" numFmtId="4">
    <nc r="I20">
      <v>0</v>
    </nc>
  </rcc>
  <rcc rId="2122" sId="4" numFmtId="4">
    <nc r="I21">
      <v>0</v>
    </nc>
  </rcc>
  <rcc rId="2123" sId="4" numFmtId="4">
    <nc r="K21">
      <v>6416.2</v>
    </nc>
  </rcc>
  <rcc rId="2124" sId="4" numFmtId="4">
    <nc r="G21">
      <v>75.3</v>
    </nc>
  </rcc>
  <rcc rId="2125" sId="4" numFmtId="4">
    <nc r="C21">
      <v>12740.7</v>
    </nc>
  </rcc>
  <rcc rId="2126" sId="4" numFmtId="4">
    <nc r="E21">
      <v>0</v>
    </nc>
  </rcc>
  <rcc rId="2127" sId="4" numFmtId="4">
    <nc r="M21">
      <v>0</v>
    </nc>
  </rcc>
  <rcc rId="2128" sId="4" numFmtId="4">
    <nc r="Q21">
      <v>5849.8</v>
    </nc>
  </rcc>
  <rcc rId="2129" sId="4" numFmtId="34">
    <oc r="Z22">
      <v>0</v>
    </oc>
    <nc r="Z22">
      <v>8</v>
    </nc>
  </rcc>
  <rcc rId="2130" sId="4">
    <nc r="Y22" t="inlineStr">
      <is>
        <t>regnerisch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3" sId="4" numFmtId="4">
    <nc r="N24">
      <v>480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6" sId="4" numFmtId="34">
    <oc r="Z24">
      <v>0</v>
    </oc>
    <nc r="Z24">
      <v>14</v>
    </nc>
  </rcc>
  <rcc rId="2157" sId="4">
    <nc r="Y24" t="inlineStr">
      <is>
        <t>ziemlich sonnig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0" sId="4" numFmtId="4">
    <nc r="K22">
      <v>2663.2</v>
    </nc>
  </rcc>
  <rcc rId="2171" sId="4" numFmtId="4">
    <nc r="M22">
      <v>24</v>
    </nc>
  </rcc>
  <rcc rId="2172" sId="4" numFmtId="4">
    <nc r="I22">
      <v>0</v>
    </nc>
  </rcc>
  <rcc rId="2173" sId="4" numFmtId="4">
    <nc r="E22">
      <v>227.5</v>
    </nc>
  </rcc>
  <rcc rId="2174" sId="4" numFmtId="4">
    <nc r="C22">
      <v>4347.2</v>
    </nc>
  </rcc>
  <rcc rId="2175" sId="4" numFmtId="4">
    <nc r="G22">
      <v>194.7</v>
    </nc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6" sId="4" numFmtId="4">
    <nc r="Q22">
      <v>5200.6000000000004</v>
    </nc>
  </rcc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9" sId="4" numFmtId="4">
    <nc r="N25">
      <v>7622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2" sId="4" odxf="1" dxf="1" numFmtId="4">
    <nc r="C24">
      <v>4347.2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2203" sId="4" odxf="1" dxf="1" numFmtId="4">
    <nc r="E24">
      <v>227.5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2204" sId="4" odxf="1" dxf="1" numFmtId="4">
    <nc r="G24">
      <v>194.7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2205" sId="4" odxf="1" dxf="1" numFmtId="4">
    <nc r="K24">
      <v>2663.2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2206" sId="4" odxf="1" dxf="1" numFmtId="4">
    <nc r="M24">
      <v>24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fmt sheetId="4" sqref="Q24" start="0" length="0">
    <dxf>
      <fill>
        <patternFill patternType="solid">
          <bgColor theme="0" tint="-4.9989318521683403E-2"/>
        </patternFill>
      </fill>
    </dxf>
  </rfmt>
  <rcc rId="2207" sId="4" numFmtId="4">
    <oc r="Q22">
      <v>5200.6000000000004</v>
    </oc>
    <nc r="Q22">
      <v>2355.4</v>
    </nc>
  </rcc>
  <rfmt sheetId="4" sqref="N27" start="0" length="0">
    <dxf/>
  </rfmt>
  <rfmt sheetId="4" sqref="Q27" start="0" length="0">
    <dxf>
      <fill>
        <patternFill patternType="solid">
          <bgColor theme="0" tint="-4.9989318521683403E-2"/>
        </patternFill>
      </fill>
    </dxf>
  </rfmt>
  <rcc rId="2208" sId="4" numFmtId="4">
    <nc r="I24">
      <v>0</v>
    </nc>
  </rcc>
  <rcc rId="2209" sId="4" numFmtId="4">
    <nc r="Q24">
      <v>5200.6000000000004</v>
    </nc>
  </rcc>
  <rfmt sheetId="4" sqref="Q27" start="0" length="0">
    <dxf>
      <fill>
        <patternFill patternType="none">
          <bgColor indexed="65"/>
        </patternFill>
      </fill>
    </dxf>
  </rfmt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0" sId="4" numFmtId="4">
    <oc r="K22">
      <v>2663.2</v>
    </oc>
    <nc r="K22">
      <v>18989.3</v>
    </nc>
  </rcc>
  <rcc rId="2211" sId="4" numFmtId="4">
    <oc r="G22">
      <v>194.7</v>
    </oc>
    <nc r="G22">
      <v>20.8</v>
    </nc>
  </rcc>
  <rcc rId="2212" sId="4" numFmtId="4">
    <oc r="E22">
      <v>227.5</v>
    </oc>
    <nc r="E22">
      <v>0</v>
    </nc>
  </rcc>
  <rcc rId="2213" sId="4" numFmtId="4">
    <oc r="M22">
      <v>24</v>
    </oc>
    <nc r="M22">
      <v>0</v>
    </nc>
  </rcc>
  <rfmt sheetId="4" sqref="Q27" start="0" length="0">
    <dxf>
      <fill>
        <patternFill patternType="solid">
          <bgColor theme="0" tint="-4.9989318521683403E-2"/>
        </patternFill>
      </fill>
    </dxf>
  </rfmt>
  <rcc rId="2214" sId="4" numFmtId="4">
    <oc r="C22">
      <v>4347.2</v>
    </oc>
    <nc r="C22">
      <v>12742.8</v>
    </nc>
  </rcc>
  <rfmt sheetId="4" sqref="Q27" start="0" length="0">
    <dxf>
      <fill>
        <patternFill patternType="none">
          <bgColor indexed="65"/>
        </patternFill>
      </fill>
    </dxf>
  </rfmt>
  <rcc rId="2215" sId="4">
    <oc r="S26">
      <f>C26+E26+G26+I26+K26+O26+Q26</f>
    </oc>
    <nc r="S26">
      <f>C26+E26+G26+I26+K26+O26+Q26</f>
    </nc>
  </rcc>
  <rcc rId="2216" sId="4" numFmtId="34">
    <oc r="Z25">
      <v>0</v>
    </oc>
    <nc r="Z25">
      <v>12</v>
    </nc>
  </rcc>
  <rcc rId="2217" sId="4">
    <nc r="Y25" t="inlineStr">
      <is>
        <t>bedeckt, leicht Regen</t>
      </is>
    </nc>
  </rcc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8" sId="4" numFmtId="4">
    <nc r="M25">
      <v>284.3</v>
    </nc>
  </rcc>
  <rcc rId="2219" sId="4" numFmtId="4">
    <nc r="E25">
      <v>0</v>
    </nc>
  </rcc>
  <rcc rId="2220" sId="4" numFmtId="4">
    <nc r="I25">
      <v>0</v>
    </nc>
  </rcc>
  <rcc rId="2221" sId="4" numFmtId="4">
    <nc r="K25">
      <v>0</v>
    </nc>
  </rcc>
  <rcc rId="2222" sId="4" numFmtId="4">
    <nc r="G25">
      <v>70.7</v>
    </nc>
  </rcc>
  <rcc rId="2223" sId="4" numFmtId="4">
    <nc r="C25">
      <v>9713.7999999999993</v>
    </nc>
  </rcc>
  <rcc rId="2224" sId="4" numFmtId="4">
    <nc r="Q25">
      <v>8089.2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7" sId="4" numFmtId="34">
    <oc r="Z26">
      <v>0</v>
    </oc>
    <nc r="Z26">
      <v>14</v>
    </nc>
  </rcc>
  <rcc rId="2238" sId="4">
    <nc r="Y26" t="inlineStr">
      <is>
        <t>leichter Regen</t>
      </is>
    </nc>
  </rcc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9" sId="4" numFmtId="4">
    <nc r="N26">
      <v>7056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52" sId="4" numFmtId="4">
    <nc r="K27">
      <v>66</v>
    </nc>
  </rcc>
  <rcc rId="2253" sId="4" numFmtId="34">
    <oc r="Z28">
      <v>0</v>
    </oc>
    <nc r="Z28">
      <v>14</v>
    </nc>
  </rcc>
  <rcc rId="2254" sId="4">
    <nc r="Y28" t="inlineStr">
      <is>
        <t>leichter Regen</t>
      </is>
    </nc>
  </rcc>
  <rcc rId="2255" sId="4">
    <nc r="Y27" t="inlineStr">
      <is>
        <t>bedeckt, leichter Regen</t>
      </is>
    </nc>
  </rcc>
  <rcc rId="2256" sId="4" numFmtId="34">
    <oc r="Z27">
      <v>0</v>
    </oc>
    <nc r="Z27">
      <v>13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69" sId="4" numFmtId="4">
    <nc r="C27">
      <v>4743.5</v>
    </nc>
  </rcc>
  <rcc rId="2270" sId="4" numFmtId="4">
    <nc r="E27">
      <v>0</v>
    </nc>
  </rcc>
  <rcc rId="2271" sId="4" numFmtId="4">
    <nc r="G27">
      <v>0</v>
    </nc>
  </rcc>
  <rcc rId="2272" sId="4" numFmtId="4">
    <nc r="I27">
      <v>0</v>
    </nc>
  </rcc>
  <rcc rId="2273" sId="4" numFmtId="4">
    <nc r="M27">
      <v>0</v>
    </nc>
  </rcc>
  <rcc rId="2274" sId="4" numFmtId="4">
    <nc r="Q27">
      <v>4193.3999999999996</v>
    </nc>
  </rcc>
  <rcc rId="2275" sId="4" numFmtId="4">
    <nc r="G26">
      <v>70.7</v>
    </nc>
  </rcc>
  <rcc rId="2276" sId="4" numFmtId="4">
    <nc r="C26">
      <v>9713.7999999999993</v>
    </nc>
  </rcc>
  <rcc rId="2277" sId="4" numFmtId="4">
    <nc r="M26">
      <v>284.3</v>
    </nc>
  </rcc>
  <rcc rId="2278" sId="4" numFmtId="4">
    <nc r="Q26">
      <v>8089.2</v>
    </nc>
  </rcc>
  <rcc rId="2279" sId="4" numFmtId="4">
    <oc r="M25">
      <v>284.3</v>
    </oc>
    <nc r="M25">
      <v>1162.8</v>
    </nc>
  </rcc>
  <rcc rId="2280" sId="4" numFmtId="4">
    <oc r="G25">
      <v>70.7</v>
    </oc>
    <nc r="G25">
      <v>150.5</v>
    </nc>
  </rcc>
  <rcc rId="2281" sId="4" numFmtId="4">
    <oc r="C25">
      <v>9713.7999999999993</v>
    </oc>
    <nc r="C25">
      <v>5728.9</v>
    </nc>
  </rcc>
  <rcc rId="2282" sId="4" numFmtId="4">
    <nc r="E26">
      <v>0</v>
    </nc>
  </rcc>
  <rcc rId="2283" sId="4" numFmtId="4">
    <oc r="E25">
      <v>0</v>
    </oc>
    <nc r="E25">
      <v>352.6</v>
    </nc>
  </rcc>
  <rcc rId="2284" sId="4" numFmtId="4">
    <oc r="Q25">
      <v>8089.2</v>
    </oc>
    <nc r="Q25">
      <v>3984.66</v>
    </nc>
  </rcc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C24:Q24">
    <dxf>
      <fill>
        <patternFill patternType="none">
          <bgColor auto="1"/>
        </patternFill>
      </fill>
    </dxf>
  </rfmt>
  <rfmt sheetId="4" sqref="M15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O15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5" sId="4" numFmtId="4">
    <nc r="N27">
      <v>2519</v>
    </nc>
  </rcc>
  <rcc rId="2286" sId="4" numFmtId="4">
    <nc r="N28">
      <v>2020</v>
    </nc>
  </rcc>
  <rcc rId="2287" sId="4" numFmtId="4">
    <nc r="N29">
      <v>1395</v>
    </nc>
  </rcc>
  <rcc rId="2288" sId="4" numFmtId="4">
    <nc r="N30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1" sId="4" numFmtId="4">
    <nc r="K28">
      <v>3043.7</v>
    </nc>
  </rcc>
  <rcc rId="2302" sId="4" numFmtId="4">
    <nc r="E28">
      <v>201.7</v>
    </nc>
  </rcc>
  <rcc rId="2303" sId="4" numFmtId="4">
    <nc r="C28">
      <v>11122.1</v>
    </nc>
  </rcc>
  <rcc rId="2304" sId="4" numFmtId="4">
    <nc r="G28">
      <v>18</v>
    </nc>
  </rcc>
  <rcc rId="2305" sId="4" numFmtId="4">
    <nc r="I28">
      <v>0</v>
    </nc>
  </rcc>
  <rcc rId="2306" sId="4" numFmtId="4">
    <nc r="I26">
      <v>0</v>
    </nc>
  </rcc>
  <rcc rId="2307" sId="4" numFmtId="4">
    <nc r="M28">
      <v>0</v>
    </nc>
  </rcc>
  <rcc rId="2308" sId="4" numFmtId="4">
    <nc r="Q28">
      <v>4908.1000000000004</v>
    </nc>
  </rcc>
  <rcc rId="2309" sId="4" numFmtId="4">
    <nc r="K29">
      <v>6693</v>
    </nc>
  </rcc>
  <rcc rId="2310" sId="4" numFmtId="4">
    <nc r="I29">
      <v>0</v>
    </nc>
  </rcc>
  <rcc rId="2311" sId="4" numFmtId="4">
    <nc r="E29">
      <v>3602.3</v>
    </nc>
  </rcc>
  <rcc rId="2312" sId="4" numFmtId="4">
    <nc r="G29">
      <v>560.79999999999995</v>
    </nc>
  </rcc>
  <rcc rId="2313" sId="4" numFmtId="4">
    <nc r="C29">
      <v>13169.7</v>
    </nc>
  </rcc>
  <rcc rId="2314" sId="4" numFmtId="4">
    <nc r="M29">
      <v>0</v>
    </nc>
  </rcc>
  <rcc rId="2315" sId="4" numFmtId="4">
    <nc r="Q29">
      <v>7091.7</v>
    </nc>
  </rcc>
  <rcc rId="2316" sId="4" numFmtId="4">
    <nc r="K30">
      <v>12913.3</v>
    </nc>
  </rcc>
  <rcc rId="2317" sId="4" numFmtId="4">
    <nc r="E30">
      <v>1821.9</v>
    </nc>
  </rcc>
  <rcc rId="2318" sId="4" numFmtId="4">
    <nc r="G30">
      <v>529.5</v>
    </nc>
  </rcc>
  <rcc rId="2319" sId="4" numFmtId="4">
    <nc r="C30">
      <v>13882.8</v>
    </nc>
  </rcc>
  <rcc rId="2320" sId="4" numFmtId="4">
    <nc r="I30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3" sId="4" numFmtId="4">
    <nc r="Q30">
      <v>3408.6</v>
    </nc>
  </rcc>
  <rcc rId="2334" sId="4" numFmtId="4">
    <nc r="M30">
      <v>0</v>
    </nc>
  </rcc>
  <rcc rId="2335" sId="4" numFmtId="4">
    <nc r="K26">
      <v>0</v>
    </nc>
  </rcc>
  <rcc rId="2336" sId="4" numFmtId="34">
    <oc r="Z29">
      <v>0</v>
    </oc>
    <nc r="Z29">
      <v>15</v>
    </nc>
  </rcc>
  <rcc rId="2337" sId="4" numFmtId="34">
    <oc r="Z30">
      <v>0</v>
    </oc>
    <nc r="Z30">
      <v>16</v>
    </nc>
  </rcc>
  <rcc rId="2338" sId="4">
    <oc r="Z31">
      <f>SUM(Z24:Z30)/7</f>
    </oc>
    <nc r="Z31"/>
  </rcc>
  <rcc rId="2339" sId="4">
    <nc r="Y29" t="inlineStr">
      <is>
        <t>bewölkt, regen, sonnig</t>
      </is>
    </nc>
  </rcc>
  <rcc rId="2340" sId="4">
    <nc r="Y30" t="inlineStr">
      <is>
        <t>bewölkt, regen, sonnig</t>
      </is>
    </nc>
  </rcc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1" sId="4" numFmtId="34">
    <oc r="Z32">
      <v>0</v>
    </oc>
    <nc r="Z32">
      <v>12</v>
    </nc>
  </rcc>
  <rcc rId="2342" sId="4">
    <nc r="Y32" t="inlineStr">
      <is>
        <t>bedeckt, regen</t>
      </is>
    </nc>
  </rcc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3" sId="4" numFmtId="34">
    <oc r="Z33">
      <v>0</v>
    </oc>
    <nc r="Z33">
      <v>12</v>
    </nc>
  </rcc>
  <rcc rId="2344" sId="4">
    <nc r="Y33" t="inlineStr">
      <is>
        <t>bedeckt, leichter Regen</t>
      </is>
    </nc>
  </rcc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5" sId="4" numFmtId="4">
    <nc r="E32">
      <v>5.2</v>
    </nc>
  </rcc>
  <rcc rId="2346" sId="4" numFmtId="4">
    <nc r="G32">
      <v>75</v>
    </nc>
  </rcc>
  <rcc rId="2347" sId="4" numFmtId="4">
    <nc r="C32">
      <v>7123.1</v>
    </nc>
  </rcc>
  <rcc rId="2348" sId="4" numFmtId="4">
    <nc r="I32">
      <v>0</v>
    </nc>
  </rcc>
  <rcc rId="2349" sId="4" numFmtId="4">
    <nc r="K32">
      <v>0</v>
    </nc>
  </rcc>
  <rcc rId="2350" sId="4" numFmtId="4">
    <nc r="M32">
      <v>0</v>
    </nc>
  </rcc>
  <rcc rId="2351" sId="4" numFmtId="4">
    <nc r="Q32">
      <v>4694.7</v>
    </nc>
  </rcc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64" sId="4" numFmtId="4">
    <nc r="K33">
      <v>870.5</v>
    </nc>
  </rcc>
  <rcc rId="2365" sId="4" numFmtId="4">
    <nc r="G33">
      <v>34.299999999999997</v>
    </nc>
  </rcc>
  <rcc rId="2366" sId="4" numFmtId="4">
    <nc r="E33">
      <v>17.399999999999999</v>
    </nc>
  </rcc>
  <rcc rId="2367" sId="4" numFmtId="4">
    <nc r="C33">
      <v>6344.6</v>
    </nc>
  </rcc>
  <rcc rId="2368" sId="4" numFmtId="4">
    <nc r="I33">
      <v>0</v>
    </nc>
  </rcc>
  <rcc rId="2369" sId="4" numFmtId="4">
    <nc r="M33">
      <v>0</v>
    </nc>
  </rcc>
  <rcc rId="2370" sId="4" numFmtId="4">
    <nc r="Q33">
      <v>3050.21</v>
    </nc>
  </rcc>
  <rcc rId="2371" sId="4" numFmtId="34">
    <oc r="Z34">
      <v>0</v>
    </oc>
    <nc r="Z34">
      <v>14</v>
    </nc>
  </rcc>
  <rcc rId="2372" sId="4">
    <nc r="Y34" t="inlineStr">
      <is>
        <t>Sonnig , wenig regen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5" sId="4" numFmtId="4">
    <nc r="N34">
      <v>4718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8" sId="4" numFmtId="4">
    <nc r="N32">
      <v>0</v>
    </nc>
  </rcc>
  <rcc rId="2399" sId="4" numFmtId="4">
    <nc r="N33">
      <v>0</v>
    </nc>
  </rcc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0" sId="4" numFmtId="4">
    <nc r="M34">
      <v>976.1</v>
    </nc>
  </rcc>
  <rcc rId="2401" sId="4" numFmtId="4">
    <nc r="K34">
      <v>5923.6</v>
    </nc>
  </rcc>
  <rcc rId="2402" sId="4" numFmtId="4">
    <nc r="G34">
      <v>346</v>
    </nc>
  </rcc>
  <rcc rId="2403" sId="4" numFmtId="4">
    <nc r="E34">
      <v>2090.1999999999998</v>
    </nc>
  </rcc>
  <rcc rId="2404" sId="4" numFmtId="4">
    <nc r="C34">
      <v>5178.3</v>
    </nc>
  </rcc>
  <rcc rId="2405" sId="4" numFmtId="34">
    <oc r="Z35">
      <v>0</v>
    </oc>
    <nc r="Z35">
      <v>16</v>
    </nc>
  </rcc>
  <rcc rId="2406" sId="4">
    <nc r="Y35" t="inlineStr">
      <is>
        <t>sonnig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9" sId="4" numFmtId="4">
    <nc r="Q34">
      <v>7269.9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'05_22'!$A$1:$V$44</formula>
    <oldFormula>'05_22'!$A$1:$V$44</oldFormula>
  </rdn>
  <rdn rId="0" localSheetId="6" customView="1" name="Z_5D25D17F_B06A_43C0_9441_C66A30641AF9_.wvu.PrintArea" hidden="1" oldHidden="1">
    <formula>'06_22'!$A$1:$X$43</formula>
    <oldFormula>'06_22'!$A$1:$X$43</oldFormula>
  </rdn>
  <rdn rId="0" localSheetId="7" customView="1" name="Z_5D25D17F_B06A_43C0_9441_C66A30641AF9_.wvu.PrintArea" hidden="1" oldHidden="1">
    <formula>'07_22'!$A$1:$X$44</formula>
    <oldFormula>'07_22'!$A$1:$X$44</oldFormula>
  </rdn>
  <rdn rId="0" localSheetId="8" customView="1" name="Z_5D25D17F_B06A_43C0_9441_C66A30641AF9_.wvu.PrintArea" hidden="1" oldHidden="1">
    <formula>'08_22'!$A$1:$X$44</formula>
    <oldFormula>'08_22'!$A$1:$X$44</oldFormula>
  </rdn>
  <rdn rId="0" localSheetId="9" customView="1" name="Z_5D25D17F_B06A_43C0_9441_C66A30641AF9_.wvu.PrintArea" hidden="1" oldHidden="1">
    <formula>'09_22'!$A$1:$X$43</formula>
    <oldFormula>'09_22'!$A$1:$X$43</oldFormula>
  </rdn>
  <rdn rId="0" localSheetId="10" customView="1" name="Z_5D25D17F_B06A_43C0_9441_C66A30641AF9_.wvu.PrintArea" hidden="1" oldHidden="1">
    <formula>'10_22'!$A$1:$X$45</formula>
    <oldFormula>'10_22'!$A$1:$X$45</oldFormula>
  </rdn>
  <rdn rId="0" localSheetId="11" customView="1" name="Z_5D25D17F_B06A_43C0_9441_C66A30641AF9_.wvu.PrintArea" hidden="1" oldHidden="1">
    <formula>'11_22'!$A$1:$X$43</formula>
    <oldFormula>'11_22'!$A$1:$X$43</oldFormula>
  </rdn>
  <rdn rId="0" localSheetId="12" customView="1" name="Z_5D25D17F_B06A_43C0_9441_C66A30641AF9_.wvu.PrintArea" hidden="1" oldHidden="1">
    <formula>'12_22'!$A$1:$X$44</formula>
    <oldFormula>'12_22'!$A$1:$X$44</oldFormula>
  </rdn>
  <rcv guid="{5D25D17F-B06A-43C0-9441-C66A30641AF9}" action="add"/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2" sId="4" numFmtId="4">
    <nc r="N35">
      <v>5919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'05_22'!$A$1:$V$44</formula>
    <oldFormula>'05_22'!$A$1:$V$44</oldFormula>
  </rdn>
  <rdn rId="0" localSheetId="6" customView="1" name="Z_D93DCAB6_BAC1_4891_99B7_09940B6A5EB9_.wvu.PrintArea" hidden="1" oldHidden="1">
    <formula>'06_22'!$A$1:$X$43</formula>
    <oldFormula>'06_22'!$A$1:$X$43</oldFormula>
  </rdn>
  <rdn rId="0" localSheetId="7" customView="1" name="Z_D93DCAB6_BAC1_4891_99B7_09940B6A5EB9_.wvu.PrintArea" hidden="1" oldHidden="1">
    <formula>'07_22'!$A$1:$X$44</formula>
    <oldFormula>'07_22'!$A$1:$X$44</oldFormula>
  </rdn>
  <rdn rId="0" localSheetId="8" customView="1" name="Z_D93DCAB6_BAC1_4891_99B7_09940B6A5EB9_.wvu.PrintArea" hidden="1" oldHidden="1">
    <formula>'08_22'!$A$1:$X$44</formula>
    <oldFormula>'08_22'!$A$1:$X$44</oldFormula>
  </rdn>
  <rdn rId="0" localSheetId="9" customView="1" name="Z_D93DCAB6_BAC1_4891_99B7_09940B6A5EB9_.wvu.PrintArea" hidden="1" oldHidden="1">
    <formula>'09_22'!$A$1:$X$43</formula>
    <oldFormula>'09_22'!$A$1:$X$43</oldFormula>
  </rdn>
  <rdn rId="0" localSheetId="10" customView="1" name="Z_D93DCAB6_BAC1_4891_99B7_09940B6A5EB9_.wvu.PrintArea" hidden="1" oldHidden="1">
    <formula>'10_22'!$A$1:$X$45</formula>
    <oldFormula>'10_22'!$A$1:$X$45</oldFormula>
  </rdn>
  <rdn rId="0" localSheetId="11" customView="1" name="Z_D93DCAB6_BAC1_4891_99B7_09940B6A5EB9_.wvu.PrintArea" hidden="1" oldHidden="1">
    <formula>'11_22'!$A$1:$X$43</formula>
    <oldFormula>'11_22'!$A$1:$X$43</oldFormula>
  </rdn>
  <rdn rId="0" localSheetId="12" customView="1" name="Z_D93DCAB6_BAC1_4891_99B7_09940B6A5EB9_.wvu.PrintArea" hidden="1" oldHidden="1">
    <formula>'12_22'!$A$1:$X$44</formula>
    <oldFormula>'12_22'!$A$1:$X$44</oldFormula>
  </rdn>
  <rcv guid="{D93DCAB6-BAC1-4891-99B7-09940B6A5EB9}" action="add"/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'05_22'!$A$1:$V$44</formula>
    <oldFormula>'05_22'!$A$1:$V$44</oldFormula>
  </rdn>
  <rdn rId="0" localSheetId="6" customView="1" name="Z_2F7A225A_03CC_4C3E_9ABA_50B66929A417_.wvu.PrintArea" hidden="1" oldHidden="1">
    <formula>'06_22'!$A$1:$X$43</formula>
    <oldFormula>'06_22'!$A$1:$X$43</oldFormula>
  </rdn>
  <rdn rId="0" localSheetId="7" customView="1" name="Z_2F7A225A_03CC_4C3E_9ABA_50B66929A417_.wvu.PrintArea" hidden="1" oldHidden="1">
    <formula>'07_22'!$A$1:$X$44</formula>
    <oldFormula>'07_22'!$A$1:$X$44</oldFormula>
  </rdn>
  <rdn rId="0" localSheetId="8" customView="1" name="Z_2F7A225A_03CC_4C3E_9ABA_50B66929A417_.wvu.PrintArea" hidden="1" oldHidden="1">
    <formula>'08_22'!$A$1:$X$44</formula>
    <oldFormula>'08_22'!$A$1:$X$44</oldFormula>
  </rdn>
  <rdn rId="0" localSheetId="9" customView="1" name="Z_2F7A225A_03CC_4C3E_9ABA_50B66929A417_.wvu.PrintArea" hidden="1" oldHidden="1">
    <formula>'09_22'!$A$1:$X$43</formula>
    <oldFormula>'09_22'!$A$1:$X$43</oldFormula>
  </rdn>
  <rdn rId="0" localSheetId="10" customView="1" name="Z_2F7A225A_03CC_4C3E_9ABA_50B66929A417_.wvu.PrintArea" hidden="1" oldHidden="1">
    <formula>'10_22'!$A$1:$X$45</formula>
    <oldFormula>'10_22'!$A$1:$X$45</oldFormula>
  </rdn>
  <rdn rId="0" localSheetId="11" customView="1" name="Z_2F7A225A_03CC_4C3E_9ABA_50B66929A417_.wvu.PrintArea" hidden="1" oldHidden="1">
    <formula>'11_22'!$A$1:$X$43</formula>
    <oldFormula>'11_22'!$A$1:$X$43</oldFormula>
  </rdn>
  <rdn rId="0" localSheetId="12" customView="1" name="Z_2F7A225A_03CC_4C3E_9ABA_50B66929A417_.wvu.PrintArea" hidden="1" oldHidden="1">
    <formula>'12_22'!$A$1:$X$44</formula>
    <oldFormula>'12_22'!$A$1:$X$44</oldFormula>
  </rdn>
  <rcv guid="{2F7A225A-03CC-4C3E-9ABA-50B66929A417}" action="add"/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57" sId="5" numFmtId="4">
    <oc r="C5">
      <v>7708.4</v>
    </oc>
    <nc r="C5"/>
  </rcc>
  <rcc rId="2458" sId="5" numFmtId="4">
    <oc r="D5">
      <v>3709.6774099999998</v>
    </oc>
    <nc r="D5"/>
  </rcc>
  <rcc rId="2459" sId="5" numFmtId="4">
    <oc r="E5">
      <v>4619.5</v>
    </oc>
    <nc r="E5"/>
  </rcc>
  <rcc rId="2460" sId="5" numFmtId="4">
    <oc r="F5">
      <v>6129.0322580000002</v>
    </oc>
    <nc r="F5"/>
  </rcc>
  <rcc rId="2461" sId="5" numFmtId="4">
    <oc r="G5">
      <v>822</v>
    </oc>
    <nc r="G5"/>
  </rcc>
  <rcc rId="2462" sId="5" numFmtId="4">
    <oc r="H5">
      <v>1129.03225</v>
    </oc>
    <nc r="H5"/>
  </rcc>
  <rcc rId="2463" sId="5" numFmtId="4">
    <oc r="I5">
      <v>0</v>
    </oc>
    <nc r="I5"/>
  </rcc>
  <rcc rId="2464" sId="5" numFmtId="4">
    <oc r="J5">
      <v>387.09676999999999</v>
    </oc>
    <nc r="J5"/>
  </rcc>
  <rcc rId="2465" sId="5" numFmtId="4">
    <oc r="K5">
      <v>0</v>
    </oc>
    <nc r="K5"/>
  </rcc>
  <rcc rId="2466" sId="5" numFmtId="4">
    <oc r="L5">
      <v>3548.3870959999999</v>
    </oc>
    <nc r="L5"/>
  </rcc>
  <rcc rId="2467" sId="5" numFmtId="4">
    <oc r="M5">
      <v>0</v>
    </oc>
    <nc r="M5"/>
  </rcc>
  <rcc rId="2468" sId="5" numFmtId="4">
    <oc r="N5">
      <v>1354.8387090000001</v>
    </oc>
    <nc r="N5"/>
  </rcc>
  <rcc rId="2469" sId="5" numFmtId="4">
    <oc r="O5">
      <v>1910.1</v>
    </oc>
    <nc r="O5"/>
  </rcc>
  <rcc rId="2470" sId="5" numFmtId="4">
    <oc r="P5">
      <v>5366.9354800000001</v>
    </oc>
    <nc r="P5"/>
  </rcc>
  <rcc rId="2471" sId="5" numFmtId="4">
    <oc r="C7">
      <v>1826.7</v>
    </oc>
    <nc r="C7"/>
  </rcc>
  <rcc rId="2472" sId="5" numFmtId="4">
    <oc r="D7">
      <v>3709.6774099999998</v>
    </oc>
    <nc r="D7"/>
  </rcc>
  <rcc rId="2473" sId="5" numFmtId="4">
    <oc r="E7">
      <v>2752.5</v>
    </oc>
    <nc r="E7"/>
  </rcc>
  <rcc rId="2474" sId="5" numFmtId="4">
    <oc r="F7">
      <v>6129.0322580000002</v>
    </oc>
    <nc r="F7"/>
  </rcc>
  <rcc rId="2475" sId="5" numFmtId="4">
    <oc r="G7">
      <v>265.60000000000002</v>
    </oc>
    <nc r="G7"/>
  </rcc>
  <rcc rId="2476" sId="5" numFmtId="4">
    <oc r="H7">
      <v>1129.03225</v>
    </oc>
    <nc r="H7"/>
  </rcc>
  <rcc rId="2477" sId="5" numFmtId="4">
    <oc r="I7">
      <v>0</v>
    </oc>
    <nc r="I7"/>
  </rcc>
  <rcc rId="2478" sId="5" numFmtId="4">
    <oc r="J7">
      <v>387.09676999999999</v>
    </oc>
    <nc r="J7"/>
  </rcc>
  <rcc rId="2479" sId="5" numFmtId="4">
    <oc r="K7">
      <v>0</v>
    </oc>
    <nc r="K7"/>
  </rcc>
  <rcc rId="2480" sId="5" numFmtId="4">
    <oc r="L7">
      <v>3548.3870959999999</v>
    </oc>
    <nc r="L7"/>
  </rcc>
  <rcc rId="2481" sId="5" numFmtId="4">
    <oc r="M7">
      <v>0</v>
    </oc>
    <nc r="M7"/>
  </rcc>
  <rcc rId="2482" sId="5" numFmtId="4">
    <oc r="N7">
      <v>1354.8387090000001</v>
    </oc>
    <nc r="N7"/>
  </rcc>
  <rcc rId="2483" sId="5" numFmtId="4">
    <oc r="O7">
      <v>2316.8000000000002</v>
    </oc>
    <nc r="O7"/>
  </rcc>
  <rcc rId="2484" sId="5" numFmtId="4">
    <oc r="P7">
      <v>5366.9354800000001</v>
    </oc>
    <nc r="P7"/>
  </rcc>
  <rcc rId="2485" sId="5" numFmtId="4">
    <oc r="C8">
      <v>4973.8</v>
    </oc>
    <nc r="C8"/>
  </rcc>
  <rcc rId="2486" sId="5" numFmtId="4">
    <oc r="D8">
      <v>3709.6774099999998</v>
    </oc>
    <nc r="D8"/>
  </rcc>
  <rcc rId="2487" sId="5" numFmtId="4">
    <oc r="E8">
      <v>1579.1</v>
    </oc>
    <nc r="E8"/>
  </rcc>
  <rcc rId="2488" sId="5" numFmtId="4">
    <oc r="F8">
      <v>6129.0322580000002</v>
    </oc>
    <nc r="F8"/>
  </rcc>
  <rcc rId="2489" sId="5" numFmtId="4">
    <oc r="G8">
      <v>132.1</v>
    </oc>
    <nc r="G8"/>
  </rcc>
  <rcc rId="2490" sId="5" numFmtId="4">
    <oc r="H8">
      <v>1129.03225</v>
    </oc>
    <nc r="H8"/>
  </rcc>
  <rcc rId="2491" sId="5" numFmtId="4">
    <oc r="I8">
      <v>0</v>
    </oc>
    <nc r="I8"/>
  </rcc>
  <rcc rId="2492" sId="5" numFmtId="4">
    <oc r="J8">
      <v>387.09676999999999</v>
    </oc>
    <nc r="J8"/>
  </rcc>
  <rcc rId="2493" sId="5" numFmtId="4">
    <oc r="K8">
      <v>0</v>
    </oc>
    <nc r="K8"/>
  </rcc>
  <rcc rId="2494" sId="5" numFmtId="4">
    <oc r="L8">
      <v>3548.3870959999999</v>
    </oc>
    <nc r="L8"/>
  </rcc>
  <rcc rId="2495" sId="5" numFmtId="4">
    <oc r="M8">
      <v>0</v>
    </oc>
    <nc r="M8"/>
  </rcc>
  <rcc rId="2496" sId="5" numFmtId="4">
    <oc r="N8">
      <v>1354.8387090000001</v>
    </oc>
    <nc r="N8"/>
  </rcc>
  <rcc rId="2497" sId="5" numFmtId="4">
    <oc r="O8">
      <v>1846.9</v>
    </oc>
    <nc r="O8"/>
  </rcc>
  <rcc rId="2498" sId="5" numFmtId="4">
    <oc r="P8">
      <v>5366.9354800000001</v>
    </oc>
    <nc r="P8"/>
  </rcc>
  <rcc rId="2499" sId="5" numFmtId="4">
    <oc r="C9">
      <v>4779.5</v>
    </oc>
    <nc r="C9"/>
  </rcc>
  <rcc rId="2500" sId="5" numFmtId="4">
    <oc r="D9">
      <v>3709.6774099999998</v>
    </oc>
    <nc r="D9"/>
  </rcc>
  <rcc rId="2501" sId="5" numFmtId="4">
    <oc r="E9">
      <v>1125.0999999999999</v>
    </oc>
    <nc r="E9"/>
  </rcc>
  <rcc rId="2502" sId="5" numFmtId="4">
    <oc r="F9">
      <v>6129.0322580000002</v>
    </oc>
    <nc r="F9"/>
  </rcc>
  <rcc rId="2503" sId="5" numFmtId="4">
    <oc r="G9">
      <v>250.8</v>
    </oc>
    <nc r="G9"/>
  </rcc>
  <rcc rId="2504" sId="5" numFmtId="4">
    <oc r="H9">
      <v>1129.03225</v>
    </oc>
    <nc r="H9"/>
  </rcc>
  <rcc rId="2505" sId="5" numFmtId="4">
    <oc r="I9">
      <v>0</v>
    </oc>
    <nc r="I9"/>
  </rcc>
  <rcc rId="2506" sId="5" numFmtId="4">
    <oc r="J9">
      <v>387.09676999999999</v>
    </oc>
    <nc r="J9"/>
  </rcc>
  <rcc rId="2507" sId="5" numFmtId="4">
    <oc r="K9">
      <v>0</v>
    </oc>
    <nc r="K9"/>
  </rcc>
  <rcc rId="2508" sId="5" numFmtId="4">
    <oc r="L9">
      <v>3548.3870959999999</v>
    </oc>
    <nc r="L9"/>
  </rcc>
  <rcc rId="2509" sId="5" numFmtId="4">
    <oc r="M9">
      <v>290.10000000000002</v>
    </oc>
    <nc r="M9"/>
  </rcc>
  <rcc rId="2510" sId="5" numFmtId="4">
    <oc r="N9">
      <v>1354.8387090000001</v>
    </oc>
    <nc r="N9"/>
  </rcc>
  <rcc rId="2511" sId="5" numFmtId="4">
    <oc r="O9">
      <v>2325.9</v>
    </oc>
    <nc r="O9"/>
  </rcc>
  <rcc rId="2512" sId="5" numFmtId="4">
    <oc r="P9">
      <v>5366.9354800000001</v>
    </oc>
    <nc r="P9"/>
  </rcc>
  <rcc rId="2513" sId="5" numFmtId="4">
    <oc r="C10">
      <v>4150.8999999999996</v>
    </oc>
    <nc r="C10"/>
  </rcc>
  <rcc rId="2514" sId="5" numFmtId="4">
    <oc r="D10">
      <v>3709.6774099999998</v>
    </oc>
    <nc r="D10"/>
  </rcc>
  <rcc rId="2515" sId="5" numFmtId="4">
    <oc r="E10">
      <v>0</v>
    </oc>
    <nc r="E10"/>
  </rcc>
  <rcc rId="2516" sId="5" numFmtId="4">
    <oc r="F10">
      <v>6129.0322580000002</v>
    </oc>
    <nc r="F10"/>
  </rcc>
  <rcc rId="2517" sId="5" numFmtId="4">
    <oc r="G10">
      <v>0</v>
    </oc>
    <nc r="G10"/>
  </rcc>
  <rcc rId="2518" sId="5" numFmtId="4">
    <oc r="H10">
      <v>1129.03225</v>
    </oc>
    <nc r="H10"/>
  </rcc>
  <rcc rId="2519" sId="5" numFmtId="4">
    <oc r="I10">
      <v>0</v>
    </oc>
    <nc r="I10"/>
  </rcc>
  <rcc rId="2520" sId="5" numFmtId="4">
    <oc r="J10">
      <v>387.09676999999999</v>
    </oc>
    <nc r="J10"/>
  </rcc>
  <rcc rId="2521" sId="5" numFmtId="4">
    <oc r="K10">
      <v>1560.5</v>
    </oc>
    <nc r="K10"/>
  </rcc>
  <rcc rId="2522" sId="5" numFmtId="4">
    <oc r="L10">
      <v>3548.3870959999999</v>
    </oc>
    <nc r="L10"/>
  </rcc>
  <rcc rId="2523" sId="5" numFmtId="4">
    <oc r="M10">
      <v>152.5</v>
    </oc>
    <nc r="M10"/>
  </rcc>
  <rcc rId="2524" sId="5" numFmtId="4">
    <oc r="N10">
      <v>1354.8387090000001</v>
    </oc>
    <nc r="N10"/>
  </rcc>
  <rcc rId="2525" sId="5" numFmtId="4">
    <oc r="O10">
      <v>3327.6</v>
    </oc>
    <nc r="O10"/>
  </rcc>
  <rcc rId="2526" sId="5" numFmtId="4">
    <oc r="P10">
      <v>5366.9354800000001</v>
    </oc>
    <nc r="P10"/>
  </rcc>
  <rcc rId="2527" sId="5" numFmtId="4">
    <oc r="C11">
      <v>6448.6</v>
    </oc>
    <nc r="C11"/>
  </rcc>
  <rcc rId="2528" sId="5" numFmtId="4">
    <oc r="D11">
      <v>3709.6774099999998</v>
    </oc>
    <nc r="D11"/>
  </rcc>
  <rcc rId="2529" sId="5" numFmtId="4">
    <oc r="E11">
      <v>187.4</v>
    </oc>
    <nc r="E11"/>
  </rcc>
  <rcc rId="2530" sId="5" numFmtId="4">
    <oc r="F11">
      <v>6129.0322580000002</v>
    </oc>
    <nc r="F11"/>
  </rcc>
  <rcc rId="2531" sId="5" numFmtId="4">
    <oc r="G11">
      <v>64</v>
    </oc>
    <nc r="G11"/>
  </rcc>
  <rcc rId="2532" sId="5" numFmtId="4">
    <oc r="H11">
      <v>1129.03225</v>
    </oc>
    <nc r="H11"/>
  </rcc>
  <rcc rId="2533" sId="5" numFmtId="4">
    <oc r="I11">
      <v>0</v>
    </oc>
    <nc r="I11"/>
  </rcc>
  <rcc rId="2534" sId="5" numFmtId="4">
    <oc r="J11">
      <v>387.09676999999999</v>
    </oc>
    <nc r="J11"/>
  </rcc>
  <rcc rId="2535" sId="5" numFmtId="4">
    <oc r="K11">
      <v>20779.5</v>
    </oc>
    <nc r="K11"/>
  </rcc>
  <rcc rId="2536" sId="5" numFmtId="4">
    <oc r="L11">
      <v>3548.3870959999999</v>
    </oc>
    <nc r="L11"/>
  </rcc>
  <rcc rId="2537" sId="5" numFmtId="4">
    <oc r="M11">
      <v>2319.9</v>
    </oc>
    <nc r="M11"/>
  </rcc>
  <rcc rId="2538" sId="5" numFmtId="4">
    <oc r="N11">
      <v>1354.8387090000001</v>
    </oc>
    <nc r="N11"/>
  </rcc>
  <rcc rId="2539" sId="5" numFmtId="4">
    <oc r="O11">
      <v>5834.2</v>
    </oc>
    <nc r="O11"/>
  </rcc>
  <rcc rId="2540" sId="5" numFmtId="4">
    <oc r="P11">
      <v>5366.9354800000001</v>
    </oc>
    <nc r="P11"/>
  </rcc>
  <rcc rId="2541" sId="5" numFmtId="4">
    <oc r="C12">
      <v>11008.5</v>
    </oc>
    <nc r="C12"/>
  </rcc>
  <rcc rId="2542" sId="5" numFmtId="4">
    <oc r="D12">
      <v>3709.6774099999998</v>
    </oc>
    <nc r="D12"/>
  </rcc>
  <rcc rId="2543" sId="5" numFmtId="4">
    <oc r="E12">
      <v>325.7</v>
    </oc>
    <nc r="E12"/>
  </rcc>
  <rcc rId="2544" sId="5" numFmtId="4">
    <oc r="F12">
      <v>6129.0322580000002</v>
    </oc>
    <nc r="F12"/>
  </rcc>
  <rcc rId="2545" sId="5" numFmtId="4">
    <oc r="G12">
      <v>534.1</v>
    </oc>
    <nc r="G12"/>
  </rcc>
  <rcc rId="2546" sId="5" numFmtId="4">
    <oc r="H12">
      <v>1129.03225</v>
    </oc>
    <nc r="H12"/>
  </rcc>
  <rcc rId="2547" sId="5" numFmtId="4">
    <oc r="I12">
      <v>2876</v>
    </oc>
    <nc r="I12"/>
  </rcc>
  <rcc rId="2548" sId="5" numFmtId="4">
    <oc r="J12">
      <v>387.09676999999999</v>
    </oc>
    <nc r="J12"/>
  </rcc>
  <rcc rId="2549" sId="5" numFmtId="4">
    <oc r="K12">
      <v>6598.7</v>
    </oc>
    <nc r="K12"/>
  </rcc>
  <rcc rId="2550" sId="5" numFmtId="4">
    <oc r="L12">
      <v>3548.3870959999999</v>
    </oc>
    <nc r="L12"/>
  </rcc>
  <rcc rId="2551" sId="5" numFmtId="4">
    <oc r="M12">
      <v>0</v>
    </oc>
    <nc r="M12"/>
  </rcc>
  <rcc rId="2552" sId="5" numFmtId="4">
    <oc r="N12">
      <v>1354.8387090000001</v>
    </oc>
    <nc r="N12"/>
  </rcc>
  <rcc rId="2553" sId="5" numFmtId="4">
    <oc r="O12">
      <v>3884.8</v>
    </oc>
    <nc r="O12"/>
  </rcc>
  <rcc rId="2554" sId="5" numFmtId="4">
    <oc r="P12">
      <v>5366.9354800000001</v>
    </oc>
    <nc r="P12"/>
  </rcc>
  <rcc rId="2555" sId="5" numFmtId="4">
    <oc r="C13">
      <v>18314.8</v>
    </oc>
    <nc r="C13"/>
  </rcc>
  <rcc rId="2556" sId="5" numFmtId="4">
    <oc r="D13">
      <v>3709.6774099999998</v>
    </oc>
    <nc r="D13"/>
  </rcc>
  <rcc rId="2557" sId="5" numFmtId="4">
    <oc r="E13">
      <v>1889.7</v>
    </oc>
    <nc r="E13"/>
  </rcc>
  <rcc rId="2558" sId="5" numFmtId="4">
    <oc r="F13">
      <v>6129.0322580000002</v>
    </oc>
    <nc r="F13"/>
  </rcc>
  <rcc rId="2559" sId="5" numFmtId="4">
    <oc r="G13">
      <v>283.60000000000002</v>
    </oc>
    <nc r="G13"/>
  </rcc>
  <rcc rId="2560" sId="5" numFmtId="4">
    <oc r="H13">
      <v>1129.03225</v>
    </oc>
    <nc r="H13"/>
  </rcc>
  <rcc rId="2561" sId="5" numFmtId="4">
    <oc r="I13">
      <v>0</v>
    </oc>
    <nc r="I13"/>
  </rcc>
  <rcc rId="2562" sId="5" numFmtId="4">
    <oc r="J13">
      <v>387.09676999999999</v>
    </oc>
    <nc r="J13"/>
  </rcc>
  <rcc rId="2563" sId="5" numFmtId="4">
    <oc r="K13">
      <v>5559.7</v>
    </oc>
    <nc r="K13"/>
  </rcc>
  <rcc rId="2564" sId="5" numFmtId="4">
    <oc r="L13">
      <v>3548.3870959999999</v>
    </oc>
    <nc r="L13"/>
  </rcc>
  <rcc rId="2565" sId="5" numFmtId="4">
    <oc r="M13">
      <v>0</v>
    </oc>
    <nc r="M13"/>
  </rcc>
  <rcc rId="2566" sId="5" numFmtId="4">
    <oc r="N13">
      <v>1354.8387090000001</v>
    </oc>
    <nc r="N13"/>
  </rcc>
  <rcc rId="2567" sId="5" numFmtId="4">
    <oc r="O13">
      <v>1165.8</v>
    </oc>
    <nc r="O13"/>
  </rcc>
  <rcc rId="2568" sId="5" numFmtId="4">
    <oc r="P13">
      <v>5366.9354800000001</v>
    </oc>
    <nc r="P13"/>
  </rcc>
  <rcc rId="2569" sId="5" numFmtId="4">
    <oc r="C15">
      <v>2654.5</v>
    </oc>
    <nc r="C15"/>
  </rcc>
  <rcc rId="2570" sId="5" numFmtId="4">
    <oc r="D15">
      <v>3709.6774099999998</v>
    </oc>
    <nc r="D15"/>
  </rcc>
  <rcc rId="2571" sId="5" numFmtId="4">
    <oc r="E15">
      <v>5141.6000000000004</v>
    </oc>
    <nc r="E15"/>
  </rcc>
  <rcc rId="2572" sId="5" numFmtId="4">
    <oc r="F15">
      <v>6129.0322580000002</v>
    </oc>
    <nc r="F15"/>
  </rcc>
  <rcc rId="2573" sId="5" numFmtId="4">
    <oc r="G15">
      <v>568.4</v>
    </oc>
    <nc r="G15"/>
  </rcc>
  <rcc rId="2574" sId="5" numFmtId="4">
    <oc r="H15">
      <v>1129.03225</v>
    </oc>
    <nc r="H15"/>
  </rcc>
  <rcc rId="2575" sId="5" numFmtId="4">
    <oc r="I15">
      <v>0</v>
    </oc>
    <nc r="I15"/>
  </rcc>
  <rcc rId="2576" sId="5" numFmtId="4">
    <oc r="J15">
      <v>387.09676999999999</v>
    </oc>
    <nc r="J15"/>
  </rcc>
  <rcc rId="2577" sId="5" numFmtId="4">
    <oc r="K15">
      <v>0</v>
    </oc>
    <nc r="K15"/>
  </rcc>
  <rcc rId="2578" sId="5" numFmtId="4">
    <oc r="L15">
      <v>3548.3870959999999</v>
    </oc>
    <nc r="L15"/>
  </rcc>
  <rcc rId="2579" sId="5" numFmtId="4">
    <oc r="M15">
      <v>0</v>
    </oc>
    <nc r="M15"/>
  </rcc>
  <rcc rId="2580" sId="5" numFmtId="4">
    <oc r="N15">
      <v>1354.8387090000001</v>
    </oc>
    <nc r="N15"/>
  </rcc>
  <rcc rId="2581" sId="5" numFmtId="4">
    <oc r="O15">
      <v>4006.8</v>
    </oc>
    <nc r="O15"/>
  </rcc>
  <rcc rId="2582" sId="5" numFmtId="4">
    <oc r="P15">
      <v>5366.9354800000001</v>
    </oc>
    <nc r="P15"/>
  </rcc>
  <rcc rId="2583" sId="5" numFmtId="4">
    <oc r="C16">
      <v>2660</v>
    </oc>
    <nc r="C16"/>
  </rcc>
  <rcc rId="2584" sId="5" numFmtId="4">
    <oc r="D16">
      <v>3709.6774099999998</v>
    </oc>
    <nc r="D16"/>
  </rcc>
  <rcc rId="2585" sId="5" numFmtId="4">
    <oc r="E16">
      <v>6834.9</v>
    </oc>
    <nc r="E16"/>
  </rcc>
  <rcc rId="2586" sId="5" numFmtId="4">
    <oc r="F16">
      <v>6129.0322580000002</v>
    </oc>
    <nc r="F16"/>
  </rcc>
  <rcc rId="2587" sId="5" numFmtId="4">
    <oc r="G16">
      <v>591.5</v>
    </oc>
    <nc r="G16"/>
  </rcc>
  <rcc rId="2588" sId="5" numFmtId="4">
    <oc r="H16">
      <v>1129.03225</v>
    </oc>
    <nc r="H16"/>
  </rcc>
  <rcc rId="2589" sId="5" numFmtId="4">
    <oc r="I16">
      <v>0</v>
    </oc>
    <nc r="I16"/>
  </rcc>
  <rcc rId="2590" sId="5" numFmtId="4">
    <oc r="J16">
      <v>387.09676999999999</v>
    </oc>
    <nc r="J16"/>
  </rcc>
  <rcc rId="2591" sId="5" numFmtId="4">
    <oc r="K16">
      <v>0</v>
    </oc>
    <nc r="K16"/>
  </rcc>
  <rcc rId="2592" sId="5" numFmtId="4">
    <oc r="L16">
      <v>3548.3870959999999</v>
    </oc>
    <nc r="L16"/>
  </rcc>
  <rcc rId="2593" sId="5" numFmtId="4">
    <oc r="M16">
      <v>6252.6</v>
    </oc>
    <nc r="M16"/>
  </rcc>
  <rcc rId="2594" sId="5" numFmtId="4">
    <oc r="N16">
      <v>1354.8387090000001</v>
    </oc>
    <nc r="N16"/>
  </rcc>
  <rcc rId="2595" sId="5" numFmtId="4">
    <oc r="O16">
      <v>3392</v>
    </oc>
    <nc r="O16"/>
  </rcc>
  <rcc rId="2596" sId="5" numFmtId="4">
    <oc r="P16">
      <v>5366.9354800000001</v>
    </oc>
    <nc r="P16"/>
  </rcc>
  <rcc rId="2597" sId="5" numFmtId="4">
    <oc r="C17">
      <v>679.5</v>
    </oc>
    <nc r="C17"/>
  </rcc>
  <rcc rId="2598" sId="5" numFmtId="4">
    <oc r="D17">
      <v>3709.6774099999998</v>
    </oc>
    <nc r="D17"/>
  </rcc>
  <rcc rId="2599" sId="5" numFmtId="4">
    <oc r="E17">
      <v>10241</v>
    </oc>
    <nc r="E17"/>
  </rcc>
  <rcc rId="2600" sId="5" numFmtId="4">
    <oc r="F17">
      <v>6129.0322580000002</v>
    </oc>
    <nc r="F17"/>
  </rcc>
  <rcc rId="2601" sId="5" numFmtId="4">
    <oc r="G17">
      <v>698.9</v>
    </oc>
    <nc r="G17"/>
  </rcc>
  <rcc rId="2602" sId="5" numFmtId="4">
    <oc r="H17">
      <v>1129.03225</v>
    </oc>
    <nc r="H17"/>
  </rcc>
  <rcc rId="2603" sId="5" numFmtId="4">
    <oc r="I17">
      <v>0</v>
    </oc>
    <nc r="I17"/>
  </rcc>
  <rcc rId="2604" sId="5" numFmtId="4">
    <oc r="J17">
      <v>387.09676999999999</v>
    </oc>
    <nc r="J17"/>
  </rcc>
  <rcc rId="2605" sId="5" numFmtId="4">
    <oc r="K17">
      <v>7181.4</v>
    </oc>
    <nc r="K17"/>
  </rcc>
  <rcc rId="2606" sId="5" numFmtId="4">
    <oc r="L17">
      <v>3548.3870959999999</v>
    </oc>
    <nc r="L17"/>
  </rcc>
  <rcc rId="2607" sId="5" numFmtId="4">
    <oc r="M17">
      <v>2267.1</v>
    </oc>
    <nc r="M17"/>
  </rcc>
  <rcc rId="2608" sId="5" numFmtId="4">
    <oc r="N17">
      <v>1354.8387090000001</v>
    </oc>
    <nc r="N17"/>
  </rcc>
  <rcc rId="2609" sId="5" numFmtId="4">
    <oc r="O17">
      <v>3802.5</v>
    </oc>
    <nc r="O17"/>
  </rcc>
  <rcc rId="2610" sId="5" numFmtId="4">
    <oc r="P17">
      <v>5366.9354800000001</v>
    </oc>
    <nc r="P17"/>
  </rcc>
  <rcc rId="2611" sId="5" numFmtId="4">
    <oc r="C18">
      <v>2936.1</v>
    </oc>
    <nc r="C18"/>
  </rcc>
  <rcc rId="2612" sId="5" numFmtId="4">
    <oc r="D18">
      <v>3709.6774099999998</v>
    </oc>
    <nc r="D18"/>
  </rcc>
  <rcc rId="2613" sId="5" numFmtId="4">
    <oc r="E18">
      <v>5912.2</v>
    </oc>
    <nc r="E18"/>
  </rcc>
  <rcc rId="2614" sId="5" numFmtId="4">
    <oc r="F18">
      <v>6129.0322580000002</v>
    </oc>
    <nc r="F18"/>
  </rcc>
  <rcc rId="2615" sId="5" numFmtId="4">
    <oc r="G18">
      <v>326.7</v>
    </oc>
    <nc r="G18"/>
  </rcc>
  <rcc rId="2616" sId="5" numFmtId="4">
    <oc r="H18">
      <v>1129.03225</v>
    </oc>
    <nc r="H18"/>
  </rcc>
  <rcc rId="2617" sId="5" numFmtId="4">
    <oc r="I18">
      <v>0</v>
    </oc>
    <nc r="I18"/>
  </rcc>
  <rcc rId="2618" sId="5" numFmtId="4">
    <oc r="J18">
      <v>387.09676999999999</v>
    </oc>
    <nc r="J18"/>
  </rcc>
  <rcc rId="2619" sId="5" numFmtId="4">
    <oc r="K18">
      <v>0</v>
    </oc>
    <nc r="K18"/>
  </rcc>
  <rcc rId="2620" sId="5" numFmtId="4">
    <oc r="L18">
      <v>3548.3870959999999</v>
    </oc>
    <nc r="L18"/>
  </rcc>
  <rcc rId="2621" sId="5" numFmtId="4">
    <oc r="M18">
      <v>2429.8000000000002</v>
    </oc>
    <nc r="M18"/>
  </rcc>
  <rcc rId="2622" sId="5" numFmtId="4">
    <oc r="N18">
      <v>1354.8387090000001</v>
    </oc>
    <nc r="N18"/>
  </rcc>
  <rcc rId="2623" sId="5" numFmtId="4">
    <oc r="O18">
      <v>2881</v>
    </oc>
    <nc r="O18"/>
  </rcc>
  <rcc rId="2624" sId="5" numFmtId="4">
    <oc r="P18">
      <v>5366.9354800000001</v>
    </oc>
    <nc r="P18"/>
  </rcc>
  <rcc rId="2625" sId="5" numFmtId="4">
    <oc r="C19">
      <v>7230.7</v>
    </oc>
    <nc r="C19"/>
  </rcc>
  <rcc rId="2626" sId="5" numFmtId="4">
    <oc r="D19">
      <v>3709.6774099999998</v>
    </oc>
    <nc r="D19"/>
  </rcc>
  <rcc rId="2627" sId="5" numFmtId="4">
    <oc r="E19">
      <v>4108</v>
    </oc>
    <nc r="E19"/>
  </rcc>
  <rcc rId="2628" sId="5" numFmtId="4">
    <oc r="F19">
      <v>6129.0322580000002</v>
    </oc>
    <nc r="F19"/>
  </rcc>
  <rcc rId="2629" sId="5" numFmtId="4">
    <oc r="G19">
      <v>322.5</v>
    </oc>
    <nc r="G19"/>
  </rcc>
  <rcc rId="2630" sId="5" numFmtId="4">
    <oc r="H19">
      <v>1129.03225</v>
    </oc>
    <nc r="H19"/>
  </rcc>
  <rcc rId="2631" sId="5" numFmtId="4">
    <oc r="I19">
      <v>1132</v>
    </oc>
    <nc r="I19"/>
  </rcc>
  <rcc rId="2632" sId="5" numFmtId="4">
    <oc r="J19">
      <v>387.09676999999999</v>
    </oc>
    <nc r="J19"/>
  </rcc>
  <rcc rId="2633" sId="5" numFmtId="4">
    <oc r="K19">
      <v>12807.2</v>
    </oc>
    <nc r="K19"/>
  </rcc>
  <rcc rId="2634" sId="5" numFmtId="4">
    <oc r="L19">
      <v>3548.3870959999999</v>
    </oc>
    <nc r="L19"/>
  </rcc>
  <rcc rId="2635" sId="5" numFmtId="4">
    <oc r="M19">
      <v>0</v>
    </oc>
    <nc r="M19"/>
  </rcc>
  <rcc rId="2636" sId="5" numFmtId="4">
    <oc r="N19">
      <v>1354.8387090000001</v>
    </oc>
    <nc r="N19"/>
  </rcc>
  <rcc rId="2637" sId="5" numFmtId="4">
    <oc r="O19">
      <v>3821.1</v>
    </oc>
    <nc r="O19"/>
  </rcc>
  <rcc rId="2638" sId="5" numFmtId="4">
    <oc r="P19">
      <v>5366.9354800000001</v>
    </oc>
    <nc r="P19"/>
  </rcc>
  <rcc rId="2639" sId="5" numFmtId="4">
    <oc r="C20">
      <v>2194.8000000000002</v>
    </oc>
    <nc r="C20"/>
  </rcc>
  <rcc rId="2640" sId="5" numFmtId="4">
    <oc r="D20">
      <v>3709.6774099999998</v>
    </oc>
    <nc r="D20"/>
  </rcc>
  <rcc rId="2641" sId="5" numFmtId="4">
    <oc r="E20">
      <v>13805.2</v>
    </oc>
    <nc r="E20"/>
  </rcc>
  <rcc rId="2642" sId="5" numFmtId="4">
    <oc r="F20">
      <v>6129.0322580000002</v>
    </oc>
    <nc r="F20"/>
  </rcc>
  <rcc rId="2643" sId="5" numFmtId="4">
    <oc r="G20">
      <v>1050.8</v>
    </oc>
    <nc r="G20"/>
  </rcc>
  <rcc rId="2644" sId="5" numFmtId="4">
    <oc r="H20">
      <v>1129.03225</v>
    </oc>
    <nc r="H20"/>
  </rcc>
  <rcc rId="2645" sId="5" numFmtId="4">
    <oc r="I20">
      <v>0</v>
    </oc>
    <nc r="I20"/>
  </rcc>
  <rcc rId="2646" sId="5" numFmtId="4">
    <oc r="J20">
      <v>387.09676999999999</v>
    </oc>
    <nc r="J20"/>
  </rcc>
  <rcc rId="2647" sId="5" numFmtId="4">
    <oc r="K20">
      <v>14739.8</v>
    </oc>
    <nc r="K20"/>
  </rcc>
  <rcc rId="2648" sId="5" numFmtId="4">
    <oc r="L20">
      <v>3548.3870959999999</v>
    </oc>
    <nc r="L20"/>
  </rcc>
  <rcc rId="2649" sId="5" numFmtId="4">
    <oc r="N20">
      <v>1354.8387090000001</v>
    </oc>
    <nc r="N20"/>
  </rcc>
  <rcc rId="2650" sId="5" numFmtId="4">
    <oc r="O20">
      <v>6897.2</v>
    </oc>
    <nc r="O20"/>
  </rcc>
  <rcc rId="2651" sId="5" numFmtId="4">
    <oc r="P20">
      <v>5366.9354800000001</v>
    </oc>
    <nc r="P20"/>
  </rcc>
  <rcc rId="2652" sId="5" numFmtId="4">
    <oc r="C21">
      <v>2354.6</v>
    </oc>
    <nc r="C21"/>
  </rcc>
  <rcc rId="2653" sId="5" numFmtId="4">
    <oc r="D21">
      <v>3709.6774099999998</v>
    </oc>
    <nc r="D21"/>
  </rcc>
  <rcc rId="2654" sId="5" numFmtId="4">
    <oc r="E21">
      <v>18726.599999999999</v>
    </oc>
    <nc r="E21"/>
  </rcc>
  <rcc rId="2655" sId="5" numFmtId="4">
    <oc r="F21">
      <v>6129.0322580000002</v>
    </oc>
    <nc r="F21"/>
  </rcc>
  <rcc rId="2656" sId="5" numFmtId="4">
    <oc r="G21">
      <v>954.3</v>
    </oc>
    <nc r="G21"/>
  </rcc>
  <rcc rId="2657" sId="5" numFmtId="4">
    <oc r="H21">
      <v>1129.03225</v>
    </oc>
    <nc r="H21"/>
  </rcc>
  <rcc rId="2658" sId="5" numFmtId="4">
    <oc r="I21">
      <v>0</v>
    </oc>
    <nc r="I21"/>
  </rcc>
  <rcc rId="2659" sId="5" numFmtId="4">
    <oc r="J21">
      <v>387.09676999999999</v>
    </oc>
    <nc r="J21"/>
  </rcc>
  <rcc rId="2660" sId="5" numFmtId="4">
    <oc r="K21">
      <v>8823.2999999999993</v>
    </oc>
    <nc r="K21"/>
  </rcc>
  <rcc rId="2661" sId="5" numFmtId="4">
    <oc r="L21">
      <v>3548.3870959999999</v>
    </oc>
    <nc r="L21"/>
  </rcc>
  <rcc rId="2662" sId="5" numFmtId="4">
    <oc r="M21">
      <v>5558</v>
    </oc>
    <nc r="M21"/>
  </rcc>
  <rcc rId="2663" sId="5" numFmtId="4">
    <oc r="N21">
      <v>1354.8387090000001</v>
    </oc>
    <nc r="N21"/>
  </rcc>
  <rcc rId="2664" sId="5" numFmtId="4">
    <oc r="O21">
      <v>1907.2</v>
    </oc>
    <nc r="O21"/>
  </rcc>
  <rcc rId="2665" sId="5" numFmtId="4">
    <oc r="P21">
      <v>5366.9354800000001</v>
    </oc>
    <nc r="P21"/>
  </rcc>
  <rcc rId="2666" sId="5" numFmtId="4">
    <oc r="T5">
      <v>967.74193500000001</v>
    </oc>
    <nc r="T5"/>
  </rcc>
  <rcc rId="2667" sId="5" numFmtId="4">
    <oc r="T7">
      <v>967.74193500000001</v>
    </oc>
    <nc r="T7"/>
  </rcc>
  <rcc rId="2668" sId="5" numFmtId="4">
    <oc r="T8">
      <v>967.74193500000001</v>
    </oc>
    <nc r="T8"/>
  </rcc>
  <rcc rId="2669" sId="5" numFmtId="4">
    <oc r="T9">
      <v>967.74193500000001</v>
    </oc>
    <nc r="T9"/>
  </rcc>
  <rcc rId="2670" sId="5" numFmtId="4">
    <oc r="T10">
      <v>967.74193500000001</v>
    </oc>
    <nc r="T10"/>
  </rcc>
  <rcc rId="2671" sId="5" numFmtId="4">
    <oc r="T11">
      <v>967.74193500000001</v>
    </oc>
    <nc r="T11"/>
  </rcc>
  <rcc rId="2672" sId="5" numFmtId="4">
    <oc r="T12">
      <v>967.74193500000001</v>
    </oc>
    <nc r="T12"/>
  </rcc>
  <rcc rId="2673" sId="5" numFmtId="4">
    <oc r="T13">
      <v>967.74193500000001</v>
    </oc>
    <nc r="T13"/>
  </rcc>
  <rcc rId="2674" sId="5" numFmtId="4">
    <oc r="S13">
      <v>1110.5999999999999</v>
    </oc>
    <nc r="S13"/>
  </rcc>
  <rcc rId="2675" sId="5" numFmtId="19">
    <oc r="H1">
      <v>44682</v>
    </oc>
    <nc r="H1">
      <v>45047</v>
    </nc>
  </rcc>
  <rcc rId="2676" sId="5" numFmtId="4">
    <oc r="S15">
      <v>474.5</v>
    </oc>
    <nc r="S15"/>
  </rcc>
  <rcc rId="2677" sId="5" numFmtId="4">
    <oc r="T15">
      <v>967.74193500000001</v>
    </oc>
    <nc r="T15"/>
  </rcc>
  <rcc rId="2678" sId="5" numFmtId="4">
    <oc r="S16">
      <v>1081</v>
    </oc>
    <nc r="S16"/>
  </rcc>
  <rcc rId="2679" sId="5" numFmtId="4">
    <oc r="T16">
      <v>967.74193500000001</v>
    </oc>
    <nc r="T16"/>
  </rcc>
  <rcc rId="2680" sId="5" numFmtId="4">
    <oc r="S17">
      <v>2963.5</v>
    </oc>
    <nc r="S17"/>
  </rcc>
  <rcc rId="2681" sId="5" numFmtId="4">
    <oc r="T17">
      <v>967.74193500000001</v>
    </oc>
    <nc r="T17"/>
  </rcc>
  <rcc rId="2682" sId="5" numFmtId="4">
    <oc r="S18">
      <v>699.6</v>
    </oc>
    <nc r="S18"/>
  </rcc>
  <rcc rId="2683" sId="5" numFmtId="4">
    <oc r="T18">
      <v>967.74193500000001</v>
    </oc>
    <nc r="T18"/>
  </rcc>
  <rcc rId="2684" sId="5" numFmtId="4">
    <oc r="S19">
      <v>0</v>
    </oc>
    <nc r="S19"/>
  </rcc>
  <rcc rId="2685" sId="5" numFmtId="4">
    <oc r="T19">
      <v>967.74193500000001</v>
    </oc>
    <nc r="T19"/>
  </rcc>
  <rcc rId="2686" sId="5" numFmtId="4">
    <oc r="S20">
      <v>2050.8000000000002</v>
    </oc>
    <nc r="S20"/>
  </rcc>
  <rcc rId="2687" sId="5" numFmtId="4">
    <oc r="T20">
      <v>967.74193500000001</v>
    </oc>
    <nc r="T20"/>
  </rcc>
  <rcc rId="2688" sId="5" numFmtId="4">
    <oc r="S21">
      <v>4147</v>
    </oc>
    <nc r="S21"/>
  </rcc>
  <rcc rId="2689" sId="5" numFmtId="4">
    <oc r="T21">
      <v>967.74193500000001</v>
    </oc>
    <nc r="T21"/>
  </rcc>
  <rcc rId="2690" sId="5" numFmtId="4">
    <oc r="C23">
      <v>1504.4</v>
    </oc>
    <nc r="C23"/>
  </rcc>
  <rcc rId="2691" sId="5" numFmtId="4">
    <oc r="D23">
      <v>3709.6774099999998</v>
    </oc>
    <nc r="D23"/>
  </rcc>
  <rcc rId="2692" sId="5" numFmtId="4">
    <oc r="E23">
      <v>8292</v>
    </oc>
    <nc r="E23"/>
  </rcc>
  <rcc rId="2693" sId="5" numFmtId="4">
    <oc r="F23">
      <v>6129.0322580000002</v>
    </oc>
    <nc r="F23"/>
  </rcc>
  <rcc rId="2694" sId="5" numFmtId="4">
    <oc r="G23">
      <v>146.19999999999999</v>
    </oc>
    <nc r="G23"/>
  </rcc>
  <rcc rId="2695" sId="5" numFmtId="4">
    <oc r="H23">
      <v>1129.03225</v>
    </oc>
    <nc r="H23"/>
  </rcc>
  <rcc rId="2696" sId="5" numFmtId="4">
    <oc r="I23">
      <v>0</v>
    </oc>
    <nc r="I23"/>
  </rcc>
  <rcc rId="2697" sId="5" numFmtId="4">
    <oc r="J23">
      <v>387.09676999999999</v>
    </oc>
    <nc r="J23"/>
  </rcc>
  <rcc rId="2698" sId="5" numFmtId="4">
    <oc r="K23">
      <v>0</v>
    </oc>
    <nc r="K23"/>
  </rcc>
  <rcc rId="2699" sId="5" numFmtId="4">
    <oc r="L23">
      <v>3548.3870959999999</v>
    </oc>
    <nc r="L23"/>
  </rcc>
  <rcc rId="2700" sId="5" numFmtId="4">
    <oc r="M23">
      <v>0</v>
    </oc>
    <nc r="M23"/>
  </rcc>
  <rcc rId="2701" sId="5" numFmtId="4">
    <oc r="N23">
      <v>1354.8387090000001</v>
    </oc>
    <nc r="N23"/>
  </rcc>
  <rcc rId="2702" sId="5" numFmtId="4">
    <oc r="O23">
      <v>1672.4</v>
    </oc>
    <nc r="O23"/>
  </rcc>
  <rcc rId="2703" sId="5" numFmtId="4">
    <oc r="P23">
      <v>5366.9354800000001</v>
    </oc>
    <nc r="P23"/>
  </rcc>
  <rcc rId="2704" sId="5" numFmtId="4">
    <oc r="C24">
      <v>743</v>
    </oc>
    <nc r="C24"/>
  </rcc>
  <rcc rId="2705" sId="5" numFmtId="4">
    <oc r="D24">
      <v>3709.6774099999998</v>
    </oc>
    <nc r="D24"/>
  </rcc>
  <rcc rId="2706" sId="5" numFmtId="4">
    <oc r="E24">
      <v>11543.1</v>
    </oc>
    <nc r="E24"/>
  </rcc>
  <rcc rId="2707" sId="5" numFmtId="4">
    <oc r="F24">
      <v>6129.0322580000002</v>
    </oc>
    <nc r="F24"/>
  </rcc>
  <rcc rId="2708" sId="5" numFmtId="4">
    <oc r="G24">
      <v>399.8</v>
    </oc>
    <nc r="G24"/>
  </rcc>
  <rcc rId="2709" sId="5" numFmtId="4">
    <oc r="H24">
      <v>1129.03225</v>
    </oc>
    <nc r="H24"/>
  </rcc>
  <rcc rId="2710" sId="5" numFmtId="4">
    <oc r="I24">
      <v>0</v>
    </oc>
    <nc r="I24"/>
  </rcc>
  <rcc rId="2711" sId="5" numFmtId="4">
    <oc r="J24">
      <v>387.09676999999999</v>
    </oc>
    <nc r="J24"/>
  </rcc>
  <rcc rId="2712" sId="5" numFmtId="4">
    <oc r="K24">
      <v>973.4</v>
    </oc>
    <nc r="K24"/>
  </rcc>
  <rcc rId="2713" sId="5" numFmtId="4">
    <oc r="L24">
      <v>3548.3870959999999</v>
    </oc>
    <nc r="L24"/>
  </rcc>
  <rcc rId="2714" sId="5" numFmtId="4">
    <oc r="M24">
      <v>293.10000000000002</v>
    </oc>
    <nc r="M24"/>
  </rcc>
  <rcc rId="2715" sId="5" numFmtId="4">
    <oc r="N24">
      <v>1354.8387090000001</v>
    </oc>
    <nc r="N24"/>
  </rcc>
  <rcc rId="2716" sId="5" numFmtId="4">
    <oc r="O24">
      <v>2442.4</v>
    </oc>
    <nc r="O24"/>
  </rcc>
  <rcc rId="2717" sId="5" numFmtId="4">
    <oc r="P24">
      <v>5366.9354800000001</v>
    </oc>
    <nc r="P24"/>
  </rcc>
  <rcc rId="2718" sId="5" numFmtId="4">
    <oc r="C25">
      <v>4298.3</v>
    </oc>
    <nc r="C25"/>
  </rcc>
  <rcc rId="2719" sId="5" numFmtId="4">
    <oc r="D25">
      <v>3709.6774099999998</v>
    </oc>
    <nc r="D25"/>
  </rcc>
  <rcc rId="2720" sId="5" numFmtId="4">
    <oc r="E25">
      <v>13084.8</v>
    </oc>
    <nc r="E25"/>
  </rcc>
  <rcc rId="2721" sId="5" numFmtId="4">
    <oc r="F25">
      <v>6129.0322580000002</v>
    </oc>
    <nc r="F25"/>
  </rcc>
  <rcc rId="2722" sId="5" numFmtId="4">
    <oc r="G25">
      <v>751.2</v>
    </oc>
    <nc r="G25"/>
  </rcc>
  <rcc rId="2723" sId="5" numFmtId="4">
    <oc r="H25">
      <v>1129.03225</v>
    </oc>
    <nc r="H25"/>
  </rcc>
  <rcc rId="2724" sId="5" numFmtId="4">
    <oc r="I25">
      <v>0</v>
    </oc>
    <nc r="I25"/>
  </rcc>
  <rcc rId="2725" sId="5" numFmtId="4">
    <oc r="J25">
      <v>387.09676999999999</v>
    </oc>
    <nc r="J25"/>
  </rcc>
  <rcc rId="2726" sId="5" numFmtId="4">
    <oc r="K25">
      <v>3436.6</v>
    </oc>
    <nc r="K25"/>
  </rcc>
  <rcc rId="2727" sId="5" numFmtId="4">
    <oc r="L25">
      <v>3548.3870959999999</v>
    </oc>
    <nc r="L25"/>
  </rcc>
  <rcc rId="2728" sId="5" numFmtId="4">
    <oc r="M25">
      <v>0</v>
    </oc>
    <nc r="M25"/>
  </rcc>
  <rcc rId="2729" sId="5" numFmtId="4">
    <oc r="N25">
      <v>1354.8387090000001</v>
    </oc>
    <nc r="N25"/>
  </rcc>
  <rcc rId="2730" sId="5" numFmtId="4">
    <oc r="O25">
      <v>2484</v>
    </oc>
    <nc r="O25"/>
  </rcc>
  <rcc rId="2731" sId="5" numFmtId="4">
    <oc r="P25">
      <v>5366.9354800000001</v>
    </oc>
    <nc r="P25"/>
  </rcc>
  <rcc rId="2732" sId="5" numFmtId="4">
    <oc r="C26">
      <v>4847.8999999999996</v>
    </oc>
    <nc r="C26"/>
  </rcc>
  <rcc rId="2733" sId="5" numFmtId="4">
    <oc r="D26">
      <v>3709.6774099999998</v>
    </oc>
    <nc r="D26"/>
  </rcc>
  <rcc rId="2734" sId="5" numFmtId="4">
    <oc r="E26">
      <v>8521.2999999999993</v>
    </oc>
    <nc r="E26"/>
  </rcc>
  <rcc rId="2735" sId="5" numFmtId="4">
    <oc r="F26">
      <v>6129.0322580000002</v>
    </oc>
    <nc r="F26"/>
  </rcc>
  <rcc rId="2736" sId="5" numFmtId="4">
    <oc r="G26">
      <v>921.5</v>
    </oc>
    <nc r="G26"/>
  </rcc>
  <rcc rId="2737" sId="5" numFmtId="4">
    <oc r="H26">
      <v>1129.03225</v>
    </oc>
    <nc r="H26"/>
  </rcc>
  <rcc rId="2738" sId="5" numFmtId="4">
    <oc r="I26">
      <v>0</v>
    </oc>
    <nc r="I26"/>
  </rcc>
  <rcc rId="2739" sId="5" numFmtId="4">
    <oc r="J26">
      <v>387.09676999999999</v>
    </oc>
    <nc r="J26"/>
  </rcc>
  <rcc rId="2740" sId="5" numFmtId="4">
    <oc r="K26">
      <v>2407</v>
    </oc>
    <nc r="K26"/>
  </rcc>
  <rcc rId="2741" sId="5" numFmtId="4">
    <oc r="L26">
      <v>3548.3870959999999</v>
    </oc>
    <nc r="L26"/>
  </rcc>
  <rcc rId="2742" sId="5" numFmtId="4">
    <oc r="M26">
      <v>61</v>
    </oc>
    <nc r="M26"/>
  </rcc>
  <rcc rId="2743" sId="5" numFmtId="4">
    <oc r="N26">
      <v>1354.8387090000001</v>
    </oc>
    <nc r="N26"/>
  </rcc>
  <rcc rId="2744" sId="5" numFmtId="4">
    <oc r="O26">
      <v>5648.6</v>
    </oc>
    <nc r="O26"/>
  </rcc>
  <rcc rId="2745" sId="5" numFmtId="4">
    <oc r="P26">
      <v>5366.9354800000001</v>
    </oc>
    <nc r="P26"/>
  </rcc>
  <rcc rId="2746" sId="5" numFmtId="4">
    <oc r="C27">
      <v>2158.6</v>
    </oc>
    <nc r="C27"/>
  </rcc>
  <rcc rId="2747" sId="5" numFmtId="4">
    <oc r="D27">
      <v>3709.6774099999998</v>
    </oc>
    <nc r="D27"/>
  </rcc>
  <rcc rId="2748" sId="5" numFmtId="4">
    <oc r="E27">
      <v>12950.5</v>
    </oc>
    <nc r="E27"/>
  </rcc>
  <rcc rId="2749" sId="5" numFmtId="4">
    <oc r="F27">
      <v>6129.0322580000002</v>
    </oc>
    <nc r="F27"/>
  </rcc>
  <rcc rId="2750" sId="5" numFmtId="4">
    <oc r="G27">
      <v>1045.8</v>
    </oc>
    <nc r="G27"/>
  </rcc>
  <rcc rId="2751" sId="5" numFmtId="4">
    <oc r="H27">
      <v>1129.03225</v>
    </oc>
    <nc r="H27"/>
  </rcc>
  <rcc rId="2752" sId="5" numFmtId="4">
    <oc r="I27">
      <v>0</v>
    </oc>
    <nc r="I27"/>
  </rcc>
  <rcc rId="2753" sId="5" numFmtId="4">
    <oc r="J27">
      <v>387.09676999999999</v>
    </oc>
    <nc r="J27"/>
  </rcc>
  <rcc rId="2754" sId="5" numFmtId="4">
    <oc r="K27">
      <v>9156</v>
    </oc>
    <nc r="K27"/>
  </rcc>
  <rcc rId="2755" sId="5" numFmtId="4">
    <oc r="L27">
      <v>3548.3870959999999</v>
    </oc>
    <nc r="L27"/>
  </rcc>
  <rcc rId="2756" sId="5" numFmtId="4">
    <oc r="M27">
      <v>597.1</v>
    </oc>
    <nc r="M27"/>
  </rcc>
  <rcc rId="2757" sId="5" numFmtId="4">
    <oc r="N27">
      <v>1354.8387090000001</v>
    </oc>
    <nc r="N27"/>
  </rcc>
  <rcc rId="2758" sId="5" numFmtId="4">
    <oc r="O27">
      <v>5189.7</v>
    </oc>
    <nc r="O27"/>
  </rcc>
  <rcc rId="2759" sId="5" numFmtId="4">
    <oc r="P27">
      <v>5366.9354800000001</v>
    </oc>
    <nc r="P27"/>
  </rcc>
  <rcc rId="2760" sId="5" numFmtId="4">
    <oc r="C28">
      <v>4994.2</v>
    </oc>
    <nc r="C28"/>
  </rcc>
  <rcc rId="2761" sId="5" numFmtId="4">
    <oc r="D28">
      <v>3709.6774099999998</v>
    </oc>
    <nc r="D28"/>
  </rcc>
  <rcc rId="2762" sId="5" numFmtId="4">
    <oc r="E28">
      <v>12911.5</v>
    </oc>
    <nc r="E28"/>
  </rcc>
  <rcc rId="2763" sId="5" numFmtId="4">
    <oc r="F28">
      <v>6129.0322580000002</v>
    </oc>
    <nc r="F28"/>
  </rcc>
  <rcc rId="2764" sId="5" numFmtId="4">
    <oc r="G28">
      <v>1236</v>
    </oc>
    <nc r="G28"/>
  </rcc>
  <rcc rId="2765" sId="5" numFmtId="4">
    <oc r="H28">
      <v>1129.03225</v>
    </oc>
    <nc r="H28"/>
  </rcc>
  <rcc rId="2766" sId="5" numFmtId="4">
    <oc r="I28">
      <v>3912</v>
    </oc>
    <nc r="I28"/>
  </rcc>
  <rcc rId="2767" sId="5" numFmtId="4">
    <oc r="J28">
      <v>387.09676999999999</v>
    </oc>
    <nc r="J28"/>
  </rcc>
  <rcc rId="2768" sId="5" numFmtId="4">
    <oc r="K28">
      <v>10708.8</v>
    </oc>
    <nc r="K28"/>
  </rcc>
  <rcc rId="2769" sId="5" numFmtId="4">
    <oc r="L28">
      <v>3548.3870959999999</v>
    </oc>
    <nc r="L28"/>
  </rcc>
  <rcc rId="2770" sId="5" numFmtId="4">
    <oc r="M28">
      <v>0</v>
    </oc>
    <nc r="M28"/>
  </rcc>
  <rcc rId="2771" sId="5" numFmtId="4">
    <oc r="N28">
      <v>1354.8387090000001</v>
    </oc>
    <nc r="N28"/>
  </rcc>
  <rcc rId="2772" sId="5" numFmtId="4">
    <oc r="O28">
      <v>6478.1</v>
    </oc>
    <nc r="O28"/>
  </rcc>
  <rcc rId="2773" sId="5" numFmtId="4">
    <oc r="P28">
      <v>5366.9354800000001</v>
    </oc>
    <nc r="P28"/>
  </rcc>
  <rcc rId="2774" sId="5" numFmtId="4">
    <oc r="C29">
      <v>2119.6999999999998</v>
    </oc>
    <nc r="C29"/>
  </rcc>
  <rcc rId="2775" sId="5" numFmtId="4">
    <oc r="D29">
      <v>3709.6774099999998</v>
    </oc>
    <nc r="D29"/>
  </rcc>
  <rcc rId="2776" sId="5" numFmtId="4">
    <oc r="E29">
      <v>14745.2</v>
    </oc>
    <nc r="E29"/>
  </rcc>
  <rcc rId="2777" sId="5" numFmtId="4">
    <oc r="F29">
      <v>6129.0322580000002</v>
    </oc>
    <nc r="F29"/>
  </rcc>
  <rcc rId="2778" sId="5" numFmtId="4">
    <oc r="G29">
      <v>973.7</v>
    </oc>
    <nc r="G29"/>
  </rcc>
  <rcc rId="2779" sId="5" numFmtId="4">
    <oc r="H29">
      <v>1129.03225</v>
    </oc>
    <nc r="H29"/>
  </rcc>
  <rcc rId="2780" sId="5" numFmtId="4">
    <oc r="I29">
      <v>0</v>
    </oc>
    <nc r="I29"/>
  </rcc>
  <rcc rId="2781" sId="5" numFmtId="4">
    <oc r="J29">
      <v>387.09676999999999</v>
    </oc>
    <nc r="J29"/>
  </rcc>
  <rcc rId="2782" sId="5" numFmtId="4">
    <oc r="K29">
      <v>11445.5</v>
    </oc>
    <nc r="K29"/>
  </rcc>
  <rcc rId="2783" sId="5" numFmtId="4">
    <oc r="L29">
      <v>3548.3870959999999</v>
    </oc>
    <nc r="L29"/>
  </rcc>
  <rcc rId="2784" sId="5" numFmtId="4">
    <oc r="M29">
      <v>1332</v>
    </oc>
    <nc r="M29"/>
  </rcc>
  <rcc rId="2785" sId="5" numFmtId="4">
    <oc r="N29">
      <v>1354.8387090000001</v>
    </oc>
    <nc r="N29"/>
  </rcc>
  <rcc rId="2786" sId="5" numFmtId="4">
    <oc r="O29">
      <v>2591.1999999999998</v>
    </oc>
    <nc r="O29"/>
  </rcc>
  <rcc rId="2787" sId="5" numFmtId="4">
    <oc r="P29">
      <v>5366.9354800000001</v>
    </oc>
    <nc r="P29"/>
  </rcc>
  <rcc rId="2788" sId="5" numFmtId="4">
    <oc r="S23">
      <v>323.8</v>
    </oc>
    <nc r="S23"/>
  </rcc>
  <rcc rId="2789" sId="5" numFmtId="4">
    <oc r="T23">
      <v>967.74193500000001</v>
    </oc>
    <nc r="T23"/>
  </rcc>
  <rcc rId="2790" sId="5" numFmtId="4">
    <oc r="S24">
      <v>921</v>
    </oc>
    <nc r="S24"/>
  </rcc>
  <rcc rId="2791" sId="5" numFmtId="4">
    <oc r="T24">
      <v>967.74193500000001</v>
    </oc>
    <nc r="T24"/>
  </rcc>
  <rcc rId="2792" sId="5" numFmtId="4">
    <oc r="S25">
      <v>3622.3</v>
    </oc>
    <nc r="S25"/>
  </rcc>
  <rcc rId="2793" sId="5" numFmtId="4">
    <oc r="T25">
      <v>967.74193500000001</v>
    </oc>
    <nc r="T25"/>
  </rcc>
  <rcc rId="2794" sId="5" numFmtId="4">
    <oc r="S26">
      <v>1142.8</v>
    </oc>
    <nc r="S26"/>
  </rcc>
  <rcc rId="2795" sId="5" numFmtId="4">
    <oc r="T26">
      <v>967.74193500000001</v>
    </oc>
    <nc r="T26"/>
  </rcc>
  <rcc rId="2796" sId="5" numFmtId="4">
    <oc r="S27">
      <v>4016</v>
    </oc>
    <nc r="S27"/>
  </rcc>
  <rcc rId="2797" sId="5" numFmtId="4">
    <oc r="T27">
      <v>967.74193500000001</v>
    </oc>
    <nc r="T27"/>
  </rcc>
  <rcc rId="2798" sId="5" numFmtId="4">
    <oc r="S28">
      <v>1401</v>
    </oc>
    <nc r="S28"/>
  </rcc>
  <rcc rId="2799" sId="5" numFmtId="4">
    <oc r="T28">
      <v>967.74193500000001</v>
    </oc>
    <nc r="T28"/>
  </rcc>
  <rcc rId="2800" sId="5" numFmtId="4">
    <oc r="S29">
      <v>1840.1</v>
    </oc>
    <nc r="S29"/>
  </rcc>
  <rcc rId="2801" sId="5" numFmtId="4">
    <oc r="T29">
      <v>967.74193500000001</v>
    </oc>
    <nc r="T29"/>
  </rcc>
  <rcc rId="2802" sId="5" numFmtId="4">
    <oc r="S7">
      <v>0</v>
    </oc>
    <nc r="S7"/>
  </rcc>
  <rcc rId="2803" sId="5" numFmtId="4">
    <oc r="S8">
      <v>0</v>
    </oc>
    <nc r="S8"/>
  </rcc>
  <rcc rId="2804" sId="5" numFmtId="4">
    <oc r="S9">
      <v>0</v>
    </oc>
    <nc r="S9"/>
  </rcc>
  <rcc rId="2805" sId="5" numFmtId="4">
    <oc r="S10">
      <v>0</v>
    </oc>
    <nc r="S10"/>
  </rcc>
  <rcc rId="2806" sId="5" numFmtId="4">
    <oc r="S11">
      <v>0</v>
    </oc>
    <nc r="S11"/>
  </rcc>
  <rcc rId="2807" sId="5" numFmtId="4">
    <oc r="S12">
      <v>0</v>
    </oc>
    <nc r="S12"/>
  </rcc>
  <rcc rId="2808" sId="5" numFmtId="4">
    <oc r="C31">
      <v>5140.2</v>
    </oc>
    <nc r="C31"/>
  </rcc>
  <rcc rId="2809" sId="5" numFmtId="4">
    <oc r="D31">
      <v>3709.6774099999998</v>
    </oc>
    <nc r="D31"/>
  </rcc>
  <rcc rId="2810" sId="5" numFmtId="4">
    <oc r="E31">
      <v>3583.2</v>
    </oc>
    <nc r="E31"/>
  </rcc>
  <rcc rId="2811" sId="5" numFmtId="4">
    <oc r="F31">
      <v>6129.0322580000002</v>
    </oc>
    <nc r="F31"/>
  </rcc>
  <rcc rId="2812" sId="5" numFmtId="4">
    <oc r="G31">
      <v>255.8</v>
    </oc>
    <nc r="G31"/>
  </rcc>
  <rcc rId="2813" sId="5" numFmtId="4">
    <oc r="H31">
      <v>1129.03225</v>
    </oc>
    <nc r="H31"/>
  </rcc>
  <rcc rId="2814" sId="5" numFmtId="4">
    <oc r="I31">
      <v>0</v>
    </oc>
    <nc r="I31"/>
  </rcc>
  <rcc rId="2815" sId="5" numFmtId="4">
    <oc r="J31">
      <v>387.09676999999999</v>
    </oc>
    <nc r="J31"/>
  </rcc>
  <rcc rId="2816" sId="5" numFmtId="4">
    <oc r="K31">
      <v>1284.5999999999999</v>
    </oc>
    <nc r="K31"/>
  </rcc>
  <rcc rId="2817" sId="5" numFmtId="4">
    <oc r="L31">
      <v>3548.3870959999999</v>
    </oc>
    <nc r="L31"/>
  </rcc>
  <rcc rId="2818" sId="5" numFmtId="4">
    <oc r="M31">
      <v>422.7</v>
    </oc>
    <nc r="M31"/>
  </rcc>
  <rcc rId="2819" sId="5" numFmtId="4">
    <oc r="N31">
      <v>1354.8387090000001</v>
    </oc>
    <nc r="N31"/>
  </rcc>
  <rcc rId="2820" sId="5" numFmtId="4">
    <oc r="O31">
      <v>5230.1000000000004</v>
    </oc>
    <nc r="O31"/>
  </rcc>
  <rcc rId="2821" sId="5" numFmtId="4">
    <oc r="P31">
      <v>5366.9354800000001</v>
    </oc>
    <nc r="P31"/>
  </rcc>
  <rcc rId="2822" sId="5" numFmtId="4">
    <oc r="C32">
      <v>5489.6</v>
    </oc>
    <nc r="C32"/>
  </rcc>
  <rcc rId="2823" sId="5" numFmtId="4">
    <oc r="D32">
      <v>3709.6774099999998</v>
    </oc>
    <nc r="D32"/>
  </rcc>
  <rcc rId="2824" sId="5" numFmtId="4">
    <oc r="E32">
      <v>0</v>
    </oc>
    <nc r="E32"/>
  </rcc>
  <rcc rId="2825" sId="5" numFmtId="4">
    <oc r="F32">
      <v>6129.0322580000002</v>
    </oc>
    <nc r="F32"/>
  </rcc>
  <rcc rId="2826" sId="5" numFmtId="4">
    <oc r="G32">
      <v>139.19999999999999</v>
    </oc>
    <nc r="G32"/>
  </rcc>
  <rcc rId="2827" sId="5" numFmtId="4">
    <oc r="H32">
      <v>1129.03225</v>
    </oc>
    <nc r="H32"/>
  </rcc>
  <rcc rId="2828" sId="5" numFmtId="4">
    <oc r="I32">
      <v>0</v>
    </oc>
    <nc r="I32"/>
  </rcc>
  <rcc rId="2829" sId="5" numFmtId="4">
    <oc r="J32">
      <v>387.09676999999999</v>
    </oc>
    <nc r="J32"/>
  </rcc>
  <rcc rId="2830" sId="5" numFmtId="4">
    <oc r="K32">
      <v>0</v>
    </oc>
    <nc r="K32"/>
  </rcc>
  <rcc rId="2831" sId="5" numFmtId="4">
    <oc r="L32">
      <v>3548.3870959999999</v>
    </oc>
    <nc r="L32"/>
  </rcc>
  <rcc rId="2832" sId="5" numFmtId="4">
    <oc r="N32">
      <v>1354.8387090000001</v>
    </oc>
    <nc r="N32"/>
  </rcc>
  <rcc rId="2833" sId="5" numFmtId="4">
    <oc r="P32">
      <v>5366.9354800000001</v>
    </oc>
    <nc r="P32"/>
  </rcc>
  <rcc rId="2834" sId="5" numFmtId="4">
    <oc r="C33">
      <v>3191</v>
    </oc>
    <nc r="C33"/>
  </rcc>
  <rcc rId="2835" sId="5" numFmtId="4">
    <oc r="D33">
      <v>3709.6774099999998</v>
    </oc>
    <nc r="D33"/>
  </rcc>
  <rcc rId="2836" sId="5" numFmtId="4">
    <oc r="E33">
      <v>5992.6</v>
    </oc>
    <nc r="E33"/>
  </rcc>
  <rcc rId="2837" sId="5" numFmtId="4">
    <oc r="F33">
      <v>6129.0322580000002</v>
    </oc>
    <nc r="F33"/>
  </rcc>
  <rcc rId="2838" sId="5" numFmtId="4">
    <oc r="G33">
      <v>284.2</v>
    </oc>
    <nc r="G33"/>
  </rcc>
  <rcc rId="2839" sId="5" numFmtId="4">
    <oc r="H33">
      <v>1129.03225</v>
    </oc>
    <nc r="H33"/>
  </rcc>
  <rcc rId="2840" sId="5" numFmtId="4">
    <oc r="I33">
      <v>0</v>
    </oc>
    <nc r="I33"/>
  </rcc>
  <rcc rId="2841" sId="5" numFmtId="4">
    <oc r="J33">
      <v>387.09676999999999</v>
    </oc>
    <nc r="J33"/>
  </rcc>
  <rcc rId="2842" sId="5" numFmtId="4">
    <oc r="K33">
      <v>0</v>
    </oc>
    <nc r="K33"/>
  </rcc>
  <rcc rId="2843" sId="5" numFmtId="4">
    <oc r="L33">
      <v>3548.3870959999999</v>
    </oc>
    <nc r="L33"/>
  </rcc>
  <rcc rId="2844" sId="5" numFmtId="4">
    <oc r="N33">
      <v>1354.8387090000001</v>
    </oc>
    <nc r="N33"/>
  </rcc>
  <rcc rId="2845" sId="5" numFmtId="4">
    <oc r="P33">
      <v>5366.9354800000001</v>
    </oc>
    <nc r="P33"/>
  </rcc>
  <rcc rId="2846" sId="5" numFmtId="4">
    <oc r="C34">
      <v>1876.4</v>
    </oc>
    <nc r="C34"/>
  </rcc>
  <rcc rId="2847" sId="5" numFmtId="4">
    <oc r="D34">
      <v>3709.6774099999998</v>
    </oc>
    <nc r="D34"/>
  </rcc>
  <rcc rId="2848" sId="5" numFmtId="4">
    <oc r="E34">
      <v>19529.5</v>
    </oc>
    <nc r="E34"/>
  </rcc>
  <rcc rId="2849" sId="5" numFmtId="4">
    <oc r="F34">
      <v>6129.0322580000002</v>
    </oc>
    <nc r="F34"/>
  </rcc>
  <rcc rId="2850" sId="5" numFmtId="4">
    <oc r="G34">
      <v>1524.7</v>
    </oc>
    <nc r="G34"/>
  </rcc>
  <rcc rId="2851" sId="5" numFmtId="4">
    <oc r="H34">
      <v>1129.03225</v>
    </oc>
    <nc r="H34"/>
  </rcc>
  <rcc rId="2852" sId="5" numFmtId="4">
    <oc r="I34">
      <v>0</v>
    </oc>
    <nc r="I34"/>
  </rcc>
  <rcc rId="2853" sId="5" numFmtId="4">
    <oc r="J34">
      <v>387.09676999999999</v>
    </oc>
    <nc r="J34"/>
  </rcc>
  <rcc rId="2854" sId="5" numFmtId="4">
    <oc r="K34">
      <v>0</v>
    </oc>
    <nc r="K34"/>
  </rcc>
  <rcc rId="2855" sId="5" numFmtId="4">
    <oc r="L34">
      <v>3548.3870959999999</v>
    </oc>
    <nc r="L34"/>
  </rcc>
  <rcc rId="2856" sId="5" numFmtId="4">
    <oc r="N34">
      <v>1354.8387090000001</v>
    </oc>
    <nc r="N34"/>
  </rcc>
  <rcc rId="2857" sId="5" numFmtId="4">
    <oc r="P34">
      <v>5366.9354800000001</v>
    </oc>
    <nc r="P34"/>
  </rcc>
  <rcc rId="2858" sId="5" numFmtId="4">
    <oc r="C35">
      <v>3542.4</v>
    </oc>
    <nc r="C35"/>
  </rcc>
  <rcc rId="2859" sId="5" numFmtId="4">
    <oc r="D35">
      <v>3709.6774099999998</v>
    </oc>
    <nc r="D35"/>
  </rcc>
  <rcc rId="2860" sId="5" numFmtId="4">
    <oc r="E35">
      <v>13957.7</v>
    </oc>
    <nc r="E35"/>
  </rcc>
  <rcc rId="2861" sId="5" numFmtId="4">
    <oc r="F35">
      <v>6129.0322580000002</v>
    </oc>
    <nc r="F35"/>
  </rcc>
  <rcc rId="2862" sId="5" numFmtId="4">
    <oc r="G35">
      <v>775.6</v>
    </oc>
    <nc r="G35"/>
  </rcc>
  <rcc rId="2863" sId="5" numFmtId="4">
    <oc r="H35">
      <v>1129.03225</v>
    </oc>
    <nc r="H35"/>
  </rcc>
  <rcc rId="2864" sId="5" numFmtId="4">
    <oc r="I35">
      <v>2888</v>
    </oc>
    <nc r="I35"/>
  </rcc>
  <rcc rId="2865" sId="5" numFmtId="4">
    <oc r="J35">
      <v>387.09676999999999</v>
    </oc>
    <nc r="J35"/>
  </rcc>
  <rcc rId="2866" sId="5" numFmtId="4">
    <oc r="K35">
      <v>18587.8</v>
    </oc>
    <nc r="K35"/>
  </rcc>
  <rcc rId="2867" sId="5" numFmtId="4">
    <oc r="L35">
      <v>3548.3870959999999</v>
    </oc>
    <nc r="L35"/>
  </rcc>
  <rcc rId="2868" sId="5" numFmtId="4">
    <oc r="N35">
      <v>1354.8387090000001</v>
    </oc>
    <nc r="N35"/>
  </rcc>
  <rcc rId="2869" sId="5" numFmtId="4">
    <oc r="P35">
      <v>5366.9354800000001</v>
    </oc>
    <nc r="P35"/>
  </rcc>
  <rcc rId="2870" sId="5" numFmtId="4">
    <oc r="C36">
      <v>7014.5</v>
    </oc>
    <nc r="C36"/>
  </rcc>
  <rcc rId="2871" sId="5" numFmtId="4">
    <oc r="D36">
      <v>3709.6774099999998</v>
    </oc>
    <nc r="D36"/>
  </rcc>
  <rcc rId="2872" sId="5" numFmtId="4">
    <oc r="E36">
      <v>6178.2</v>
    </oc>
    <nc r="E36"/>
  </rcc>
  <rcc rId="2873" sId="5" numFmtId="4">
    <oc r="F36">
      <v>6129.0322580000002</v>
    </oc>
    <nc r="F36"/>
  </rcc>
  <rcc rId="2874" sId="5" numFmtId="4">
    <oc r="G36">
      <v>1144.3</v>
    </oc>
    <nc r="G36"/>
  </rcc>
  <rcc rId="2875" sId="5" numFmtId="4">
    <oc r="H36">
      <v>1129.03225</v>
    </oc>
    <nc r="H36"/>
  </rcc>
  <rcc rId="2876" sId="5" numFmtId="4">
    <oc r="I36">
      <v>4848</v>
    </oc>
    <nc r="I36"/>
  </rcc>
  <rcc rId="2877" sId="5" numFmtId="4">
    <oc r="J36">
      <v>387.09676999999999</v>
    </oc>
    <nc r="J36"/>
  </rcc>
  <rcc rId="2878" sId="5" numFmtId="4">
    <oc r="K36">
      <v>19627.400000000001</v>
    </oc>
    <nc r="K36"/>
  </rcc>
  <rcc rId="2879" sId="5" numFmtId="4">
    <oc r="L36">
      <v>3548.3870959999999</v>
    </oc>
    <nc r="L36"/>
  </rcc>
  <rcc rId="2880" sId="5" numFmtId="4">
    <oc r="N36">
      <v>1354.8387090000001</v>
    </oc>
    <nc r="N36"/>
  </rcc>
  <rcc rId="2881" sId="5" numFmtId="4">
    <oc r="P36">
      <v>5366.9354800000001</v>
    </oc>
    <nc r="P36"/>
  </rcc>
  <rcc rId="2882" sId="5" numFmtId="4">
    <oc r="C37">
      <v>9651.7000000000007</v>
    </oc>
    <nc r="C37"/>
  </rcc>
  <rcc rId="2883" sId="5" numFmtId="4">
    <oc r="D37">
      <v>3709.6774099999998</v>
    </oc>
    <nc r="D37"/>
  </rcc>
  <rcc rId="2884" sId="5" numFmtId="4">
    <oc r="E37">
      <v>2812.1</v>
    </oc>
    <nc r="E37"/>
  </rcc>
  <rcc rId="2885" sId="5" numFmtId="4">
    <oc r="F37">
      <v>6129.0322580000002</v>
    </oc>
    <nc r="F37"/>
  </rcc>
  <rcc rId="2886" sId="5" numFmtId="4">
    <oc r="G37">
      <v>639.1</v>
    </oc>
    <nc r="G37"/>
  </rcc>
  <rcc rId="2887" sId="5" numFmtId="4">
    <oc r="H37">
      <v>1129.03225</v>
    </oc>
    <nc r="H37"/>
  </rcc>
  <rcc rId="2888" sId="5" numFmtId="4">
    <oc r="I37">
      <v>289.5</v>
    </oc>
    <nc r="I37"/>
  </rcc>
  <rcc rId="2889" sId="5" numFmtId="4">
    <oc r="J37">
      <v>387.09676999999999</v>
    </oc>
    <nc r="J37"/>
  </rcc>
  <rcc rId="2890" sId="5" numFmtId="4">
    <oc r="K37">
      <v>12726</v>
    </oc>
    <nc r="K37"/>
  </rcc>
  <rcc rId="2891" sId="5" numFmtId="4">
    <oc r="L37">
      <v>3548.3870959999999</v>
    </oc>
    <nc r="L37"/>
  </rcc>
  <rcc rId="2892" sId="5" numFmtId="4">
    <oc r="N37">
      <v>1354.8387090000001</v>
    </oc>
    <nc r="N37"/>
  </rcc>
  <rcc rId="2893" sId="5" numFmtId="4">
    <oc r="P37">
      <v>5366.9354800000001</v>
    </oc>
    <nc r="P37"/>
  </rcc>
  <rcc rId="2894" sId="5" numFmtId="4">
    <oc r="S31">
      <v>183.8</v>
    </oc>
    <nc r="S31"/>
  </rcc>
  <rcc rId="2895" sId="5" numFmtId="4">
    <oc r="T31">
      <v>967.74193500000001</v>
    </oc>
    <nc r="T31"/>
  </rcc>
  <rcc rId="2896" sId="5" numFmtId="4">
    <oc r="S32">
      <v>0</v>
    </oc>
    <nc r="S32"/>
  </rcc>
  <rcc rId="2897" sId="5" numFmtId="4">
    <oc r="T32">
      <v>967.74193500000001</v>
    </oc>
    <nc r="T32"/>
  </rcc>
  <rcc rId="2898" sId="5" numFmtId="4">
    <oc r="S33">
      <v>0</v>
    </oc>
    <nc r="S33"/>
  </rcc>
  <rcc rId="2899" sId="5" numFmtId="4">
    <oc r="T33">
      <v>967.74193500000001</v>
    </oc>
    <nc r="T33"/>
  </rcc>
  <rcc rId="2900" sId="5" numFmtId="4">
    <oc r="S34">
      <v>2002.2</v>
    </oc>
    <nc r="S34"/>
  </rcc>
  <rcc rId="2901" sId="5" numFmtId="4">
    <oc r="T34">
      <v>967.74193500000001</v>
    </oc>
    <nc r="T34"/>
  </rcc>
  <rcc rId="2902" sId="5" numFmtId="4">
    <oc r="S35">
      <v>2148.9</v>
    </oc>
    <nc r="S35"/>
  </rcc>
  <rcc rId="2903" sId="5" numFmtId="4">
    <oc r="T35">
      <v>967.74193500000001</v>
    </oc>
    <nc r="T35"/>
  </rcc>
  <rcc rId="2904" sId="5" numFmtId="4">
    <oc r="S36">
      <v>119.9</v>
    </oc>
    <nc r="S36"/>
  </rcc>
  <rcc rId="2905" sId="5" numFmtId="4">
    <oc r="T36">
      <v>967.74193500000001</v>
    </oc>
    <nc r="T36"/>
  </rcc>
  <rcc rId="2906" sId="5" numFmtId="4">
    <oc r="S37">
      <v>0</v>
    </oc>
    <nc r="S37"/>
  </rcc>
  <rcc rId="2907" sId="5" numFmtId="4">
    <oc r="T37">
      <v>967.74193500000001</v>
    </oc>
    <nc r="T37"/>
  </rcc>
  <rcc rId="2908" sId="5" numFmtId="4">
    <oc r="C39">
      <v>2572.3000000000002</v>
    </oc>
    <nc r="C39"/>
  </rcc>
  <rcc rId="2909" sId="5" numFmtId="4">
    <oc r="D39">
      <v>3709.6774099999998</v>
    </oc>
    <nc r="D39"/>
  </rcc>
  <rcc rId="2910" sId="5" numFmtId="4">
    <oc r="E39">
      <v>8110.2</v>
    </oc>
    <nc r="E39"/>
  </rcc>
  <rcc rId="2911" sId="5" numFmtId="4">
    <oc r="F39">
      <v>6129.0322580000002</v>
    </oc>
    <nc r="F39"/>
  </rcc>
  <rcc rId="2912" sId="5" numFmtId="4">
    <oc r="G39">
      <v>360.7</v>
    </oc>
    <nc r="G39"/>
  </rcc>
  <rcc rId="2913" sId="5" numFmtId="4">
    <oc r="H39">
      <v>1129.03225</v>
    </oc>
    <nc r="H39"/>
  </rcc>
  <rcc rId="2914" sId="5" numFmtId="4">
    <oc r="I39">
      <v>0</v>
    </oc>
    <nc r="I39"/>
  </rcc>
  <rcc rId="2915" sId="5" numFmtId="4">
    <oc r="J39">
      <v>387.09676999999999</v>
    </oc>
    <nc r="J39"/>
  </rcc>
  <rcc rId="2916" sId="5" numFmtId="4">
    <oc r="K39">
      <v>0</v>
    </oc>
    <nc r="K39"/>
  </rcc>
  <rcc rId="2917" sId="5" numFmtId="4">
    <oc r="L39">
      <v>3548.3870959999999</v>
    </oc>
    <nc r="L39"/>
  </rcc>
  <rcc rId="2918" sId="5" numFmtId="4">
    <oc r="N39">
      <v>1354.8387090000001</v>
    </oc>
    <nc r="N39"/>
  </rcc>
  <rcc rId="2919" sId="5" numFmtId="4">
    <oc r="P39">
      <v>5366.9354800000001</v>
    </oc>
    <nc r="P39"/>
  </rcc>
  <rcc rId="2920" sId="5" numFmtId="4">
    <oc r="C40">
      <v>8733.7999999999993</v>
    </oc>
    <nc r="C40"/>
  </rcc>
  <rcc rId="2921" sId="5" numFmtId="4">
    <oc r="D40">
      <v>3709.6774099999998</v>
    </oc>
    <nc r="D40"/>
  </rcc>
  <rcc rId="2922" sId="5" numFmtId="4">
    <oc r="E40">
      <v>991.9</v>
    </oc>
    <nc r="E40"/>
  </rcc>
  <rcc rId="2923" sId="5" numFmtId="4">
    <oc r="F40">
      <v>6129.0322580000002</v>
    </oc>
    <nc r="F40"/>
  </rcc>
  <rcc rId="2924" sId="5" numFmtId="4">
    <oc r="G40">
      <v>132.1</v>
    </oc>
    <nc r="G40"/>
  </rcc>
  <rcc rId="2925" sId="5" numFmtId="4">
    <oc r="H40">
      <v>1129.03225</v>
    </oc>
    <nc r="H40"/>
  </rcc>
  <rcc rId="2926" sId="5" numFmtId="4">
    <oc r="I40">
      <v>0</v>
    </oc>
    <nc r="I40"/>
  </rcc>
  <rcc rId="2927" sId="5" numFmtId="4">
    <oc r="J40">
      <v>387.09676999999999</v>
    </oc>
    <nc r="J40"/>
  </rcc>
  <rcc rId="2928" sId="5" numFmtId="4">
    <oc r="K40">
      <v>219.3</v>
    </oc>
    <nc r="K40"/>
  </rcc>
  <rcc rId="2929" sId="5" numFmtId="4">
    <oc r="L40">
      <v>3548.3870959999999</v>
    </oc>
    <nc r="L40"/>
  </rcc>
  <rcc rId="2930" sId="5" numFmtId="4">
    <oc r="N40">
      <v>1354.8387090000001</v>
    </oc>
    <nc r="N40"/>
  </rcc>
  <rcc rId="2931" sId="5" numFmtId="4">
    <oc r="P40">
      <v>5366.9354800000001</v>
    </oc>
    <nc r="P40"/>
  </rcc>
  <rcc rId="2932" sId="5" numFmtId="4">
    <oc r="S39">
      <v>334.4</v>
    </oc>
    <nc r="S39"/>
  </rcc>
  <rcc rId="2933" sId="5" numFmtId="4">
    <oc r="T39">
      <v>967.74193500000001</v>
    </oc>
    <nc r="T39"/>
  </rcc>
  <rcc rId="2934" sId="5" numFmtId="4">
    <oc r="S40">
      <v>0</v>
    </oc>
    <nc r="S40"/>
  </rcc>
  <rcc rId="2935" sId="5" numFmtId="4">
    <oc r="T40">
      <v>967.74193500000001</v>
    </oc>
    <nc r="T40"/>
  </rcc>
  <rcc rId="2936" sId="5">
    <oc r="W5" t="inlineStr">
      <is>
        <t>sonnig</t>
      </is>
    </oc>
    <nc r="W5"/>
  </rcc>
  <rcc rId="2937" sId="5">
    <oc r="W7" t="inlineStr">
      <is>
        <t>sonnig</t>
      </is>
    </oc>
    <nc r="W7"/>
  </rcc>
  <rcc rId="2938" sId="5">
    <oc r="W8" t="inlineStr">
      <is>
        <t>bewölkt</t>
      </is>
    </oc>
    <nc r="W8"/>
  </rcc>
  <rcc rId="2939" sId="5">
    <oc r="Z11" t="inlineStr">
      <is>
        <t>Inbetriebnahme Erweiterungsbau</t>
      </is>
    </oc>
    <nc r="Z11"/>
  </rcc>
  <rcc rId="2940" sId="5">
    <oc r="Z13" t="inlineStr">
      <is>
        <t>Muttertag</t>
      </is>
    </oc>
    <nc r="Z13"/>
  </rcc>
  <rcc rId="2941" sId="5">
    <oc r="Z33" t="inlineStr">
      <is>
        <t>Eröffnung</t>
      </is>
    </oc>
    <nc r="Z33"/>
  </rcc>
  <rcc rId="2942" sId="5">
    <oc r="Z34" t="inlineStr">
      <is>
        <t>Auffahrt</t>
      </is>
    </oc>
    <nc r="Z34"/>
  </rcc>
  <rrc rId="2943" sId="5" ref="A5:XFD5" action="deleteRow">
    <undo index="0" exp="ref" v="1" dr="A5" r="A7" sId="5"/>
    <undo index="0" exp="area" dr="X5" r="X6" sId="5"/>
    <undo index="65535" exp="area" dr="V5" r="V6" sId="5"/>
    <undo index="65535" exp="area" dr="U5" r="U6" sId="5"/>
    <undo index="65535" exp="area" dr="T5" r="T6" sId="5"/>
    <undo index="65535" exp="area" dr="S5" r="S6" sId="5"/>
    <undo index="65535" exp="area" dr="R5" r="R6" sId="5"/>
    <undo index="65535" exp="area" dr="Q5" r="Q6" sId="5"/>
    <undo index="65535" exp="area" dr="P5" r="P6" sId="5"/>
    <undo index="65535" exp="area" dr="O5" r="O6" sId="5"/>
    <undo index="65535" exp="area" dr="N5" r="N6" sId="5"/>
    <undo index="65535" exp="area" dr="M5" r="M6" sId="5"/>
    <undo index="65535" exp="area" dr="L5" r="L6" sId="5"/>
    <undo index="65535" exp="area" dr="K5" r="K6" sId="5"/>
    <undo index="65535" exp="area" dr="J5" r="J6" sId="5"/>
    <undo index="65535" exp="area" dr="I5" r="I6" sId="5"/>
    <undo index="65535" exp="area" dr="H5" r="H6" sId="5"/>
    <undo index="65535" exp="area" dr="G5" r="G6" sId="5"/>
    <undo index="65535" exp="area" dr="F5" r="F6" sId="5"/>
    <undo index="65535" exp="area" dr="E5" r="E6" sId="5"/>
    <undo index="65535" exp="area" dr="D5" r="D6" sId="5"/>
    <undo index="65535" exp="area" dr="C5" r="C6" sId="5"/>
    <rfmt sheetId="5" xfDxf="1" sqref="A5:XFD5" start="0" length="0">
      <dxf>
        <alignment vertical="center"/>
      </dxf>
    </rfmt>
    <rcc rId="0" sId="5" s="1" dxf="1" numFmtId="4">
      <nc r="A5">
        <v>1</v>
      </nc>
      <ndxf>
        <font>
          <sz val="11"/>
          <color auto="1"/>
          <name val="DIN Offc"/>
          <family val="2"/>
          <scheme val="none"/>
        </font>
        <numFmt numFmtId="1" formatCode="0"/>
        <fill>
          <patternFill patternType="solid">
            <bgColor theme="0" tint="-4.9989318521683403E-2"/>
          </patternFill>
        </fill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B5" t="inlineStr">
        <is>
          <t>So</t>
        </is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theme="0" tint="-4.9989318521683403E-2"/>
          </patternFill>
        </fill>
        <alignment horizontal="center"/>
        <border outline="0">
          <left style="thin">
            <color indexed="64"/>
          </left>
          <right style="medium">
            <color indexed="64"/>
          </right>
          <bottom style="thin">
            <color indexed="64"/>
          </bottom>
        </border>
      </ndxf>
    </rcc>
    <rfmt sheetId="5" s="1" sqref="C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D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E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F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G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H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I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J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K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L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M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N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O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P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5" s="1" dxf="1">
      <nc r="Q5">
        <f>SUM(C5+E5+G5+I5+K5+M5+O5)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theme="0" tint="-4.9989318521683403E-2"/>
          </patternFill>
        </fill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R5">
        <f>SUM(D5+F5+H5+J5+L5+N5+P5)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theme="0" tint="-4.9989318521683403E-2"/>
          </patternFill>
        </fill>
        <alignment horizontal="center"/>
        <border outline="0">
          <bottom style="thin">
            <color indexed="64"/>
          </bottom>
        </border>
      </ndxf>
    </rcc>
    <rfmt sheetId="5" s="1" sqref="S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="1" sqref="T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5" s="1" dxf="1">
      <nc r="U5">
        <f>SUM(Q5+S5)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medium">
            <color indexed="64"/>
          </left>
          <right style="thin">
            <color indexed="64"/>
          </right>
          <bottom style="thin">
            <color indexed="64"/>
          </bottom>
        </border>
      </ndxf>
    </rcc>
    <rcc rId="0" sId="5" s="1" dxf="1">
      <nc r="V5">
        <f>SUM(R5+T5)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5" s="1" sqref="W5" start="0" length="0">
      <dxf>
        <font>
          <sz val="10"/>
          <color auto="1"/>
          <name val="DIN Offc"/>
          <family val="2"/>
          <scheme val="none"/>
        </font>
        <numFmt numFmtId="35" formatCode="_ * #,##0.00_ ;_ * \-#,##0.00_ ;_ * &quot;-&quot;??_ ;_ @_ "/>
        <alignment horizontal="left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5" s="1" dxf="1" numFmtId="34">
      <nc r="X5">
        <v>0</v>
      </nc>
      <ndxf>
        <font>
          <sz val="10"/>
          <color auto="1"/>
          <name val="DIN Offc"/>
          <family val="2"/>
          <scheme val="none"/>
        </font>
        <numFmt numFmtId="164" formatCode="_ * #,##0.0_ ;_ * \-#,##0.0_ ;_ * &quot;-&quot;??_ ;_ @_ "/>
        <fill>
          <patternFill patternType="solid">
            <bgColor theme="0" tint="-4.9989318521683403E-2"/>
          </patternFill>
        </fill>
        <alignment horizontal="left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5" s="1" dxf="1">
      <nc r="Y5" t="inlineStr">
        <is>
          <t>°C</t>
        </is>
      </nc>
      <n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5" s="1" sqref="Z5" start="0" length="0">
      <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medium">
            <color indexed="64"/>
          </right>
          <bottom style="thin">
            <color indexed="64"/>
          </bottom>
        </border>
      </dxf>
    </rfmt>
  </rrc>
  <rrc rId="2944" sId="5" ref="A5:XFD5" action="deleteRow">
    <undo index="0" exp="ref" v="1" dr="V5" r="V40" sId="5"/>
    <undo index="0" exp="ref" v="1" dr="U5" r="U40" sId="5"/>
    <undo index="0" exp="ref" v="1" dr="T5" r="T40" sId="5"/>
    <undo index="0" exp="ref" v="1" dr="S5" r="S40" sId="5"/>
    <undo index="0" exp="ref" v="1" dr="R5" r="R40" sId="5"/>
    <undo index="0" exp="ref" v="1" dr="Q5" r="Q40" sId="5"/>
    <undo index="0" exp="ref" v="1" dr="P5" r="P40" sId="5"/>
    <undo index="0" exp="ref" v="1" dr="O5" r="O40" sId="5"/>
    <undo index="0" exp="ref" v="1" dr="N5" r="N40" sId="5"/>
    <undo index="0" exp="ref" v="1" dr="M5" r="M40" sId="5"/>
    <undo index="0" exp="ref" v="1" dr="L5" r="L40" sId="5"/>
    <undo index="0" exp="ref" v="1" dr="K5" r="K40" sId="5"/>
    <undo index="0" exp="ref" v="1" dr="J5" r="J40" sId="5"/>
    <undo index="0" exp="ref" v="1" dr="I5" r="I40" sId="5"/>
    <undo index="0" exp="ref" v="1" dr="H5" r="H40" sId="5"/>
    <undo index="0" exp="ref" v="1" dr="G5" r="G40" sId="5"/>
    <undo index="0" exp="ref" v="1" dr="F5" r="F40" sId="5"/>
    <undo index="0" exp="ref" v="1" dr="E5" r="E40" sId="5"/>
    <undo index="0" exp="ref" v="1" dr="D5" r="D40" sId="5"/>
    <undo index="0" exp="ref" v="1" dr="C5" r="C40" sId="5"/>
    <undo index="0" exp="ref" v="1" dr="B5" r="B13" sId="5"/>
    <rfmt sheetId="5" xfDxf="1" sqref="A5:XFD5" start="0" length="0">
      <dxf>
        <alignment vertical="center"/>
      </dxf>
    </rfmt>
    <rcc rId="0" sId="5" s="1" dxf="1">
      <nc r="A5" t="inlineStr">
        <is>
          <t>KW</t>
        </is>
      </nc>
      <ndxf>
        <font>
          <b/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theme="0" tint="-0.14999847407452621"/>
          </patternFill>
        </fill>
        <alignment horizontal="right"/>
        <border outline="0">
          <left style="medium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5" s="1" dxf="1" numFmtId="4">
      <nc r="B5">
        <v>18</v>
      </nc>
      <ndxf>
        <font>
          <b/>
          <sz val="11"/>
          <color auto="1"/>
          <name val="DIN Offc"/>
          <family val="2"/>
          <scheme val="none"/>
        </font>
        <numFmt numFmtId="1" formatCode="0"/>
        <fill>
          <patternFill patternType="solid">
            <bgColor theme="0" tint="-0.14999847407452621"/>
          </patternFill>
        </fill>
        <alignment horizontal="left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C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D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E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F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G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H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I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J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K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L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M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N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O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P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Q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R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S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T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U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V5">
        <f>SUM(#REF!)</f>
      </nc>
      <ndxf>
        <font>
          <b/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W5" t="inlineStr">
        <is>
          <r>
            <rPr>
              <b/>
              <sz val="11"/>
              <rFont val="Calibri"/>
              <family val="2"/>
            </rPr>
            <t>Ø</t>
          </r>
          <r>
            <rPr>
              <b/>
              <sz val="11"/>
              <rFont val="DIN Offc"/>
              <family val="2"/>
            </rPr>
            <t xml:space="preserve"> Temp</t>
          </r>
        </is>
      </nc>
      <ndxf>
        <font>
          <b/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theme="0" tint="-0.14999847407452621"/>
          </patternFill>
        </fill>
        <alignment horizontal="left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5" s="1" dxf="1">
      <nc r="X5">
        <f>SUM(#REF!)/2</f>
      </nc>
      <ndxf>
        <font>
          <b/>
          <sz val="11"/>
          <color auto="1"/>
          <name val="DIN Offc"/>
          <family val="2"/>
          <scheme val="none"/>
        </font>
        <numFmt numFmtId="164" formatCode="_ * #,##0.0_ ;_ * \-#,##0.0_ ;_ * &quot;-&quot;??_ ;_ @_ "/>
        <fill>
          <patternFill patternType="solid">
            <bgColor theme="0" tint="-0.14999847407452621"/>
          </patternFill>
        </fill>
        <alignment horizontal="left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5" s="1" dxf="1">
      <nc r="Y5" t="inlineStr">
        <is>
          <t>°C</t>
        </is>
      </nc>
      <ndxf>
        <font>
          <sz val="10"/>
          <color auto="1"/>
          <name val="DIN Offc"/>
          <family val="2"/>
          <scheme val="none"/>
        </font>
        <numFmt numFmtId="30" formatCode="@"/>
        <fill>
          <patternFill patternType="solid">
            <bgColor theme="0" tint="-0.14999847407452621"/>
          </patternFill>
        </fill>
        <alignment horizontal="center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5" s="1" sqref="Z5" start="0" length="0">
      <dxf>
        <font>
          <sz val="10"/>
          <color auto="1"/>
          <name val="DIN Offc"/>
          <family val="2"/>
          <scheme val="none"/>
        </font>
        <numFmt numFmtId="30" formatCode="@"/>
        <fill>
          <patternFill patternType="solid">
            <bgColor theme="0" tint="-0.14999847407452621"/>
          </patternFill>
        </fill>
        <alignment horizontal="center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2945" sId="5" numFmtId="4">
    <oc r="A5">
      <f>SUM(#REF!+1)</f>
    </oc>
    <nc r="A5">
      <v>1</v>
    </nc>
  </rcc>
  <rcc rId="2946" sId="5" numFmtId="4">
    <oc r="B12">
      <f>SUM(#REF!+1)</f>
    </oc>
    <nc r="B12">
      <v>19</v>
    </nc>
  </rcc>
  <rrc rId="2947" sId="5" ref="A38:XFD38" action="insertRow"/>
  <rcc rId="2948" sId="5">
    <nc r="A38">
      <f>A37+1</f>
    </nc>
  </rcc>
  <rcc rId="2949" sId="5">
    <oc r="A39">
      <f>A37+1</f>
    </oc>
    <nc r="A39">
      <f>A38+1</f>
    </nc>
  </rcc>
  <rcc rId="2950" sId="5">
    <nc r="B38" t="inlineStr">
      <is>
        <t>Di</t>
      </is>
    </nc>
  </rcc>
  <rcc rId="2951" sId="5">
    <oc r="B39" t="inlineStr">
      <is>
        <t>DI</t>
      </is>
    </oc>
    <nc r="B39" t="inlineStr">
      <is>
        <t>Mi</t>
      </is>
    </nc>
  </rcc>
  <rrc rId="2952" sId="5" ref="N1:N1048576" action="insertCol"/>
  <rrc rId="2953" sId="5" ref="N1:N1048576" action="insertCol"/>
  <rcc rId="2954" sId="5">
    <oc r="M4" t="inlineStr">
      <is>
        <t>IST</t>
      </is>
    </oc>
    <nc r="M4" t="inlineStr">
      <is>
        <t>IST/GN</t>
      </is>
    </nc>
  </rcc>
  <rcc rId="2955" sId="5">
    <nc r="N4" t="inlineStr">
      <is>
        <t>IST/ET</t>
      </is>
    </nc>
  </rcc>
  <rcc rId="2956" sId="5">
    <nc r="O4" t="inlineStr">
      <is>
        <t>TOTAL IST</t>
      </is>
    </nc>
  </rcc>
  <rcc rId="2957" sId="5" odxf="1" dxf="1">
    <nc r="N12">
      <f>SUM(N5:N11)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2958" sId="5" odxf="1" dxf="1">
    <nc r="O12">
      <f>SUM(O5:O11)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2959" sId="5">
    <nc r="O5">
      <f>M5+N5</f>
    </nc>
  </rcc>
  <rcc rId="2960" sId="5" odxf="1" dxf="1">
    <nc r="N20">
      <f>SUM(N13:N19)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2961" sId="5" odxf="1" dxf="1">
    <nc r="O20">
      <f>SUM(O13:O19)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2962" sId="5" odxf="1" dxf="1">
    <oc r="P20">
      <f>SUM(P13:P19)</f>
    </oc>
    <nc r="P20">
      <f>SUM(P13:P19)</f>
    </nc>
    <odxf>
      <border outline="0">
        <left style="thin">
          <color indexed="64"/>
        </left>
        <right style="medium">
          <color indexed="64"/>
        </right>
      </border>
    </odxf>
    <ndxf>
      <border outline="0">
        <left style="medium">
          <color indexed="64"/>
        </left>
        <right style="thin">
          <color indexed="64"/>
        </right>
      </border>
    </ndxf>
  </rcc>
  <rcc rId="2963" sId="5" odxf="1" dxf="1">
    <nc r="N28">
      <f>SUM(N21:N27)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2964" sId="5" odxf="1" dxf="1">
    <nc r="O28">
      <f>SUM(O21:O27)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2965" sId="5" odxf="1" dxf="1">
    <oc r="P28">
      <f>SUM(P21:P27)</f>
    </oc>
    <nc r="P28">
      <f>SUM(P21:P27)</f>
    </nc>
    <odxf>
      <border outline="0">
        <left style="thin">
          <color indexed="64"/>
        </left>
        <right style="medium">
          <color indexed="64"/>
        </right>
      </border>
    </odxf>
    <ndxf>
      <border outline="0">
        <left style="medium">
          <color indexed="64"/>
        </left>
        <right style="thin">
          <color indexed="64"/>
        </right>
      </border>
    </ndxf>
  </rcc>
  <rcc rId="2966" sId="5" odxf="1" dxf="1">
    <nc r="N36">
      <f>SUM(N29:N35)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2967" sId="5" odxf="1" dxf="1">
    <nc r="O36">
      <f>SUM(O29:O35)</f>
    </nc>
    <odxf>
      <border outline="0">
        <left/>
        <right/>
      </border>
    </odxf>
    <ndxf>
      <border outline="0">
        <left style="medium">
          <color indexed="64"/>
        </left>
        <right style="thin">
          <color indexed="64"/>
        </right>
      </border>
    </ndxf>
  </rcc>
  <rcc rId="2968" sId="5" odxf="1" dxf="1">
    <oc r="P36">
      <f>SUM(P29:P35)</f>
    </oc>
    <nc r="P36">
      <f>SUM(P29:P35)</f>
    </nc>
    <odxf>
      <border outline="0">
        <left style="thin">
          <color indexed="64"/>
        </left>
        <right style="medium">
          <color indexed="64"/>
        </right>
      </border>
    </odxf>
    <ndxf>
      <border outline="0">
        <left style="medium">
          <color indexed="64"/>
        </left>
        <right style="thin">
          <color indexed="64"/>
        </right>
      </border>
    </ndxf>
  </rcc>
  <rcc rId="2969" sId="5" odxf="1" dxf="1">
    <nc r="N40">
      <f>SUM(#REF!+N12+N20+N28+N36+N37+N39)</f>
    </nc>
    <odxf>
      <border outline="0">
        <left/>
      </border>
    </odxf>
    <ndxf>
      <border outline="0">
        <left style="medium">
          <color indexed="64"/>
        </left>
      </border>
    </ndxf>
  </rcc>
  <rcc rId="2970" sId="5" odxf="1" dxf="1">
    <nc r="O40">
      <f>SUM(#REF!+O12+O20+O28+O36+O37+O39)</f>
    </nc>
    <odxf>
      <border outline="0">
        <left/>
      </border>
    </odxf>
    <ndxf>
      <border outline="0">
        <left style="medium">
          <color indexed="64"/>
        </left>
      </border>
    </ndxf>
  </rcc>
  <rcc rId="2971" sId="5">
    <nc r="O6">
      <f>M6+N6</f>
    </nc>
  </rcc>
  <rcc rId="2972" sId="5">
    <nc r="O7">
      <f>M7+N7</f>
    </nc>
  </rcc>
  <rcc rId="2973" sId="5">
    <nc r="O8">
      <f>M8+N8</f>
    </nc>
  </rcc>
  <rcc rId="2974" sId="5">
    <nc r="O9">
      <f>M9+N9</f>
    </nc>
  </rcc>
  <rcc rId="2975" sId="5">
    <nc r="O10">
      <f>M10+N10</f>
    </nc>
  </rcc>
  <rcc rId="2976" sId="5">
    <nc r="O11">
      <f>M11+N11</f>
    </nc>
  </rcc>
  <rcc rId="2977" sId="5">
    <nc r="O13">
      <f>M13+N13</f>
    </nc>
  </rcc>
  <rcc rId="2978" sId="5">
    <nc r="O14">
      <f>M14+N14</f>
    </nc>
  </rcc>
  <rcc rId="2979" sId="5">
    <nc r="O15">
      <f>M15+N15</f>
    </nc>
  </rcc>
  <rcc rId="2980" sId="5">
    <nc r="O16">
      <f>M16+N16</f>
    </nc>
  </rcc>
  <rcc rId="2981" sId="5">
    <nc r="O17">
      <f>M17+N17</f>
    </nc>
  </rcc>
  <rcc rId="2982" sId="5">
    <nc r="O18">
      <f>M18+N18</f>
    </nc>
  </rcc>
  <rcc rId="2983" sId="5">
    <nc r="O19">
      <f>M19+N19</f>
    </nc>
  </rcc>
  <rcc rId="2984" sId="5">
    <nc r="O21">
      <f>M21+N21</f>
    </nc>
  </rcc>
  <rcc rId="2985" sId="5">
    <nc r="O22">
      <f>M22+N22</f>
    </nc>
  </rcc>
  <rcc rId="2986" sId="5">
    <nc r="O23">
      <f>M23+N23</f>
    </nc>
  </rcc>
  <rcc rId="2987" sId="5">
    <nc r="O24">
      <f>M24+N24</f>
    </nc>
  </rcc>
  <rcc rId="2988" sId="5">
    <nc r="O25">
      <f>M25+N25</f>
    </nc>
  </rcc>
  <rcc rId="2989" sId="5">
    <nc r="O26">
      <f>M26+N26</f>
    </nc>
  </rcc>
  <rcc rId="2990" sId="5">
    <nc r="O27">
      <f>M27+N27</f>
    </nc>
  </rcc>
  <rcc rId="2991" sId="5">
    <nc r="O29">
      <f>M29+N29</f>
    </nc>
  </rcc>
  <rcc rId="2992" sId="5">
    <nc r="O30">
      <f>M30+N30</f>
    </nc>
  </rcc>
  <rcc rId="2993" sId="5">
    <nc r="O31">
      <f>M31+N31</f>
    </nc>
  </rcc>
  <rcc rId="2994" sId="5">
    <nc r="O32">
      <f>M32+N32</f>
    </nc>
  </rcc>
  <rcc rId="2995" sId="5">
    <nc r="O33">
      <f>M33+N33</f>
    </nc>
  </rcc>
  <rcc rId="2996" sId="5">
    <nc r="O34">
      <f>M34+N34</f>
    </nc>
  </rcc>
  <rcc rId="2997" sId="5">
    <nc r="O35">
      <f>M35+N35</f>
    </nc>
  </rcc>
  <rcc rId="2998" sId="5">
    <nc r="O37">
      <f>M37+N37</f>
    </nc>
  </rcc>
  <rcc rId="2999" sId="5">
    <nc r="O38">
      <f>M38+N38</f>
    </nc>
  </rcc>
  <rcc rId="3000" sId="5">
    <nc r="O39">
      <f>M39+N39</f>
    </nc>
  </rcc>
  <rfmt sheetId="5" sqref="N5:N41" start="0" length="0">
    <dxf>
      <border>
        <right style="thin">
          <color indexed="64"/>
        </right>
      </border>
    </dxf>
  </rfmt>
  <rfmt sheetId="5" sqref="O12:O39" start="0" length="0">
    <dxf>
      <border>
        <right style="thin">
          <color indexed="64"/>
        </right>
      </border>
    </dxf>
  </rfmt>
  <rfmt sheetId="5" sqref="O5:O11" start="0" length="0">
    <dxf>
      <border>
        <right style="thin">
          <color indexed="64"/>
        </right>
      </border>
    </dxf>
  </rfmt>
  <rfmt sheetId="5" sqref="M12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N20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M28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qref="N3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1" sId="4" numFmtId="4">
    <nc r="I34">
      <v>0</v>
    </nc>
  </rcc>
  <rcc rId="3002" sId="4" numFmtId="4">
    <nc r="I35">
      <v>0</v>
    </nc>
  </rcc>
  <rcc rId="3003" sId="4" numFmtId="4">
    <nc r="I36">
      <v>0</v>
    </nc>
  </rcc>
  <rcc rId="3004" sId="4" numFmtId="4">
    <nc r="I37">
      <v>0</v>
    </nc>
  </rcc>
  <rcc rId="3005" sId="4" numFmtId="4">
    <nc r="I38">
      <v>0</v>
    </nc>
  </rcc>
  <rcc rId="3006" sId="5">
    <nc r="AB19" t="inlineStr">
      <is>
        <t>Muttertag</t>
      </is>
    </nc>
  </rcc>
  <rfmt sheetId="5" sqref="Z5:Z6">
    <dxf>
      <fill>
        <patternFill patternType="none">
          <bgColor auto="1"/>
        </patternFill>
      </fill>
    </dxf>
  </rfmt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R5:R9">
    <dxf>
      <fill>
        <patternFill patternType="none">
          <bgColor auto="1"/>
        </patternFill>
      </fill>
    </dxf>
  </rfmt>
  <rfmt sheetId="5" sqref="R13:R17">
    <dxf>
      <fill>
        <patternFill patternType="none">
          <bgColor auto="1"/>
        </patternFill>
      </fill>
    </dxf>
  </rfmt>
  <rfmt sheetId="5" sqref="R21:R25">
    <dxf>
      <fill>
        <patternFill patternType="none">
          <bgColor auto="1"/>
        </patternFill>
      </fill>
    </dxf>
  </rfmt>
  <rfmt sheetId="5" sqref="R29:R33">
    <dxf>
      <fill>
        <patternFill patternType="none">
          <bgColor auto="1"/>
        </patternFill>
      </fill>
    </dxf>
  </rfmt>
  <rfmt sheetId="5" sqref="A32:AB32">
    <dxf>
      <fill>
        <patternFill patternType="none">
          <bgColor auto="1"/>
        </patternFill>
      </fill>
    </dxf>
  </rfmt>
  <rfmt sheetId="5" sqref="W32:X32">
    <dxf>
      <fill>
        <patternFill patternType="solid">
          <bgColor rgb="FFFFFFCC"/>
        </patternFill>
      </fill>
    </dxf>
  </rfmt>
  <rcc rId="3007" sId="5" numFmtId="4">
    <nc r="D5">
      <v>4838.7096700000002</v>
    </nc>
  </rcc>
  <rcc rId="3008" sId="5" numFmtId="4">
    <nc r="D6">
      <v>4838.7096700000002</v>
    </nc>
  </rcc>
  <rcc rId="3009" sId="5" numFmtId="4">
    <nc r="D7">
      <v>4838.7096700000002</v>
    </nc>
  </rcc>
  <rcc rId="3010" sId="5" numFmtId="4">
    <nc r="D8">
      <v>4838.7096700000002</v>
    </nc>
  </rcc>
  <rcc rId="3011" sId="5" numFmtId="4">
    <nc r="D9">
      <v>4838.7096700000002</v>
    </nc>
  </rcc>
  <rcc rId="3012" sId="5" numFmtId="4">
    <nc r="D10">
      <v>4838.7096700000002</v>
    </nc>
  </rcc>
  <rcc rId="3013" sId="5" numFmtId="4">
    <nc r="D11">
      <v>4838.7096700000002</v>
    </nc>
  </rcc>
  <rcc rId="3014" sId="5" numFmtId="4">
    <nc r="D13">
      <v>4838.7096700000002</v>
    </nc>
  </rcc>
  <rcc rId="3015" sId="5" numFmtId="4">
    <nc r="D14">
      <v>4838.7096700000002</v>
    </nc>
  </rcc>
  <rcc rId="3016" sId="5" numFmtId="4">
    <nc r="D15">
      <v>4838.7096700000002</v>
    </nc>
  </rcc>
  <rcc rId="3017" sId="5" numFmtId="4">
    <nc r="D16">
      <v>4838.7096700000002</v>
    </nc>
  </rcc>
  <rcc rId="3018" sId="5" numFmtId="4">
    <nc r="D17">
      <v>4838.7096700000002</v>
    </nc>
  </rcc>
  <rcc rId="3019" sId="5" numFmtId="4">
    <nc r="D18">
      <v>4838.7096700000002</v>
    </nc>
  </rcc>
  <rcc rId="3020" sId="5" numFmtId="4">
    <nc r="D19">
      <v>4838.7096700000002</v>
    </nc>
  </rcc>
  <rcc rId="3021" sId="5" numFmtId="4">
    <nc r="D21">
      <v>4838.7096700000002</v>
    </nc>
  </rcc>
  <rcc rId="3022" sId="5" numFmtId="4">
    <nc r="D22">
      <v>4838.7096700000002</v>
    </nc>
  </rcc>
  <rcc rId="3023" sId="5" numFmtId="4">
    <nc r="D23">
      <v>4838.7096700000002</v>
    </nc>
  </rcc>
  <rcc rId="3024" sId="5" numFmtId="4">
    <nc r="D24">
      <v>4838.7096700000002</v>
    </nc>
  </rcc>
  <rcc rId="3025" sId="5" numFmtId="4">
    <nc r="D25">
      <v>4838.7096700000002</v>
    </nc>
  </rcc>
  <rcc rId="3026" sId="5" numFmtId="4">
    <nc r="D26">
      <v>4838.7096700000002</v>
    </nc>
  </rcc>
  <rcc rId="3027" sId="5" numFmtId="4">
    <nc r="D27">
      <v>4838.7096700000002</v>
    </nc>
  </rcc>
  <rcc rId="3028" sId="5" numFmtId="4">
    <nc r="D29">
      <v>4838.7096700000002</v>
    </nc>
  </rcc>
  <rcc rId="3029" sId="5" numFmtId="4">
    <nc r="D30">
      <v>4838.7096700000002</v>
    </nc>
  </rcc>
  <rcc rId="3030" sId="5" numFmtId="4">
    <nc r="D31">
      <v>4838.7096700000002</v>
    </nc>
  </rcc>
  <rcc rId="3031" sId="5" numFmtId="4">
    <nc r="D32">
      <v>4838.7096700000002</v>
    </nc>
  </rcc>
  <rcc rId="3032" sId="5" numFmtId="4">
    <nc r="D33">
      <v>4838.7096700000002</v>
    </nc>
  </rcc>
  <rcc rId="3033" sId="5" numFmtId="4">
    <nc r="D34">
      <v>4838.7096700000002</v>
    </nc>
  </rcc>
  <rcc rId="3034" sId="5" numFmtId="4">
    <nc r="D35">
      <v>4838.7096700000002</v>
    </nc>
  </rcc>
  <rcc rId="3035" sId="5" numFmtId="4">
    <nc r="D37">
      <v>4838.7096700000002</v>
    </nc>
  </rcc>
  <rcc rId="3036" sId="5" numFmtId="4">
    <nc r="D38">
      <v>4838.7096700000002</v>
    </nc>
  </rcc>
  <rcc rId="3037" sId="5" numFmtId="4">
    <nc r="D39">
      <v>4838.7096700000002</v>
    </nc>
  </rcc>
  <rrc rId="3038" sId="5" ref="A40:XFD40" action="insertRow"/>
  <rcc rId="3039" sId="5">
    <nc r="Y40" t="inlineStr">
      <is>
        <t>Ø Temp</t>
      </is>
    </nc>
  </rcc>
  <rcc rId="3040" sId="5" numFmtId="34">
    <nc r="Z40">
      <v>0</v>
    </nc>
  </rcc>
  <rcc rId="3041" sId="5">
    <nc r="AA40" t="inlineStr">
      <is>
        <t>°C</t>
      </is>
    </nc>
  </rcc>
  <rcc rId="3042" sId="5" odxf="1" dxf="1">
    <nc r="A40" t="inlineStr">
      <is>
        <t>KW</t>
      </is>
    </nc>
    <ndxf>
      <font>
        <b/>
        <color auto="1"/>
        <name val="DIN Offc"/>
        <scheme val="none"/>
      </font>
      <numFmt numFmtId="35" formatCode="_ * #,##0.00_ ;_ * \-#,##0.00_ ;_ * &quot;-&quot;??_ ;_ @_ "/>
      <fill>
        <patternFill patternType="solid">
          <bgColor theme="0" tint="-0.14999847407452621"/>
        </patternFill>
      </fill>
      <alignment horizontal="right"/>
      <border outline="0">
        <right/>
        <top style="thin">
          <color indexed="64"/>
        </top>
      </border>
    </ndxf>
  </rcc>
  <rfmt sheetId="5" sqref="B40" start="0" length="0">
    <dxf>
      <font>
        <b/>
        <color auto="1"/>
        <name val="DIN Offc"/>
        <scheme val="none"/>
      </font>
      <numFmt numFmtId="1" formatCode="0"/>
      <fill>
        <patternFill patternType="solid">
          <bgColor theme="0" tint="-0.14999847407452621"/>
        </patternFill>
      </fill>
      <alignment horizontal="left"/>
      <border outline="0">
        <left/>
        <top style="thin">
          <color indexed="64"/>
        </top>
      </border>
    </dxf>
  </rfmt>
  <rcc rId="3043" sId="5">
    <nc r="B40">
      <f>SUM(B36+1)</f>
    </nc>
  </rcc>
  <rfmt sheetId="5" sqref="C40:AB40">
    <dxf>
      <fill>
        <patternFill>
          <bgColor theme="0" tint="-0.249977111117893"/>
        </patternFill>
      </fill>
    </dxf>
  </rfmt>
  <rfmt sheetId="5" sqref="R37:R39">
    <dxf>
      <fill>
        <patternFill patternType="none">
          <bgColor auto="1"/>
        </patternFill>
      </fill>
    </dxf>
  </rfmt>
  <rfmt sheetId="5" sqref="X4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cc rId="3044" sId="5">
    <nc r="D40">
      <f>SUM(D37:D39)</f>
    </nc>
  </rcc>
  <rfmt sheetId="5" sqref="C40" start="0" length="0">
    <dxf>
      <border outline="0">
        <left/>
        <right/>
      </border>
    </dxf>
  </rfmt>
  <rfmt sheetId="5" sqref="C4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5" sqref="C40:AB40" start="0" length="2147483647">
    <dxf>
      <font>
        <b/>
      </font>
    </dxf>
  </rfmt>
  <rfmt sheetId="5" sqref="C40:AB40">
    <dxf>
      <fill>
        <patternFill>
          <bgColor theme="0" tint="-0.14999847407452621"/>
        </patternFill>
      </fill>
    </dxf>
  </rfmt>
  <rcc rId="3045" sId="5">
    <oc r="D41">
      <f>SUM(#REF!+D12+D20+D28+D36+D37+D39)</f>
    </oc>
    <nc r="D41">
      <f>D12+D20+D28+D36+D40</f>
    </nc>
  </rcc>
  <rcc rId="3046" sId="5" odxf="1" dxf="1">
    <oc r="C41">
      <f>SUM(#REF!+C12+C20+C28+C36+C37+C39)</f>
    </oc>
    <nc r="C41">
      <f>C12+C20+C28+C36+C40</f>
    </nc>
    <odxf>
      <border outline="0">
        <left style="medium">
          <color indexed="64"/>
        </left>
      </border>
    </odxf>
    <ndxf>
      <border outline="0">
        <left/>
      </border>
    </ndxf>
  </rcc>
  <rcc rId="3047" sId="5" numFmtId="4">
    <nc r="F5">
      <v>7096.7741930000002</v>
    </nc>
  </rcc>
  <rcc rId="3048" sId="5" numFmtId="4">
    <nc r="F6">
      <v>7096.7741930000002</v>
    </nc>
  </rcc>
  <rcc rId="3049" sId="5" numFmtId="4">
    <nc r="F7">
      <v>7096.7741930000002</v>
    </nc>
  </rcc>
  <rcc rId="3050" sId="5" numFmtId="4">
    <nc r="F8">
      <v>7096.7741930000002</v>
    </nc>
  </rcc>
  <rcc rId="3051" sId="5" numFmtId="4">
    <nc r="F9">
      <v>7096.7741930000002</v>
    </nc>
  </rcc>
  <rcc rId="3052" sId="5" numFmtId="4">
    <nc r="F10">
      <v>7096.7741930000002</v>
    </nc>
  </rcc>
  <rcc rId="3053" sId="5" numFmtId="4">
    <nc r="F11">
      <v>7096.7741930000002</v>
    </nc>
  </rcc>
  <rcc rId="3054" sId="5" numFmtId="4">
    <nc r="F13">
      <v>7096.7741930000002</v>
    </nc>
  </rcc>
  <rcc rId="3055" sId="5" numFmtId="4">
    <nc r="F14">
      <v>7096.7741930000002</v>
    </nc>
  </rcc>
  <rcc rId="3056" sId="5" numFmtId="4">
    <nc r="F15">
      <v>7096.7741930000002</v>
    </nc>
  </rcc>
  <rcc rId="3057" sId="5" numFmtId="4">
    <nc r="F16">
      <v>7096.7741930000002</v>
    </nc>
  </rcc>
  <rcc rId="3058" sId="5" numFmtId="4">
    <nc r="F17">
      <v>7096.7741930000002</v>
    </nc>
  </rcc>
  <rcc rId="3059" sId="5" numFmtId="4">
    <nc r="F18">
      <v>7096.7741930000002</v>
    </nc>
  </rcc>
  <rcc rId="3060" sId="5" numFmtId="4">
    <nc r="F19">
      <v>7096.7741930000002</v>
    </nc>
  </rcc>
  <rcc rId="3061" sId="5" numFmtId="4">
    <nc r="F21">
      <v>7096.7741930000002</v>
    </nc>
  </rcc>
  <rcc rId="3062" sId="5" numFmtId="4">
    <nc r="F22">
      <v>7096.7741930000002</v>
    </nc>
  </rcc>
  <rcc rId="3063" sId="5" numFmtId="4">
    <nc r="F23">
      <v>7096.7741930000002</v>
    </nc>
  </rcc>
  <rcc rId="3064" sId="5" numFmtId="4">
    <nc r="F24">
      <v>7096.7741930000002</v>
    </nc>
  </rcc>
  <rcc rId="3065" sId="5" numFmtId="4">
    <nc r="F25">
      <v>7096.7741930000002</v>
    </nc>
  </rcc>
  <rcc rId="3066" sId="5" numFmtId="4">
    <nc r="F26">
      <v>7096.7741930000002</v>
    </nc>
  </rcc>
  <rcc rId="3067" sId="5" numFmtId="4">
    <nc r="F27">
      <v>7096.7741930000002</v>
    </nc>
  </rcc>
  <rcc rId="3068" sId="5" numFmtId="4">
    <nc r="F29">
      <v>7096.7741930000002</v>
    </nc>
  </rcc>
  <rcc rId="3069" sId="5" numFmtId="4">
    <nc r="F30">
      <v>7096.7741930000002</v>
    </nc>
  </rcc>
  <rcc rId="3070" sId="5" numFmtId="4">
    <nc r="F31">
      <v>7096.7741930000002</v>
    </nc>
  </rcc>
  <rcc rId="3071" sId="5" numFmtId="4">
    <nc r="F32">
      <v>7096.7741930000002</v>
    </nc>
  </rcc>
  <rcc rId="3072" sId="5" numFmtId="4">
    <nc r="F33">
      <v>7096.7741930000002</v>
    </nc>
  </rcc>
  <rcc rId="3073" sId="5" numFmtId="4">
    <nc r="F34">
      <v>7096.7741930000002</v>
    </nc>
  </rcc>
  <rcc rId="3074" sId="5" numFmtId="4">
    <nc r="F35">
      <v>7096.7741930000002</v>
    </nc>
  </rcc>
  <rcc rId="3075" sId="5" numFmtId="4">
    <nc r="F37">
      <v>7096.7741930000002</v>
    </nc>
  </rcc>
  <rcc rId="3076" sId="5" numFmtId="4">
    <nc r="F38">
      <v>7096.7741930000002</v>
    </nc>
  </rcc>
  <rcc rId="3077" sId="5" numFmtId="4">
    <nc r="F39">
      <v>7096.7741930000002</v>
    </nc>
  </rcc>
  <rcc rId="3078" sId="5">
    <nc r="C40">
      <f>SUM(C37:C39)</f>
    </nc>
  </rcc>
  <rcc rId="3079" sId="5" odxf="1" dxf="1" numFmtId="4">
    <nc r="E40">
      <f>SUM(E37:E39)</f>
    </nc>
    <ndxf>
      <border outline="0">
        <left/>
        <right/>
      </border>
    </ndxf>
  </rcc>
  <rcc rId="3080" sId="5" numFmtId="4">
    <nc r="F40">
      <f>SUM(F37:F39)</f>
    </nc>
  </rcc>
  <rcc rId="3081" sId="5" odxf="1" dxf="1">
    <oc r="E41">
      <f>SUM(#REF!+E12+E20+E28+E36+E37+E39)</f>
    </oc>
    <nc r="E41">
      <f>E12+E20+E28+E36+E40</f>
    </nc>
    <odxf>
      <border outline="0">
        <left style="medium">
          <color indexed="64"/>
        </left>
      </border>
    </odxf>
    <ndxf>
      <border outline="0">
        <left/>
      </border>
    </ndxf>
  </rcc>
  <rcc rId="3082" sId="5">
    <oc r="F41">
      <f>SUM(#REF!+F12+F20+F28+F36+F37+F39)</f>
    </oc>
    <nc r="F41">
      <f>F12+F20+F28+F36+F40</f>
    </nc>
  </rcc>
  <rcc rId="3083" sId="5" numFmtId="4">
    <nc r="H5">
      <v>548.38708999999994</v>
    </nc>
  </rcc>
  <rcc rId="3084" sId="5" numFmtId="4">
    <nc r="H6">
      <v>548.38708999999994</v>
    </nc>
  </rcc>
  <rcc rId="3085" sId="5" numFmtId="4">
    <nc r="H7">
      <v>548.38708999999994</v>
    </nc>
  </rcc>
  <rcc rId="3086" sId="5" numFmtId="4">
    <nc r="H8">
      <v>548.38708999999994</v>
    </nc>
  </rcc>
  <rcc rId="3087" sId="5" numFmtId="4">
    <nc r="H9">
      <v>548.38708999999994</v>
    </nc>
  </rcc>
  <rcc rId="3088" sId="5" numFmtId="4">
    <nc r="H10">
      <v>548.38708999999994</v>
    </nc>
  </rcc>
  <rcc rId="3089" sId="5" numFmtId="4">
    <nc r="H11">
      <v>548.38708999999994</v>
    </nc>
  </rcc>
  <rcc rId="3090" sId="5" numFmtId="4">
    <nc r="H13">
      <v>548.38708999999994</v>
    </nc>
  </rcc>
  <rcc rId="3091" sId="5" numFmtId="4">
    <nc r="H14">
      <v>548.38708999999994</v>
    </nc>
  </rcc>
  <rcc rId="3092" sId="5" numFmtId="4">
    <nc r="H15">
      <v>548.38708999999994</v>
    </nc>
  </rcc>
  <rcc rId="3093" sId="5" numFmtId="4">
    <nc r="H16">
      <v>548.38708999999994</v>
    </nc>
  </rcc>
  <rcc rId="3094" sId="5" numFmtId="4">
    <nc r="H17">
      <v>548.38708999999994</v>
    </nc>
  </rcc>
  <rcc rId="3095" sId="5" numFmtId="4">
    <nc r="H18">
      <v>548.38708999999994</v>
    </nc>
  </rcc>
  <rcc rId="3096" sId="5" numFmtId="4">
    <nc r="H19">
      <v>548.38708999999994</v>
    </nc>
  </rcc>
  <rcc rId="3097" sId="5" numFmtId="4">
    <nc r="H21">
      <v>548.38708999999994</v>
    </nc>
  </rcc>
  <rcc rId="3098" sId="5" numFmtId="4">
    <nc r="H22">
      <v>548.38708999999994</v>
    </nc>
  </rcc>
  <rcc rId="3099" sId="5" numFmtId="4">
    <nc r="H23">
      <v>548.38708999999994</v>
    </nc>
  </rcc>
  <rcc rId="3100" sId="5" numFmtId="4">
    <nc r="H24">
      <v>548.38708999999994</v>
    </nc>
  </rcc>
  <rcc rId="3101" sId="5" numFmtId="4">
    <nc r="H25">
      <v>548.38708999999994</v>
    </nc>
  </rcc>
  <rcc rId="3102" sId="5" numFmtId="4">
    <nc r="H26">
      <v>548.38708999999994</v>
    </nc>
  </rcc>
  <rcc rId="3103" sId="5" numFmtId="4">
    <nc r="H27">
      <v>548.38708999999994</v>
    </nc>
  </rcc>
  <rcc rId="3104" sId="5" numFmtId="4">
    <nc r="H29">
      <v>548.38708999999994</v>
    </nc>
  </rcc>
  <rcc rId="3105" sId="5" numFmtId="4">
    <nc r="H30">
      <v>548.38708999999994</v>
    </nc>
  </rcc>
  <rcc rId="3106" sId="5" numFmtId="4">
    <nc r="H31">
      <v>548.38708999999994</v>
    </nc>
  </rcc>
  <rcc rId="3107" sId="5" numFmtId="4">
    <nc r="H32">
      <v>548.38708999999994</v>
    </nc>
  </rcc>
  <rcc rId="3108" sId="5" numFmtId="4">
    <nc r="H33">
      <v>548.38708999999994</v>
    </nc>
  </rcc>
  <rcc rId="3109" sId="5" numFmtId="4">
    <nc r="H34">
      <v>548.38708999999994</v>
    </nc>
  </rcc>
  <rcc rId="3110" sId="5" numFmtId="4">
    <nc r="H35">
      <v>548.38708999999994</v>
    </nc>
  </rcc>
  <rcc rId="3111" sId="5" numFmtId="4">
    <nc r="H37">
      <v>548.38708999999994</v>
    </nc>
  </rcc>
  <rcc rId="3112" sId="5" numFmtId="4">
    <nc r="H38">
      <v>548.38708999999994</v>
    </nc>
  </rcc>
  <rcc rId="3113" sId="5" numFmtId="4">
    <nc r="H39">
      <v>548.38708999999994</v>
    </nc>
  </rcc>
  <rcc rId="3114" sId="5" odxf="1" dxf="1" numFmtId="4">
    <nc r="G40">
      <f>SUM(G37:G39)</f>
    </nc>
    <ndxf>
      <border outline="0">
        <left/>
        <right/>
      </border>
    </ndxf>
  </rcc>
  <rcc rId="3115" sId="5" numFmtId="4">
    <nc r="H40">
      <f>SUM(H37:H39)</f>
    </nc>
  </rcc>
  <rcc rId="3116" sId="5" odxf="1" dxf="1">
    <oc r="G41">
      <f>SUM(#REF!+G12+G20+G28+G36+G37+G39)</f>
    </oc>
    <nc r="G41">
      <f>G12+G20+G28+G36+G40</f>
    </nc>
    <odxf>
      <border outline="0">
        <left style="medium">
          <color indexed="64"/>
        </left>
      </border>
    </odxf>
    <ndxf>
      <border outline="0">
        <left/>
      </border>
    </ndxf>
  </rcc>
  <rcc rId="3117" sId="5">
    <oc r="H41">
      <f>SUM(#REF!+H12+H20+H28+H36+H37+H39)</f>
    </oc>
    <nc r="H41">
      <f>H12+H20+H28+H36+H40</f>
    </nc>
  </rcc>
  <rcc rId="3118" sId="5" numFmtId="4">
    <nc r="J5">
      <v>483.87096700000001</v>
    </nc>
  </rcc>
  <rcc rId="3119" sId="5" numFmtId="4">
    <nc r="J6">
      <v>483.87096700000001</v>
    </nc>
  </rcc>
  <rcc rId="3120" sId="5" numFmtId="4">
    <nc r="J7">
      <v>483.87096700000001</v>
    </nc>
  </rcc>
  <rcc rId="3121" sId="5" numFmtId="4">
    <nc r="J8">
      <v>483.87096700000001</v>
    </nc>
  </rcc>
  <rcc rId="3122" sId="5" numFmtId="4">
    <nc r="J9">
      <v>483.87096700000001</v>
    </nc>
  </rcc>
  <rcc rId="3123" sId="5" numFmtId="4">
    <nc r="J10">
      <v>483.87096700000001</v>
    </nc>
  </rcc>
  <rcc rId="3124" sId="5" numFmtId="4">
    <nc r="J11">
      <v>483.87096700000001</v>
    </nc>
  </rcc>
  <rcc rId="3125" sId="5" numFmtId="4">
    <nc r="J13">
      <v>483.87096700000001</v>
    </nc>
  </rcc>
  <rcc rId="3126" sId="5" numFmtId="4">
    <nc r="J14">
      <v>483.87096700000001</v>
    </nc>
  </rcc>
  <rcc rId="3127" sId="5" numFmtId="4">
    <nc r="J15">
      <v>483.87096700000001</v>
    </nc>
  </rcc>
  <rcc rId="3128" sId="5" numFmtId="4">
    <nc r="J16">
      <v>483.87096700000001</v>
    </nc>
  </rcc>
  <rcc rId="3129" sId="5" numFmtId="4">
    <nc r="J17">
      <v>483.87096700000001</v>
    </nc>
  </rcc>
  <rcc rId="3130" sId="5" numFmtId="4">
    <nc r="J18">
      <v>483.87096700000001</v>
    </nc>
  </rcc>
  <rcc rId="3131" sId="5" numFmtId="4">
    <nc r="J19">
      <v>483.87096700000001</v>
    </nc>
  </rcc>
  <rcc rId="3132" sId="5" numFmtId="4">
    <nc r="J21">
      <v>483.87096700000001</v>
    </nc>
  </rcc>
  <rcc rId="3133" sId="5" numFmtId="4">
    <nc r="J22">
      <v>483.87096700000001</v>
    </nc>
  </rcc>
  <rcc rId="3134" sId="5" numFmtId="4">
    <nc r="J23">
      <v>483.87096700000001</v>
    </nc>
  </rcc>
  <rcc rId="3135" sId="5" numFmtId="4">
    <nc r="J24">
      <v>483.87096700000001</v>
    </nc>
  </rcc>
  <rcc rId="3136" sId="5" numFmtId="4">
    <nc r="J25">
      <v>483.87096700000001</v>
    </nc>
  </rcc>
  <rcc rId="3137" sId="5" numFmtId="4">
    <nc r="J26">
      <v>483.87096700000001</v>
    </nc>
  </rcc>
  <rcc rId="3138" sId="5" numFmtId="4">
    <nc r="J27">
      <v>483.87096700000001</v>
    </nc>
  </rcc>
  <rcc rId="3139" sId="5" numFmtId="4">
    <nc r="J29">
      <v>483.87096700000001</v>
    </nc>
  </rcc>
  <rcc rId="3140" sId="5" numFmtId="4">
    <nc r="J30">
      <v>483.87096700000001</v>
    </nc>
  </rcc>
  <rcc rId="3141" sId="5" numFmtId="4">
    <nc r="J31">
      <v>483.87096700000001</v>
    </nc>
  </rcc>
  <rcc rId="3142" sId="5" numFmtId="4">
    <nc r="J32">
      <v>483.87096700000001</v>
    </nc>
  </rcc>
  <rcc rId="3143" sId="5" numFmtId="4">
    <nc r="J33">
      <v>483.87096700000001</v>
    </nc>
  </rcc>
  <rcc rId="3144" sId="5" numFmtId="4">
    <nc r="J34">
      <v>483.87096700000001</v>
    </nc>
  </rcc>
  <rcc rId="3145" sId="5" numFmtId="4">
    <nc r="J35">
      <v>483.87096700000001</v>
    </nc>
  </rcc>
  <rcc rId="3146" sId="5" numFmtId="4">
    <nc r="J37">
      <v>483.87096700000001</v>
    </nc>
  </rcc>
  <rcc rId="3147" sId="5" numFmtId="4">
    <nc r="J38">
      <v>483.87096700000001</v>
    </nc>
  </rcc>
  <rcc rId="3148" sId="5" numFmtId="4">
    <nc r="J39">
      <v>483.87096700000001</v>
    </nc>
  </rcc>
  <rcc rId="3149" sId="5" odxf="1" dxf="1" numFmtId="4">
    <nc r="I40">
      <f>SUM(I37:I39)</f>
    </nc>
    <ndxf>
      <border outline="0">
        <left/>
        <right/>
      </border>
    </ndxf>
  </rcc>
  <rcc rId="3150" sId="5" numFmtId="4">
    <nc r="J40">
      <f>SUM(J37:J39)</f>
    </nc>
  </rcc>
  <rcc rId="3151" sId="5" odxf="1" dxf="1">
    <oc r="I41">
      <f>SUM(#REF!+I12+I20+I28+I36+I37+I39)</f>
    </oc>
    <nc r="I41">
      <f>I12+I20+I28+I36+I40</f>
    </nc>
    <odxf>
      <border outline="0">
        <left style="medium">
          <color indexed="64"/>
        </left>
      </border>
    </odxf>
    <ndxf>
      <border outline="0">
        <left/>
      </border>
    </ndxf>
  </rcc>
  <rcc rId="3152" sId="5">
    <oc r="J41">
      <f>SUM(#REF!+J12+J20+J28+J36+J37+J39)</f>
    </oc>
    <nc r="J41">
      <f>J12+J20+J28+J36+J40</f>
    </nc>
  </rcc>
  <rcc rId="3153" sId="5" numFmtId="4">
    <nc r="L5">
      <v>5483.8709600000002</v>
    </nc>
  </rcc>
  <rcc rId="3154" sId="5" numFmtId="4">
    <nc r="L6">
      <v>5483.8709600000002</v>
    </nc>
  </rcc>
  <rcc rId="3155" sId="5" numFmtId="4">
    <nc r="L7">
      <v>5483.8709600000002</v>
    </nc>
  </rcc>
  <rcc rId="3156" sId="5" numFmtId="4">
    <nc r="L8">
      <v>5483.8709600000002</v>
    </nc>
  </rcc>
  <rcc rId="3157" sId="5" numFmtId="4">
    <nc r="L9">
      <v>5483.8709600000002</v>
    </nc>
  </rcc>
  <rcc rId="3158" sId="5" numFmtId="4">
    <nc r="L10">
      <v>5483.8709600000002</v>
    </nc>
  </rcc>
  <rcc rId="3159" sId="5" numFmtId="4">
    <nc r="L11">
      <v>5483.8709600000002</v>
    </nc>
  </rcc>
  <rcc rId="3160" sId="5" numFmtId="4">
    <nc r="L13">
      <v>5483.8709600000002</v>
    </nc>
  </rcc>
  <rcc rId="3161" sId="5" numFmtId="4">
    <nc r="L14">
      <v>5483.8709600000002</v>
    </nc>
  </rcc>
  <rcc rId="3162" sId="5" numFmtId="4">
    <nc r="L15">
      <v>5483.8709600000002</v>
    </nc>
  </rcc>
  <rcc rId="3163" sId="5" numFmtId="4">
    <nc r="L16">
      <v>5483.8709600000002</v>
    </nc>
  </rcc>
  <rcc rId="3164" sId="5" numFmtId="4">
    <nc r="L17">
      <v>5483.8709600000002</v>
    </nc>
  </rcc>
  <rcc rId="3165" sId="5" numFmtId="4">
    <nc r="L18">
      <v>5483.8709600000002</v>
    </nc>
  </rcc>
  <rcc rId="3166" sId="5" numFmtId="4">
    <nc r="L19">
      <v>5483.8709600000002</v>
    </nc>
  </rcc>
  <rcc rId="3167" sId="5" numFmtId="4">
    <nc r="L21">
      <v>5483.8709600000002</v>
    </nc>
  </rcc>
  <rcc rId="3168" sId="5" numFmtId="4">
    <nc r="L22">
      <v>5483.8709600000002</v>
    </nc>
  </rcc>
  <rcc rId="3169" sId="5" numFmtId="4">
    <nc r="L23">
      <v>5483.8709600000002</v>
    </nc>
  </rcc>
  <rcc rId="3170" sId="5" numFmtId="4">
    <nc r="L24">
      <v>5483.8709600000002</v>
    </nc>
  </rcc>
  <rcc rId="3171" sId="5" numFmtId="4">
    <nc r="L25">
      <v>5483.8709600000002</v>
    </nc>
  </rcc>
  <rcc rId="3172" sId="5" numFmtId="4">
    <nc r="L26">
      <v>5483.8709600000002</v>
    </nc>
  </rcc>
  <rcc rId="3173" sId="5" numFmtId="4">
    <nc r="L27">
      <v>5483.8709600000002</v>
    </nc>
  </rcc>
  <rcc rId="3174" sId="5" numFmtId="4">
    <nc r="L29">
      <v>5483.8709600000002</v>
    </nc>
  </rcc>
  <rcc rId="3175" sId="5" numFmtId="4">
    <nc r="L30">
      <v>5483.8709600000002</v>
    </nc>
  </rcc>
  <rcc rId="3176" sId="5" numFmtId="4">
    <nc r="L31">
      <v>5483.8709600000002</v>
    </nc>
  </rcc>
  <rcc rId="3177" sId="5" numFmtId="4">
    <nc r="L32">
      <v>5483.8709600000002</v>
    </nc>
  </rcc>
  <rcc rId="3178" sId="5" numFmtId="4">
    <nc r="L33">
      <v>5483.8709600000002</v>
    </nc>
  </rcc>
  <rcc rId="3179" sId="5" numFmtId="4">
    <nc r="L34">
      <v>5483.8709600000002</v>
    </nc>
  </rcc>
  <rcc rId="3180" sId="5" numFmtId="4">
    <nc r="L35">
      <v>5483.8709600000002</v>
    </nc>
  </rcc>
  <rcc rId="3181" sId="5" numFmtId="4">
    <nc r="L37">
      <v>5483.8709600000002</v>
    </nc>
  </rcc>
  <rcc rId="3182" sId="5" numFmtId="4">
    <nc r="L38">
      <v>5483.8709600000002</v>
    </nc>
  </rcc>
  <rcc rId="3183" sId="5" numFmtId="4">
    <nc r="L39">
      <v>5483.8709600000002</v>
    </nc>
  </rcc>
  <rcc rId="3184" sId="5" odxf="1" dxf="1" numFmtId="4">
    <nc r="K40">
      <f>SUM(K37:K39)</f>
    </nc>
    <ndxf>
      <border outline="0">
        <left/>
        <right/>
      </border>
    </ndxf>
  </rcc>
  <rcc rId="3185" sId="5" numFmtId="4">
    <nc r="L40">
      <f>SUM(L37:L39)</f>
    </nc>
  </rcc>
  <rcc rId="3186" sId="5" odxf="1" dxf="1">
    <oc r="K41">
      <f>SUM(#REF!+K12+K20+K28+K36+K37+K39)</f>
    </oc>
    <nc r="K41">
      <f>K12+K20+K28+K36+K40</f>
    </nc>
    <odxf>
      <border outline="0">
        <left style="medium">
          <color indexed="64"/>
        </left>
      </border>
    </odxf>
    <ndxf>
      <border outline="0">
        <left/>
      </border>
    </ndxf>
  </rcc>
  <rcc rId="3187" sId="5">
    <oc r="L41">
      <f>SUM(#REF!+L12+L20+L28+L36+L37+L39)</f>
    </oc>
    <nc r="L41">
      <f>L12+L20+L28+L36+L40</f>
    </nc>
  </rcc>
  <rcc rId="3188" sId="5" numFmtId="4">
    <nc r="P5">
      <v>2258.0645159999999</v>
    </nc>
  </rcc>
  <rcc rId="3189" sId="5" numFmtId="4">
    <nc r="P6">
      <v>2258.0645159999999</v>
    </nc>
  </rcc>
  <rcc rId="3190" sId="5" numFmtId="4">
    <nc r="P7">
      <v>2258.0645159999999</v>
    </nc>
  </rcc>
  <rcc rId="3191" sId="5" numFmtId="4">
    <nc r="P8">
      <v>2258.0645159999999</v>
    </nc>
  </rcc>
  <rcc rId="3192" sId="5" numFmtId="4">
    <nc r="P9">
      <v>2258.0645159999999</v>
    </nc>
  </rcc>
  <rcc rId="3193" sId="5" numFmtId="4">
    <nc r="P10">
      <v>2258.0645159999999</v>
    </nc>
  </rcc>
  <rcc rId="3194" sId="5" numFmtId="4">
    <nc r="P11">
      <v>2258.0645159999999</v>
    </nc>
  </rcc>
  <rcc rId="3195" sId="5" numFmtId="4">
    <nc r="P13">
      <v>2258.0645159999999</v>
    </nc>
  </rcc>
  <rcc rId="3196" sId="5" numFmtId="4">
    <nc r="P14">
      <v>2258.0645159999999</v>
    </nc>
  </rcc>
  <rcc rId="3197" sId="5" numFmtId="4">
    <nc r="P15">
      <v>2258.0645159999999</v>
    </nc>
  </rcc>
  <rcc rId="3198" sId="5" numFmtId="4">
    <nc r="P16">
      <v>2258.0645159999999</v>
    </nc>
  </rcc>
  <rcc rId="3199" sId="5" numFmtId="4">
    <nc r="P17">
      <v>2258.0645159999999</v>
    </nc>
  </rcc>
  <rcc rId="3200" sId="5" numFmtId="4">
    <nc r="P18">
      <v>2258.0645159999999</v>
    </nc>
  </rcc>
  <rcc rId="3201" sId="5" numFmtId="4">
    <nc r="P19">
      <v>2258.0645159999999</v>
    </nc>
  </rcc>
  <rcc rId="3202" sId="5" numFmtId="4">
    <nc r="P21">
      <v>2258.0645159999999</v>
    </nc>
  </rcc>
  <rcc rId="3203" sId="5" numFmtId="4">
    <nc r="P22">
      <v>2258.0645159999999</v>
    </nc>
  </rcc>
  <rcc rId="3204" sId="5" numFmtId="4">
    <nc r="P23">
      <v>2258.0645159999999</v>
    </nc>
  </rcc>
  <rcc rId="3205" sId="5" numFmtId="4">
    <nc r="P24">
      <v>2258.0645159999999</v>
    </nc>
  </rcc>
  <rcc rId="3206" sId="5" numFmtId="4">
    <nc r="P25">
      <v>2258.0645159999999</v>
    </nc>
  </rcc>
  <rcc rId="3207" sId="5" numFmtId="4">
    <nc r="P26">
      <v>2258.0645159999999</v>
    </nc>
  </rcc>
  <rcc rId="3208" sId="5" numFmtId="4">
    <nc r="P27">
      <v>2258.0645159999999</v>
    </nc>
  </rcc>
  <rcc rId="3209" sId="5" numFmtId="4">
    <nc r="P29">
      <v>2258.0645159999999</v>
    </nc>
  </rcc>
  <rcc rId="3210" sId="5" numFmtId="4">
    <nc r="P30">
      <v>2258.0645159999999</v>
    </nc>
  </rcc>
  <rcc rId="3211" sId="5" numFmtId="4">
    <nc r="P31">
      <v>2258.0645159999999</v>
    </nc>
  </rcc>
  <rcc rId="3212" sId="5" numFmtId="4">
    <nc r="P32">
      <v>2258.0645159999999</v>
    </nc>
  </rcc>
  <rcc rId="3213" sId="5" numFmtId="4">
    <nc r="P33">
      <v>2258.0645159999999</v>
    </nc>
  </rcc>
  <rcc rId="3214" sId="5" numFmtId="4">
    <nc r="P34">
      <v>2258.0645159999999</v>
    </nc>
  </rcc>
  <rcc rId="3215" sId="5" numFmtId="4">
    <nc r="P35">
      <v>2258.0645159999999</v>
    </nc>
  </rcc>
  <rcc rId="3216" sId="5" numFmtId="4">
    <nc r="P37">
      <v>2258.0645159999999</v>
    </nc>
  </rcc>
  <rcc rId="3217" sId="5" numFmtId="4">
    <nc r="P38">
      <v>2258.0645159999999</v>
    </nc>
  </rcc>
  <rcc rId="3218" sId="5" numFmtId="4">
    <nc r="P39">
      <v>2258.0645159999999</v>
    </nc>
  </rcc>
  <rcc rId="3219" sId="5" odxf="1" dxf="1" numFmtId="4">
    <nc r="M40">
      <f>SUM(M37:M39)</f>
    </nc>
    <ndxf>
      <border outline="0">
        <left/>
        <right/>
      </border>
    </ndxf>
  </rcc>
  <rcc rId="3220" sId="5" odxf="1" dxf="1" numFmtId="4">
    <nc r="N40">
      <f>SUM(N37:N39)</f>
    </nc>
    <ndxf>
      <border outline="0">
        <right/>
      </border>
    </ndxf>
  </rcc>
  <rcc rId="3221" sId="5" odxf="1" dxf="1" numFmtId="4">
    <nc r="O40">
      <f>SUM(O37:O39)</f>
    </nc>
    <ndxf>
      <border outline="0">
        <right/>
        <bottom style="thin">
          <color indexed="64"/>
        </bottom>
      </border>
    </ndxf>
  </rcc>
  <rcc rId="3222" sId="5" numFmtId="4">
    <nc r="P40">
      <f>SUM(P37:P39)</f>
    </nc>
  </rcc>
  <rcc rId="3223" sId="5" odxf="1" dxf="1">
    <oc r="M41">
      <f>SUM(#REF!+M12+M20+M28+M36+M37+M39)</f>
    </oc>
    <nc r="M41">
      <f>M12+M20+M28+M36+M40</f>
    </nc>
    <odxf>
      <border outline="0">
        <left style="medium">
          <color indexed="64"/>
        </left>
      </border>
    </odxf>
    <ndxf>
      <border outline="0">
        <left/>
      </border>
    </ndxf>
  </rcc>
  <rcc rId="3224" sId="5" odxf="1" dxf="1">
    <oc r="N41">
      <f>SUM(#REF!+N12+N20+N28+N36+N37+N39)</f>
    </oc>
    <nc r="N41">
      <f>N12+N20+N28+N36+N40</f>
    </nc>
    <odxf>
      <border outline="0">
        <left style="medium">
          <color indexed="64"/>
        </left>
      </border>
    </odxf>
    <ndxf>
      <border outline="0">
        <left/>
      </border>
    </ndxf>
  </rcc>
  <rcc rId="3225" sId="5">
    <oc r="O41">
      <f>SUM(#REF!+O12+O20+O28+O36+O37+O39)</f>
    </oc>
    <nc r="O41">
      <f>O12+O20+O28+O36+O40</f>
    </nc>
  </rcc>
  <rcc rId="3226" sId="5">
    <oc r="P41">
      <f>SUM(#REF!+P12+P20+P28+P36+P37+P39)</f>
    </oc>
    <nc r="P41">
      <f>P12+P20+P28+P36+P40</f>
    </nc>
  </rcc>
  <rfmt sheetId="5" sqref="O39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m rId="3227" sheetId="5" source="M43:M44" destination="O43:O44" sourceSheetId="5">
    <rfmt sheetId="5" sqref="O43" start="0" length="0">
      <dxf>
        <numFmt numFmtId="4" formatCode="#,##0.00"/>
        <alignment vertical="center"/>
        <border outline="0">
          <top style="thin">
            <color indexed="64"/>
          </top>
          <bottom style="thin">
            <color indexed="64"/>
          </bottom>
        </border>
      </dxf>
    </rfmt>
    <rfmt sheetId="5" sqref="O44" start="0" length="0">
      <dxf>
        <numFmt numFmtId="165" formatCode="0.0"/>
        <alignment vertical="center"/>
        <border outline="0">
          <top style="thin">
            <color indexed="64"/>
          </top>
          <bottom style="medium">
            <color indexed="64"/>
          </bottom>
        </border>
      </dxf>
    </rfmt>
  </rm>
  <rfmt sheetId="5" sqref="M43" start="0" length="0">
    <dxf>
      <border>
        <left style="medium">
          <color indexed="64"/>
        </left>
        <right/>
        <top style="medium">
          <color indexed="64"/>
        </top>
        <bottom style="thin">
          <color indexed="64"/>
        </bottom>
      </border>
    </dxf>
  </rfmt>
  <rcc rId="3228" sId="5" odxf="1" dxf="1">
    <oc r="Q41">
      <f>SUM(#REF!+Q12+Q20+Q28+Q36+Q37+Q39)</f>
    </oc>
    <nc r="Q41">
      <f>Q12+Q20+Q28+Q36+Q40</f>
    </nc>
    <odxf>
      <border outline="0">
        <left style="medium">
          <color indexed="64"/>
        </left>
      </border>
    </odxf>
    <ndxf>
      <border outline="0">
        <left/>
      </border>
    </ndxf>
  </rcc>
  <rcc rId="3229" sId="5" odxf="1" dxf="1" numFmtId="4">
    <nc r="Q40">
      <f>SUM(Q37:Q39)</f>
    </nc>
    <ndxf>
      <border outline="0">
        <left/>
        <right/>
      </border>
    </ndxf>
  </rcc>
  <rcc rId="3230" sId="5">
    <nc r="T38">
      <f>SUM(D38+F38+H38+J38+L38+P38+R38)</f>
    </nc>
  </rcc>
  <rcc rId="3231" sId="5" odxf="1" dxf="1" numFmtId="4">
    <nc r="S40">
      <f>SUM(S37:S39)</f>
    </nc>
    <ndxf>
      <numFmt numFmtId="4" formatCode="#,##0.00"/>
      <alignment horizontal="general"/>
      <border outline="0">
        <left/>
        <right/>
      </border>
    </ndxf>
  </rcc>
  <rcc rId="3232" sId="5" odxf="1" dxf="1" numFmtId="4">
    <nc r="T40">
      <f>SUM(T37:T39)</f>
    </nc>
    <ndxf>
      <numFmt numFmtId="4" formatCode="#,##0.00"/>
      <alignment horizontal="general"/>
    </ndxf>
  </rcc>
  <rcc rId="3233" sId="5" odxf="1" dxf="1">
    <oc r="S41">
      <f>SUM(#REF!+S12+S20+S28+S36+S37+S39)</f>
    </oc>
    <nc r="S41">
      <f>S12+S20+S28+S36+S40</f>
    </nc>
    <odxf>
      <border outline="0">
        <left style="medium">
          <color indexed="64"/>
        </left>
      </border>
    </odxf>
    <ndxf>
      <border outline="0">
        <left/>
      </border>
    </ndxf>
  </rcc>
  <rcc rId="3234" sId="5">
    <oc r="T41">
      <f>SUM(#REF!+T12+T20+T28+T36+T37+T39)</f>
    </oc>
    <nc r="T41">
      <f>T12+T20+T28+T36+T40</f>
    </nc>
  </rcc>
  <rcc rId="3235" sId="5">
    <oc r="R41">
      <f>SUM(#REF!+R12+R20+R28+R36+R37+R39)</f>
    </oc>
    <nc r="R41">
      <f>R12+R20+R28+R36+R40</f>
    </nc>
  </rcc>
  <rcc rId="3236" sId="5">
    <oc r="R12">
      <f>SUM(R5:R11)</f>
    </oc>
    <nc r="R12">
      <f>SUM(R5:R11)</f>
    </nc>
  </rcc>
  <rcc rId="3237" sId="5">
    <oc r="R20">
      <f>SUM(R13:R19)</f>
    </oc>
    <nc r="R20">
      <f>SUM(R13:R19)</f>
    </nc>
  </rcc>
  <rcc rId="3238" sId="5">
    <oc r="R28">
      <f>SUM(R21:R27)</f>
    </oc>
    <nc r="R28">
      <f>SUM(R21:R27)</f>
    </nc>
  </rcc>
  <rcc rId="3239" sId="5">
    <oc r="R36">
      <f>SUM(R29:R35)</f>
    </oc>
    <nc r="R36">
      <f>SUM(R29:R35)</f>
    </nc>
  </rcc>
  <rcc rId="3240" sId="5">
    <nc r="R40">
      <f>SUM(R37:R39)</f>
    </nc>
  </rcc>
  <rcc rId="3241" sId="5" numFmtId="4">
    <nc r="R5">
      <v>4477.4193548000003</v>
    </nc>
  </rcc>
  <rcc rId="3242" sId="5" numFmtId="4">
    <nc r="R6">
      <v>4477.4193548000003</v>
    </nc>
  </rcc>
  <rcc rId="3243" sId="5" numFmtId="4">
    <nc r="R7">
      <v>4477.4193548000003</v>
    </nc>
  </rcc>
  <rcc rId="3244" sId="5" numFmtId="4">
    <nc r="R8">
      <v>4477.4193548000003</v>
    </nc>
  </rcc>
  <rcc rId="3245" sId="5" numFmtId="4">
    <nc r="R9">
      <v>4477.4193548000003</v>
    </nc>
  </rcc>
  <rcc rId="3246" sId="5" numFmtId="4">
    <nc r="R10">
      <v>4477.4193548000003</v>
    </nc>
  </rcc>
  <rcc rId="3247" sId="5" numFmtId="4">
    <nc r="R11">
      <v>4477.4193548000003</v>
    </nc>
  </rcc>
  <rcc rId="3248" sId="5" numFmtId="4">
    <nc r="R13">
      <v>4477.4193548000003</v>
    </nc>
  </rcc>
  <rcc rId="3249" sId="5" numFmtId="4">
    <nc r="R14">
      <v>4477.4193548000003</v>
    </nc>
  </rcc>
  <rcc rId="3250" sId="5" numFmtId="4">
    <nc r="R15">
      <v>4477.4193548000003</v>
    </nc>
  </rcc>
  <rcc rId="3251" sId="5" numFmtId="4">
    <nc r="R16">
      <v>4477.4193548000003</v>
    </nc>
  </rcc>
  <rcc rId="3252" sId="5" numFmtId="4">
    <nc r="R17">
      <v>4477.4193548000003</v>
    </nc>
  </rcc>
  <rcc rId="3253" sId="5" numFmtId="4">
    <nc r="R18">
      <v>4477.4193548000003</v>
    </nc>
  </rcc>
  <rcc rId="3254" sId="5" numFmtId="4">
    <nc r="R19">
      <v>4477.4193548000003</v>
    </nc>
  </rcc>
  <rcc rId="3255" sId="5" numFmtId="4">
    <nc r="R21">
      <v>4477.4193548000003</v>
    </nc>
  </rcc>
  <rcc rId="3256" sId="5" numFmtId="4">
    <nc r="R22">
      <v>4477.4193548000003</v>
    </nc>
  </rcc>
  <rcc rId="3257" sId="5" numFmtId="4">
    <nc r="R23">
      <v>4477.4193548000003</v>
    </nc>
  </rcc>
  <rcc rId="3258" sId="5" numFmtId="4">
    <nc r="R24">
      <v>4477.4193548000003</v>
    </nc>
  </rcc>
  <rcc rId="3259" sId="5" numFmtId="4">
    <nc r="R25">
      <v>4477.4193548000003</v>
    </nc>
  </rcc>
  <rcc rId="3260" sId="5" numFmtId="4">
    <nc r="R26">
      <v>4477.4193548000003</v>
    </nc>
  </rcc>
  <rcc rId="3261" sId="5" numFmtId="4">
    <nc r="R27">
      <v>4477.4193548000003</v>
    </nc>
  </rcc>
  <rcc rId="3262" sId="5" numFmtId="4">
    <nc r="R29">
      <v>4477.4193548000003</v>
    </nc>
  </rcc>
  <rcc rId="3263" sId="5" numFmtId="4">
    <nc r="R30">
      <v>4477.4193548000003</v>
    </nc>
  </rcc>
  <rcc rId="3264" sId="5" numFmtId="4">
    <nc r="R31">
      <v>4477.4193548000003</v>
    </nc>
  </rcc>
  <rcc rId="3265" sId="5" numFmtId="4">
    <nc r="R32">
      <v>4477.4193548000003</v>
    </nc>
  </rcc>
  <rcc rId="3266" sId="5" numFmtId="4">
    <nc r="R33">
      <v>4477.4193548000003</v>
    </nc>
  </rcc>
  <rcc rId="3267" sId="5" numFmtId="4">
    <nc r="R34">
      <v>4477.4193548000003</v>
    </nc>
  </rcc>
  <rcc rId="3268" sId="5" numFmtId="4">
    <nc r="R35">
      <v>4477.4193548000003</v>
    </nc>
  </rcc>
  <rcc rId="3269" sId="5" numFmtId="4">
    <nc r="R37">
      <v>4477.4193548000003</v>
    </nc>
  </rcc>
  <rcc rId="3270" sId="5" numFmtId="4">
    <nc r="R38">
      <v>4477.4193548000003</v>
    </nc>
  </rcc>
  <rcc rId="3271" sId="5" numFmtId="4">
    <nc r="R39">
      <v>4477.4193548000003</v>
    </nc>
  </rcc>
  <rcc rId="3272" sId="5" numFmtId="4">
    <nc r="V5">
      <v>967.74193539999999</v>
    </nc>
  </rcc>
  <rcc rId="3273" sId="5" numFmtId="4">
    <nc r="V6">
      <v>967.74193539999999</v>
    </nc>
  </rcc>
  <rcc rId="3274" sId="5" numFmtId="4">
    <nc r="V7">
      <v>967.74193539999999</v>
    </nc>
  </rcc>
  <rcc rId="3275" sId="5" numFmtId="4">
    <nc r="V8">
      <v>967.74193539999999</v>
    </nc>
  </rcc>
  <rcc rId="3276" sId="5" numFmtId="4">
    <nc r="V9">
      <v>967.74193539999999</v>
    </nc>
  </rcc>
  <rcc rId="3277" sId="5" numFmtId="4">
    <nc r="V10">
      <v>967.74193539999999</v>
    </nc>
  </rcc>
  <rcc rId="3278" sId="5" numFmtId="4">
    <nc r="V11">
      <v>967.74193539999999</v>
    </nc>
  </rcc>
  <rcc rId="3279" sId="5" numFmtId="4">
    <nc r="V13">
      <v>967.74193539999999</v>
    </nc>
  </rcc>
  <rcc rId="3280" sId="5" numFmtId="4">
    <nc r="V14">
      <v>967.74193539999999</v>
    </nc>
  </rcc>
  <rcc rId="3281" sId="5" numFmtId="4">
    <nc r="V15">
      <v>967.74193539999999</v>
    </nc>
  </rcc>
  <rcc rId="3282" sId="5" numFmtId="4">
    <nc r="V16">
      <v>967.74193539999999</v>
    </nc>
  </rcc>
  <rcc rId="3283" sId="5" numFmtId="4">
    <nc r="V17">
      <v>967.74193539999999</v>
    </nc>
  </rcc>
  <rcc rId="3284" sId="5" numFmtId="4">
    <nc r="V18">
      <v>967.74193539999999</v>
    </nc>
  </rcc>
  <rcc rId="3285" sId="5" numFmtId="4">
    <nc r="V19">
      <v>967.74193539999999</v>
    </nc>
  </rcc>
  <rcc rId="3286" sId="5" numFmtId="4">
    <nc r="V21">
      <v>967.74193539999999</v>
    </nc>
  </rcc>
  <rcc rId="3287" sId="5" numFmtId="4">
    <nc r="V22">
      <v>967.74193539999999</v>
    </nc>
  </rcc>
  <rcc rId="3288" sId="5" numFmtId="4">
    <nc r="V23">
      <v>967.74193539999999</v>
    </nc>
  </rcc>
  <rcc rId="3289" sId="5" numFmtId="4">
    <nc r="V24">
      <v>967.74193539999999</v>
    </nc>
  </rcc>
  <rcc rId="3290" sId="5" numFmtId="4">
    <nc r="V25">
      <v>967.74193539999999</v>
    </nc>
  </rcc>
  <rcc rId="3291" sId="5" numFmtId="4">
    <nc r="V26">
      <v>967.74193539999999</v>
    </nc>
  </rcc>
  <rcc rId="3292" sId="5" numFmtId="4">
    <nc r="V27">
      <v>967.74193539999999</v>
    </nc>
  </rcc>
  <rcc rId="3293" sId="5" numFmtId="4">
    <nc r="V29">
      <v>967.74193539999999</v>
    </nc>
  </rcc>
  <rcc rId="3294" sId="5" numFmtId="4">
    <nc r="V30">
      <v>967.74193539999999</v>
    </nc>
  </rcc>
  <rcc rId="3295" sId="5" numFmtId="4">
    <nc r="V31">
      <v>967.74193539999999</v>
    </nc>
  </rcc>
  <rcc rId="3296" sId="5" numFmtId="4">
    <nc r="V32">
      <v>967.74193539999999</v>
    </nc>
  </rcc>
  <rcc rId="3297" sId="5" numFmtId="4">
    <nc r="V33">
      <v>967.74193539999999</v>
    </nc>
  </rcc>
  <rcc rId="3298" sId="5" numFmtId="4">
    <nc r="V34">
      <v>967.74193539999999</v>
    </nc>
  </rcc>
  <rcc rId="3299" sId="5" numFmtId="4">
    <nc r="V35">
      <v>967.74193539999999</v>
    </nc>
  </rcc>
  <rcc rId="3300" sId="5" numFmtId="4">
    <nc r="V37">
      <v>967.74193539999999</v>
    </nc>
  </rcc>
  <rcc rId="3301" sId="5" numFmtId="4">
    <nc r="V38">
      <v>967.74193539999999</v>
    </nc>
  </rcc>
  <rcc rId="3302" sId="5" numFmtId="4">
    <nc r="V39">
      <v>967.74193539999999</v>
    </nc>
  </rcc>
  <rcc rId="3303" sId="5" odxf="1" dxf="1">
    <oc r="U41">
      <f>SUM(#REF!+U12+U20+U28+U36+U37+U39)</f>
    </oc>
    <nc r="U41">
      <f>U12+U20+U28+U36+U40</f>
    </nc>
    <odxf>
      <border outline="0">
        <left style="medium">
          <color indexed="64"/>
        </left>
      </border>
    </odxf>
    <ndxf>
      <border outline="0">
        <left/>
      </border>
    </ndxf>
  </rcc>
  <rcc rId="3304" sId="5">
    <oc r="V41">
      <f>SUM(#REF!+V12+V20+V28+V36+V37+V39)</f>
    </oc>
    <nc r="V41">
      <f>V12+V20+V28+V36+V40</f>
    </nc>
  </rcc>
  <rcc rId="3305" sId="5" odxf="1" dxf="1" numFmtId="4">
    <nc r="U40">
      <f>SUM(U37:U39)</f>
    </nc>
    <ndxf>
      <border outline="0">
        <left/>
        <right/>
      </border>
    </ndxf>
  </rcc>
  <rcc rId="3306" sId="5" numFmtId="4">
    <nc r="V40">
      <f>SUM(V37:V39)</f>
    </nc>
  </rcc>
  <rcc rId="3307" sId="5">
    <nc r="X38">
      <f>SUM(T38+V38)</f>
    </nc>
  </rcc>
  <rcc rId="3308" sId="5" odxf="1" dxf="1" numFmtId="4">
    <nc r="W40">
      <f>SUM(W37:W39)</f>
    </nc>
    <ndxf>
      <border outline="0">
        <left/>
        <right/>
      </border>
    </ndxf>
  </rcc>
  <rcc rId="3309" sId="5" odxf="1" dxf="1" numFmtId="4">
    <nc r="X40">
      <f>SUM(X37:X39)</f>
    </nc>
    <ndxf>
      <numFmt numFmtId="4" formatCode="#,##0.00"/>
      <border outline="0">
        <left/>
        <right/>
        <top/>
        <bottom style="thin">
          <color indexed="64"/>
        </bottom>
      </border>
    </ndxf>
  </rcc>
  <rcc rId="3310" sId="5" odxf="1" dxf="1">
    <oc r="W41">
      <f>SUM(#REF!+W12+W20+W28+W36+W37+W39)</f>
    </oc>
    <nc r="W41">
      <f>W12+W20+W28+W36+W40</f>
    </nc>
    <odxf>
      <border outline="0">
        <left style="medium">
          <color indexed="64"/>
        </left>
      </border>
    </odxf>
    <ndxf>
      <border outline="0">
        <left/>
      </border>
    </ndxf>
  </rcc>
  <rcc rId="3311" sId="5">
    <oc r="X41">
      <f>SUM(#REF!+X12+X20+X28+X36+X37+X39)</f>
    </oc>
    <nc r="X41">
      <f>X12+X20+X28+X36+X40</f>
    </nc>
  </rcc>
  <rfmt sheetId="5" sqref="M44" start="0" length="0">
    <dxf>
      <border>
        <left style="medium">
          <color indexed="64"/>
        </left>
        <right/>
        <top style="thin">
          <color indexed="64"/>
        </top>
        <bottom style="medium">
          <color indexed="64"/>
        </bottom>
      </border>
    </dxf>
  </rfmt>
  <rfmt sheetId="5" sqref="L40" start="0" length="0">
    <dxf>
      <border>
        <left/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5" sqref="K40" start="0" length="0">
    <dxf>
      <border>
        <left style="medium">
          <color indexed="64"/>
        </left>
        <right/>
        <top style="thin">
          <color indexed="64"/>
        </top>
        <bottom style="medium">
          <color indexed="64"/>
        </bottom>
      </border>
    </dxf>
  </rfmt>
  <rfmt sheetId="5" sqref="I40" start="0" length="0">
    <dxf>
      <border>
        <left style="medium">
          <color indexed="64"/>
        </left>
        <right/>
        <top style="thin">
          <color indexed="64"/>
        </top>
        <bottom style="medium">
          <color indexed="64"/>
        </bottom>
      </border>
    </dxf>
  </rfmt>
  <rfmt sheetId="5" sqref="F40" start="0" length="0">
    <dxf>
      <border>
        <left/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5" sqref="D4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5" sqref="D41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5" sqref="G41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5" sqref="H41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5" sqref="K41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5" sqref="M41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5" sqref="P41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5" sqref="P40" start="0" length="0">
    <dxf>
      <border>
        <left/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5" sqref="S41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5" sqref="S40" start="0" length="0">
    <dxf>
      <border>
        <left style="medium">
          <color indexed="64"/>
        </left>
        <right/>
        <top style="thin">
          <color indexed="64"/>
        </top>
        <bottom style="medium">
          <color indexed="64"/>
        </bottom>
      </border>
    </dxf>
  </rfmt>
  <rfmt sheetId="5" sqref="T40" start="0" length="0">
    <dxf>
      <border>
        <left/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5" sqref="U41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5" sqref="W40" start="0" length="0">
    <dxf>
      <border>
        <left style="medium">
          <color indexed="64"/>
        </left>
        <right/>
        <top style="thin">
          <color indexed="64"/>
        </top>
        <bottom style="medium">
          <color indexed="64"/>
        </bottom>
      </border>
    </dxf>
  </rfmt>
  <rfmt sheetId="5" sqref="V41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5" sqref="Y4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5" sqref="O42:O44" start="0" length="0">
    <dxf>
      <border>
        <left style="thin">
          <color indexed="64"/>
        </left>
      </border>
    </dxf>
  </rfmt>
  <rfmt sheetId="5" sqref="O44" start="0" length="0">
    <dxf>
      <border>
        <bottom style="thin">
          <color indexed="64"/>
        </bottom>
      </border>
    </dxf>
  </rfmt>
  <rfmt sheetId="5" sqref="N40" start="0" length="0">
    <dxf>
      <border>
        <left/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5" sqref="N40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5" sqref="N43" start="0" length="0">
    <dxf>
      <border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5" sqref="T4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5" sqref="R4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5" sqref="V4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5" sqref="K4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5" sqref="I4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5" sqref="H4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5" sqref="F4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5" sqref="X4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5" sqref="Z5:Z40" start="0" length="0">
    <dxf>
      <border>
        <right style="thin">
          <color indexed="64"/>
        </right>
      </border>
    </dxf>
  </rfmt>
  <rfmt sheetId="5" sqref="O45" start="0" length="0">
    <dxf>
      <border>
        <left/>
        <right/>
        <top style="medium">
          <color indexed="64"/>
        </top>
        <bottom/>
      </border>
    </dxf>
  </rfmt>
  <rfmt sheetId="5" sqref="N44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'06_22'!$A$1:$X$43</formula>
    <oldFormula>'06_22'!$A$1:$X$43</oldFormula>
  </rdn>
  <rdn rId="0" localSheetId="7" customView="1" name="Z_2F7A225A_03CC_4C3E_9ABA_50B66929A417_.wvu.PrintArea" hidden="1" oldHidden="1">
    <formula>'07_22'!$A$1:$X$44</formula>
    <oldFormula>'07_22'!$A$1:$X$44</oldFormula>
  </rdn>
  <rdn rId="0" localSheetId="8" customView="1" name="Z_2F7A225A_03CC_4C3E_9ABA_50B66929A417_.wvu.PrintArea" hidden="1" oldHidden="1">
    <formula>'08_22'!$A$1:$X$44</formula>
    <oldFormula>'08_22'!$A$1:$X$44</oldFormula>
  </rdn>
  <rdn rId="0" localSheetId="9" customView="1" name="Z_2F7A225A_03CC_4C3E_9ABA_50B66929A417_.wvu.PrintArea" hidden="1" oldHidden="1">
    <formula>'09_22'!$A$1:$X$43</formula>
    <oldFormula>'09_22'!$A$1:$X$43</oldFormula>
  </rdn>
  <rdn rId="0" localSheetId="10" customView="1" name="Z_2F7A225A_03CC_4C3E_9ABA_50B66929A417_.wvu.PrintArea" hidden="1" oldHidden="1">
    <formula>'10_22'!$A$1:$X$45</formula>
    <oldFormula>'10_22'!$A$1:$X$45</oldFormula>
  </rdn>
  <rdn rId="0" localSheetId="11" customView="1" name="Z_2F7A225A_03CC_4C3E_9ABA_50B66929A417_.wvu.PrintArea" hidden="1" oldHidden="1">
    <formula>'11_22'!$A$1:$X$43</formula>
    <oldFormula>'11_22'!$A$1:$X$43</oldFormula>
  </rdn>
  <rdn rId="0" localSheetId="12" customView="1" name="Z_2F7A225A_03CC_4C3E_9ABA_50B66929A417_.wvu.PrintArea" hidden="1" oldHidden="1">
    <formula>'12_22'!$A$1:$X$44</formula>
    <oldFormula>'12_22'!$A$1:$X$44</oldFormula>
  </rdn>
  <rcv guid="{2F7A225A-03CC-4C3E-9ABA-50B66929A417}" action="add"/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24" sId="13">
    <nc r="R8">
      <f>D8+F8+H8+J8+L8+N8+P8</f>
    </nc>
  </rcc>
  <rcc rId="3325" sId="13">
    <nc r="Q8">
      <f>C8+E8+G8+I8+K8+M8+O8</f>
    </nc>
  </rcc>
  <rfmt sheetId="13" sqref="A11:B11" start="0" length="0">
    <dxf>
      <border>
        <bottom style="medium">
          <color indexed="64"/>
        </bottom>
      </border>
    </dxf>
  </rfmt>
  <rfmt sheetId="13" sqref="Q12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13" sqref="R11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13" sqref="V11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15" sqref="P1" start="0" length="0">
    <dxf>
      <alignment horizontal="center"/>
    </dxf>
  </rfmt>
  <rfmt sheetId="15" sqref="Q2" start="0" length="0">
    <dxf>
      <font>
        <sz val="10"/>
        <color theme="1"/>
        <name val="DIN Offc"/>
        <family val="2"/>
        <scheme val="none"/>
      </font>
    </dxf>
  </rfmt>
  <rfmt sheetId="15" sqref="P3" start="0" length="0">
    <dxf>
      <font>
        <b/>
        <sz val="14"/>
      </font>
      <fill>
        <patternFill patternType="solid">
          <bgColor theme="0" tint="-0.34998626667073579"/>
        </patternFill>
      </fill>
      <alignment horizontal="center"/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cc rId="3326" sId="15" odxf="1" dxf="1">
    <nc r="Q3" t="inlineStr">
      <is>
        <t>Index</t>
      </is>
    </nc>
    <odxf>
      <font>
        <b val="0"/>
        <sz val="14"/>
      </font>
      <fill>
        <patternFill patternType="none">
          <bgColor indexed="65"/>
        </patternFill>
      </fill>
      <alignment horizontal="general"/>
      <border outline="0">
        <right/>
        <top/>
      </border>
    </odxf>
    <ndxf>
      <font>
        <b/>
        <sz val="10"/>
      </font>
      <fill>
        <patternFill patternType="solid">
          <bgColor theme="0" tint="-0.34998626667073579"/>
        </patternFill>
      </fill>
      <alignment horizontal="center"/>
      <border outline="0">
        <right style="medium">
          <color indexed="64"/>
        </right>
        <top style="medium">
          <color indexed="64"/>
        </top>
      </border>
    </ndxf>
  </rcc>
  <rcc rId="3327" sId="15" odxf="1" s="1" dxf="1">
    <nc r="P4">
      <f>'01_23'!Y42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8" sId="15" odxf="1" s="1" dxf="1">
    <nc r="Q4">
      <f>SUM(100/N4*P4)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29" sId="15" odxf="1" s="1" dxf="1">
    <nc r="P5">
      <f>'02_23'!Y38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0" sId="15" odxf="1" s="1" dxf="1">
    <nc r="Q5">
      <f>SUM(100/N5*P5)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31" sId="15" odxf="1" s="1" dxf="1">
    <nc r="P6">
      <f>'03_23'!Y41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2" sId="15" odxf="1" s="1" dxf="1">
    <nc r="Q6">
      <f>SUM(100/N6*P6)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33" sId="15" odxf="1" s="1" dxf="1">
    <nc r="P7">
      <f>'04_23'!Y40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4" sId="15" odxf="1" s="1" dxf="1">
    <nc r="Q7">
      <f>SUM(100/N7*P7)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35" sId="15" odxf="1" s="1" dxf="1">
    <nc r="P8">
      <f>'05_23'!Y41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6" sId="15" odxf="1" s="1" dxf="1">
    <nc r="Q8">
      <f>SUM(100/N8*P8)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37" sId="15" odxf="1" s="1" dxf="1">
    <nc r="P9">
      <f>'06_22'!Y40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8" sId="15" odxf="1" s="1" dxf="1">
    <nc r="Q9">
      <f>SUM(100/N9*P9)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39" sId="15" odxf="1" s="1" dxf="1">
    <nc r="P10">
      <f>'07_22'!Y41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40" sId="15" odxf="1" s="1" dxf="1">
    <nc r="Q10">
      <f>SUM(100/N10*P10)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41" sId="15" odxf="1" s="1" dxf="1">
    <nc r="P11">
      <f>'08_22'!Y41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42" sId="15" odxf="1" s="1" dxf="1">
    <nc r="Q11">
      <f>SUM(100/N11*P11)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43" sId="15" odxf="1" s="1" dxf="1">
    <nc r="P12">
      <f>'09_22'!Y40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44" sId="15" odxf="1" s="1" dxf="1">
    <nc r="Q12">
      <f>SUM(100/N12*P12)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45" sId="15" odxf="1" s="1" dxf="1">
    <nc r="P13">
      <f>'10_23'!Y42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46" sId="15" odxf="1" s="1" dxf="1">
    <nc r="Q13">
      <f>SUM(100/N13*P13)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47" sId="15" odxf="1" s="1" dxf="1">
    <nc r="P14">
      <f>'11_23'!Y40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48" sId="15" odxf="1" s="1" dxf="1">
    <nc r="Q14">
      <f>SUM(100/N14*P14)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49" sId="15" odxf="1" s="1" dxf="1">
    <nc r="P15">
      <f>'12_23'!Y41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50" sId="15" odxf="1" s="1" dxf="1">
    <nc r="Q15">
      <f>SUM(100/N15*P15)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</border>
    </ndxf>
  </rcc>
  <rcc rId="3351" sId="15" odxf="1" s="1" dxf="1">
    <nc r="P16">
      <f>SUM(P4:P15)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4" formatCode="#,##0.00"/>
      <fill>
        <patternFill patternType="solid">
          <bgColor theme="5" tint="0.79998168889431442"/>
        </patternFill>
      </fill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ndxf>
  </rcc>
  <rcc rId="3352" sId="15" odxf="1" s="1" dxf="1">
    <nc r="Q16">
      <f>SUM(100/N16*P16)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/>
        <sz val="10"/>
        <color auto="1"/>
        <name val="DIN Offc"/>
        <family val="2"/>
        <scheme val="none"/>
      </font>
      <numFmt numFmtId="4" formatCode="#,##0.00"/>
      <fill>
        <patternFill patternType="solid">
          <bgColor theme="5" tint="0.79998168889431442"/>
        </patternFill>
      </fill>
      <border outline="0">
        <right style="medium">
          <color indexed="64"/>
        </right>
        <top style="medium">
          <color indexed="64"/>
        </top>
        <bottom style="thin">
          <color indexed="64"/>
        </bottom>
      </border>
    </ndxf>
  </rcc>
  <rfmt sheetId="15" sqref="Q17" start="0" length="0">
    <dxf>
      <font>
        <sz val="10"/>
        <color theme="1"/>
        <name val="DIN Offc"/>
        <family val="2"/>
        <scheme val="none"/>
      </font>
    </dxf>
  </rfmt>
  <rcc rId="3353" sId="15" odxf="1" dxf="1">
    <nc r="P18">
      <v>2022</v>
    </nc>
    <odxf>
      <font>
        <b val="0"/>
        <sz val="14"/>
      </font>
      <fill>
        <patternFill patternType="none">
          <bgColor indexed="65"/>
        </patternFill>
      </fill>
      <alignment horizontal="general"/>
      <border outline="0">
        <left/>
        <right/>
        <top/>
        <bottom/>
      </border>
    </odxf>
    <ndxf>
      <font>
        <b/>
        <sz val="14"/>
      </font>
      <fill>
        <patternFill patternType="solid">
          <bgColor theme="0" tint="-0.14999847407452621"/>
        </patternFill>
      </fill>
      <alignment horizontal="center"/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ndxf>
  </rcc>
  <rcc rId="3354" sId="15" odxf="1" dxf="1">
    <nc r="Q18" t="inlineStr">
      <is>
        <t>Index</t>
      </is>
    </nc>
    <odxf>
      <font>
        <b val="0"/>
        <sz val="14"/>
      </font>
      <fill>
        <patternFill patternType="none">
          <bgColor indexed="65"/>
        </patternFill>
      </fill>
      <alignment horizontal="general"/>
      <border outline="0">
        <right/>
        <top/>
      </border>
    </odxf>
    <ndxf>
      <font>
        <b/>
        <sz val="10"/>
      </font>
      <fill>
        <patternFill patternType="solid">
          <bgColor theme="0" tint="-0.14999847407452621"/>
        </patternFill>
      </fill>
      <alignment horizontal="center"/>
      <border outline="0">
        <right style="medium">
          <color indexed="64"/>
        </right>
        <top style="medium">
          <color indexed="64"/>
        </top>
      </border>
    </ndxf>
  </rcc>
  <rcc rId="3355" sId="15" odxf="1" s="1" dxf="1">
    <nc r="P19">
      <f>'01_23'!E42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56" sId="15" odxf="1" s="1" dxf="1">
    <nc r="Q19">
      <f>SUM(100/N19*P19)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57" sId="15" odxf="1" s="1" dxf="1">
    <nc r="P20">
      <f>'02_23'!E38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58" sId="15" odxf="1" s="1" dxf="1">
    <nc r="Q20">
      <f>SUM(100/N20*P20)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59" sId="15" odxf="1" s="1" dxf="1">
    <nc r="P21">
      <f>'03_23'!E41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0" sId="15" odxf="1" s="1" dxf="1">
    <nc r="Q21">
      <f>SUM(100/N21*P21)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61" sId="15" odxf="1" s="1" dxf="1">
    <nc r="P22">
      <f>'04_23'!E40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2" sId="15" odxf="1" s="1" dxf="1">
    <nc r="Q22">
      <f>SUM(100/N22*P22)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63" sId="15" odxf="1" s="1" dxf="1">
    <nc r="P23">
      <f>'05_23'!E41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4" sId="15" odxf="1" s="1" dxf="1">
    <nc r="Q23">
      <f>SUM(100/N23*P23)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65" sId="15" odxf="1" s="1" dxf="1">
    <nc r="P24">
      <f>'06_22'!E40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6" sId="15" odxf="1" s="1" dxf="1">
    <nc r="Q24">
      <f>SUM(100/N24*P24)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67" sId="15" odxf="1" s="1" dxf="1">
    <nc r="P25">
      <f>'07_22'!E41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8" sId="15" odxf="1" s="1" dxf="1">
    <nc r="Q25">
      <f>SUM(100/N25*P25)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69" sId="15" odxf="1" s="1" dxf="1">
    <nc r="P26">
      <f>'08_22'!E41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0" sId="15" odxf="1" s="1" dxf="1">
    <nc r="Q26">
      <f>SUM(100/N26*P26)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71" sId="15" odxf="1" s="1" dxf="1">
    <nc r="P27">
      <f>'09_22'!E40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2" sId="15" odxf="1" s="1" dxf="1">
    <nc r="Q27">
      <f>SUM(100/N27*P27)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73" sId="15" odxf="1" s="1" dxf="1">
    <nc r="P28">
      <f>'10_23'!E42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4" sId="15" odxf="1" s="1" dxf="1">
    <nc r="Q28">
      <f>SUM(100/N28*P28)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75" sId="15" odxf="1" s="1" dxf="1">
    <nc r="P29">
      <f>'11_23'!E40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6" sId="15" odxf="1" s="1" dxf="1">
    <nc r="Q29">
      <f>SUM(100/N29*P29)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77" sId="15" odxf="1" s="1" dxf="1">
    <nc r="P30">
      <f>'12_23'!E41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8" sId="15" odxf="1" s="1" dxf="1">
    <nc r="Q30">
      <f>SUM(100/N30*P30)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</border>
    </ndxf>
  </rcc>
  <rcc rId="3379" sId="15" odxf="1" s="1" dxf="1">
    <nc r="P31">
      <f>SUM(P19:P30)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4" formatCode="#,##0.00"/>
      <fill>
        <patternFill patternType="solid">
          <bgColor theme="5" tint="0.79998168889431442"/>
        </patternFill>
      </fill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ndxf>
  </rcc>
  <rcc rId="3380" sId="15" odxf="1" s="1" dxf="1">
    <nc r="Q31">
      <f>SUM(100/N31*P31)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/>
        <sz val="10"/>
        <color auto="1"/>
        <name val="DIN Offc"/>
        <family val="2"/>
        <scheme val="none"/>
      </font>
      <numFmt numFmtId="4" formatCode="#,##0.00"/>
      <fill>
        <patternFill patternType="solid">
          <bgColor theme="5" tint="0.79998168889431442"/>
        </patternFill>
      </fill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fmt sheetId="15" sqref="Q32" start="0" length="0">
    <dxf>
      <font>
        <sz val="10"/>
        <color theme="1"/>
        <name val="DIN Offc"/>
        <family val="2"/>
        <scheme val="none"/>
      </font>
    </dxf>
  </rfmt>
  <rcc rId="3381" sId="15" odxf="1" dxf="1">
    <nc r="P33">
      <v>2022</v>
    </nc>
    <odxf>
      <font>
        <b val="0"/>
        <sz val="14"/>
      </font>
      <fill>
        <patternFill patternType="none">
          <bgColor indexed="65"/>
        </patternFill>
      </fill>
      <alignment horizontal="general"/>
      <border outline="0">
        <left/>
        <right/>
        <top/>
        <bottom/>
      </border>
    </odxf>
    <ndxf>
      <font>
        <b/>
        <sz val="14"/>
      </font>
      <fill>
        <patternFill patternType="solid">
          <bgColor theme="0" tint="-0.14999847407452621"/>
        </patternFill>
      </fill>
      <alignment horizontal="center"/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ndxf>
  </rcc>
  <rcc rId="3382" sId="15" odxf="1" dxf="1">
    <nc r="Q33" t="inlineStr">
      <is>
        <t>Index</t>
      </is>
    </nc>
    <odxf>
      <font>
        <b val="0"/>
        <sz val="14"/>
      </font>
      <fill>
        <patternFill patternType="none">
          <bgColor indexed="65"/>
        </patternFill>
      </fill>
      <alignment horizontal="general"/>
      <border outline="0">
        <right/>
        <top/>
      </border>
    </odxf>
    <ndxf>
      <font>
        <b/>
        <sz val="10"/>
      </font>
      <fill>
        <patternFill patternType="solid">
          <bgColor theme="0" tint="-0.14999847407452621"/>
        </patternFill>
      </fill>
      <alignment horizontal="center"/>
      <border outline="0">
        <right style="medium">
          <color indexed="64"/>
        </right>
        <top style="medium">
          <color indexed="64"/>
        </top>
      </border>
    </ndxf>
  </rcc>
  <rcc rId="3383" sId="15" odxf="1" s="1" dxf="1">
    <nc r="P34">
      <f>'01_23'!S42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4" sId="15" odxf="1" s="1" dxf="1">
    <nc r="Q34">
      <f>SUM(100/N34*P34)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85" sId="15" odxf="1" s="1" dxf="1">
    <nc r="P35">
      <f>'02_23'!S38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6" sId="15" odxf="1" s="1" dxf="1">
    <nc r="Q35">
      <f>SUM(100/N35*P35)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87" sId="15" odxf="1" s="1" dxf="1">
    <nc r="P36">
      <f>'03_23'!S41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8" sId="15" odxf="1" s="1" dxf="1">
    <nc r="Q36">
      <f>SUM(100/N36*P36)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89" sId="15" odxf="1" s="1" dxf="1">
    <nc r="P37">
      <f>'04_23'!S40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0" sId="15" odxf="1" s="1" dxf="1">
    <nc r="Q37">
      <f>SUM(100/N37*P37)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91" sId="15" odxf="1" s="1" dxf="1">
    <nc r="P38">
      <f>'05_23'!S41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2" sId="15" odxf="1" s="1" dxf="1">
    <nc r="Q38">
      <f>SUM(100/N38*P38)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93" sId="15" odxf="1" s="1" dxf="1">
    <nc r="P39">
      <f>'06_22'!S40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4" sId="15" odxf="1" s="1" dxf="1">
    <nc r="Q39">
      <f>SUM(100/N39*P39)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95" sId="15" odxf="1" s="1" dxf="1">
    <nc r="P40">
      <f>'07_22'!S41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6" sId="15" odxf="1" s="1" dxf="1">
    <nc r="Q40">
      <f>SUM(100/N40*P40)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97" sId="15" odxf="1" s="1" dxf="1">
    <nc r="P41">
      <f>'08_22'!S41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8" sId="15" odxf="1" s="1" dxf="1">
    <nc r="Q41">
      <f>SUM(100/N41*P41)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399" sId="15" odxf="1" s="1" dxf="1">
    <nc r="P42">
      <f>'09_22'!S40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0" sId="15" odxf="1" s="1" dxf="1">
    <nc r="Q42">
      <f>SUM(100/N42*P42)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01" sId="15" odxf="1" s="1" dxf="1">
    <nc r="P43">
      <f>'10_23'!S42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2" sId="15" odxf="1" s="1" dxf="1">
    <nc r="Q43">
      <f>SUM(100/N43*P43)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03" sId="15" odxf="1" s="1" dxf="1">
    <nc r="P44">
      <f>'11_23'!S40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4" sId="15" odxf="1" s="1" dxf="1">
    <nc r="Q44">
      <f>SUM(100/N44*P44)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05" sId="15" odxf="1" s="1" dxf="1">
    <nc r="P45">
      <f>'12_23'!S41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6" sId="15" odxf="1" s="1" dxf="1">
    <nc r="Q45">
      <f>SUM(100/N45*P45)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</border>
    </ndxf>
  </rcc>
  <rcc rId="3407" sId="15" odxf="1" s="1" dxf="1">
    <nc r="P46">
      <f>SUM(P34:P45)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4" formatCode="#,##0.00"/>
      <fill>
        <patternFill patternType="solid">
          <bgColor theme="5" tint="0.79998168889431442"/>
        </patternFill>
      </fill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ndxf>
  </rcc>
  <rcc rId="3408" sId="15" odxf="1" s="1" dxf="1">
    <nc r="Q46">
      <f>SUM(100/N46*P46)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/>
        <sz val="10"/>
        <color auto="1"/>
        <name val="DIN Offc"/>
        <family val="2"/>
        <scheme val="none"/>
      </font>
      <numFmt numFmtId="4" formatCode="#,##0.00"/>
      <fill>
        <patternFill patternType="solid">
          <bgColor theme="5" tint="0.79998168889431442"/>
        </patternFill>
      </fill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fmt sheetId="15" s="1" sqref="P47" start="0" length="0">
    <dxf>
      <font>
        <sz val="11"/>
        <color auto="1"/>
        <name val="DIN Offc"/>
        <family val="2"/>
        <scheme val="none"/>
      </font>
      <numFmt numFmtId="4" formatCode="#,##0.00"/>
    </dxf>
  </rfmt>
  <rfmt sheetId="15" s="1" sqref="Q47" start="0" length="0">
    <dxf>
      <font>
        <b/>
        <sz val="10"/>
        <color auto="1"/>
        <name val="DIN Offc"/>
        <family val="2"/>
        <scheme val="none"/>
      </font>
      <numFmt numFmtId="4" formatCode="#,##0.00"/>
    </dxf>
  </rfmt>
  <rcc rId="3409" sId="15" odxf="1" dxf="1">
    <nc r="P48">
      <v>2022</v>
    </nc>
    <odxf>
      <font>
        <b val="0"/>
        <sz val="14"/>
      </font>
      <fill>
        <patternFill patternType="none">
          <bgColor indexed="65"/>
        </patternFill>
      </fill>
      <alignment horizontal="general"/>
      <border outline="0">
        <left/>
        <right/>
        <top/>
        <bottom/>
      </border>
    </odxf>
    <ndxf>
      <font>
        <b/>
        <sz val="14"/>
      </font>
      <fill>
        <patternFill patternType="solid">
          <bgColor theme="0" tint="-0.14999847407452621"/>
        </patternFill>
      </fill>
      <alignment horizontal="center"/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ndxf>
  </rcc>
  <rcc rId="3410" sId="15" odxf="1" dxf="1">
    <nc r="Q48" t="inlineStr">
      <is>
        <t>Index</t>
      </is>
    </nc>
    <odxf>
      <font>
        <b val="0"/>
        <sz val="14"/>
      </font>
      <fill>
        <patternFill patternType="none">
          <bgColor indexed="65"/>
        </patternFill>
      </fill>
      <alignment horizontal="general"/>
      <border outline="0">
        <right/>
        <top/>
      </border>
    </odxf>
    <ndxf>
      <font>
        <b/>
        <sz val="10"/>
      </font>
      <fill>
        <patternFill patternType="solid">
          <bgColor theme="0" tint="-0.14999847407452621"/>
        </patternFill>
      </fill>
      <alignment horizontal="center"/>
      <border outline="0">
        <right style="medium">
          <color indexed="64"/>
        </right>
        <top style="medium">
          <color indexed="64"/>
        </top>
      </border>
    </ndxf>
  </rcc>
  <rcc rId="3411" sId="15" odxf="1" s="1" dxf="1">
    <nc r="P49">
      <f>'01_23'!M42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12" sId="15" odxf="1" s="1" dxf="1">
    <nc r="Q49">
      <f>SUM(100/N49*P49)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13" sId="15" odxf="1" s="1" dxf="1">
    <nc r="P50">
      <f>'02_23'!M38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14" sId="15" odxf="1" s="1" dxf="1">
    <nc r="Q50">
      <f>SUM(100/N50*P50)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15" sId="15" odxf="1" s="1" dxf="1">
    <nc r="P51">
      <f>'03_23'!M41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16" sId="15" odxf="1" s="1" dxf="1">
    <nc r="Q51">
      <f>SUM(100/N51*P51)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17" sId="15" odxf="1" s="1" dxf="1">
    <nc r="P52">
      <f>'04_23'!M40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18" sId="15" odxf="1" s="1" dxf="1">
    <nc r="Q52">
      <f>SUM(100/N52*P52)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19" sId="15" odxf="1" s="1" dxf="1">
    <nc r="P53">
      <f>'05_23'!M41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0" sId="15" odxf="1" s="1" dxf="1">
    <nc r="Q53">
      <f>SUM(100/N53*P53)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21" sId="15" odxf="1" s="1" dxf="1">
    <nc r="P54">
      <f>'06_22'!M40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2" sId="15" odxf="1" s="1" dxf="1">
    <nc r="Q54">
      <f>SUM(100/N54*P54)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23" sId="15" odxf="1" s="1" dxf="1">
    <nc r="P55">
      <f>'07_22'!M41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4" sId="15" odxf="1" s="1" dxf="1">
    <nc r="Q55">
      <f>SUM(100/N55*P55)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25" sId="15" odxf="1" s="1" dxf="1">
    <nc r="P56">
      <f>'08_22'!M41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6" sId="15" odxf="1" s="1" dxf="1">
    <nc r="Q56">
      <f>SUM(100/N56*P56)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27" sId="15" odxf="1" s="1" dxf="1">
    <nc r="P57">
      <f>'09_22'!M40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8" sId="15" odxf="1" s="1" dxf="1">
    <nc r="Q57">
      <f>SUM(100/N57*P57)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29" sId="15" odxf="1" s="1" dxf="1">
    <nc r="P58">
      <f>'10_23'!M42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0" sId="15" odxf="1" s="1" dxf="1">
    <nc r="Q58">
      <f>SUM(100/N58*P58)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31" sId="15" odxf="1" s="1" dxf="1">
    <nc r="P59">
      <f>'11_23'!M40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2" sId="15" odxf="1" s="1" dxf="1">
    <nc r="Q59">
      <f>SUM(100/N59*P59)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33" sId="15" odxf="1" s="1" dxf="1">
    <nc r="P60">
      <f>'12_23'!M41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4" sId="15" odxf="1" s="1" dxf="1">
    <nc r="Q60">
      <f>SUM(100/N60*P60)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</border>
    </ndxf>
  </rcc>
  <rcc rId="3435" sId="15" odxf="1" s="1" dxf="1">
    <nc r="P61">
      <f>SUM(P49:P60)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4" formatCode="#,##0.00"/>
      <fill>
        <patternFill patternType="solid">
          <bgColor theme="5" tint="0.79998168889431442"/>
        </patternFill>
      </fill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ndxf>
  </rcc>
  <rcc rId="3436" sId="15" odxf="1" s="1" dxf="1">
    <nc r="Q61">
      <f>SUM(100/N61*P61)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/>
        <sz val="10"/>
        <color auto="1"/>
        <name val="DIN Offc"/>
        <family val="2"/>
        <scheme val="none"/>
      </font>
      <numFmt numFmtId="4" formatCode="#,##0.00"/>
      <fill>
        <patternFill patternType="solid">
          <bgColor theme="5" tint="0.79998168889431442"/>
        </patternFill>
      </fill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fmt sheetId="15" sqref="Q62" start="0" length="0">
    <dxf>
      <font>
        <sz val="10"/>
        <color theme="1"/>
        <name val="DIN Offc"/>
        <family val="2"/>
        <scheme val="none"/>
      </font>
    </dxf>
  </rfmt>
  <rcc rId="3437" sId="15" odxf="1" dxf="1">
    <nc r="P63">
      <v>2022</v>
    </nc>
    <odxf>
      <font>
        <b val="0"/>
        <sz val="14"/>
      </font>
      <fill>
        <patternFill patternType="none">
          <bgColor indexed="65"/>
        </patternFill>
      </fill>
      <alignment horizontal="general"/>
      <border outline="0">
        <left/>
        <right/>
        <top/>
        <bottom/>
      </border>
    </odxf>
    <ndxf>
      <font>
        <b/>
        <sz val="14"/>
      </font>
      <fill>
        <patternFill patternType="solid">
          <bgColor theme="0" tint="-0.14999847407452621"/>
        </patternFill>
      </fill>
      <alignment horizontal="center"/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ndxf>
  </rcc>
  <rcc rId="3438" sId="15" odxf="1" dxf="1">
    <nc r="Q63" t="inlineStr">
      <is>
        <t>Index</t>
      </is>
    </nc>
    <odxf>
      <font>
        <b val="0"/>
        <sz val="14"/>
      </font>
      <fill>
        <patternFill patternType="none">
          <bgColor indexed="65"/>
        </patternFill>
      </fill>
      <alignment horizontal="general"/>
      <border outline="0">
        <right/>
        <top/>
      </border>
    </odxf>
    <ndxf>
      <font>
        <b/>
        <sz val="10"/>
      </font>
      <fill>
        <patternFill patternType="solid">
          <bgColor theme="0" tint="-0.14999847407452621"/>
        </patternFill>
      </fill>
      <alignment horizontal="center"/>
      <border outline="0">
        <right style="medium">
          <color indexed="64"/>
        </right>
        <top style="medium">
          <color indexed="64"/>
        </top>
      </border>
    </ndxf>
  </rcc>
  <rcc rId="3439" sId="15" odxf="1" s="1" dxf="1">
    <nc r="P64">
      <f>'01_23'!#REF!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0" sId="15" odxf="1" s="1" dxf="1">
    <nc r="Q64">
      <f>SUM(100/N64*P64)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41" sId="15" odxf="1" s="1" dxf="1">
    <nc r="P65">
      <f>'02_23'!#REF!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2" sId="15" odxf="1" s="1" dxf="1">
    <nc r="Q65">
      <f>SUM(100/N65*P65)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43" sId="15" odxf="1" s="1" dxf="1">
    <nc r="P66">
      <f>'03_23'!O40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4" sId="15" odxf="1" s="1" dxf="1">
    <nc r="Q66">
      <f>SUM(100/N66*P66)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45" sId="15" odxf="1" s="1" dxf="1">
    <nc r="P67">
      <f>'04_23'!O40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6" sId="15" odxf="1" s="1" dxf="1">
    <nc r="Q67">
      <f>SUM(100/N67*P67)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47" sId="15" odxf="1" s="1" dxf="1">
    <nc r="P68">
      <f>'05_23'!O41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8" sId="15" odxf="1" s="1" dxf="1">
    <nc r="Q68">
      <f>SUM(100/N68*P68)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49" sId="15" odxf="1" s="1" dxf="1">
    <nc r="P69">
      <f>'06_22'!Q40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50" sId="15" odxf="1" s="1" dxf="1">
    <nc r="Q69">
      <f>SUM(100/N69*P69)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51" sId="15" odxf="1" s="1" dxf="1">
    <nc r="P70">
      <f>'07_22'!Q41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52" sId="15" odxf="1" s="1" dxf="1">
    <nc r="Q70">
      <f>SUM(100/N70*P70)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53" sId="15" odxf="1" s="1" dxf="1">
    <nc r="P71">
      <f>'08_22'!Q41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54" sId="15" odxf="1" s="1" dxf="1">
    <nc r="Q71">
      <f>SUM(100/N71*P71)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55" sId="15" odxf="1" s="1" dxf="1">
    <nc r="P72">
      <f>'09_22'!Q40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56" sId="15" odxf="1" s="1" dxf="1">
    <nc r="Q72">
      <f>SUM(100/N72*P72)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57" sId="15" odxf="1" s="1" dxf="1">
    <nc r="P73">
      <f>'10_23'!Q42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58" sId="15" odxf="1" s="1" dxf="1">
    <nc r="Q73">
      <f>SUM(100/N73*P73)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59" sId="15" odxf="1" s="1" dxf="1">
    <nc r="P74">
      <f>'11_23'!Q40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0" sId="15" odxf="1" s="1" dxf="1">
    <nc r="Q74">
      <f>SUM(100/N74*P74)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61" sId="15" odxf="1" s="1" dxf="1">
    <nc r="P75">
      <f>'12_23'!Q41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2" sId="15" odxf="1" s="1" dxf="1">
    <nc r="Q75">
      <f>SUM(100/N75*P75)</f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 val="0"/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</border>
    </ndxf>
  </rcc>
  <rcc rId="3463" sId="15" odxf="1" s="1" dxf="1">
    <nc r="P76">
      <f>SUM(P64:P75)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4" formatCode="#,##0.00"/>
      <fill>
        <patternFill patternType="solid">
          <bgColor theme="5" tint="0.79998168889431442"/>
        </patternFill>
      </fill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ndxf>
  </rcc>
  <rcc rId="3464" sId="15" odxf="1" s="1" dxf="1">
    <nc r="Q76">
      <f>SUM(100/N76*P76)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/>
        <sz val="10"/>
        <color auto="1"/>
        <name val="DIN Offc"/>
        <family val="2"/>
        <scheme val="none"/>
      </font>
      <numFmt numFmtId="4" formatCode="#,##0.00"/>
      <fill>
        <patternFill patternType="solid">
          <bgColor theme="5" tint="0.79998168889431442"/>
        </patternFill>
      </fill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fmt sheetId="15" sqref="Q77" start="0" length="0">
    <dxf>
      <font>
        <sz val="10"/>
        <color theme="1"/>
        <name val="DIN Offc"/>
        <family val="2"/>
        <scheme val="none"/>
      </font>
    </dxf>
  </rfmt>
  <rcc rId="3465" sId="15" odxf="1" dxf="1">
    <nc r="P78">
      <v>2022</v>
    </nc>
    <odxf>
      <font>
        <b val="0"/>
        <sz val="11"/>
        <color theme="1"/>
        <name val="DIN Offc"/>
        <family val="2"/>
        <scheme val="none"/>
      </font>
      <fill>
        <patternFill patternType="none">
          <bgColor indexed="65"/>
        </patternFill>
      </fill>
      <alignment horizontal="general"/>
      <border outline="0">
        <left/>
        <right/>
        <top/>
        <bottom/>
      </border>
    </odxf>
    <ndxf>
      <font>
        <b/>
        <sz val="11"/>
        <color theme="1"/>
        <name val="DIN Offc"/>
        <family val="2"/>
        <scheme val="none"/>
      </font>
      <fill>
        <patternFill patternType="solid">
          <bgColor theme="0" tint="-0.14999847407452621"/>
        </patternFill>
      </fill>
      <alignment horizontal="center"/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ndxf>
  </rcc>
  <rcc rId="3466" sId="15" odxf="1" dxf="1">
    <nc r="Q78" t="inlineStr">
      <is>
        <t>Index</t>
      </is>
    </nc>
    <odxf>
      <font>
        <b val="0"/>
        <sz val="11"/>
        <color theme="1"/>
        <name val="DIN Offc"/>
        <family val="2"/>
        <scheme val="none"/>
      </font>
      <fill>
        <patternFill patternType="none">
          <bgColor indexed="65"/>
        </patternFill>
      </fill>
      <alignment horizontal="general"/>
      <border outline="0">
        <right/>
        <top/>
      </border>
    </odxf>
    <ndxf>
      <font>
        <b/>
        <sz val="10"/>
        <color theme="1"/>
        <name val="DIN Offc"/>
        <family val="2"/>
        <scheme val="none"/>
      </font>
      <fill>
        <patternFill patternType="solid">
          <bgColor theme="0" tint="-0.14999847407452621"/>
        </patternFill>
      </fill>
      <alignment horizontal="center"/>
      <border outline="0">
        <right style="medium">
          <color indexed="64"/>
        </right>
        <top style="medium">
          <color indexed="64"/>
        </top>
      </border>
    </ndxf>
  </rcc>
  <rcc rId="3467" sId="15" odxf="1" s="1" dxf="1">
    <nc r="P79">
      <f>'01_23'!G42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8" sId="15" odxf="1" s="1" dxf="1">
    <nc r="Q79">
      <f>SUM(100/N79*P79)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69" sId="15" odxf="1" s="1" dxf="1">
    <nc r="P80">
      <f>'02_23'!G38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0" sId="15" odxf="1" s="1" dxf="1">
    <nc r="Q80">
      <f>SUM(100/N80*P80)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71" sId="15" odxf="1" s="1" dxf="1">
    <nc r="P81">
      <f>'03_23'!G41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2" sId="15" odxf="1" s="1" dxf="1">
    <nc r="Q81">
      <f>SUM(100/N81*P81)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73" sId="15" odxf="1" s="1" dxf="1">
    <nc r="P82">
      <f>'04_23'!G40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4" sId="15" odxf="1" s="1" dxf="1">
    <nc r="Q82">
      <f>SUM(100/N82*P82)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75" sId="15" odxf="1" s="1" dxf="1">
    <nc r="P83">
      <f>'05_23'!G41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6" sId="15" odxf="1" s="1" dxf="1">
    <nc r="Q83">
      <f>SUM(100/N83*P83)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77" sId="15" odxf="1" s="1" dxf="1">
    <nc r="P84">
      <f>'06_22'!G40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8" sId="15" odxf="1" s="1" dxf="1">
    <nc r="Q84">
      <f>SUM(100/N84*P84)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79" sId="15" odxf="1" s="1" dxf="1">
    <nc r="P85">
      <f>'06_22'!G40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80" sId="15" odxf="1" s="1" dxf="1">
    <nc r="Q85">
      <f>SUM(100/N85*P85)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81" sId="15" odxf="1" s="1" dxf="1">
    <nc r="P86">
      <f>'07_22'!G41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82" sId="15" odxf="1" s="1" dxf="1">
    <nc r="Q86">
      <f>SUM(100/N86*P86)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83" sId="15" odxf="1" s="1" dxf="1">
    <nc r="P87">
      <f>'09_22'!G40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84" sId="15" odxf="1" s="1" dxf="1">
    <nc r="Q87">
      <f>SUM(100/N87*P87)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85" sId="15" odxf="1" s="1" dxf="1">
    <nc r="P88">
      <f>'10_23'!G42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86" sId="15" odxf="1" s="1" dxf="1">
    <nc r="Q88">
      <f>SUM(100/N88*P88)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87" sId="15" odxf="1" s="1" dxf="1">
    <nc r="P89">
      <f>'11_23'!G40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88" sId="15" odxf="1" s="1" dxf="1">
    <nc r="Q89">
      <f>SUM(100/N89*P89)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  <bottom style="thin">
          <color indexed="64"/>
        </bottom>
      </border>
    </ndxf>
  </rcc>
  <rcc rId="3489" sId="15" odxf="1" s="1" dxf="1">
    <nc r="P90">
      <f>'12_23'!G41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3" formatCode="#,##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90" sId="15" odxf="1" s="1" dxf="1">
    <nc r="Q90">
      <f>SUM(100/N90*P90)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0"/>
        <color auto="1"/>
        <name val="DIN Offc"/>
        <family val="2"/>
        <scheme val="none"/>
      </font>
      <numFmt numFmtId="4" formatCode="#,##0.00"/>
      <border outline="0">
        <right style="medium">
          <color indexed="64"/>
        </right>
        <top style="thin">
          <color indexed="64"/>
        </top>
      </border>
    </ndxf>
  </rcc>
  <rcc rId="3491" sId="15" odxf="1" s="1" dxf="1">
    <nc r="P91">
      <f>SUM(P79:P90)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4" formatCode="#,##0.00"/>
      <fill>
        <patternFill patternType="solid">
          <bgColor theme="5" tint="0.79998168889431442"/>
        </patternFill>
      </fill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ndxf>
  </rcc>
  <rcc rId="3492" sId="15" odxf="1" s="1" dxf="1">
    <nc r="Q91">
      <f>SUM(100/N91*P91)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>
      <font>
        <b/>
        <sz val="10"/>
        <color auto="1"/>
        <name val="DIN Offc"/>
        <family val="2"/>
        <scheme val="none"/>
      </font>
      <numFmt numFmtId="4" formatCode="#,##0.00"/>
      <fill>
        <patternFill patternType="solid">
          <bgColor theme="5" tint="0.79998168889431442"/>
        </patternFill>
      </fill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fmt sheetId="15" sqref="Q1:Q1048576" start="0" length="0">
    <dxf>
      <font>
        <sz val="10"/>
        <color theme="1"/>
        <name val="DIN Offc"/>
        <family val="2"/>
        <scheme val="none"/>
      </font>
    </dxf>
  </rfmt>
  <rcc rId="3493" sId="15">
    <nc r="P3">
      <v>2023</v>
    </nc>
  </rcc>
  <rcc rId="3494" sId="14">
    <nc r="B20">
      <f>'Jahresumsatz Monat 2023'!C18</f>
    </nc>
  </rcc>
  <rfmt sheetId="14" sqref="C20" start="0" length="0">
    <dxf>
      <border outline="0">
        <left/>
        <top style="thin">
          <color indexed="64"/>
        </top>
        <bottom style="thin">
          <color indexed="64"/>
        </bottom>
      </border>
    </dxf>
  </rfmt>
  <rcc rId="3495" sId="14">
    <nc r="C20">
      <f>'Jahresumsatz Monat 2023'!E18</f>
    </nc>
  </rcc>
  <rfmt sheetId="14" sqref="D20" start="0" length="0">
    <dxf>
      <border outline="0">
        <left/>
        <top style="thin">
          <color indexed="64"/>
        </top>
        <bottom style="thin">
          <color indexed="64"/>
        </bottom>
      </border>
    </dxf>
  </rfmt>
  <rfmt sheetId="14" sqref="E20" start="0" length="0">
    <dxf>
      <border outline="0">
        <left/>
        <top style="thin">
          <color indexed="64"/>
        </top>
        <bottom style="thin">
          <color indexed="64"/>
        </bottom>
      </border>
    </dxf>
  </rfmt>
  <rfmt sheetId="14" sqref="F20" start="0" length="0">
    <dxf>
      <border outline="0">
        <left/>
        <top style="thin">
          <color indexed="64"/>
        </top>
        <bottom style="thin">
          <color indexed="64"/>
        </bottom>
      </border>
    </dxf>
  </rfmt>
  <rfmt sheetId="14" sqref="G20" start="0" length="0">
    <dxf>
      <border outline="0">
        <left/>
        <top style="thin">
          <color indexed="64"/>
        </top>
        <bottom style="thin">
          <color indexed="64"/>
        </bottom>
      </border>
    </dxf>
  </rfmt>
  <rfmt sheetId="14" sqref="H20" start="0" length="0">
    <dxf>
      <border outline="0">
        <left/>
        <top style="thin">
          <color indexed="64"/>
        </top>
        <bottom style="thin">
          <color indexed="64"/>
        </bottom>
      </border>
    </dxf>
  </rfmt>
  <rfmt sheetId="14" sqref="I20" start="0" length="0">
    <dxf>
      <border outline="0">
        <left/>
        <top style="thin">
          <color indexed="64"/>
        </top>
        <bottom style="thin">
          <color indexed="64"/>
        </bottom>
      </border>
    </dxf>
  </rfmt>
  <rcc rId="3496" sId="14">
    <nc r="D20">
      <f>'Jahresumsatz Monat 2023'!G18</f>
    </nc>
  </rcc>
  <rcc rId="3497" sId="14">
    <nc r="E20">
      <f>'Jahresumsatz Monat 2023'!I18</f>
    </nc>
  </rcc>
  <rcc rId="3498" sId="14">
    <nc r="F20">
      <f>'Jahresumsatz Monat 2023'!K18</f>
    </nc>
  </rcc>
  <rcc rId="3499" sId="14">
    <nc r="G20">
      <f>'Jahresumsatz Monat 2023'!M18</f>
    </nc>
  </rcc>
  <rcc rId="3500" sId="14">
    <nc r="H20">
      <f>'Jahresumsatz Monat 2023'!O18</f>
    </nc>
  </rcc>
  <rcc rId="3501" sId="14">
    <nc r="I20">
      <f>'Jahresumsatz Monat 2023'!S18</f>
    </nc>
  </rcc>
  <rcc rId="3502" sId="14" odxf="1" dxf="1">
    <nc r="J20">
      <f>SUM(B20:I20)</f>
    </nc>
    <odxf>
      <border outline="0">
        <bottom/>
      </border>
    </odxf>
    <ndxf>
      <border outline="0">
        <bottom style="thin">
          <color indexed="64"/>
        </bottom>
      </border>
    </ndxf>
  </rcc>
  <rcc rId="3503" sId="14">
    <oc r="J19">
      <f>SUM(B19:I19)</f>
    </oc>
    <nc r="J19">
      <f>SUM(B19:I19)</f>
    </nc>
  </rcc>
  <rcc rId="3504" sId="14" odxf="1" dxf="1">
    <oc r="K20">
      <f>(100/J19*J20)-100</f>
    </oc>
    <nc r="K20">
      <f>(100/J18*J20)-100</f>
    </nc>
    <odxf>
      <font>
        <color auto="1"/>
        <name val="DIN Offc"/>
        <scheme val="none"/>
      </font>
    </odxf>
    <ndxf>
      <font>
        <color rgb="FF00B0F0"/>
        <name val="DIN Offc"/>
        <scheme val="none"/>
      </font>
    </ndxf>
  </rcc>
  <rcc rId="3505" sId="14">
    <oc r="A1" t="inlineStr">
      <is>
        <t>Umsatz-Jahresvergleich netto</t>
      </is>
    </oc>
    <nc r="A1" t="inlineStr">
      <is>
        <t>Umsatz-Jahresvergleich brutto</t>
      </is>
    </nc>
  </rcc>
  <rcc rId="3506" sId="12" numFmtId="4">
    <oc r="C5">
      <v>9140.75</v>
    </oc>
    <nc r="C5"/>
  </rcc>
  <rcc rId="3507" sId="12" numFmtId="4">
    <oc r="D5">
      <v>6451.6129030000002</v>
    </oc>
    <nc r="D5"/>
  </rcc>
  <rcc rId="3508" sId="12" numFmtId="4">
    <oc r="E5">
      <v>0</v>
    </oc>
    <nc r="E5"/>
  </rcc>
  <rcc rId="3509" sId="12" numFmtId="4">
    <oc r="F5">
      <v>32.258064500000003</v>
    </oc>
    <nc r="F5"/>
  </rcc>
  <rcc rId="3510" sId="12" numFmtId="4">
    <oc r="G5">
      <v>0</v>
    </oc>
    <nc r="G5"/>
  </rcc>
  <rcc rId="3511" sId="12" numFmtId="4">
    <oc r="H5">
      <v>32.258064500000003</v>
    </oc>
    <nc r="H5"/>
  </rcc>
  <rcc rId="3512" sId="12" numFmtId="4">
    <oc r="K5">
      <v>0</v>
    </oc>
    <nc r="K5"/>
  </rcc>
  <rcc rId="3513" sId="12" numFmtId="4">
    <oc r="L5">
      <v>2258.0645159999999</v>
    </oc>
    <nc r="L5"/>
  </rcc>
  <rcc rId="3514" sId="12" numFmtId="4">
    <oc r="M5">
      <v>1008.5</v>
    </oc>
    <nc r="M5"/>
  </rcc>
  <rcc rId="3515" sId="12" numFmtId="4">
    <oc r="N5">
      <v>872</v>
    </oc>
    <nc r="N5"/>
  </rcc>
  <rcc rId="3516" sId="12">
    <oc r="O5">
      <f>M5+N5</f>
    </oc>
    <nc r="O5"/>
  </rcc>
  <rcc rId="3517" sId="12" numFmtId="4">
    <oc r="P5">
      <v>806.45161289999999</v>
    </oc>
    <nc r="P5"/>
  </rcc>
  <rcc rId="3518" sId="12" numFmtId="4">
    <oc r="C6">
      <v>9696.0499999999993</v>
    </oc>
    <nc r="C6"/>
  </rcc>
  <rcc rId="3519" sId="12" numFmtId="4">
    <oc r="D6">
      <v>6451.6129030000002</v>
    </oc>
    <nc r="D6"/>
  </rcc>
  <rcc rId="3520" sId="12" numFmtId="4">
    <oc r="E6">
      <v>0</v>
    </oc>
    <nc r="E6"/>
  </rcc>
  <rcc rId="3521" sId="12" numFmtId="4">
    <oc r="F6">
      <v>32.258064500000003</v>
    </oc>
    <nc r="F6"/>
  </rcc>
  <rcc rId="3522" sId="12" numFmtId="4">
    <oc r="G6">
      <v>0</v>
    </oc>
    <nc r="G6"/>
  </rcc>
  <rcc rId="3523" sId="12" numFmtId="4">
    <oc r="H6">
      <v>32.258064500000003</v>
    </oc>
    <nc r="H6"/>
  </rcc>
  <rcc rId="3524" sId="12" numFmtId="4">
    <oc r="K6">
      <v>27486.95</v>
    </oc>
    <nc r="K6"/>
  </rcc>
  <rcc rId="3525" sId="12" numFmtId="4">
    <oc r="L6">
      <v>2258.0645159999999</v>
    </oc>
    <nc r="L6"/>
  </rcc>
  <rcc rId="3526" sId="12" numFmtId="4">
    <oc r="M6">
      <v>4.2</v>
    </oc>
    <nc r="M6"/>
  </rcc>
  <rcc rId="3527" sId="12" numFmtId="4">
    <oc r="N6">
      <v>1264</v>
    </oc>
    <nc r="N6"/>
  </rcc>
  <rcc rId="3528" sId="12">
    <oc r="O6">
      <f>M6+N6</f>
    </oc>
    <nc r="O6"/>
  </rcc>
  <rcc rId="3529" sId="12" numFmtId="4">
    <oc r="P6">
      <v>806.45161289999999</v>
    </oc>
    <nc r="P6"/>
  </rcc>
  <rcc rId="3530" sId="12" numFmtId="4">
    <oc r="C7">
      <v>8796.65</v>
    </oc>
    <nc r="C7"/>
  </rcc>
  <rcc rId="3531" sId="12" numFmtId="4">
    <oc r="D7">
      <v>6451.6129030000002</v>
    </oc>
    <nc r="D7"/>
  </rcc>
  <rcc rId="3532" sId="12" numFmtId="4">
    <oc r="E7">
      <v>0</v>
    </oc>
    <nc r="E7"/>
  </rcc>
  <rcc rId="3533" sId="12" numFmtId="4">
    <oc r="F7">
      <v>32.258064500000003</v>
    </oc>
    <nc r="F7"/>
  </rcc>
  <rcc rId="3534" sId="12" numFmtId="4">
    <oc r="G7">
      <v>0</v>
    </oc>
    <nc r="G7"/>
  </rcc>
  <rcc rId="3535" sId="12" numFmtId="4">
    <oc r="H7">
      <v>32.258064500000003</v>
    </oc>
    <nc r="H7"/>
  </rcc>
  <rcc rId="3536" sId="12" numFmtId="4">
    <oc r="K7">
      <v>2144.4</v>
    </oc>
    <nc r="K7"/>
  </rcc>
  <rcc rId="3537" sId="12" numFmtId="4">
    <oc r="L7">
      <v>2258.0645159999999</v>
    </oc>
    <nc r="L7"/>
  </rcc>
  <rcc rId="3538" sId="12" numFmtId="4">
    <oc r="M7">
      <v>0</v>
    </oc>
    <nc r="M7"/>
  </rcc>
  <rcc rId="3539" sId="12" numFmtId="4">
    <oc r="N7">
      <v>0</v>
    </oc>
    <nc r="N7"/>
  </rcc>
  <rcc rId="3540" sId="12">
    <oc r="O7">
      <f>M7+N7</f>
    </oc>
    <nc r="O7"/>
  </rcc>
  <rcc rId="3541" sId="12" numFmtId="4">
    <oc r="P7">
      <v>806.45161289999999</v>
    </oc>
    <nc r="P7"/>
  </rcc>
  <rcc rId="3542" sId="12" numFmtId="4">
    <oc r="C8">
      <v>7603.1</v>
    </oc>
    <nc r="C8"/>
  </rcc>
  <rcc rId="3543" sId="12" numFmtId="4">
    <oc r="D8">
      <v>6451.6129030000002</v>
    </oc>
    <nc r="D8"/>
  </rcc>
  <rcc rId="3544" sId="12" numFmtId="4">
    <oc r="E8">
      <v>0</v>
    </oc>
    <nc r="E8"/>
  </rcc>
  <rcc rId="3545" sId="12" numFmtId="4">
    <oc r="F8">
      <v>32.258064500000003</v>
    </oc>
    <nc r="F8"/>
  </rcc>
  <rcc rId="3546" sId="12" numFmtId="4">
    <oc r="G8">
      <v>0</v>
    </oc>
    <nc r="G8"/>
  </rcc>
  <rcc rId="3547" sId="12" numFmtId="4">
    <oc r="H8">
      <v>32.258064500000003</v>
    </oc>
    <nc r="H8"/>
  </rcc>
  <rcc rId="3548" sId="12" numFmtId="4">
    <oc r="K8">
      <v>4955.3999999999996</v>
    </oc>
    <nc r="K8"/>
  </rcc>
  <rcc rId="3549" sId="12" numFmtId="4">
    <oc r="L8">
      <v>2258.0645159999999</v>
    </oc>
    <nc r="L8"/>
  </rcc>
  <rcc rId="3550" sId="12" numFmtId="4">
    <oc r="N8">
      <v>0</v>
    </oc>
    <nc r="N8"/>
  </rcc>
  <rcc rId="3551" sId="12">
    <oc r="O8">
      <f>M8+N8</f>
    </oc>
    <nc r="O8"/>
  </rcc>
  <rcc rId="3552" sId="12" numFmtId="4">
    <oc r="P8">
      <v>806.45161289999999</v>
    </oc>
    <nc r="P8"/>
  </rcc>
  <rcc rId="3553" sId="12" numFmtId="4">
    <oc r="C10">
      <v>5913.5</v>
    </oc>
    <nc r="C10"/>
  </rcc>
  <rcc rId="3554" sId="12" numFmtId="4">
    <oc r="D10">
      <v>6451.6129030000002</v>
    </oc>
    <nc r="D10"/>
  </rcc>
  <rcc rId="3555" sId="12" numFmtId="4">
    <oc r="E10">
      <v>0</v>
    </oc>
    <nc r="E10"/>
  </rcc>
  <rcc rId="3556" sId="12" numFmtId="4">
    <oc r="F10">
      <v>32.258064500000003</v>
    </oc>
    <nc r="F10"/>
  </rcc>
  <rcc rId="3557" sId="12" numFmtId="4">
    <oc r="G10">
      <v>0</v>
    </oc>
    <nc r="G10"/>
  </rcc>
  <rcc rId="3558" sId="12" numFmtId="4">
    <oc r="H10">
      <v>32.258064500000003</v>
    </oc>
    <nc r="H10"/>
  </rcc>
  <rcc rId="3559" sId="12" numFmtId="4">
    <oc r="K10">
      <v>0</v>
    </oc>
    <nc r="K10"/>
  </rcc>
  <rcc rId="3560" sId="12" numFmtId="4">
    <oc r="L10">
      <v>2258.0645159999999</v>
    </oc>
    <nc r="L10"/>
  </rcc>
  <rcc rId="3561" sId="12" numFmtId="4">
    <oc r="M10">
      <v>368.6</v>
    </oc>
    <nc r="M10"/>
  </rcc>
  <rcc rId="3562" sId="12" numFmtId="4">
    <oc r="N10">
      <v>1415</v>
    </oc>
    <nc r="N10"/>
  </rcc>
  <rcc rId="3563" sId="12">
    <oc r="O10">
      <f>M10+N10</f>
    </oc>
    <nc r="O10"/>
  </rcc>
  <rcc rId="3564" sId="12" numFmtId="4">
    <oc r="P10">
      <v>806.45161289999999</v>
    </oc>
    <nc r="P10"/>
  </rcc>
  <rcc rId="3565" sId="12" numFmtId="4">
    <oc r="Q10">
      <v>3843.25</v>
    </oc>
    <nc r="Q10"/>
  </rcc>
  <rcc rId="3566" sId="12" numFmtId="4">
    <oc r="R10">
      <v>2579.03226</v>
    </oc>
    <nc r="R10"/>
  </rcc>
  <rcc rId="3567" sId="12" numFmtId="4">
    <oc r="C11">
      <v>3884.8</v>
    </oc>
    <nc r="C11"/>
  </rcc>
  <rcc rId="3568" sId="12" numFmtId="4">
    <oc r="D11">
      <v>6451.6129030000002</v>
    </oc>
    <nc r="D11"/>
  </rcc>
  <rcc rId="3569" sId="12" numFmtId="4">
    <oc r="E11">
      <v>0</v>
    </oc>
    <nc r="E11"/>
  </rcc>
  <rcc rId="3570" sId="12" numFmtId="4">
    <oc r="F11">
      <v>32.258064500000003</v>
    </oc>
    <nc r="F11"/>
  </rcc>
  <rcc rId="3571" sId="12" numFmtId="4">
    <oc r="G11">
      <v>0</v>
    </oc>
    <nc r="G11"/>
  </rcc>
  <rcc rId="3572" sId="12" numFmtId="4">
    <oc r="H11">
      <v>32.258064500000003</v>
    </oc>
    <nc r="H11"/>
  </rcc>
  <rcc rId="3573" sId="12" numFmtId="4">
    <oc r="K11">
      <v>4861.45</v>
    </oc>
    <nc r="K11"/>
  </rcc>
  <rcc rId="3574" sId="12" numFmtId="4">
    <oc r="L11">
      <v>2258.0645159999999</v>
    </oc>
    <nc r="L11"/>
  </rcc>
  <rcc rId="3575" sId="12" numFmtId="4">
    <oc r="M11">
      <v>384.2</v>
    </oc>
    <nc r="M11"/>
  </rcc>
  <rcc rId="3576" sId="12" numFmtId="4">
    <oc r="N11">
      <v>1490</v>
    </oc>
    <nc r="N11"/>
  </rcc>
  <rcc rId="3577" sId="12">
    <oc r="O11">
      <f>M11+N11</f>
    </oc>
    <nc r="O11"/>
  </rcc>
  <rcc rId="3578" sId="12" numFmtId="4">
    <oc r="P11">
      <v>806.45161289999999</v>
    </oc>
    <nc r="P11"/>
  </rcc>
  <rcc rId="3579" sId="12" numFmtId="4">
    <oc r="Q11">
      <v>7396</v>
    </oc>
    <nc r="Q11"/>
  </rcc>
  <rcc rId="3580" sId="12" numFmtId="4">
    <oc r="R11">
      <v>2579.03226</v>
    </oc>
    <nc r="R11"/>
  </rcc>
  <rcc rId="3581" sId="12" numFmtId="4">
    <oc r="C12">
      <v>6914.7</v>
    </oc>
    <nc r="C12"/>
  </rcc>
  <rcc rId="3582" sId="12" numFmtId="4">
    <oc r="D12">
      <v>6451.6129030000002</v>
    </oc>
    <nc r="D12"/>
  </rcc>
  <rcc rId="3583" sId="12" numFmtId="4">
    <oc r="E12">
      <v>0</v>
    </oc>
    <nc r="E12"/>
  </rcc>
  <rcc rId="3584" sId="12" numFmtId="4">
    <oc r="F12">
      <v>32.258064500000003</v>
    </oc>
    <nc r="F12"/>
  </rcc>
  <rcc rId="3585" sId="12" numFmtId="4">
    <oc r="G12">
      <v>10.1</v>
    </oc>
    <nc r="G12"/>
  </rcc>
  <rcc rId="3586" sId="12" numFmtId="4">
    <oc r="H12">
      <v>32.258064500000003</v>
    </oc>
    <nc r="H12"/>
  </rcc>
  <rcc rId="3587" sId="12" numFmtId="4">
    <oc r="K12">
      <v>0</v>
    </oc>
    <nc r="K12"/>
  </rcc>
  <rcc rId="3588" sId="12" numFmtId="4">
    <oc r="L12">
      <v>2258.0645159999999</v>
    </oc>
    <nc r="L12"/>
  </rcc>
  <rcc rId="3589" sId="12" numFmtId="4">
    <oc r="M12">
      <v>11</v>
    </oc>
    <nc r="M12"/>
  </rcc>
  <rcc rId="3590" sId="12" numFmtId="4">
    <oc r="N12">
      <v>5172</v>
    </oc>
    <nc r="N12"/>
  </rcc>
  <rcc rId="3591" sId="12">
    <oc r="O12">
      <f>M12+N12</f>
    </oc>
    <nc r="O12"/>
  </rcc>
  <rcc rId="3592" sId="12" numFmtId="4">
    <oc r="P12">
      <v>806.45161289999999</v>
    </oc>
    <nc r="P12"/>
  </rcc>
  <rcc rId="3593" sId="12" numFmtId="4">
    <oc r="Q12">
      <v>5644.3</v>
    </oc>
    <nc r="Q12"/>
  </rcc>
  <rcc rId="3594" sId="12" numFmtId="4">
    <oc r="R12">
      <v>2579.03226</v>
    </oc>
    <nc r="R12"/>
  </rcc>
  <rcc rId="3595" sId="12" numFmtId="4">
    <oc r="C13">
      <v>6531.25</v>
    </oc>
    <nc r="C13"/>
  </rcc>
  <rcc rId="3596" sId="12" numFmtId="4">
    <oc r="D13">
      <v>6451.6129030000002</v>
    </oc>
    <nc r="D13"/>
  </rcc>
  <rcc rId="3597" sId="12" numFmtId="4">
    <oc r="E13">
      <v>0</v>
    </oc>
    <nc r="E13"/>
  </rcc>
  <rcc rId="3598" sId="12" numFmtId="4">
    <oc r="F13">
      <v>32.258064500000003</v>
    </oc>
    <nc r="F13"/>
  </rcc>
  <rcc rId="3599" sId="12" numFmtId="4">
    <oc r="G13">
      <v>117.5</v>
    </oc>
    <nc r="G13"/>
  </rcc>
  <rcc rId="3600" sId="12" numFmtId="4">
    <oc r="H13">
      <v>32.258064500000003</v>
    </oc>
    <nc r="H13"/>
  </rcc>
  <rcc rId="3601" sId="12" numFmtId="4">
    <oc r="K13">
      <v>1500</v>
    </oc>
    <nc r="K13"/>
  </rcc>
  <rcc rId="3602" sId="12" numFmtId="4">
    <oc r="L13">
      <v>2258.0645159999999</v>
    </oc>
    <nc r="L13"/>
  </rcc>
  <rcc rId="3603" sId="12" numFmtId="4">
    <oc r="M13">
      <v>509.7</v>
    </oc>
    <nc r="M13"/>
  </rcc>
  <rcc rId="3604" sId="12" numFmtId="4">
    <oc r="N13">
      <v>4216</v>
    </oc>
    <nc r="N13"/>
  </rcc>
  <rcc rId="3605" sId="12">
    <oc r="O13">
      <f>M13+N13</f>
    </oc>
    <nc r="O13"/>
  </rcc>
  <rcc rId="3606" sId="12" numFmtId="4">
    <oc r="P13">
      <v>806.45161289999999</v>
    </oc>
    <nc r="P13"/>
  </rcc>
  <rcc rId="3607" sId="12" numFmtId="4">
    <oc r="Q13">
      <v>1892.75</v>
    </oc>
    <nc r="Q13"/>
  </rcc>
  <rcc rId="3608" sId="12" numFmtId="4">
    <oc r="R13">
      <v>2579.03226</v>
    </oc>
    <nc r="R13"/>
  </rcc>
  <rcc rId="3609" sId="12" numFmtId="4">
    <oc r="C14">
      <v>11090.3</v>
    </oc>
    <nc r="C14"/>
  </rcc>
  <rcc rId="3610" sId="12" numFmtId="4">
    <oc r="D14">
      <v>6451.6129030000002</v>
    </oc>
    <nc r="D14"/>
  </rcc>
  <rcc rId="3611" sId="12" numFmtId="4">
    <oc r="E14">
      <v>0</v>
    </oc>
    <nc r="E14"/>
  </rcc>
  <rcc rId="3612" sId="12" numFmtId="4">
    <oc r="F14">
      <v>32.258064500000003</v>
    </oc>
    <nc r="F14"/>
  </rcc>
  <rcc rId="3613" sId="12" numFmtId="4">
    <oc r="G14">
      <v>0</v>
    </oc>
    <nc r="G14"/>
  </rcc>
  <rcc rId="3614" sId="12" numFmtId="4">
    <oc r="H14">
      <v>32.258064500000003</v>
    </oc>
    <nc r="H14"/>
  </rcc>
  <rcc rId="3615" sId="12" numFmtId="4">
    <oc r="K14">
      <v>9298.15</v>
    </oc>
    <nc r="K14"/>
  </rcc>
  <rcc rId="3616" sId="12" numFmtId="4">
    <oc r="L14">
      <v>2258.0645159999999</v>
    </oc>
    <nc r="L14"/>
  </rcc>
  <rcc rId="3617" sId="12" numFmtId="4">
    <oc r="M14">
      <v>0</v>
    </oc>
    <nc r="M14"/>
  </rcc>
  <rcc rId="3618" sId="12" numFmtId="4">
    <oc r="N14">
      <v>0</v>
    </oc>
    <nc r="N14"/>
  </rcc>
  <rcc rId="3619" sId="12">
    <oc r="O14">
      <f>M14+N14</f>
    </oc>
    <nc r="O14"/>
  </rcc>
  <rcc rId="3620" sId="12" numFmtId="4">
    <oc r="P14">
      <v>806.45161289999999</v>
    </oc>
    <nc r="P14"/>
  </rcc>
  <rcc rId="3621" sId="12" numFmtId="4">
    <oc r="Q14">
      <v>1862</v>
    </oc>
    <nc r="Q14"/>
  </rcc>
  <rcc rId="3622" sId="12" numFmtId="4">
    <oc r="R14">
      <v>2579.03226</v>
    </oc>
    <nc r="R14"/>
  </rcc>
  <rcc rId="3623" sId="12" numFmtId="4">
    <oc r="C15">
      <v>10682.75</v>
    </oc>
    <nc r="C15"/>
  </rcc>
  <rcc rId="3624" sId="12" numFmtId="4">
    <oc r="D15">
      <v>6451.6129030000002</v>
    </oc>
    <nc r="D15"/>
  </rcc>
  <rcc rId="3625" sId="12" numFmtId="4">
    <oc r="E15">
      <v>0</v>
    </oc>
    <nc r="E15"/>
  </rcc>
  <rcc rId="3626" sId="12" numFmtId="4">
    <oc r="F15">
      <v>32.258064500000003</v>
    </oc>
    <nc r="F15"/>
  </rcc>
  <rcc rId="3627" sId="12" numFmtId="4">
    <oc r="G15">
      <v>0</v>
    </oc>
    <nc r="G15"/>
  </rcc>
  <rcc rId="3628" sId="12" numFmtId="4">
    <oc r="H15">
      <v>32.258064500000003</v>
    </oc>
    <nc r="H15"/>
  </rcc>
  <rcc rId="3629" sId="12" numFmtId="4">
    <oc r="K15">
      <v>1800</v>
    </oc>
    <nc r="K15"/>
  </rcc>
  <rcc rId="3630" sId="12" numFmtId="4">
    <oc r="L15">
      <v>2258.0645159999999</v>
    </oc>
    <nc r="L15"/>
  </rcc>
  <rcc rId="3631" sId="12" numFmtId="4">
    <oc r="M15">
      <v>0</v>
    </oc>
    <nc r="M15"/>
  </rcc>
  <rcc rId="3632" sId="12" numFmtId="4">
    <oc r="N15">
      <v>0</v>
    </oc>
    <nc r="N15"/>
  </rcc>
  <rcc rId="3633" sId="12">
    <oc r="O15">
      <f>M15+N15</f>
    </oc>
    <nc r="O15"/>
  </rcc>
  <rcc rId="3634" sId="12" numFmtId="4">
    <oc r="P15">
      <v>806.45161289999999</v>
    </oc>
    <nc r="P15"/>
  </rcc>
  <rcc rId="3635" sId="12" numFmtId="4">
    <oc r="Q15">
      <v>4818.8999999999996</v>
    </oc>
    <nc r="Q15"/>
  </rcc>
  <rcc rId="3636" sId="12" numFmtId="4">
    <oc r="R15">
      <v>2579.03226</v>
    </oc>
    <nc r="R15"/>
  </rcc>
  <rcc rId="3637" sId="12" numFmtId="4">
    <oc r="C16">
      <v>7346.85</v>
    </oc>
    <nc r="C16"/>
  </rcc>
  <rcc rId="3638" sId="12" numFmtId="4">
    <oc r="D16">
      <v>6451.6129030000002</v>
    </oc>
    <nc r="D16"/>
  </rcc>
  <rcc rId="3639" sId="12" numFmtId="4">
    <oc r="E16">
      <v>0</v>
    </oc>
    <nc r="E16"/>
  </rcc>
  <rcc rId="3640" sId="12" numFmtId="4">
    <oc r="F16">
      <v>32.258064500000003</v>
    </oc>
    <nc r="F16"/>
  </rcc>
  <rcc rId="3641" sId="12" numFmtId="4">
    <oc r="G16">
      <v>0</v>
    </oc>
    <nc r="G16"/>
  </rcc>
  <rcc rId="3642" sId="12" numFmtId="4">
    <oc r="H16">
      <v>32.258064500000003</v>
    </oc>
    <nc r="H16"/>
  </rcc>
  <rcc rId="3643" sId="12" numFmtId="4">
    <oc r="K16">
      <v>3103.9</v>
    </oc>
    <nc r="K16"/>
  </rcc>
  <rcc rId="3644" sId="12" numFmtId="4">
    <oc r="L16">
      <v>2258.0645159999999</v>
    </oc>
    <nc r="L16"/>
  </rcc>
  <rcc rId="3645" sId="12" numFmtId="4">
    <oc r="M16">
      <v>0</v>
    </oc>
    <nc r="M16"/>
  </rcc>
  <rcc rId="3646" sId="12" numFmtId="4">
    <oc r="N16">
      <v>0</v>
    </oc>
    <nc r="N16"/>
  </rcc>
  <rcc rId="3647" sId="12">
    <oc r="O16">
      <f>M16+N16</f>
    </oc>
    <nc r="O16"/>
  </rcc>
  <rcc rId="3648" sId="12" numFmtId="4">
    <oc r="P16">
      <v>806.45161289999999</v>
    </oc>
    <nc r="P16"/>
  </rcc>
  <rcc rId="3649" sId="12" numFmtId="4">
    <oc r="Q16">
      <v>1849.15</v>
    </oc>
    <nc r="Q16"/>
  </rcc>
  <rcc rId="3650" sId="12" numFmtId="4">
    <oc r="R16">
      <v>2579.03226</v>
    </oc>
    <nc r="R16"/>
  </rcc>
  <rcc rId="3651" sId="12" numFmtId="4">
    <oc r="Q5">
      <v>2894.4</v>
    </oc>
    <nc r="Q5"/>
  </rcc>
  <rcc rId="3652" sId="12" numFmtId="4">
    <oc r="R5">
      <v>2579.03226</v>
    </oc>
    <nc r="R5"/>
  </rcc>
  <rcc rId="3653" sId="12" numFmtId="4">
    <oc r="Q6">
      <v>1997.35</v>
    </oc>
    <nc r="Q6"/>
  </rcc>
  <rcc rId="3654" sId="12" numFmtId="4">
    <oc r="R6">
      <v>2579.03226</v>
    </oc>
    <nc r="R6"/>
  </rcc>
  <rcc rId="3655" sId="12" numFmtId="4">
    <oc r="Q7">
      <v>4076.25</v>
    </oc>
    <nc r="Q7"/>
  </rcc>
  <rcc rId="3656" sId="12" numFmtId="4">
    <oc r="R7">
      <v>2579.03226</v>
    </oc>
    <nc r="R7"/>
  </rcc>
  <rcc rId="3657" sId="12" numFmtId="4">
    <oc r="Q8">
      <v>1174.9000000000001</v>
    </oc>
    <nc r="Q8"/>
  </rcc>
  <rcc rId="3658" sId="12" numFmtId="4">
    <oc r="R8">
      <v>2579.03226</v>
    </oc>
    <nc r="R8"/>
  </rcc>
  <rcc rId="3659" sId="12" numFmtId="4">
    <oc r="C18">
      <v>6510.65</v>
    </oc>
    <nc r="C18"/>
  </rcc>
  <rcc rId="3660" sId="12" numFmtId="4">
    <oc r="D18">
      <v>6451.6129000000001</v>
    </oc>
    <nc r="D18"/>
  </rcc>
  <rcc rId="3661" sId="12" numFmtId="4">
    <oc r="E18">
      <v>0</v>
    </oc>
    <nc r="E18"/>
  </rcc>
  <rcc rId="3662" sId="12" numFmtId="4">
    <oc r="F18">
      <v>32.258064500000003</v>
    </oc>
    <nc r="F18"/>
  </rcc>
  <rcc rId="3663" sId="12" numFmtId="4">
    <oc r="G18">
      <v>0</v>
    </oc>
    <nc r="G18"/>
  </rcc>
  <rcc rId="3664" sId="12" numFmtId="4">
    <oc r="H18">
      <v>32.258064500000003</v>
    </oc>
    <nc r="H18"/>
  </rcc>
  <rcc rId="3665" sId="12" numFmtId="4">
    <oc r="K18">
      <v>0</v>
    </oc>
    <nc r="K18"/>
  </rcc>
  <rcc rId="3666" sId="12" numFmtId="4">
    <oc r="L18">
      <v>2258.0645159999999</v>
    </oc>
    <nc r="L18"/>
  </rcc>
  <rcc rId="3667" sId="12" numFmtId="4">
    <oc r="M18">
      <v>300.10000000000002</v>
    </oc>
    <nc r="M18"/>
  </rcc>
  <rcc rId="3668" sId="12" numFmtId="4">
    <oc r="N18">
      <v>559</v>
    </oc>
    <nc r="N18"/>
  </rcc>
  <rcc rId="3669" sId="12">
    <oc r="O18">
      <f>M18+N18</f>
    </oc>
    <nc r="O18"/>
  </rcc>
  <rcc rId="3670" sId="12" numFmtId="4">
    <oc r="P18">
      <v>806.45161289999999</v>
    </oc>
    <nc r="P18"/>
  </rcc>
  <rcc rId="3671" sId="12" numFmtId="4">
    <oc r="Q18">
      <v>2536.15</v>
    </oc>
    <nc r="Q18"/>
  </rcc>
  <rcc rId="3672" sId="12" numFmtId="4">
    <oc r="R18">
      <v>2579.03226</v>
    </oc>
    <nc r="R18"/>
  </rcc>
  <rcc rId="3673" sId="12" numFmtId="4">
    <oc r="C19">
      <v>7914.1</v>
    </oc>
    <nc r="C19"/>
  </rcc>
  <rcc rId="3674" sId="12" numFmtId="4">
    <oc r="D19">
      <v>6451.6129000000001</v>
    </oc>
    <nc r="D19"/>
  </rcc>
  <rcc rId="3675" sId="12" numFmtId="4">
    <oc r="E19">
      <v>0</v>
    </oc>
    <nc r="E19"/>
  </rcc>
  <rcc rId="3676" sId="12" numFmtId="4">
    <oc r="F19">
      <v>32.258064500000003</v>
    </oc>
    <nc r="F19"/>
  </rcc>
  <rcc rId="3677" sId="12" numFmtId="4">
    <oc r="G19">
      <v>0</v>
    </oc>
    <nc r="G19"/>
  </rcc>
  <rcc rId="3678" sId="12" numFmtId="4">
    <oc r="H19">
      <v>32.258064500000003</v>
    </oc>
    <nc r="H19"/>
  </rcc>
  <rcc rId="3679" sId="12" numFmtId="4">
    <oc r="K19">
      <v>1404</v>
    </oc>
    <nc r="K19"/>
  </rcc>
  <rcc rId="3680" sId="12" numFmtId="4">
    <oc r="L19">
      <v>2258.0645159999999</v>
    </oc>
    <nc r="L19"/>
  </rcc>
  <rcc rId="3681" sId="12" numFmtId="4">
    <oc r="M19">
      <v>659.9</v>
    </oc>
    <nc r="M19"/>
  </rcc>
  <rcc rId="3682" sId="12" numFmtId="4">
    <oc r="N19">
      <v>1677</v>
    </oc>
    <nc r="N19"/>
  </rcc>
  <rcc rId="3683" sId="12">
    <oc r="O19">
      <f>M19+N19</f>
    </oc>
    <nc r="O19"/>
  </rcc>
  <rcc rId="3684" sId="12" numFmtId="4">
    <oc r="P19">
      <v>806.45161289999999</v>
    </oc>
    <nc r="P19"/>
  </rcc>
  <rcc rId="3685" sId="12" numFmtId="4">
    <oc r="Q19">
      <v>3021.8</v>
    </oc>
    <nc r="Q19"/>
  </rcc>
  <rcc rId="3686" sId="12" numFmtId="4">
    <oc r="R19">
      <v>2579.03226</v>
    </oc>
    <nc r="R19"/>
  </rcc>
  <rcc rId="3687" sId="12" numFmtId="4">
    <oc r="C20">
      <v>7114.75</v>
    </oc>
    <nc r="C20"/>
  </rcc>
  <rcc rId="3688" sId="12" numFmtId="4">
    <oc r="D20">
      <v>6451.6129000000001</v>
    </oc>
    <nc r="D20"/>
  </rcc>
  <rcc rId="3689" sId="12" numFmtId="4">
    <oc r="E20">
      <v>0</v>
    </oc>
    <nc r="E20"/>
  </rcc>
  <rcc rId="3690" sId="12" numFmtId="4">
    <oc r="F20">
      <v>32.258064500000003</v>
    </oc>
    <nc r="F20"/>
  </rcc>
  <rcc rId="3691" sId="12" numFmtId="4">
    <oc r="G20">
      <v>0</v>
    </oc>
    <nc r="G20"/>
  </rcc>
  <rcc rId="3692" sId="12" numFmtId="4">
    <oc r="H20">
      <v>32.258064500000003</v>
    </oc>
    <nc r="H20"/>
  </rcc>
  <rcc rId="3693" sId="12" numFmtId="4">
    <oc r="K20">
      <v>0</v>
    </oc>
    <nc r="K20"/>
  </rcc>
  <rcc rId="3694" sId="12" numFmtId="4">
    <oc r="L20">
      <v>2258.0645159999999</v>
    </oc>
    <nc r="L20"/>
  </rcc>
  <rcc rId="3695" sId="12" numFmtId="4">
    <oc r="M20">
      <v>0</v>
    </oc>
    <nc r="M20"/>
  </rcc>
  <rcc rId="3696" sId="12" numFmtId="4">
    <oc r="N20">
      <v>0</v>
    </oc>
    <nc r="N20"/>
  </rcc>
  <rcc rId="3697" sId="12">
    <oc r="O20">
      <f>M20+N20</f>
    </oc>
    <nc r="O20"/>
  </rcc>
  <rcc rId="3698" sId="12" numFmtId="4">
    <oc r="P20">
      <v>806.45161289999999</v>
    </oc>
    <nc r="P20"/>
  </rcc>
  <rcc rId="3699" sId="12" numFmtId="4">
    <oc r="Q20">
      <v>1835.4</v>
    </oc>
    <nc r="Q20"/>
  </rcc>
  <rcc rId="3700" sId="12" numFmtId="4">
    <oc r="R20">
      <v>2579.03226</v>
    </oc>
    <nc r="R20"/>
  </rcc>
  <rcc rId="3701" sId="12" numFmtId="4">
    <oc r="C21">
      <v>7986.2</v>
    </oc>
    <nc r="C21"/>
  </rcc>
  <rcc rId="3702" sId="12" numFmtId="4">
    <oc r="D21">
      <v>6451.6129000000001</v>
    </oc>
    <nc r="D21"/>
  </rcc>
  <rcc rId="3703" sId="12" numFmtId="4">
    <oc r="E21">
      <v>0</v>
    </oc>
    <nc r="E21"/>
  </rcc>
  <rcc rId="3704" sId="12" numFmtId="4">
    <oc r="F21">
      <v>32.258064500000003</v>
    </oc>
    <nc r="F21"/>
  </rcc>
  <rcc rId="3705" sId="12" numFmtId="4">
    <oc r="G21">
      <v>0</v>
    </oc>
    <nc r="G21"/>
  </rcc>
  <rcc rId="3706" sId="12" numFmtId="4">
    <oc r="H21">
      <v>32.258064500000003</v>
    </oc>
    <nc r="H21"/>
  </rcc>
  <rcc rId="3707" sId="12" numFmtId="4">
    <oc r="K21">
      <v>14547.5</v>
    </oc>
    <nc r="K21"/>
  </rcc>
  <rcc rId="3708" sId="12" numFmtId="4">
    <oc r="L21">
      <v>2258.0645159999999</v>
    </oc>
    <nc r="L21"/>
  </rcc>
  <rcc rId="3709" sId="12" numFmtId="4">
    <oc r="M21">
      <v>138.9</v>
    </oc>
    <nc r="M21"/>
  </rcc>
  <rcc rId="3710" sId="12" numFmtId="4">
    <oc r="N21">
      <v>3472.2</v>
    </oc>
    <nc r="N21"/>
  </rcc>
  <rcc rId="3711" sId="12">
    <oc r="O21">
      <f>M21+N21</f>
    </oc>
    <nc r="O21"/>
  </rcc>
  <rcc rId="3712" sId="12" numFmtId="4">
    <oc r="P21">
      <v>806.45161289999999</v>
    </oc>
    <nc r="P21"/>
  </rcc>
  <rcc rId="3713" sId="12" numFmtId="4">
    <oc r="Q21">
      <v>3100.3</v>
    </oc>
    <nc r="Q21"/>
  </rcc>
  <rcc rId="3714" sId="12" numFmtId="4">
    <oc r="R21">
      <v>2579.03226</v>
    </oc>
    <nc r="R21"/>
  </rcc>
  <rcc rId="3715" sId="12" numFmtId="4">
    <oc r="C22">
      <v>12971.75</v>
    </oc>
    <nc r="C22"/>
  </rcc>
  <rcc rId="3716" sId="12" numFmtId="4">
    <oc r="D22">
      <v>6451.6129000000001</v>
    </oc>
    <nc r="D22"/>
  </rcc>
  <rcc rId="3717" sId="12" numFmtId="4">
    <oc r="E22">
      <v>0</v>
    </oc>
    <nc r="E22"/>
  </rcc>
  <rcc rId="3718" sId="12" numFmtId="4">
    <oc r="F22">
      <v>32.258064500000003</v>
    </oc>
    <nc r="F22"/>
  </rcc>
  <rcc rId="3719" sId="12" numFmtId="4">
    <oc r="G22">
      <v>0</v>
    </oc>
    <nc r="G22"/>
  </rcc>
  <rcc rId="3720" sId="12" numFmtId="4">
    <oc r="H22">
      <v>32.258064500000003</v>
    </oc>
    <nc r="H22"/>
  </rcc>
  <rcc rId="3721" sId="12" numFmtId="4">
    <oc r="K22">
      <v>9533.2000000000007</v>
    </oc>
    <nc r="K22"/>
  </rcc>
  <rcc rId="3722" sId="12" numFmtId="4">
    <oc r="L22">
      <v>2258.0645159999999</v>
    </oc>
    <nc r="L22"/>
  </rcc>
  <rcc rId="3723" sId="12" numFmtId="4">
    <oc r="M22">
      <v>0</v>
    </oc>
    <nc r="M22"/>
  </rcc>
  <rcc rId="3724" sId="12" numFmtId="4">
    <oc r="N22">
      <v>0</v>
    </oc>
    <nc r="N22"/>
  </rcc>
  <rcc rId="3725" sId="12">
    <oc r="O22">
      <f>M22+N22</f>
    </oc>
    <nc r="O22"/>
  </rcc>
  <rcc rId="3726" sId="12" numFmtId="4">
    <oc r="P22">
      <v>806.45161289999999</v>
    </oc>
    <nc r="P22"/>
  </rcc>
  <rcc rId="3727" sId="12" numFmtId="4">
    <oc r="Q22">
      <v>4559.8500000000004</v>
    </oc>
    <nc r="Q22"/>
  </rcc>
  <rcc rId="3728" sId="12" numFmtId="4">
    <oc r="R22">
      <v>2579.03226</v>
    </oc>
    <nc r="R22"/>
  </rcc>
  <rcc rId="3729" sId="12" numFmtId="4">
    <oc r="C23">
      <v>9243.5</v>
    </oc>
    <nc r="C23"/>
  </rcc>
  <rcc rId="3730" sId="12" numFmtId="4">
    <oc r="D23">
      <v>6451.6129000000001</v>
    </oc>
    <nc r="D23"/>
  </rcc>
  <rcc rId="3731" sId="12" numFmtId="4">
    <oc r="E23">
      <v>0</v>
    </oc>
    <nc r="E23"/>
  </rcc>
  <rcc rId="3732" sId="12" numFmtId="4">
    <oc r="F23">
      <v>32.258064500000003</v>
    </oc>
    <nc r="F23"/>
  </rcc>
  <rcc rId="3733" sId="12" numFmtId="4">
    <oc r="G23">
      <v>0</v>
    </oc>
    <nc r="G23"/>
  </rcc>
  <rcc rId="3734" sId="12" numFmtId="4">
    <oc r="H23">
      <v>32.258064500000003</v>
    </oc>
    <nc r="H23"/>
  </rcc>
  <rcc rId="3735" sId="12" numFmtId="4">
    <oc r="K23">
      <v>2500</v>
    </oc>
    <nc r="K23"/>
  </rcc>
  <rcc rId="3736" sId="12" numFmtId="4">
    <oc r="L23">
      <v>2258.0645159999999</v>
    </oc>
    <nc r="L23"/>
  </rcc>
  <rcc rId="3737" sId="12" numFmtId="4">
    <oc r="M23">
      <v>0</v>
    </oc>
    <nc r="M23"/>
  </rcc>
  <rcc rId="3738" sId="12" numFmtId="4">
    <oc r="N23">
      <v>0</v>
    </oc>
    <nc r="N23"/>
  </rcc>
  <rcc rId="3739" sId="12">
    <oc r="O23">
      <f>M23+N23</f>
    </oc>
    <nc r="O23"/>
  </rcc>
  <rcc rId="3740" sId="12" numFmtId="4">
    <oc r="P23">
      <v>806.45161289999999</v>
    </oc>
    <nc r="P23"/>
  </rcc>
  <rcc rId="3741" sId="12" numFmtId="4">
    <oc r="Q23">
      <v>5121.8</v>
    </oc>
    <nc r="Q23"/>
  </rcc>
  <rcc rId="3742" sId="12" numFmtId="4">
    <oc r="R23">
      <v>2579.03226</v>
    </oc>
    <nc r="R23"/>
  </rcc>
  <rcc rId="3743" sId="12" numFmtId="4">
    <oc r="C24">
      <v>5637.05</v>
    </oc>
    <nc r="C24"/>
  </rcc>
  <rcc rId="3744" sId="12" numFmtId="4">
    <oc r="D24">
      <v>6451.6129000000001</v>
    </oc>
    <nc r="D24"/>
  </rcc>
  <rcc rId="3745" sId="12" numFmtId="4">
    <oc r="E24">
      <v>0</v>
    </oc>
    <nc r="E24"/>
  </rcc>
  <rcc rId="3746" sId="12" numFmtId="4">
    <oc r="F24">
      <v>32.258064500000003</v>
    </oc>
    <nc r="F24"/>
  </rcc>
  <rcc rId="3747" sId="12" numFmtId="4">
    <oc r="G24">
      <v>0</v>
    </oc>
    <nc r="G24"/>
  </rcc>
  <rcc rId="3748" sId="12" numFmtId="4">
    <oc r="H24">
      <v>32.258064500000003</v>
    </oc>
    <nc r="H24"/>
  </rcc>
  <rcc rId="3749" sId="12" numFmtId="4">
    <oc r="K24">
      <v>1300</v>
    </oc>
    <nc r="K24"/>
  </rcc>
  <rcc rId="3750" sId="12" numFmtId="4">
    <oc r="L24">
      <v>2258.0645159999999</v>
    </oc>
    <nc r="L24"/>
  </rcc>
  <rcc rId="3751" sId="12" numFmtId="4">
    <oc r="M24">
      <v>0</v>
    </oc>
    <nc r="M24"/>
  </rcc>
  <rcc rId="3752" sId="12" numFmtId="4">
    <oc r="N24">
      <v>0</v>
    </oc>
    <nc r="N24"/>
  </rcc>
  <rcc rId="3753" sId="12">
    <oc r="O24">
      <f>M24+N24</f>
    </oc>
    <nc r="O24"/>
  </rcc>
  <rcc rId="3754" sId="12" numFmtId="4">
    <oc r="P24">
      <v>806.45161289999999</v>
    </oc>
    <nc r="P24"/>
  </rcc>
  <rcc rId="3755" sId="12" numFmtId="4">
    <oc r="Q24">
      <v>2012.45</v>
    </oc>
    <nc r="Q24"/>
  </rcc>
  <rcc rId="3756" sId="12" numFmtId="4">
    <oc r="R24">
      <v>2579.03226</v>
    </oc>
    <nc r="R24"/>
  </rcc>
  <rcc rId="3757" sId="12" numFmtId="4">
    <oc r="C26">
      <v>4204.8500000000004</v>
    </oc>
    <nc r="C26"/>
  </rcc>
  <rcc rId="3758" sId="12" numFmtId="4">
    <oc r="D26">
      <v>6451.6129000000001</v>
    </oc>
    <nc r="D26"/>
  </rcc>
  <rcc rId="3759" sId="12" numFmtId="4">
    <oc r="E26">
      <v>0</v>
    </oc>
    <nc r="E26"/>
  </rcc>
  <rcc rId="3760" sId="12" numFmtId="4">
    <oc r="F26">
      <v>32.258064500000003</v>
    </oc>
    <nc r="F26"/>
  </rcc>
  <rcc rId="3761" sId="12" numFmtId="4">
    <oc r="G26">
      <v>0</v>
    </oc>
    <nc r="G26"/>
  </rcc>
  <rcc rId="3762" sId="12" numFmtId="4">
    <oc r="H26">
      <v>32.258064500000003</v>
    </oc>
    <nc r="H26"/>
  </rcc>
  <rcc rId="3763" sId="12" numFmtId="4">
    <oc r="K26">
      <v>0</v>
    </oc>
    <nc r="K26"/>
  </rcc>
  <rcc rId="3764" sId="12" numFmtId="4">
    <oc r="L26">
      <v>2258.0645159999999</v>
    </oc>
    <nc r="L26"/>
  </rcc>
  <rcc rId="3765" sId="12" numFmtId="4">
    <oc r="M26">
      <v>0</v>
    </oc>
    <nc r="M26"/>
  </rcc>
  <rcc rId="3766" sId="12" numFmtId="4">
    <oc r="N26">
      <v>0</v>
    </oc>
    <nc r="N26"/>
  </rcc>
  <rcc rId="3767" sId="12">
    <oc r="O26">
      <f>M26+N26</f>
    </oc>
    <nc r="O26"/>
  </rcc>
  <rcc rId="3768" sId="12" numFmtId="4">
    <oc r="P26">
      <v>806.45161289999999</v>
    </oc>
    <nc r="P26"/>
  </rcc>
  <rcc rId="3769" sId="12" numFmtId="4">
    <oc r="Q26">
      <v>668.8</v>
    </oc>
    <nc r="Q26"/>
  </rcc>
  <rcc rId="3770" sId="12" numFmtId="4">
    <oc r="R26">
      <v>2579.03226</v>
    </oc>
    <nc r="R26"/>
  </rcc>
  <rcc rId="3771" sId="12" numFmtId="4">
    <oc r="C27">
      <v>7869.3</v>
    </oc>
    <nc r="C27"/>
  </rcc>
  <rcc rId="3772" sId="12" numFmtId="4">
    <oc r="D27">
      <v>6451.6129000000001</v>
    </oc>
    <nc r="D27"/>
  </rcc>
  <rcc rId="3773" sId="12" numFmtId="4">
    <oc r="E27">
      <v>0</v>
    </oc>
    <nc r="E27"/>
  </rcc>
  <rcc rId="3774" sId="12" numFmtId="4">
    <oc r="F27">
      <v>32.258064500000003</v>
    </oc>
    <nc r="F27"/>
  </rcc>
  <rcc rId="3775" sId="12" numFmtId="4">
    <oc r="G27">
      <v>0</v>
    </oc>
    <nc r="G27"/>
  </rcc>
  <rcc rId="3776" sId="12" numFmtId="4">
    <oc r="H27">
      <v>32.258064500000003</v>
    </oc>
    <nc r="H27"/>
  </rcc>
  <rcc rId="3777" sId="12" numFmtId="4">
    <oc r="K27">
      <v>0</v>
    </oc>
    <nc r="K27"/>
  </rcc>
  <rcc rId="3778" sId="12" numFmtId="4">
    <oc r="L27">
      <v>2258.0645159999999</v>
    </oc>
    <nc r="L27"/>
  </rcc>
  <rcc rId="3779" sId="12" numFmtId="4">
    <oc r="M27">
      <v>0</v>
    </oc>
    <nc r="M27"/>
  </rcc>
  <rcc rId="3780" sId="12" numFmtId="4">
    <oc r="N27">
      <v>0</v>
    </oc>
    <nc r="N27"/>
  </rcc>
  <rcc rId="3781" sId="12">
    <oc r="O27">
      <f>M27+N27</f>
    </oc>
    <nc r="O27"/>
  </rcc>
  <rcc rId="3782" sId="12" numFmtId="4">
    <oc r="P27">
      <v>806.45161289999999</v>
    </oc>
    <nc r="P27"/>
  </rcc>
  <rcc rId="3783" sId="12" numFmtId="4">
    <oc r="Q27">
      <v>1010.4</v>
    </oc>
    <nc r="Q27"/>
  </rcc>
  <rcc rId="3784" sId="12" numFmtId="4">
    <oc r="R27">
      <v>2579.03226</v>
    </oc>
    <nc r="R27"/>
  </rcc>
  <rcc rId="3785" sId="12" numFmtId="4">
    <oc r="C28">
      <v>6300.8</v>
    </oc>
    <nc r="C28"/>
  </rcc>
  <rcc rId="3786" sId="12" numFmtId="4">
    <oc r="D28">
      <v>6451.6129000000001</v>
    </oc>
    <nc r="D28"/>
  </rcc>
  <rcc rId="3787" sId="12" numFmtId="4">
    <oc r="E28">
      <v>0</v>
    </oc>
    <nc r="E28"/>
  </rcc>
  <rcc rId="3788" sId="12" numFmtId="4">
    <oc r="F28">
      <v>32.258064500000003</v>
    </oc>
    <nc r="F28"/>
  </rcc>
  <rcc rId="3789" sId="12" numFmtId="4">
    <oc r="G28">
      <v>0</v>
    </oc>
    <nc r="G28"/>
  </rcc>
  <rcc rId="3790" sId="12" numFmtId="4">
    <oc r="H28">
      <v>32.258064500000003</v>
    </oc>
    <nc r="H28"/>
  </rcc>
  <rcc rId="3791" sId="12" numFmtId="4">
    <oc r="K28">
      <v>0</v>
    </oc>
    <nc r="K28"/>
  </rcc>
  <rcc rId="3792" sId="12" numFmtId="4">
    <oc r="L28">
      <v>2258.0645159999999</v>
    </oc>
    <nc r="L28"/>
  </rcc>
  <rcc rId="3793" sId="12" numFmtId="4">
    <oc r="M28">
      <v>0</v>
    </oc>
    <nc r="M28"/>
  </rcc>
  <rcc rId="3794" sId="12" numFmtId="4">
    <oc r="N28">
      <v>150</v>
    </oc>
    <nc r="N28"/>
  </rcc>
  <rcc rId="3795" sId="12">
    <oc r="O28">
      <f>M28+N28</f>
    </oc>
    <nc r="O28"/>
  </rcc>
  <rcc rId="3796" sId="12" numFmtId="4">
    <oc r="P28">
      <v>806.45161289999999</v>
    </oc>
    <nc r="P28"/>
  </rcc>
  <rcc rId="3797" sId="12" numFmtId="4">
    <oc r="Q28">
      <v>574.75</v>
    </oc>
    <nc r="Q28"/>
  </rcc>
  <rcc rId="3798" sId="12" numFmtId="4">
    <oc r="R28">
      <v>2579.03226</v>
    </oc>
    <nc r="R28"/>
  </rcc>
  <rcc rId="3799" sId="12" numFmtId="4">
    <oc r="C29">
      <v>5585</v>
    </oc>
    <nc r="C29"/>
  </rcc>
  <rcc rId="3800" sId="12" numFmtId="4">
    <oc r="D29">
      <v>6451.6129000000001</v>
    </oc>
    <nc r="D29"/>
  </rcc>
  <rcc rId="3801" sId="12" numFmtId="4">
    <oc r="E29">
      <v>0</v>
    </oc>
    <nc r="E29"/>
  </rcc>
  <rcc rId="3802" sId="12" numFmtId="4">
    <oc r="F29">
      <v>32.258064500000003</v>
    </oc>
    <nc r="F29"/>
  </rcc>
  <rcc rId="3803" sId="12" numFmtId="4">
    <oc r="G29">
      <v>0</v>
    </oc>
    <nc r="G29"/>
  </rcc>
  <rcc rId="3804" sId="12" numFmtId="4">
    <oc r="H29">
      <v>32.258064500000003</v>
    </oc>
    <nc r="H29"/>
  </rcc>
  <rcc rId="3805" sId="12" numFmtId="4">
    <oc r="K29">
      <v>2745.9</v>
    </oc>
    <nc r="K29"/>
  </rcc>
  <rcc rId="3806" sId="12" numFmtId="4">
    <oc r="L29">
      <v>2258.0645159999999</v>
    </oc>
    <nc r="L29"/>
  </rcc>
  <rcc rId="3807" sId="12" numFmtId="4">
    <oc r="M29">
      <v>0</v>
    </oc>
    <nc r="M29"/>
  </rcc>
  <rcc rId="3808" sId="12" numFmtId="4">
    <oc r="N29">
      <v>0</v>
    </oc>
    <nc r="N29"/>
  </rcc>
  <rcc rId="3809" sId="12">
    <oc r="O29">
      <f>M29+N29</f>
    </oc>
    <nc r="O29"/>
  </rcc>
  <rcc rId="3810" sId="12" numFmtId="4">
    <oc r="P29">
      <v>806.45161289999999</v>
    </oc>
    <nc r="P29"/>
  </rcc>
  <rcc rId="3811" sId="12" numFmtId="4">
    <oc r="Q29">
      <v>872.6</v>
    </oc>
    <nc r="Q29"/>
  </rcc>
  <rcc rId="3812" sId="12" numFmtId="4">
    <oc r="R29">
      <v>2579.03226</v>
    </oc>
    <nc r="R29"/>
  </rcc>
  <rcc rId="3813" sId="12" numFmtId="4">
    <oc r="C30">
      <v>4358.6000000000004</v>
    </oc>
    <nc r="C30"/>
  </rcc>
  <rcc rId="3814" sId="12" numFmtId="4">
    <oc r="D30">
      <v>6451.6129000000001</v>
    </oc>
    <nc r="D30"/>
  </rcc>
  <rcc rId="3815" sId="12" numFmtId="4">
    <oc r="E30">
      <v>0</v>
    </oc>
    <nc r="E30"/>
  </rcc>
  <rcc rId="3816" sId="12" numFmtId="4">
    <oc r="F30">
      <v>32.258064500000003</v>
    </oc>
    <nc r="F30"/>
  </rcc>
  <rcc rId="3817" sId="12" numFmtId="4">
    <oc r="G30">
      <v>0</v>
    </oc>
    <nc r="G30"/>
  </rcc>
  <rcc rId="3818" sId="12" numFmtId="4">
    <oc r="H30">
      <v>32.258064500000003</v>
    </oc>
    <nc r="H30"/>
  </rcc>
  <rcc rId="3819" sId="12" numFmtId="4">
    <oc r="K30">
      <v>4939.8999999999996</v>
    </oc>
    <nc r="K30"/>
  </rcc>
  <rcc rId="3820" sId="12" numFmtId="4">
    <oc r="L30">
      <v>2258.0645159999999</v>
    </oc>
    <nc r="L30"/>
  </rcc>
  <rcc rId="3821" sId="12" numFmtId="4">
    <oc r="M30">
      <v>0</v>
    </oc>
    <nc r="M30"/>
  </rcc>
  <rcc rId="3822" sId="12" numFmtId="4">
    <oc r="N30">
      <v>0</v>
    </oc>
    <nc r="N30"/>
  </rcc>
  <rcc rId="3823" sId="12">
    <oc r="O30">
      <f>M30+N30</f>
    </oc>
    <nc r="O30"/>
  </rcc>
  <rcc rId="3824" sId="12" numFmtId="4">
    <oc r="P30">
      <v>806.45161289999999</v>
    </oc>
    <nc r="P30"/>
  </rcc>
  <rcc rId="3825" sId="12" numFmtId="4">
    <oc r="Q30">
      <v>849</v>
    </oc>
    <nc r="Q30"/>
  </rcc>
  <rcc rId="3826" sId="12" numFmtId="4">
    <oc r="R30">
      <v>2579.03226</v>
    </oc>
    <nc r="R30"/>
  </rcc>
  <rcc rId="3827" sId="12" numFmtId="4">
    <oc r="C31">
      <v>0</v>
    </oc>
    <nc r="C31"/>
  </rcc>
  <rcc rId="3828" sId="12" numFmtId="4">
    <oc r="D31">
      <v>6451.6129000000001</v>
    </oc>
    <nc r="D31"/>
  </rcc>
  <rcc rId="3829" sId="12" numFmtId="4">
    <oc r="E31">
      <v>0</v>
    </oc>
    <nc r="E31"/>
  </rcc>
  <rcc rId="3830" sId="12" numFmtId="4">
    <oc r="F31">
      <v>32.258064500000003</v>
    </oc>
    <nc r="F31"/>
  </rcc>
  <rcc rId="3831" sId="12" numFmtId="4">
    <oc r="G31">
      <v>0</v>
    </oc>
    <nc r="G31"/>
  </rcc>
  <rcc rId="3832" sId="12" numFmtId="4">
    <oc r="H31">
      <v>32.258064500000003</v>
    </oc>
    <nc r="H31"/>
  </rcc>
  <rcc rId="3833" sId="12" numFmtId="4">
    <oc r="K31">
      <v>0</v>
    </oc>
    <nc r="K31"/>
  </rcc>
  <rcc rId="3834" sId="12" numFmtId="4">
    <oc r="L31">
      <v>2258.0645159999999</v>
    </oc>
    <nc r="L31"/>
  </rcc>
  <rcc rId="3835" sId="12" numFmtId="4">
    <oc r="M31">
      <v>0</v>
    </oc>
    <nc r="M31"/>
  </rcc>
  <rcc rId="3836" sId="12" numFmtId="4">
    <oc r="N31">
      <v>0</v>
    </oc>
    <nc r="N31"/>
  </rcc>
  <rcc rId="3837" sId="12">
    <oc r="O31">
      <f>M31+N31</f>
    </oc>
    <nc r="O31"/>
  </rcc>
  <rcc rId="3838" sId="12" numFmtId="4">
    <oc r="P31">
      <v>806.45161289999999</v>
    </oc>
    <nc r="P31"/>
  </rcc>
  <rcc rId="3839" sId="12" numFmtId="4">
    <oc r="Q31">
      <v>2656.2</v>
    </oc>
    <nc r="Q31"/>
  </rcc>
  <rcc rId="3840" sId="12" numFmtId="4">
    <oc r="R31">
      <v>2579.03226</v>
    </oc>
    <nc r="R31"/>
  </rcc>
  <rcc rId="3841" sId="12" numFmtId="4">
    <oc r="C32">
      <v>13269.5</v>
    </oc>
    <nc r="C32"/>
  </rcc>
  <rcc rId="3842" sId="12" numFmtId="4">
    <oc r="D32">
      <v>6451.6129000000001</v>
    </oc>
    <nc r="D32"/>
  </rcc>
  <rcc rId="3843" sId="12" numFmtId="4">
    <oc r="E32">
      <v>0</v>
    </oc>
    <nc r="E32"/>
  </rcc>
  <rcc rId="3844" sId="12" numFmtId="4">
    <oc r="F32">
      <v>32.258064500000003</v>
    </oc>
    <nc r="F32"/>
  </rcc>
  <rcc rId="3845" sId="12" numFmtId="4">
    <oc r="G32">
      <v>0</v>
    </oc>
    <nc r="G32"/>
  </rcc>
  <rcc rId="3846" sId="12" numFmtId="4">
    <oc r="H32">
      <v>32.258064500000003</v>
    </oc>
    <nc r="H32"/>
  </rcc>
  <rcc rId="3847" sId="12" numFmtId="4">
    <oc r="K32">
      <v>7195.55</v>
    </oc>
    <nc r="K32"/>
  </rcc>
  <rcc rId="3848" sId="12" numFmtId="4">
    <oc r="L32">
      <v>2258.0645159999999</v>
    </oc>
    <nc r="L32"/>
  </rcc>
  <rcc rId="3849" sId="12" numFmtId="4">
    <oc r="M32">
      <v>0</v>
    </oc>
    <nc r="M32"/>
  </rcc>
  <rcc rId="3850" sId="12" numFmtId="4">
    <oc r="N32">
      <v>0</v>
    </oc>
    <nc r="N32"/>
  </rcc>
  <rcc rId="3851" sId="12">
    <oc r="O32">
      <f>M32+N32</f>
    </oc>
    <nc r="O32"/>
  </rcc>
  <rcc rId="3852" sId="12" numFmtId="4">
    <oc r="P32">
      <v>806.45161289999999</v>
    </oc>
    <nc r="P32"/>
  </rcc>
  <rcc rId="3853" sId="12" numFmtId="4">
    <oc r="Q32">
      <v>3066.3</v>
    </oc>
    <nc r="Q32"/>
  </rcc>
  <rcc rId="3854" sId="12" numFmtId="4">
    <oc r="R32">
      <v>2579.03226</v>
    </oc>
    <nc r="R32"/>
  </rcc>
  <rcc rId="3855" sId="12" numFmtId="4">
    <oc r="C34">
      <v>13859.95</v>
    </oc>
    <nc r="C34"/>
  </rcc>
  <rcc rId="3856" sId="12" numFmtId="4">
    <oc r="D34">
      <v>6451.6129000000001</v>
    </oc>
    <nc r="D34"/>
  </rcc>
  <rcc rId="3857" sId="12" numFmtId="4">
    <oc r="E34">
      <v>0</v>
    </oc>
    <nc r="E34"/>
  </rcc>
  <rcc rId="3858" sId="12" numFmtId="4">
    <oc r="F34">
      <v>32.258064500000003</v>
    </oc>
    <nc r="F34"/>
  </rcc>
  <rcc rId="3859" sId="12" numFmtId="4">
    <oc r="G34">
      <v>0</v>
    </oc>
    <nc r="G34"/>
  </rcc>
  <rcc rId="3860" sId="12" numFmtId="4">
    <oc r="H34">
      <v>32.258064500000003</v>
    </oc>
    <nc r="H34"/>
  </rcc>
  <rcc rId="3861" sId="12" numFmtId="4">
    <oc r="K34">
      <v>1491.6</v>
    </oc>
    <nc r="K34"/>
  </rcc>
  <rcc rId="3862" sId="12" numFmtId="4">
    <oc r="L34">
      <v>2258.0645159999999</v>
    </oc>
    <nc r="L34"/>
  </rcc>
  <rcc rId="3863" sId="12" numFmtId="4">
    <oc r="M34">
      <v>0</v>
    </oc>
    <nc r="M34"/>
  </rcc>
  <rcc rId="3864" sId="12" numFmtId="4">
    <oc r="N34">
      <v>0</v>
    </oc>
    <nc r="N34"/>
  </rcc>
  <rcc rId="3865" sId="12">
    <oc r="O34">
      <f>M34+N34</f>
    </oc>
    <nc r="O34"/>
  </rcc>
  <rcc rId="3866" sId="12" numFmtId="4">
    <oc r="C35">
      <v>8055.1</v>
    </oc>
    <nc r="C35"/>
  </rcc>
  <rcc rId="3867" sId="12" numFmtId="4">
    <oc r="D35">
      <v>6451.6129000000001</v>
    </oc>
    <nc r="D35"/>
  </rcc>
  <rcc rId="3868" sId="12" numFmtId="4">
    <oc r="E35">
      <v>0</v>
    </oc>
    <nc r="E35"/>
  </rcc>
  <rcc rId="3869" sId="12" numFmtId="4">
    <oc r="F35">
      <v>32.258064500000003</v>
    </oc>
    <nc r="F35"/>
  </rcc>
  <rcc rId="3870" sId="12" numFmtId="4">
    <oc r="G35">
      <v>11.6</v>
    </oc>
    <nc r="G35"/>
  </rcc>
  <rcc rId="3871" sId="12" numFmtId="4">
    <oc r="H35">
      <v>32.258064500000003</v>
    </oc>
    <nc r="H35"/>
  </rcc>
  <rcc rId="3872" sId="12" numFmtId="4">
    <oc r="K35">
      <v>0</v>
    </oc>
    <nc r="K35"/>
  </rcc>
  <rcc rId="3873" sId="12" numFmtId="4">
    <oc r="L35">
      <v>2258.0645159999999</v>
    </oc>
    <nc r="L35"/>
  </rcc>
  <rcc rId="3874" sId="12" numFmtId="4">
    <oc r="M35">
      <v>0</v>
    </oc>
    <nc r="M35"/>
  </rcc>
  <rcc rId="3875" sId="12" numFmtId="4">
    <oc r="N35">
      <v>0</v>
    </oc>
    <nc r="N35"/>
  </rcc>
  <rcc rId="3876" sId="12">
    <oc r="O35">
      <f>M35+N35</f>
    </oc>
    <nc r="O35"/>
  </rcc>
  <rcc rId="3877" sId="12" numFmtId="4">
    <oc r="C36">
      <v>8946.7999999999993</v>
    </oc>
    <nc r="C36"/>
  </rcc>
  <rcc rId="3878" sId="12" numFmtId="4">
    <oc r="D36">
      <v>6451.6129000000001</v>
    </oc>
    <nc r="D36"/>
  </rcc>
  <rcc rId="3879" sId="12" numFmtId="4">
    <oc r="E36">
      <v>27.3</v>
    </oc>
    <nc r="E36"/>
  </rcc>
  <rcc rId="3880" sId="12" numFmtId="4">
    <oc r="F36">
      <v>32.258064500000003</v>
    </oc>
    <nc r="F36"/>
  </rcc>
  <rcc rId="3881" sId="12" numFmtId="4">
    <oc r="G36">
      <v>0</v>
    </oc>
    <nc r="G36"/>
  </rcc>
  <rcc rId="3882" sId="12" numFmtId="4">
    <oc r="H36">
      <v>32.258064500000003</v>
    </oc>
    <nc r="H36"/>
  </rcc>
  <rcc rId="3883" sId="12" numFmtId="4">
    <oc r="K36">
      <v>0</v>
    </oc>
    <nc r="K36"/>
  </rcc>
  <rcc rId="3884" sId="12" numFmtId="4">
    <oc r="L36">
      <v>2258.0645159999999</v>
    </oc>
    <nc r="L36"/>
  </rcc>
  <rcc rId="3885" sId="12" numFmtId="4">
    <oc r="M36">
      <v>0</v>
    </oc>
    <nc r="M36"/>
  </rcc>
  <rcc rId="3886" sId="12" numFmtId="4">
    <oc r="N36">
      <v>0</v>
    </oc>
    <nc r="N36"/>
  </rcc>
  <rcc rId="3887" sId="12">
    <oc r="O36">
      <f>M36+N36</f>
    </oc>
    <nc r="O36"/>
  </rcc>
  <rcc rId="3888" sId="12" numFmtId="4">
    <oc r="C37">
      <v>7821.1</v>
    </oc>
    <nc r="C37"/>
  </rcc>
  <rcc rId="3889" sId="12" numFmtId="4">
    <oc r="D37">
      <v>6451.6129000000001</v>
    </oc>
    <nc r="D37"/>
  </rcc>
  <rcc rId="3890" sId="12" numFmtId="4">
    <oc r="E37">
      <v>0</v>
    </oc>
    <nc r="E37"/>
  </rcc>
  <rcc rId="3891" sId="12" numFmtId="4">
    <oc r="F37">
      <v>32.258064500000003</v>
    </oc>
    <nc r="F37"/>
  </rcc>
  <rcc rId="3892" sId="12" numFmtId="4">
    <oc r="G37">
      <v>0</v>
    </oc>
    <nc r="G37"/>
  </rcc>
  <rcc rId="3893" sId="12" numFmtId="4">
    <oc r="H37">
      <v>32.258064500000003</v>
    </oc>
    <nc r="H37"/>
  </rcc>
  <rcc rId="3894" sId="12" numFmtId="4">
    <oc r="K37">
      <v>2467.1</v>
    </oc>
    <nc r="K37"/>
  </rcc>
  <rcc rId="3895" sId="12" numFmtId="4">
    <oc r="L37">
      <v>2258.0645159999999</v>
    </oc>
    <nc r="L37"/>
  </rcc>
  <rcc rId="3896" sId="12" numFmtId="4">
    <oc r="M37">
      <v>0</v>
    </oc>
    <nc r="M37"/>
  </rcc>
  <rcc rId="3897" sId="12" numFmtId="4">
    <oc r="N37">
      <v>0</v>
    </oc>
    <nc r="N37"/>
  </rcc>
  <rcc rId="3898" sId="12">
    <oc r="O37">
      <f>M37+N37</f>
    </oc>
    <nc r="O37"/>
  </rcc>
  <rcc rId="3899" sId="12" numFmtId="4">
    <oc r="C38">
      <v>8338.7999999999993</v>
    </oc>
    <nc r="C38"/>
  </rcc>
  <rcc rId="3900" sId="12" numFmtId="4">
    <oc r="D38">
      <v>6451.6129000000001</v>
    </oc>
    <nc r="D38"/>
  </rcc>
  <rcc rId="3901" sId="12" numFmtId="4">
    <oc r="E38">
      <v>0</v>
    </oc>
    <nc r="E38"/>
  </rcc>
  <rcc rId="3902" sId="12" numFmtId="4">
    <oc r="F38">
      <v>32.258064500000003</v>
    </oc>
    <nc r="F38"/>
  </rcc>
  <rcc rId="3903" sId="12" numFmtId="4">
    <oc r="G38">
      <v>62.1</v>
    </oc>
    <nc r="G38"/>
  </rcc>
  <rcc rId="3904" sId="12" numFmtId="4">
    <oc r="H38">
      <v>32.258064500000003</v>
    </oc>
    <nc r="H38"/>
  </rcc>
  <rcc rId="3905" sId="12" numFmtId="4">
    <oc r="K38">
      <v>0</v>
    </oc>
    <nc r="K38"/>
  </rcc>
  <rcc rId="3906" sId="12" numFmtId="4">
    <oc r="L38">
      <v>2258.0645159999999</v>
    </oc>
    <nc r="L38"/>
  </rcc>
  <rcc rId="3907" sId="12" numFmtId="4">
    <oc r="M38">
      <v>0</v>
    </oc>
    <nc r="M38"/>
  </rcc>
  <rcc rId="3908" sId="12" numFmtId="4">
    <oc r="N38">
      <v>0</v>
    </oc>
    <nc r="N38"/>
  </rcc>
  <rcc rId="3909" sId="12">
    <oc r="O38">
      <f>M38+N38</f>
    </oc>
    <nc r="O38"/>
  </rcc>
  <rcc rId="3910" sId="12" numFmtId="4">
    <oc r="C39">
      <v>37123.699999999997</v>
    </oc>
    <nc r="C39"/>
  </rcc>
  <rcc rId="3911" sId="12" numFmtId="4">
    <oc r="D39">
      <v>6451.6129000000001</v>
    </oc>
    <nc r="D39"/>
  </rcc>
  <rcc rId="3912" sId="12" numFmtId="4">
    <oc r="E39">
      <v>40.5</v>
    </oc>
    <nc r="E39"/>
  </rcc>
  <rcc rId="3913" sId="12" numFmtId="4">
    <oc r="F39">
      <v>32.258064500000003</v>
    </oc>
    <nc r="F39"/>
  </rcc>
  <rcc rId="3914" sId="12" numFmtId="4">
    <oc r="G39">
      <v>42</v>
    </oc>
    <nc r="G39"/>
  </rcc>
  <rcc rId="3915" sId="12" numFmtId="4">
    <oc r="H39">
      <v>32.258064500000003</v>
    </oc>
    <nc r="H39"/>
  </rcc>
  <rcc rId="3916" sId="12" numFmtId="4">
    <oc r="K39">
      <v>0</v>
    </oc>
    <nc r="K39"/>
  </rcc>
  <rcc rId="3917" sId="12" numFmtId="4">
    <oc r="L39">
      <v>2258.0645159999999</v>
    </oc>
    <nc r="L39"/>
  </rcc>
  <rcc rId="3918" sId="12" numFmtId="4">
    <oc r="M39">
      <v>0</v>
    </oc>
    <nc r="M39"/>
  </rcc>
  <rcc rId="3919" sId="12" numFmtId="4">
    <oc r="N39">
      <v>0</v>
    </oc>
    <nc r="N39"/>
  </rcc>
  <rcc rId="3920" sId="12">
    <oc r="O39">
      <f>M39+N39</f>
    </oc>
    <nc r="O39"/>
  </rcc>
  <rcc rId="3921" sId="12" numFmtId="4">
    <oc r="P34">
      <v>806.45161289999999</v>
    </oc>
    <nc r="P34"/>
  </rcc>
  <rcc rId="3922" sId="12" numFmtId="4">
    <oc r="Q34">
      <v>1102.6500000000001</v>
    </oc>
    <nc r="Q34"/>
  </rcc>
  <rcc rId="3923" sId="12" numFmtId="4">
    <oc r="R34">
      <v>2579.03226</v>
    </oc>
    <nc r="R34"/>
  </rcc>
  <rcc rId="3924" sId="12" numFmtId="4">
    <oc r="P35">
      <v>806.45161289999999</v>
    </oc>
    <nc r="P35"/>
  </rcc>
  <rcc rId="3925" sId="12" numFmtId="4">
    <oc r="Q35">
      <v>3621</v>
    </oc>
    <nc r="Q35"/>
  </rcc>
  <rcc rId="3926" sId="12" numFmtId="4">
    <oc r="R35">
      <v>2579.03226</v>
    </oc>
    <nc r="R35"/>
  </rcc>
  <rcc rId="3927" sId="12" numFmtId="4">
    <oc r="P36">
      <v>806.45161289999999</v>
    </oc>
    <nc r="P36"/>
  </rcc>
  <rcc rId="3928" sId="12" numFmtId="4">
    <oc r="Q36">
      <v>3810.6</v>
    </oc>
    <nc r="Q36"/>
  </rcc>
  <rcc rId="3929" sId="12" numFmtId="4">
    <oc r="R36">
      <v>2579.03226</v>
    </oc>
    <nc r="R36"/>
  </rcc>
  <rcc rId="3930" sId="12" numFmtId="4">
    <oc r="P37">
      <v>806.45161289999999</v>
    </oc>
    <nc r="P37"/>
  </rcc>
  <rcc rId="3931" sId="12" numFmtId="4">
    <oc r="Q37">
      <v>3540.45</v>
    </oc>
    <nc r="Q37"/>
  </rcc>
  <rcc rId="3932" sId="12" numFmtId="4">
    <oc r="R37">
      <v>2579.03226</v>
    </oc>
    <nc r="R37"/>
  </rcc>
  <rcc rId="3933" sId="12" numFmtId="4">
    <oc r="P38">
      <v>806.45161289999999</v>
    </oc>
    <nc r="P38"/>
  </rcc>
  <rcc rId="3934" sId="12" numFmtId="4">
    <oc r="Q38">
      <v>1983.3</v>
    </oc>
    <nc r="Q38"/>
  </rcc>
  <rcc rId="3935" sId="12" numFmtId="4">
    <oc r="R38">
      <v>2579.03226</v>
    </oc>
    <nc r="R38"/>
  </rcc>
  <rcc rId="3936" sId="12" numFmtId="4">
    <oc r="P39">
      <v>806.45161289999999</v>
    </oc>
    <nc r="P39"/>
  </rcc>
  <rcc rId="3937" sId="12" numFmtId="4">
    <oc r="Q39">
      <v>20788</v>
    </oc>
    <nc r="Q39"/>
  </rcc>
  <rcc rId="3938" sId="12" numFmtId="4">
    <oc r="R39">
      <v>2579.03226</v>
    </oc>
    <nc r="R39"/>
  </rcc>
  <rcc rId="3939" sId="12">
    <oc r="Y14" t="inlineStr">
      <is>
        <t>Schneefall</t>
      </is>
    </oc>
    <nc r="Y14"/>
  </rcc>
  <rcc rId="3940" sId="12">
    <oc r="Y15" t="inlineStr">
      <is>
        <t>Schneefall</t>
      </is>
    </oc>
    <nc r="Y15"/>
  </rcc>
  <rcc rId="3941" sId="12">
    <oc r="Y16" t="inlineStr">
      <is>
        <t>sonnig</t>
      </is>
    </oc>
    <nc r="Y16"/>
  </rcc>
  <rcc rId="3942" sId="12">
    <oc r="Y18" t="inlineStr">
      <is>
        <t>bewölkt</t>
      </is>
    </oc>
    <nc r="Y18"/>
  </rcc>
  <rcc rId="3943" sId="12">
    <oc r="Y19" t="inlineStr">
      <is>
        <t>bewölkt</t>
      </is>
    </oc>
    <nc r="Y19"/>
  </rcc>
  <rcc rId="3944" sId="12">
    <oc r="Y20" t="inlineStr">
      <is>
        <t>bewölkt</t>
      </is>
    </oc>
    <nc r="Y20"/>
  </rcc>
  <rcc rId="3945" sId="12">
    <oc r="Y21" t="inlineStr">
      <is>
        <t>bewölkt</t>
      </is>
    </oc>
    <nc r="Y21"/>
  </rcc>
  <rcc rId="3946" sId="12">
    <oc r="Y22" t="inlineStr">
      <is>
        <t>bewölkt</t>
      </is>
    </oc>
    <nc r="Y22"/>
  </rcc>
  <rcc rId="3947" sId="12">
    <oc r="Y23" t="inlineStr">
      <is>
        <t>hohe Bewölkung</t>
      </is>
    </oc>
    <nc r="Y23"/>
  </rcc>
  <rcc rId="3948" sId="12">
    <oc r="Y24" t="inlineStr">
      <is>
        <t>hohe Bewölkung</t>
      </is>
    </oc>
    <nc r="Y24"/>
  </rcc>
  <rcc rId="3949" sId="12">
    <oc r="Y26" t="inlineStr">
      <is>
        <t>bewölkt</t>
      </is>
    </oc>
    <nc r="Y26"/>
  </rcc>
  <rcc rId="3950" sId="12" numFmtId="34">
    <oc r="Z26">
      <v>3</v>
    </oc>
    <nc r="Z26"/>
  </rcc>
  <rcc rId="3951" sId="12">
    <oc r="Y27" t="inlineStr">
      <is>
        <t>teilweise sonnig</t>
      </is>
    </oc>
    <nc r="Y27"/>
  </rcc>
  <rcc rId="3952" sId="12" numFmtId="34">
    <oc r="Z27">
      <v>5</v>
    </oc>
    <nc r="Z27"/>
  </rcc>
  <rcc rId="3953" sId="12">
    <oc r="Y28" t="inlineStr">
      <is>
        <t>Regen</t>
      </is>
    </oc>
    <nc r="Y28"/>
  </rcc>
  <rcc rId="3954" sId="12" numFmtId="34">
    <oc r="Z28">
      <v>7</v>
    </oc>
    <nc r="Z28"/>
  </rcc>
  <rcc rId="3955" sId="12">
    <oc r="Y29" t="inlineStr">
      <is>
        <t>bewölkt</t>
      </is>
    </oc>
    <nc r="Y29"/>
  </rcc>
  <rcc rId="3956" sId="12" numFmtId="34">
    <oc r="Z29">
      <v>5</v>
    </oc>
    <nc r="Z29"/>
  </rcc>
  <rcc rId="3957" sId="12">
    <oc r="Y30" t="inlineStr">
      <is>
        <t>Regen</t>
      </is>
    </oc>
    <nc r="Y30"/>
  </rcc>
  <rcc rId="3958" sId="12" numFmtId="34">
    <oc r="Z30">
      <v>10</v>
    </oc>
    <nc r="Z30"/>
  </rcc>
  <rcc rId="3959" sId="12">
    <oc r="Y31" t="inlineStr">
      <is>
        <t>Regen</t>
      </is>
    </oc>
    <nc r="Y31"/>
  </rcc>
  <rcc rId="3960" sId="12" numFmtId="34">
    <oc r="Z31">
      <v>10</v>
    </oc>
    <nc r="Z31"/>
  </rcc>
  <rcc rId="3961" sId="12">
    <oc r="Y32" t="inlineStr">
      <is>
        <t>bewölkt</t>
      </is>
    </oc>
    <nc r="Y32"/>
  </rcc>
  <rcc rId="3962" sId="12" numFmtId="34">
    <oc r="Z32">
      <v>10</v>
    </oc>
    <nc r="Z32"/>
  </rcc>
  <rcc rId="3963" sId="12" numFmtId="34">
    <oc r="Z11">
      <v>3</v>
    </oc>
    <nc r="Z11"/>
  </rcc>
  <rcc rId="3964" sId="12" numFmtId="34">
    <oc r="Z12">
      <v>3</v>
    </oc>
    <nc r="Z12"/>
  </rcc>
  <rcc rId="3965" sId="12" numFmtId="34">
    <oc r="Z13">
      <v>3</v>
    </oc>
    <nc r="Z13"/>
  </rcc>
  <rcc rId="3966" sId="12" numFmtId="34">
    <oc r="Z14">
      <v>0</v>
    </oc>
    <nc r="Z14"/>
  </rcc>
  <rcc rId="3967" sId="12" numFmtId="34">
    <oc r="Z15">
      <v>0</v>
    </oc>
    <nc r="Z15"/>
  </rcc>
  <rcc rId="3968" sId="12" numFmtId="34">
    <oc r="Z16">
      <v>0</v>
    </oc>
    <nc r="Z16"/>
  </rcc>
  <rcc rId="3969" sId="12" numFmtId="34">
    <oc r="Z19">
      <v>-3</v>
    </oc>
    <nc r="Z19"/>
  </rcc>
  <rcc rId="3970" sId="12" numFmtId="34">
    <oc r="Z20">
      <v>3</v>
    </oc>
    <nc r="Z20"/>
  </rcc>
  <rcc rId="3971" sId="12" numFmtId="34">
    <oc r="Z21">
      <v>3</v>
    </oc>
    <nc r="Z21"/>
  </rcc>
  <rcc rId="3972" sId="12" numFmtId="34">
    <oc r="Z22">
      <v>-2</v>
    </oc>
    <nc r="Z22"/>
  </rcc>
  <rcc rId="3973" sId="12" numFmtId="34">
    <oc r="Z23">
      <v>-2</v>
    </oc>
    <nc r="Z23"/>
  </rcc>
  <rcc rId="3974" sId="12" numFmtId="34">
    <oc r="Z24">
      <v>1</v>
    </oc>
    <nc r="Z24"/>
  </rcc>
  <rcc rId="3975" sId="12" numFmtId="34">
    <oc r="Z18">
      <v>-3</v>
    </oc>
    <nc r="Z18"/>
  </rcc>
  <rcc rId="3976" sId="12">
    <oc r="AB24" t="inlineStr">
      <is>
        <t>WM Finale</t>
      </is>
    </oc>
    <nc r="AB24"/>
  </rcc>
  <rcc rId="3977" sId="12">
    <oc r="AB31" t="inlineStr">
      <is>
        <t>Restaurant geschlossen</t>
      </is>
    </oc>
    <nc r="AB31"/>
  </rcc>
  <rcc rId="3978" sId="12">
    <oc r="Y34" t="inlineStr">
      <is>
        <t>Nebel</t>
      </is>
    </oc>
    <nc r="Y34"/>
  </rcc>
  <rcc rId="3979" sId="12" numFmtId="34">
    <oc r="Z34">
      <v>11</v>
    </oc>
    <nc r="Z34"/>
  </rcc>
  <rcc rId="3980" sId="12">
    <oc r="Y35" t="inlineStr">
      <is>
        <t>bewölkt</t>
      </is>
    </oc>
    <nc r="Y35"/>
  </rcc>
  <rcc rId="3981" sId="12" numFmtId="34">
    <oc r="Z35">
      <v>7</v>
    </oc>
    <nc r="Z35"/>
  </rcc>
  <rcc rId="3982" sId="12">
    <oc r="Y36" t="inlineStr">
      <is>
        <t>sonnig</t>
      </is>
    </oc>
    <nc r="Y36"/>
  </rcc>
  <rcc rId="3983" sId="12" numFmtId="34">
    <oc r="Z36">
      <v>12</v>
    </oc>
    <nc r="Z36"/>
  </rcc>
  <rcc rId="3984" sId="12">
    <oc r="Y37" t="inlineStr">
      <is>
        <t>bewölkt</t>
      </is>
    </oc>
    <nc r="Y37"/>
  </rcc>
  <rcc rId="3985" sId="12" numFmtId="34">
    <oc r="Z37">
      <v>10</v>
    </oc>
    <nc r="Z37"/>
  </rcc>
  <rcc rId="3986" sId="12">
    <oc r="Y38" t="inlineStr">
      <is>
        <t>bewölkt</t>
      </is>
    </oc>
    <nc r="Y38"/>
  </rcc>
  <rcc rId="3987" sId="12" numFmtId="34">
    <oc r="Z38">
      <v>8</v>
    </oc>
    <nc r="Z38"/>
  </rcc>
  <rcc rId="3988" sId="12">
    <oc r="Y39" t="inlineStr">
      <is>
        <t>sonnig</t>
      </is>
    </oc>
    <nc r="Y39"/>
  </rcc>
  <rcc rId="3989" sId="12" numFmtId="34">
    <oc r="Z39">
      <v>14</v>
    </oc>
    <nc r="Z39"/>
  </rcc>
  <rcc rId="3990" sId="12" numFmtId="19">
    <oc r="H1">
      <v>44896</v>
    </oc>
    <nc r="H1">
      <v>45261</v>
    </nc>
  </rcc>
  <rcc rId="3991" sId="11" numFmtId="4">
    <oc r="C5">
      <v>9559.0499999999993</v>
    </oc>
    <nc r="C5"/>
  </rcc>
  <rcc rId="3992" sId="11" numFmtId="4">
    <oc r="D5">
      <v>5333.3333000000002</v>
    </oc>
    <nc r="D5"/>
  </rcc>
  <rcc rId="3993" sId="11" numFmtId="4">
    <oc r="E5">
      <v>987.5</v>
    </oc>
    <nc r="E5"/>
  </rcc>
  <rcc rId="3994" sId="11" numFmtId="4">
    <oc r="F5">
      <v>166.66666000000001</v>
    </oc>
    <nc r="F5"/>
  </rcc>
  <rcc rId="3995" sId="11" numFmtId="4">
    <oc r="G5">
      <v>220.2</v>
    </oc>
    <nc r="G5"/>
  </rcc>
  <rcc rId="3996" sId="11" numFmtId="4">
    <oc r="H5">
      <v>166.66666000000001</v>
    </oc>
    <nc r="H5"/>
  </rcc>
  <rcc rId="3997" sId="11" numFmtId="4">
    <oc r="L5">
      <v>1666.6666600000001</v>
    </oc>
    <nc r="L5"/>
  </rcc>
  <rcc rId="3998" sId="11" numFmtId="4">
    <oc r="N5">
      <v>1802.5</v>
    </oc>
    <nc r="N5"/>
  </rcc>
  <rcc rId="3999" sId="11">
    <oc r="O5">
      <f>M5+N5</f>
    </oc>
    <nc r="O5"/>
  </rcc>
  <rcc rId="4000" sId="11" numFmtId="4">
    <oc r="P5">
      <v>1500</v>
    </oc>
    <nc r="P5"/>
  </rcc>
  <rcc rId="4001" sId="11" numFmtId="4">
    <oc r="Q5">
      <v>2853.95</v>
    </oc>
    <nc r="Q5"/>
  </rcc>
  <rcc rId="4002" sId="11" numFmtId="4">
    <oc r="R5">
      <v>3421.6666599999999</v>
    </oc>
    <nc r="R5"/>
  </rcc>
  <rcc rId="4003" sId="11" numFmtId="4">
    <oc r="C6">
      <v>6134.6</v>
    </oc>
    <nc r="C6"/>
  </rcc>
  <rcc rId="4004" sId="11" numFmtId="4">
    <oc r="D6">
      <v>5333.3333000000002</v>
    </oc>
    <nc r="D6"/>
  </rcc>
  <rcc rId="4005" sId="11" numFmtId="4">
    <oc r="E6">
      <v>109.3</v>
    </oc>
    <nc r="E6"/>
  </rcc>
  <rcc rId="4006" sId="11" numFmtId="4">
    <oc r="F6">
      <v>166.66666000000001</v>
    </oc>
    <nc r="F6"/>
  </rcc>
  <rcc rId="4007" sId="11" numFmtId="4">
    <oc r="G6">
      <v>68.349999999999994</v>
    </oc>
    <nc r="G6"/>
  </rcc>
  <rcc rId="4008" sId="11" numFmtId="4">
    <oc r="H6">
      <v>166.66666000000001</v>
    </oc>
    <nc r="H6"/>
  </rcc>
  <rcc rId="4009" sId="11" numFmtId="4">
    <oc r="L6">
      <v>1666.6666600000001</v>
    </oc>
    <nc r="L6"/>
  </rcc>
  <rcc rId="4010" sId="11" numFmtId="4">
    <oc r="N6">
      <v>0</v>
    </oc>
    <nc r="N6"/>
  </rcc>
  <rcc rId="4011" sId="11">
    <oc r="O6">
      <f>M6+N6</f>
    </oc>
    <nc r="O6"/>
  </rcc>
  <rcc rId="4012" sId="11" numFmtId="4">
    <oc r="P6">
      <v>1500</v>
    </oc>
    <nc r="P6"/>
  </rcc>
  <rcc rId="4013" sId="11" numFmtId="4">
    <oc r="Q6">
      <v>2469.35</v>
    </oc>
    <nc r="Q6"/>
  </rcc>
  <rcc rId="4014" sId="11" numFmtId="4">
    <oc r="R6">
      <v>3421.6666599999999</v>
    </oc>
    <nc r="R6"/>
  </rcc>
  <rcc rId="4015" sId="11" numFmtId="4">
    <oc r="C7">
      <v>4988.8</v>
    </oc>
    <nc r="C7"/>
  </rcc>
  <rcc rId="4016" sId="11" numFmtId="4">
    <oc r="D7">
      <v>5333.3333000000002</v>
    </oc>
    <nc r="D7"/>
  </rcc>
  <rcc rId="4017" sId="11" numFmtId="4">
    <oc r="E7">
      <v>393.35</v>
    </oc>
    <nc r="E7"/>
  </rcc>
  <rcc rId="4018" sId="11" numFmtId="4">
    <oc r="F7">
      <v>166.66666000000001</v>
    </oc>
    <nc r="F7"/>
  </rcc>
  <rcc rId="4019" sId="11" numFmtId="4">
    <oc r="G7">
      <v>0</v>
    </oc>
    <nc r="G7"/>
  </rcc>
  <rcc rId="4020" sId="11" numFmtId="4">
    <oc r="H7">
      <v>166.66666000000001</v>
    </oc>
    <nc r="H7"/>
  </rcc>
  <rcc rId="4021" sId="11" numFmtId="4">
    <oc r="L7">
      <v>1666.6666600000001</v>
    </oc>
    <nc r="L7"/>
  </rcc>
  <rcc rId="4022" sId="11" numFmtId="4">
    <oc r="M7">
      <v>772.6</v>
    </oc>
    <nc r="M7"/>
  </rcc>
  <rcc rId="4023" sId="11" numFmtId="4">
    <oc r="N7">
      <v>6301</v>
    </oc>
    <nc r="N7"/>
  </rcc>
  <rcc rId="4024" sId="11">
    <oc r="O7">
      <f>M7+N7</f>
    </oc>
    <nc r="O7"/>
  </rcc>
  <rcc rId="4025" sId="11" numFmtId="4">
    <oc r="P7">
      <v>1500</v>
    </oc>
    <nc r="P7"/>
  </rcc>
  <rcc rId="4026" sId="11" numFmtId="4">
    <oc r="Q7">
      <v>4256</v>
    </oc>
    <nc r="Q7"/>
  </rcc>
  <rcc rId="4027" sId="11" numFmtId="4">
    <oc r="R7">
      <v>3421.6666599999999</v>
    </oc>
    <nc r="R7"/>
  </rcc>
  <rcc rId="4028" sId="11" numFmtId="4">
    <oc r="C8">
      <v>8952.25</v>
    </oc>
    <nc r="C8"/>
  </rcc>
  <rcc rId="4029" sId="11" numFmtId="4">
    <oc r="D8">
      <v>5333.3333000000002</v>
    </oc>
    <nc r="D8"/>
  </rcc>
  <rcc rId="4030" sId="11" numFmtId="4">
    <oc r="E8">
      <v>0</v>
    </oc>
    <nc r="E8"/>
  </rcc>
  <rcc rId="4031" sId="11" numFmtId="4">
    <oc r="F8">
      <v>166.66666000000001</v>
    </oc>
    <nc r="F8"/>
  </rcc>
  <rcc rId="4032" sId="11" numFmtId="4">
    <oc r="G8">
      <v>0</v>
    </oc>
    <nc r="G8"/>
  </rcc>
  <rcc rId="4033" sId="11" numFmtId="4">
    <oc r="H8">
      <v>166.66666000000001</v>
    </oc>
    <nc r="H8"/>
  </rcc>
  <rcc rId="4034" sId="11" numFmtId="4">
    <oc r="K8">
      <v>7072.8</v>
    </oc>
    <nc r="K8"/>
  </rcc>
  <rcc rId="4035" sId="11" numFmtId="4">
    <oc r="L8">
      <v>1666.6666600000001</v>
    </oc>
    <nc r="L8"/>
  </rcc>
  <rcc rId="4036" sId="11" numFmtId="4">
    <oc r="M8">
      <v>128.30000000000001</v>
    </oc>
    <nc r="M8"/>
  </rcc>
  <rcc rId="4037" sId="11" numFmtId="4">
    <oc r="N8">
      <v>3345</v>
    </oc>
    <nc r="N8"/>
  </rcc>
  <rcc rId="4038" sId="11">
    <oc r="O8">
      <f>M8+N8</f>
    </oc>
    <nc r="O8"/>
  </rcc>
  <rcc rId="4039" sId="11" numFmtId="4">
    <oc r="P8">
      <v>1500</v>
    </oc>
    <nc r="P8"/>
  </rcc>
  <rcc rId="4040" sId="11" numFmtId="4">
    <oc r="Q8">
      <v>2429.75</v>
    </oc>
    <nc r="Q8"/>
  </rcc>
  <rcc rId="4041" sId="11" numFmtId="4">
    <oc r="R8">
      <v>3421.6666599999999</v>
    </oc>
    <nc r="R8"/>
  </rcc>
  <rcc rId="4042" sId="11" numFmtId="4">
    <oc r="C9">
      <v>12010.4</v>
    </oc>
    <nc r="C9"/>
  </rcc>
  <rcc rId="4043" sId="11" numFmtId="4">
    <oc r="D9">
      <v>5333.3333000000002</v>
    </oc>
    <nc r="D9"/>
  </rcc>
  <rcc rId="4044" sId="11" numFmtId="4">
    <oc r="E9">
      <v>24.15</v>
    </oc>
    <nc r="E9"/>
  </rcc>
  <rcc rId="4045" sId="11" numFmtId="4">
    <oc r="F9">
      <v>166.66666000000001</v>
    </oc>
    <nc r="F9"/>
  </rcc>
  <rcc rId="4046" sId="11" numFmtId="4">
    <oc r="G9">
      <v>31.4</v>
    </oc>
    <nc r="G9"/>
  </rcc>
  <rcc rId="4047" sId="11" numFmtId="4">
    <oc r="H9">
      <v>166.66666000000001</v>
    </oc>
    <nc r="H9"/>
  </rcc>
  <rcc rId="4048" sId="11" numFmtId="4">
    <oc r="K9">
      <v>9500.1</v>
    </oc>
    <nc r="K9"/>
  </rcc>
  <rcc rId="4049" sId="11" numFmtId="4">
    <oc r="L9">
      <v>1666.6666600000001</v>
    </oc>
    <nc r="L9"/>
  </rcc>
  <rcc rId="4050" sId="11" numFmtId="4">
    <oc r="M9">
      <v>0</v>
    </oc>
    <nc r="M9"/>
  </rcc>
  <rcc rId="4051" sId="11" numFmtId="4">
    <oc r="N9">
      <v>0</v>
    </oc>
    <nc r="N9"/>
  </rcc>
  <rcc rId="4052" sId="11">
    <oc r="O9">
      <f>M9+N9</f>
    </oc>
    <nc r="O9"/>
  </rcc>
  <rcc rId="4053" sId="11" numFmtId="4">
    <oc r="P9">
      <v>1500</v>
    </oc>
    <nc r="P9"/>
  </rcc>
  <rcc rId="4054" sId="11" numFmtId="4">
    <oc r="Q9">
      <v>4242.3999999999996</v>
    </oc>
    <nc r="Q9"/>
  </rcc>
  <rcc rId="4055" sId="11" numFmtId="4">
    <oc r="R9">
      <v>3421.6666599999999</v>
    </oc>
    <nc r="R9"/>
  </rcc>
  <rcc rId="4056" sId="11" numFmtId="4">
    <oc r="C10">
      <v>12928.55</v>
    </oc>
    <nc r="C10"/>
  </rcc>
  <rcc rId="4057" sId="11" numFmtId="4">
    <oc r="D10">
      <v>5333.3333000000002</v>
    </oc>
    <nc r="D10"/>
  </rcc>
  <rcc rId="4058" sId="11" numFmtId="4">
    <oc r="E10">
      <v>10.3</v>
    </oc>
    <nc r="E10"/>
  </rcc>
  <rcc rId="4059" sId="11" numFmtId="4">
    <oc r="F10">
      <v>166.66666000000001</v>
    </oc>
    <nc r="F10"/>
  </rcc>
  <rcc rId="4060" sId="11" numFmtId="4">
    <oc r="G10">
      <v>17.3</v>
    </oc>
    <nc r="G10"/>
  </rcc>
  <rcc rId="4061" sId="11" numFmtId="4">
    <oc r="H10">
      <v>166.66666000000001</v>
    </oc>
    <nc r="H10"/>
  </rcc>
  <rcc rId="4062" sId="11" numFmtId="4">
    <oc r="K10">
      <v>8330.9500000000007</v>
    </oc>
    <nc r="K10"/>
  </rcc>
  <rcc rId="4063" sId="11" numFmtId="4">
    <oc r="L10">
      <v>1666.6666600000001</v>
    </oc>
    <nc r="L10"/>
  </rcc>
  <rcc rId="4064" sId="11" numFmtId="4">
    <oc r="M10">
      <v>0</v>
    </oc>
    <nc r="M10"/>
  </rcc>
  <rcc rId="4065" sId="11" numFmtId="4">
    <oc r="N10">
      <v>0</v>
    </oc>
    <nc r="N10"/>
  </rcc>
  <rcc rId="4066" sId="11">
    <oc r="O10">
      <f>M10+N10</f>
    </oc>
    <nc r="O10"/>
  </rcc>
  <rcc rId="4067" sId="11" numFmtId="4">
    <oc r="P10">
      <v>1500</v>
    </oc>
    <nc r="P10"/>
  </rcc>
  <rcc rId="4068" sId="11" numFmtId="4">
    <oc r="Q10">
      <v>3186.6</v>
    </oc>
    <nc r="Q10"/>
  </rcc>
  <rcc rId="4069" sId="11" numFmtId="4">
    <oc r="R10">
      <v>3421.6666599999999</v>
    </oc>
    <nc r="R10"/>
  </rcc>
  <rcc rId="4070" sId="11" numFmtId="4">
    <oc r="C12">
      <v>6173.15</v>
    </oc>
    <nc r="C12"/>
  </rcc>
  <rcc rId="4071" sId="11" numFmtId="4">
    <oc r="D12">
      <v>5333.3333000000002</v>
    </oc>
    <nc r="D12"/>
  </rcc>
  <rcc rId="4072" sId="11" numFmtId="4">
    <oc r="E12">
      <v>1201.5</v>
    </oc>
    <nc r="E12"/>
  </rcc>
  <rcc rId="4073" sId="11" numFmtId="4">
    <oc r="F12">
      <v>166.66666000000001</v>
    </oc>
    <nc r="F12"/>
  </rcc>
  <rcc rId="4074" sId="11" numFmtId="4">
    <oc r="G12">
      <v>89.7</v>
    </oc>
    <nc r="G12"/>
  </rcc>
  <rcc rId="4075" sId="11" numFmtId="4">
    <oc r="H12">
      <v>166.66666000000001</v>
    </oc>
    <nc r="H12"/>
  </rcc>
  <rcc rId="4076" sId="11" numFmtId="4">
    <oc r="K12">
      <v>0</v>
    </oc>
    <nc r="K12"/>
  </rcc>
  <rcc rId="4077" sId="11" numFmtId="4">
    <oc r="L12">
      <v>1666.6666600000001</v>
    </oc>
    <nc r="L12"/>
  </rcc>
  <rcc rId="4078" sId="11" numFmtId="4">
    <oc r="M12">
      <v>682.4</v>
    </oc>
    <nc r="M12"/>
  </rcc>
  <rcc rId="4079" sId="11" numFmtId="4">
    <oc r="N12">
      <v>4583</v>
    </oc>
    <nc r="N12"/>
  </rcc>
  <rcc rId="4080" sId="11">
    <oc r="O12">
      <f>M12+N12</f>
    </oc>
    <nc r="O12"/>
  </rcc>
  <rcc rId="4081" sId="11" numFmtId="4">
    <oc r="P12">
      <v>1500</v>
    </oc>
    <nc r="P12"/>
  </rcc>
  <rcc rId="4082" sId="11" numFmtId="4">
    <oc r="Q12">
      <v>5916.4</v>
    </oc>
    <nc r="Q12"/>
  </rcc>
  <rcc rId="4083" sId="11" numFmtId="4">
    <oc r="R12">
      <v>3421.6666599999999</v>
    </oc>
    <nc r="R12"/>
  </rcc>
  <rcc rId="4084" sId="11" numFmtId="4">
    <oc r="C13">
      <v>5822.6</v>
    </oc>
    <nc r="C13"/>
  </rcc>
  <rcc rId="4085" sId="11" numFmtId="4">
    <oc r="D13">
      <v>5333.3333000000002</v>
    </oc>
    <nc r="D13"/>
  </rcc>
  <rcc rId="4086" sId="11" numFmtId="4">
    <oc r="E13">
      <v>194.55</v>
    </oc>
    <nc r="E13"/>
  </rcc>
  <rcc rId="4087" sId="11" numFmtId="4">
    <oc r="F13">
      <v>166.66666000000001</v>
    </oc>
    <nc r="F13"/>
  </rcc>
  <rcc rId="4088" sId="11" numFmtId="4">
    <oc r="G13">
      <v>52.9</v>
    </oc>
    <nc r="G13"/>
  </rcc>
  <rcc rId="4089" sId="11" numFmtId="4">
    <oc r="H13">
      <v>166.66666000000001</v>
    </oc>
    <nc r="H13"/>
  </rcc>
  <rcc rId="4090" sId="11" numFmtId="4">
    <oc r="K13">
      <v>888</v>
    </oc>
    <nc r="K13"/>
  </rcc>
  <rcc rId="4091" sId="11" numFmtId="4">
    <oc r="L13">
      <v>1666.6666600000001</v>
    </oc>
    <nc r="L13"/>
  </rcc>
  <rcc rId="4092" sId="11" numFmtId="4">
    <oc r="M13">
      <v>743.4</v>
    </oc>
    <nc r="M13"/>
  </rcc>
  <rcc rId="4093" sId="11" numFmtId="4">
    <oc r="N13">
      <v>4942</v>
    </oc>
    <nc r="N13"/>
  </rcc>
  <rcc rId="4094" sId="11">
    <oc r="O13">
      <f>M13+N13</f>
    </oc>
    <nc r="O13"/>
  </rcc>
  <rcc rId="4095" sId="11" numFmtId="4">
    <oc r="P13">
      <v>1500</v>
    </oc>
    <nc r="P13"/>
  </rcc>
  <rcc rId="4096" sId="11" numFmtId="4">
    <oc r="Q13">
      <v>6238.2</v>
    </oc>
    <nc r="Q13"/>
  </rcc>
  <rcc rId="4097" sId="11" numFmtId="4">
    <oc r="R13">
      <v>3421.6666599999999</v>
    </oc>
    <nc r="R13"/>
  </rcc>
  <rcc rId="4098" sId="11" numFmtId="4">
    <oc r="C14">
      <v>6150.35</v>
    </oc>
    <nc r="C14"/>
  </rcc>
  <rcc rId="4099" sId="11" numFmtId="4">
    <oc r="D14">
      <v>5333.3333000000002</v>
    </oc>
    <nc r="D14"/>
  </rcc>
  <rcc rId="4100" sId="11" numFmtId="4">
    <oc r="E14">
      <v>35</v>
    </oc>
    <nc r="E14"/>
  </rcc>
  <rcc rId="4101" sId="11" numFmtId="4">
    <oc r="F14">
      <v>166.66666000000001</v>
    </oc>
    <nc r="F14"/>
  </rcc>
  <rcc rId="4102" sId="11" numFmtId="4">
    <oc r="G14">
      <v>0</v>
    </oc>
    <nc r="G14"/>
  </rcc>
  <rcc rId="4103" sId="11" numFmtId="4">
    <oc r="H14">
      <v>166.66666000000001</v>
    </oc>
    <nc r="H14"/>
  </rcc>
  <rcc rId="4104" sId="11" numFmtId="4">
    <oc r="K14">
      <v>0</v>
    </oc>
    <nc r="K14"/>
  </rcc>
  <rcc rId="4105" sId="11" numFmtId="4">
    <oc r="L14">
      <v>1666.6666600000001</v>
    </oc>
    <nc r="L14"/>
  </rcc>
  <rcc rId="4106" sId="11" numFmtId="4">
    <oc r="M14">
      <v>190.8</v>
    </oc>
    <nc r="M14"/>
  </rcc>
  <rcc rId="4107" sId="11" numFmtId="4">
    <oc r="N14">
      <v>4702</v>
    </oc>
    <nc r="N14"/>
  </rcc>
  <rcc rId="4108" sId="11">
    <oc r="O14">
      <f>M14+N14</f>
    </oc>
    <nc r="O14"/>
  </rcc>
  <rcc rId="4109" sId="11" numFmtId="4">
    <oc r="P14">
      <v>1500</v>
    </oc>
    <nc r="P14"/>
  </rcc>
  <rcc rId="4110" sId="11" numFmtId="4">
    <oc r="Q14">
      <v>5605.4</v>
    </oc>
    <nc r="Q14"/>
  </rcc>
  <rcc rId="4111" sId="11" numFmtId="4">
    <oc r="R14">
      <v>3421.6666599999999</v>
    </oc>
    <nc r="R14"/>
  </rcc>
  <rcc rId="4112" sId="11" numFmtId="4">
    <oc r="C15">
      <v>5876.45</v>
    </oc>
    <nc r="C15"/>
  </rcc>
  <rcc rId="4113" sId="11" numFmtId="4">
    <oc r="D15">
      <v>5333.3333000000002</v>
    </oc>
    <nc r="D15"/>
  </rcc>
  <rcc rId="4114" sId="11" numFmtId="4">
    <oc r="E15">
      <v>148.69999999999999</v>
    </oc>
    <nc r="E15"/>
  </rcc>
  <rcc rId="4115" sId="11" numFmtId="4">
    <oc r="F15">
      <v>166.66666000000001</v>
    </oc>
    <nc r="F15"/>
  </rcc>
  <rcc rId="4116" sId="11" numFmtId="4">
    <oc r="G15">
      <v>59.1</v>
    </oc>
    <nc r="G15"/>
  </rcc>
  <rcc rId="4117" sId="11" numFmtId="4">
    <oc r="H15">
      <v>166.66666000000001</v>
    </oc>
    <nc r="H15"/>
  </rcc>
  <rcc rId="4118" sId="11" numFmtId="4">
    <oc r="K15">
      <v>6936.9</v>
    </oc>
    <nc r="K15"/>
  </rcc>
  <rcc rId="4119" sId="11" numFmtId="4">
    <oc r="L15">
      <v>1666.6666600000001</v>
    </oc>
    <nc r="L15"/>
  </rcc>
  <rcc rId="4120" sId="11" numFmtId="4">
    <oc r="M15">
      <v>1252.7</v>
    </oc>
    <nc r="M15"/>
  </rcc>
  <rcc rId="4121" sId="11" numFmtId="4">
    <oc r="N15">
      <v>9096</v>
    </oc>
    <nc r="N15"/>
  </rcc>
  <rcc rId="4122" sId="11">
    <oc r="O15">
      <f>M15+N15</f>
    </oc>
    <nc r="O15"/>
  </rcc>
  <rcc rId="4123" sId="11" numFmtId="4">
    <oc r="P15">
      <v>1500</v>
    </oc>
    <nc r="P15"/>
  </rcc>
  <rcc rId="4124" sId="11" numFmtId="4">
    <oc r="Q15">
      <v>6159.7</v>
    </oc>
    <nc r="Q15"/>
  </rcc>
  <rcc rId="4125" sId="11" numFmtId="4">
    <oc r="R15">
      <v>3421.6666599999999</v>
    </oc>
    <nc r="R15"/>
  </rcc>
  <rcc rId="4126" sId="11" numFmtId="4">
    <oc r="C16">
      <v>10148.15</v>
    </oc>
    <nc r="C16"/>
  </rcc>
  <rcc rId="4127" sId="11" numFmtId="4">
    <oc r="D16">
      <v>5333.3333000000002</v>
    </oc>
    <nc r="D16"/>
  </rcc>
  <rcc rId="4128" sId="11" numFmtId="4">
    <oc r="E16">
      <v>0</v>
    </oc>
    <nc r="E16"/>
  </rcc>
  <rcc rId="4129" sId="11" numFmtId="4">
    <oc r="F16">
      <v>166.66666000000001</v>
    </oc>
    <nc r="F16"/>
  </rcc>
  <rcc rId="4130" sId="11" numFmtId="4">
    <oc r="G16">
      <v>54.85</v>
    </oc>
    <nc r="G16"/>
  </rcc>
  <rcc rId="4131" sId="11" numFmtId="4">
    <oc r="H16">
      <v>166.66666000000001</v>
    </oc>
    <nc r="H16"/>
  </rcc>
  <rcc rId="4132" sId="11" numFmtId="4">
    <oc r="K16">
      <v>2375</v>
    </oc>
    <nc r="K16"/>
  </rcc>
  <rcc rId="4133" sId="11" numFmtId="4">
    <oc r="L16">
      <v>1666.6666600000001</v>
    </oc>
    <nc r="L16"/>
  </rcc>
  <rcc rId="4134" sId="11" numFmtId="4">
    <oc r="M16">
      <v>111.7</v>
    </oc>
    <nc r="M16"/>
  </rcc>
  <rcc rId="4135" sId="11" numFmtId="4">
    <oc r="N16">
      <v>5362</v>
    </oc>
    <nc r="N16"/>
  </rcc>
  <rcc rId="4136" sId="11">
    <oc r="O16">
      <f>M16+N16</f>
    </oc>
    <nc r="O16"/>
  </rcc>
  <rcc rId="4137" sId="11" numFmtId="4">
    <oc r="P16">
      <v>1500</v>
    </oc>
    <nc r="P16"/>
  </rcc>
  <rcc rId="4138" sId="11" numFmtId="4">
    <oc r="Q16">
      <v>3732.55</v>
    </oc>
    <nc r="Q16"/>
  </rcc>
  <rcc rId="4139" sId="11" numFmtId="4">
    <oc r="R16">
      <v>3421.6666599999999</v>
    </oc>
    <nc r="R16"/>
  </rcc>
  <rcc rId="4140" sId="11" numFmtId="4">
    <oc r="C17">
      <v>11760.05</v>
    </oc>
    <nc r="C17"/>
  </rcc>
  <rcc rId="4141" sId="11" numFmtId="4">
    <oc r="D17">
      <v>5333.3333000000002</v>
    </oc>
    <nc r="D17"/>
  </rcc>
  <rcc rId="4142" sId="11" numFmtId="4">
    <oc r="E17">
      <v>0</v>
    </oc>
    <nc r="E17"/>
  </rcc>
  <rcc rId="4143" sId="11" numFmtId="4">
    <oc r="F17">
      <v>166.66666000000001</v>
    </oc>
    <nc r="F17"/>
  </rcc>
  <rcc rId="4144" sId="11" numFmtId="4">
    <oc r="G17">
      <v>51.15</v>
    </oc>
    <nc r="G17"/>
  </rcc>
  <rcc rId="4145" sId="11" numFmtId="4">
    <oc r="H17">
      <v>166.66666000000001</v>
    </oc>
    <nc r="H17"/>
  </rcc>
  <rcc rId="4146" sId="11" numFmtId="4">
    <oc r="K17">
      <v>10231.25</v>
    </oc>
    <nc r="K17"/>
  </rcc>
  <rcc rId="4147" sId="11" numFmtId="4">
    <oc r="L17">
      <v>1666.6666600000001</v>
    </oc>
    <nc r="L17"/>
  </rcc>
  <rcc rId="4148" sId="11" numFmtId="4">
    <oc r="M17">
      <v>0</v>
    </oc>
    <nc r="M17"/>
  </rcc>
  <rcc rId="4149" sId="11" numFmtId="4">
    <oc r="N17">
      <v>858</v>
    </oc>
    <nc r="N17"/>
  </rcc>
  <rcc rId="4150" sId="11">
    <oc r="O17">
      <f>M17+N17</f>
    </oc>
    <nc r="O17"/>
  </rcc>
  <rcc rId="4151" sId="11" numFmtId="4">
    <oc r="P17">
      <v>1500</v>
    </oc>
    <nc r="P17"/>
  </rcc>
  <rcc rId="4152" sId="11" numFmtId="4">
    <oc r="Q17">
      <v>1931.7</v>
    </oc>
    <nc r="Q17"/>
  </rcc>
  <rcc rId="4153" sId="11" numFmtId="4">
    <oc r="R17">
      <v>3421.6666599999999</v>
    </oc>
    <nc r="R17"/>
  </rcc>
  <rcc rId="4154" sId="11" numFmtId="4">
    <oc r="C18">
      <v>10808.05</v>
    </oc>
    <nc r="C18"/>
  </rcc>
  <rcc rId="4155" sId="11" numFmtId="4">
    <oc r="D18">
      <v>5333.3333000000002</v>
    </oc>
    <nc r="D18"/>
  </rcc>
  <rcc rId="4156" sId="11" numFmtId="4">
    <oc r="E18">
      <v>0</v>
    </oc>
    <nc r="E18"/>
  </rcc>
  <rcc rId="4157" sId="11" numFmtId="4">
    <oc r="F18">
      <v>166.66666000000001</v>
    </oc>
    <nc r="F18"/>
  </rcc>
  <rcc rId="4158" sId="11" numFmtId="4">
    <oc r="G18">
      <v>0</v>
    </oc>
    <nc r="G18"/>
  </rcc>
  <rcc rId="4159" sId="11" numFmtId="4">
    <oc r="H18">
      <v>166.66666000000001</v>
    </oc>
    <nc r="H18"/>
  </rcc>
  <rcc rId="4160" sId="11" numFmtId="4">
    <oc r="K18">
      <v>0</v>
    </oc>
    <nc r="K18"/>
  </rcc>
  <rcc rId="4161" sId="11" numFmtId="4">
    <oc r="L18">
      <v>1666.6666600000001</v>
    </oc>
    <nc r="L18"/>
  </rcc>
  <rcc rId="4162" sId="11" numFmtId="4">
    <oc r="M18">
      <v>0</v>
    </oc>
    <nc r="M18"/>
  </rcc>
  <rcc rId="4163" sId="11" numFmtId="4">
    <oc r="N18">
      <v>0</v>
    </oc>
    <nc r="N18"/>
  </rcc>
  <rcc rId="4164" sId="11">
    <oc r="O18">
      <f>M18+N18</f>
    </oc>
    <nc r="O18"/>
  </rcc>
  <rcc rId="4165" sId="11" numFmtId="4">
    <oc r="P18">
      <v>1500</v>
    </oc>
    <nc r="P18"/>
  </rcc>
  <rcc rId="4166" sId="11" numFmtId="4">
    <oc r="Q18">
      <v>1637.25</v>
    </oc>
    <nc r="Q18"/>
  </rcc>
  <rcc rId="4167" sId="11" numFmtId="4">
    <oc r="R18">
      <v>3421.6666599999999</v>
    </oc>
    <nc r="R18"/>
  </rcc>
  <rcc rId="4168" sId="11" numFmtId="4">
    <oc r="C20">
      <v>4426.3500000000004</v>
    </oc>
    <nc r="C20"/>
  </rcc>
  <rcc rId="4169" sId="11" numFmtId="4">
    <oc r="D20">
      <v>5333.3333000000002</v>
    </oc>
    <nc r="D20"/>
  </rcc>
  <rcc rId="4170" sId="11" numFmtId="4">
    <oc r="E20">
      <v>0</v>
    </oc>
    <nc r="E20"/>
  </rcc>
  <rcc rId="4171" sId="11" numFmtId="4">
    <oc r="F20">
      <v>166.66666000000001</v>
    </oc>
    <nc r="F20"/>
  </rcc>
  <rcc rId="4172" sId="11" numFmtId="4">
    <oc r="G20">
      <v>0</v>
    </oc>
    <nc r="G20"/>
  </rcc>
  <rcc rId="4173" sId="11" numFmtId="4">
    <oc r="H20">
      <v>166.66666000000001</v>
    </oc>
    <nc r="H20"/>
  </rcc>
  <rcc rId="4174" sId="11" numFmtId="4">
    <oc r="K20">
      <v>0</v>
    </oc>
    <nc r="K20"/>
  </rcc>
  <rcc rId="4175" sId="11" numFmtId="4">
    <oc r="L20">
      <v>1666.6666600000001</v>
    </oc>
    <nc r="L20"/>
  </rcc>
  <rcc rId="4176" sId="11" numFmtId="4">
    <oc r="M20">
      <v>1351</v>
    </oc>
    <nc r="M20"/>
  </rcc>
  <rcc rId="4177" sId="11" numFmtId="4">
    <oc r="N20">
      <v>7467.5</v>
    </oc>
    <nc r="N20"/>
  </rcc>
  <rcc rId="4178" sId="11">
    <oc r="O20">
      <f>M20+N20</f>
    </oc>
    <nc r="O20"/>
  </rcc>
  <rcc rId="4179" sId="11" numFmtId="4">
    <oc r="P20">
      <v>1500</v>
    </oc>
    <nc r="P20"/>
  </rcc>
  <rcc rId="4180" sId="11" numFmtId="4">
    <oc r="Q20">
      <v>4687.1499999999996</v>
    </oc>
    <nc r="Q20"/>
  </rcc>
  <rcc rId="4181" sId="11" numFmtId="4">
    <oc r="R20">
      <v>3421.6666599999999</v>
    </oc>
    <nc r="R20"/>
  </rcc>
  <rcc rId="4182" sId="11" numFmtId="4">
    <oc r="C21">
      <v>8379.35</v>
    </oc>
    <nc r="C21"/>
  </rcc>
  <rcc rId="4183" sId="11" numFmtId="4">
    <oc r="D21">
      <v>5333.3333000000002</v>
    </oc>
    <nc r="D21"/>
  </rcc>
  <rcc rId="4184" sId="11" numFmtId="4">
    <oc r="E21">
      <v>0</v>
    </oc>
    <nc r="E21"/>
  </rcc>
  <rcc rId="4185" sId="11" numFmtId="4">
    <oc r="F21">
      <v>166.66666000000001</v>
    </oc>
    <nc r="F21"/>
  </rcc>
  <rcc rId="4186" sId="11" numFmtId="4">
    <oc r="G21">
      <v>0</v>
    </oc>
    <nc r="G21"/>
  </rcc>
  <rcc rId="4187" sId="11" numFmtId="4">
    <oc r="H21">
      <v>166.66666000000001</v>
    </oc>
    <nc r="H21"/>
  </rcc>
  <rcc rId="4188" sId="11" numFmtId="4">
    <oc r="K21">
      <v>0</v>
    </oc>
    <nc r="K21"/>
  </rcc>
  <rcc rId="4189" sId="11" numFmtId="4">
    <oc r="L21">
      <v>1666.6666600000001</v>
    </oc>
    <nc r="L21"/>
  </rcc>
  <rcc rId="4190" sId="11" numFmtId="4">
    <oc r="M21">
      <v>2459</v>
    </oc>
    <nc r="M21"/>
  </rcc>
  <rcc rId="4191" sId="11" numFmtId="4">
    <oc r="N21">
      <v>4071.4</v>
    </oc>
    <nc r="N21"/>
  </rcc>
  <rcc rId="4192" sId="11">
    <oc r="O21">
      <f>M21+N21</f>
    </oc>
    <nc r="O21"/>
  </rcc>
  <rcc rId="4193" sId="11" numFmtId="4">
    <oc r="P21">
      <v>1500</v>
    </oc>
    <nc r="P21"/>
  </rcc>
  <rcc rId="4194" sId="11" numFmtId="4">
    <oc r="Q21">
      <v>5388.9</v>
    </oc>
    <nc r="Q21"/>
  </rcc>
  <rcc rId="4195" sId="11" numFmtId="4">
    <oc r="R21">
      <v>3421.6666599999999</v>
    </oc>
    <nc r="R21"/>
  </rcc>
  <rcc rId="4196" sId="11" numFmtId="4">
    <oc r="C22">
      <v>4997.25</v>
    </oc>
    <nc r="C22"/>
  </rcc>
  <rcc rId="4197" sId="11" numFmtId="4">
    <oc r="D22">
      <v>5333.3333000000002</v>
    </oc>
    <nc r="D22"/>
  </rcc>
  <rcc rId="4198" sId="11" numFmtId="4">
    <oc r="E22">
      <v>41.65</v>
    </oc>
    <nc r="E22"/>
  </rcc>
  <rcc rId="4199" sId="11" numFmtId="4">
    <oc r="F22">
      <v>166.66666000000001</v>
    </oc>
    <nc r="F22"/>
  </rcc>
  <rcc rId="4200" sId="11" numFmtId="4">
    <oc r="G22">
      <v>66.3</v>
    </oc>
    <nc r="G22"/>
  </rcc>
  <rcc rId="4201" sId="11" numFmtId="4">
    <oc r="H22">
      <v>166.66666000000001</v>
    </oc>
    <nc r="H22"/>
  </rcc>
  <rcc rId="4202" sId="11" numFmtId="4">
    <oc r="K22">
      <v>0</v>
    </oc>
    <nc r="K22"/>
  </rcc>
  <rcc rId="4203" sId="11" numFmtId="4">
    <oc r="L22">
      <v>1666.6666600000001</v>
    </oc>
    <nc r="L22"/>
  </rcc>
  <rcc rId="4204" sId="11" numFmtId="4">
    <oc r="M22">
      <v>589.29999999999995</v>
    </oc>
    <nc r="M22"/>
  </rcc>
  <rcc rId="4205" sId="11" numFmtId="4">
    <oc r="N22">
      <v>6153</v>
    </oc>
    <nc r="N22"/>
  </rcc>
  <rcc rId="4206" sId="11">
    <oc r="O22">
      <f>M22+N22</f>
    </oc>
    <nc r="O22"/>
  </rcc>
  <rcc rId="4207" sId="11" numFmtId="4">
    <oc r="P22">
      <v>1500</v>
    </oc>
    <nc r="P22"/>
  </rcc>
  <rcc rId="4208" sId="11" numFmtId="4">
    <oc r="Q22">
      <v>5466.85</v>
    </oc>
    <nc r="Q22"/>
  </rcc>
  <rcc rId="4209" sId="11" numFmtId="4">
    <oc r="R22">
      <v>3421.6666599999999</v>
    </oc>
    <nc r="R22"/>
  </rcc>
  <rcc rId="4210" sId="11" numFmtId="4">
    <oc r="C23">
      <v>7223.1</v>
    </oc>
    <nc r="C23"/>
  </rcc>
  <rcc rId="4211" sId="11" numFmtId="4">
    <oc r="D23">
      <v>5333.3333000000002</v>
    </oc>
    <nc r="D23"/>
  </rcc>
  <rcc rId="4212" sId="11" numFmtId="4">
    <oc r="E23">
      <v>9.25</v>
    </oc>
    <nc r="E23"/>
  </rcc>
  <rcc rId="4213" sId="11" numFmtId="4">
    <oc r="F23">
      <v>166.66666000000001</v>
    </oc>
    <nc r="F23"/>
  </rcc>
  <rcc rId="4214" sId="11" numFmtId="4">
    <oc r="G23">
      <v>30.25</v>
    </oc>
    <nc r="G23"/>
  </rcc>
  <rcc rId="4215" sId="11" numFmtId="4">
    <oc r="H23">
      <v>166.66666000000001</v>
    </oc>
    <nc r="H23"/>
  </rcc>
  <rcc rId="4216" sId="11" numFmtId="4">
    <oc r="K23">
      <v>49.7</v>
    </oc>
    <nc r="K23"/>
  </rcc>
  <rcc rId="4217" sId="11" numFmtId="4">
    <oc r="L23">
      <v>1666.6666600000001</v>
    </oc>
    <nc r="L23"/>
  </rcc>
  <rcc rId="4218" sId="11" numFmtId="4">
    <oc r="M23">
      <v>0</v>
    </oc>
    <nc r="M23"/>
  </rcc>
  <rcc rId="4219" sId="11" numFmtId="4">
    <oc r="N23">
      <v>2139</v>
    </oc>
    <nc r="N23"/>
  </rcc>
  <rcc rId="4220" sId="11">
    <oc r="O23">
      <f>M23+N23</f>
    </oc>
    <nc r="O23"/>
  </rcc>
  <rcc rId="4221" sId="11" numFmtId="4">
    <oc r="P23">
      <v>1500</v>
    </oc>
    <nc r="P23"/>
  </rcc>
  <rcc rId="4222" sId="11" numFmtId="4">
    <oc r="Q23">
      <v>4696.8500000000004</v>
    </oc>
    <nc r="Q23"/>
  </rcc>
  <rcc rId="4223" sId="11" numFmtId="4">
    <oc r="R23">
      <v>3421.6666599999999</v>
    </oc>
    <nc r="R23"/>
  </rcc>
  <rcc rId="4224" sId="11" numFmtId="4">
    <oc r="C24">
      <v>6789.8</v>
    </oc>
    <nc r="C24"/>
  </rcc>
  <rcc rId="4225" sId="11" numFmtId="4">
    <oc r="D24">
      <v>5333.3333000000002</v>
    </oc>
    <nc r="D24"/>
  </rcc>
  <rcc rId="4226" sId="11" numFmtId="4">
    <oc r="E24">
      <v>0</v>
    </oc>
    <nc r="E24"/>
  </rcc>
  <rcc rId="4227" sId="11" numFmtId="4">
    <oc r="F24">
      <v>166.66666000000001</v>
    </oc>
    <nc r="F24"/>
  </rcc>
  <rcc rId="4228" sId="11" numFmtId="4">
    <oc r="G24">
      <v>0</v>
    </oc>
    <nc r="G24"/>
  </rcc>
  <rcc rId="4229" sId="11" numFmtId="4">
    <oc r="H24">
      <v>166.66666000000001</v>
    </oc>
    <nc r="H24"/>
  </rcc>
  <rcc rId="4230" sId="11" numFmtId="4">
    <oc r="K24">
      <v>20476.3</v>
    </oc>
    <nc r="K24"/>
  </rcc>
  <rcc rId="4231" sId="11" numFmtId="4">
    <oc r="L24">
      <v>1666.6666600000001</v>
    </oc>
    <nc r="L24"/>
  </rcc>
  <rcc rId="4232" sId="11" numFmtId="4">
    <oc r="M24">
      <v>65.5</v>
    </oc>
    <nc r="M24"/>
  </rcc>
  <rcc rId="4233" sId="11" numFmtId="4">
    <oc r="N24">
      <v>2614</v>
    </oc>
    <nc r="N24"/>
  </rcc>
  <rcc rId="4234" sId="11">
    <oc r="O24">
      <f>M24+N24</f>
    </oc>
    <nc r="O24"/>
  </rcc>
  <rcc rId="4235" sId="11" numFmtId="4">
    <oc r="P24">
      <v>1500</v>
    </oc>
    <nc r="P24"/>
  </rcc>
  <rcc rId="4236" sId="11" numFmtId="4">
    <oc r="Q24">
      <v>3267.4</v>
    </oc>
    <nc r="Q24"/>
  </rcc>
  <rcc rId="4237" sId="11" numFmtId="4">
    <oc r="R24">
      <v>3421.6666599999999</v>
    </oc>
    <nc r="R24"/>
  </rcc>
  <rcc rId="4238" sId="11" numFmtId="4">
    <oc r="C25">
      <v>13383</v>
    </oc>
    <nc r="C25"/>
  </rcc>
  <rcc rId="4239" sId="11" numFmtId="4">
    <oc r="D25">
      <v>5333.3333000000002</v>
    </oc>
    <nc r="D25"/>
  </rcc>
  <rcc rId="4240" sId="11" numFmtId="4">
    <oc r="E25">
      <v>0</v>
    </oc>
    <nc r="E25"/>
  </rcc>
  <rcc rId="4241" sId="11" numFmtId="4">
    <oc r="F25">
      <v>166.66666000000001</v>
    </oc>
    <nc r="F25"/>
  </rcc>
  <rcc rId="4242" sId="11" numFmtId="4">
    <oc r="G25">
      <v>65.25</v>
    </oc>
    <nc r="G25"/>
  </rcc>
  <rcc rId="4243" sId="11" numFmtId="4">
    <oc r="H25">
      <v>166.66666000000001</v>
    </oc>
    <nc r="H25"/>
  </rcc>
  <rcc rId="4244" sId="11" numFmtId="4">
    <oc r="K25">
      <v>0</v>
    </oc>
    <nc r="K25"/>
  </rcc>
  <rcc rId="4245" sId="11" numFmtId="4">
    <oc r="L25">
      <v>1666.6666600000001</v>
    </oc>
    <nc r="L25"/>
  </rcc>
  <rcc rId="4246" sId="11" numFmtId="4">
    <oc r="M25">
      <v>0</v>
    </oc>
    <nc r="M25"/>
  </rcc>
  <rcc rId="4247" sId="11" numFmtId="4">
    <oc r="N25">
      <v>0</v>
    </oc>
    <nc r="N25"/>
  </rcc>
  <rcc rId="4248" sId="11">
    <oc r="O25">
      <f>M25+N25</f>
    </oc>
    <nc r="O25"/>
  </rcc>
  <rcc rId="4249" sId="11" numFmtId="4">
    <oc r="P25">
      <v>1500</v>
    </oc>
    <nc r="P25"/>
  </rcc>
  <rcc rId="4250" sId="11" numFmtId="4">
    <oc r="Q25">
      <v>6709.45</v>
    </oc>
    <nc r="Q25"/>
  </rcc>
  <rcc rId="4251" sId="11" numFmtId="4">
    <oc r="R25">
      <v>3421.6666599999999</v>
    </oc>
    <nc r="R25"/>
  </rcc>
  <rcc rId="4252" sId="11" numFmtId="4">
    <oc r="C26">
      <v>13228.5</v>
    </oc>
    <nc r="C26"/>
  </rcc>
  <rcc rId="4253" sId="11" numFmtId="4">
    <oc r="D26">
      <v>5333.3333000000002</v>
    </oc>
    <nc r="D26"/>
  </rcc>
  <rcc rId="4254" sId="11" numFmtId="4">
    <oc r="E26">
      <v>232.9</v>
    </oc>
    <nc r="E26"/>
  </rcc>
  <rcc rId="4255" sId="11" numFmtId="4">
    <oc r="F26">
      <v>166.66666000000001</v>
    </oc>
    <nc r="F26"/>
  </rcc>
  <rcc rId="4256" sId="11" numFmtId="4">
    <oc r="G26">
      <v>258.85000000000002</v>
    </oc>
    <nc r="G26"/>
  </rcc>
  <rcc rId="4257" sId="11" numFmtId="4">
    <oc r="H26">
      <v>166.66666000000001</v>
    </oc>
    <nc r="H26"/>
  </rcc>
  <rcc rId="4258" sId="11" numFmtId="4">
    <oc r="K26">
      <v>7550.9</v>
    </oc>
    <nc r="K26"/>
  </rcc>
  <rcc rId="4259" sId="11" numFmtId="4">
    <oc r="L26">
      <v>1666.6666600000001</v>
    </oc>
    <nc r="L26"/>
  </rcc>
  <rcc rId="4260" sId="11" numFmtId="4">
    <oc r="M26">
      <v>913.3</v>
    </oc>
    <nc r="M26"/>
  </rcc>
  <rcc rId="4261" sId="11" numFmtId="4">
    <oc r="N26">
      <v>0</v>
    </oc>
    <nc r="N26"/>
  </rcc>
  <rcc rId="4262" sId="11">
    <oc r="O26">
      <f>M26+N26</f>
    </oc>
    <nc r="O26"/>
  </rcc>
  <rcc rId="4263" sId="11" numFmtId="4">
    <oc r="P26">
      <v>1500</v>
    </oc>
    <nc r="P26"/>
  </rcc>
  <rcc rId="4264" sId="11" numFmtId="4">
    <oc r="Q26">
      <v>3511</v>
    </oc>
    <nc r="Q26"/>
  </rcc>
  <rcc rId="4265" sId="11" numFmtId="4">
    <oc r="R26">
      <v>3421.6666599999999</v>
    </oc>
    <nc r="R26"/>
  </rcc>
  <rcc rId="4266" sId="11" numFmtId="4">
    <oc r="C28">
      <v>4559.75</v>
    </oc>
    <nc r="C28"/>
  </rcc>
  <rcc rId="4267" sId="11" numFmtId="4">
    <oc r="D28">
      <v>5333.3333000000002</v>
    </oc>
    <nc r="D28"/>
  </rcc>
  <rcc rId="4268" sId="11" numFmtId="4">
    <oc r="E28">
      <v>5.15</v>
    </oc>
    <nc r="E28"/>
  </rcc>
  <rcc rId="4269" sId="11" numFmtId="4">
    <oc r="F28">
      <v>166.66666000000001</v>
    </oc>
    <nc r="F28"/>
  </rcc>
  <rcc rId="4270" sId="11" numFmtId="4">
    <oc r="G28">
      <v>0</v>
    </oc>
    <nc r="G28"/>
  </rcc>
  <rcc rId="4271" sId="11" numFmtId="4">
    <oc r="H28">
      <v>166.66666000000001</v>
    </oc>
    <nc r="H28"/>
  </rcc>
  <rcc rId="4272" sId="11" numFmtId="4">
    <oc r="K28">
      <v>75</v>
    </oc>
    <nc r="K28"/>
  </rcc>
  <rcc rId="4273" sId="11" numFmtId="4">
    <oc r="L28">
      <v>1666.6666600000001</v>
    </oc>
    <nc r="L28"/>
  </rcc>
  <rcc rId="4274" sId="11" numFmtId="4">
    <oc r="M28">
      <v>2230.9</v>
    </oc>
    <nc r="M28"/>
  </rcc>
  <rcc rId="4275" sId="11" numFmtId="4">
    <oc r="N28">
      <v>6396.2</v>
    </oc>
    <nc r="N28"/>
  </rcc>
  <rcc rId="4276" sId="11">
    <oc r="O28">
      <f>M28+N28</f>
    </oc>
    <nc r="O28"/>
  </rcc>
  <rcc rId="4277" sId="11" numFmtId="4">
    <oc r="P28">
      <v>1500</v>
    </oc>
    <nc r="P28"/>
  </rcc>
  <rcc rId="4278" sId="11" numFmtId="4">
    <oc r="Q28">
      <v>5976.7</v>
    </oc>
    <nc r="Q28"/>
  </rcc>
  <rcc rId="4279" sId="11" numFmtId="4">
    <oc r="R28">
      <v>3421.6666599999999</v>
    </oc>
    <nc r="R28"/>
  </rcc>
  <rcc rId="4280" sId="11" numFmtId="4">
    <oc r="C29">
      <v>8164.3</v>
    </oc>
    <nc r="C29"/>
  </rcc>
  <rcc rId="4281" sId="11" numFmtId="4">
    <oc r="D29">
      <v>5333.3333000000002</v>
    </oc>
    <nc r="D29"/>
  </rcc>
  <rcc rId="4282" sId="11" numFmtId="4">
    <oc r="E29">
      <v>0</v>
    </oc>
    <nc r="E29"/>
  </rcc>
  <rcc rId="4283" sId="11" numFmtId="4">
    <oc r="F29">
      <v>166.66666000000001</v>
    </oc>
    <nc r="F29"/>
  </rcc>
  <rcc rId="4284" sId="11" numFmtId="4">
    <oc r="G29">
      <v>0</v>
    </oc>
    <nc r="G29"/>
  </rcc>
  <rcc rId="4285" sId="11" numFmtId="4">
    <oc r="H29">
      <v>166.66666000000001</v>
    </oc>
    <nc r="H29"/>
  </rcc>
  <rcc rId="4286" sId="11" numFmtId="4">
    <oc r="K29">
      <v>1052.1500000000001</v>
    </oc>
    <nc r="K29"/>
  </rcc>
  <rcc rId="4287" sId="11" numFmtId="4">
    <oc r="L29">
      <v>1666.6666600000001</v>
    </oc>
    <nc r="L29"/>
  </rcc>
  <rcc rId="4288" sId="11" numFmtId="4">
    <oc r="M29">
      <v>210.9</v>
    </oc>
    <nc r="M29"/>
  </rcc>
  <rcc rId="4289" sId="11" numFmtId="4">
    <oc r="N29">
      <v>6327.2</v>
    </oc>
    <nc r="N29"/>
  </rcc>
  <rcc rId="4290" sId="11">
    <oc r="O29">
      <f>M29+N29</f>
    </oc>
    <nc r="O29"/>
  </rcc>
  <rcc rId="4291" sId="11" numFmtId="4">
    <oc r="P29">
      <v>1500</v>
    </oc>
    <nc r="P29"/>
  </rcc>
  <rcc rId="4292" sId="11" numFmtId="4">
    <oc r="Q29">
      <v>2850.9</v>
    </oc>
    <nc r="Q29"/>
  </rcc>
  <rcc rId="4293" sId="11" numFmtId="4">
    <oc r="R29">
      <v>3421.6666599999999</v>
    </oc>
    <nc r="R29"/>
  </rcc>
  <rcc rId="4294" sId="11" numFmtId="4">
    <oc r="C30">
      <v>3705.5</v>
    </oc>
    <nc r="C30"/>
  </rcc>
  <rcc rId="4295" sId="11" numFmtId="4">
    <oc r="D30">
      <v>5333.3333000000002</v>
    </oc>
    <nc r="D30"/>
  </rcc>
  <rcc rId="4296" sId="11" numFmtId="4">
    <oc r="E30">
      <v>41.7</v>
    </oc>
    <nc r="E30"/>
  </rcc>
  <rcc rId="4297" sId="11" numFmtId="4">
    <oc r="F30">
      <v>166.66666000000001</v>
    </oc>
    <nc r="F30"/>
  </rcc>
  <rcc rId="4298" sId="11" numFmtId="4">
    <oc r="G30">
      <v>57.2</v>
    </oc>
    <nc r="G30"/>
  </rcc>
  <rcc rId="4299" sId="11" numFmtId="4">
    <oc r="H30">
      <v>166.66666000000001</v>
    </oc>
    <nc r="H30"/>
  </rcc>
  <rcc rId="4300" sId="11" numFmtId="4">
    <oc r="K30">
      <v>0</v>
    </oc>
    <nc r="K30"/>
  </rcc>
  <rcc rId="4301" sId="11" numFmtId="4">
    <oc r="L30">
      <v>1666.6666600000001</v>
    </oc>
    <nc r="L30"/>
  </rcc>
  <rcc rId="4302" sId="11" numFmtId="4">
    <oc r="M30">
      <v>1708.9</v>
    </oc>
    <nc r="M30"/>
  </rcc>
  <rcc rId="4303" sId="11" numFmtId="4">
    <oc r="N30">
      <v>4971</v>
    </oc>
    <nc r="N30"/>
  </rcc>
  <rcc rId="4304" sId="11">
    <oc r="O30">
      <f>M30+N30</f>
    </oc>
    <nc r="O30"/>
  </rcc>
  <rcc rId="4305" sId="11" numFmtId="4">
    <oc r="P30">
      <v>1500</v>
    </oc>
    <nc r="P30"/>
  </rcc>
  <rcc rId="4306" sId="11" numFmtId="4">
    <oc r="Q30">
      <v>3759.8</v>
    </oc>
    <nc r="Q30"/>
  </rcc>
  <rcc rId="4307" sId="11" numFmtId="4">
    <oc r="R30">
      <v>3421.6666599999999</v>
    </oc>
    <nc r="R30"/>
  </rcc>
  <rcc rId="4308" sId="11" numFmtId="4">
    <oc r="C31">
      <v>3388.75</v>
    </oc>
    <nc r="C31"/>
  </rcc>
  <rcc rId="4309" sId="11" numFmtId="4">
    <oc r="D31">
      <v>5333.3333000000002</v>
    </oc>
    <nc r="D31"/>
  </rcc>
  <rcc rId="4310" sId="11" numFmtId="4">
    <oc r="E31">
      <v>0</v>
    </oc>
    <nc r="E31"/>
  </rcc>
  <rcc rId="4311" sId="11" numFmtId="4">
    <oc r="F31">
      <v>166.66666000000001</v>
    </oc>
    <nc r="F31"/>
  </rcc>
  <rcc rId="4312" sId="11" numFmtId="4">
    <oc r="G31">
      <v>0</v>
    </oc>
    <nc r="G31"/>
  </rcc>
  <rcc rId="4313" sId="11" numFmtId="4">
    <oc r="H31">
      <v>166.66666000000001</v>
    </oc>
    <nc r="H31"/>
  </rcc>
  <rcc rId="4314" sId="11" numFmtId="4">
    <oc r="K31">
      <v>0</v>
    </oc>
    <nc r="K31"/>
  </rcc>
  <rcc rId="4315" sId="11" numFmtId="4">
    <oc r="L31">
      <v>1666.6666600000001</v>
    </oc>
    <nc r="L31"/>
  </rcc>
  <rcc rId="4316" sId="11" numFmtId="4">
    <oc r="M31">
      <v>1531</v>
    </oc>
    <nc r="M31"/>
  </rcc>
  <rcc rId="4317" sId="11" numFmtId="4">
    <oc r="N31">
      <v>3179.5</v>
    </oc>
    <nc r="N31"/>
  </rcc>
  <rcc rId="4318" sId="11">
    <oc r="O31">
      <f>M31+N31</f>
    </oc>
    <nc r="O31"/>
  </rcc>
  <rcc rId="4319" sId="11" numFmtId="4">
    <oc r="P31">
      <v>1500</v>
    </oc>
    <nc r="P31"/>
  </rcc>
  <rcc rId="4320" sId="11" numFmtId="4">
    <oc r="Q31">
      <v>3397.4</v>
    </oc>
    <nc r="Q31"/>
  </rcc>
  <rcc rId="4321" sId="11" numFmtId="4">
    <oc r="R31">
      <v>3421.6666599999999</v>
    </oc>
    <nc r="R31"/>
  </rcc>
  <rcc rId="4322" sId="11" numFmtId="4">
    <oc r="C32">
      <v>8421.2999999999993</v>
    </oc>
    <nc r="C32"/>
  </rcc>
  <rcc rId="4323" sId="11" numFmtId="4">
    <oc r="D32">
      <v>5333.3333000000002</v>
    </oc>
    <nc r="D32"/>
  </rcc>
  <rcc rId="4324" sId="11" numFmtId="4">
    <oc r="E32">
      <v>0</v>
    </oc>
    <nc r="E32"/>
  </rcc>
  <rcc rId="4325" sId="11" numFmtId="4">
    <oc r="F32">
      <v>166.66666000000001</v>
    </oc>
    <nc r="F32"/>
  </rcc>
  <rcc rId="4326" sId="11" numFmtId="4">
    <oc r="G32">
      <v>82.35</v>
    </oc>
    <nc r="G32"/>
  </rcc>
  <rcc rId="4327" sId="11" numFmtId="4">
    <oc r="H32">
      <v>166.66666000000001</v>
    </oc>
    <nc r="H32"/>
  </rcc>
  <rcc rId="4328" sId="11" numFmtId="4">
    <oc r="K32">
      <v>8182.35</v>
    </oc>
    <nc r="K32"/>
  </rcc>
  <rcc rId="4329" sId="11" numFmtId="4">
    <oc r="L32">
      <v>1666.6666600000001</v>
    </oc>
    <nc r="L32"/>
  </rcc>
  <rcc rId="4330" sId="11" numFmtId="4">
    <oc r="M32">
      <v>5.5</v>
    </oc>
    <nc r="M32"/>
  </rcc>
  <rcc rId="4331" sId="11" numFmtId="4">
    <oc r="N32">
      <v>3796.8</v>
    </oc>
    <nc r="N32"/>
  </rcc>
  <rcc rId="4332" sId="11">
    <oc r="O32">
      <f>M32+N32</f>
    </oc>
    <nc r="O32"/>
  </rcc>
  <rcc rId="4333" sId="11" numFmtId="4">
    <oc r="P32">
      <v>1500</v>
    </oc>
    <nc r="P32"/>
  </rcc>
  <rcc rId="4334" sId="11" numFmtId="4">
    <oc r="Q32">
      <v>3609.9</v>
    </oc>
    <nc r="Q32"/>
  </rcc>
  <rcc rId="4335" sId="11" numFmtId="4">
    <oc r="R32">
      <v>3421.6666599999999</v>
    </oc>
    <nc r="R32"/>
  </rcc>
  <rcc rId="4336" sId="11" numFmtId="4">
    <oc r="C33">
      <v>11317.7</v>
    </oc>
    <nc r="C33"/>
  </rcc>
  <rcc rId="4337" sId="11" numFmtId="4">
    <oc r="D33">
      <v>5333.3333000000002</v>
    </oc>
    <nc r="D33"/>
  </rcc>
  <rcc rId="4338" sId="11" numFmtId="4">
    <oc r="E33">
      <v>0</v>
    </oc>
    <nc r="E33"/>
  </rcc>
  <rcc rId="4339" sId="11" numFmtId="4">
    <oc r="F33">
      <v>166.66666000000001</v>
    </oc>
    <nc r="F33"/>
  </rcc>
  <rcc rId="4340" sId="11" numFmtId="4">
    <oc r="G33">
      <v>188.5</v>
    </oc>
    <nc r="G33"/>
  </rcc>
  <rcc rId="4341" sId="11" numFmtId="4">
    <oc r="H33">
      <v>166.66666000000001</v>
    </oc>
    <nc r="H33"/>
  </rcc>
  <rcc rId="4342" sId="11" numFmtId="4">
    <oc r="K33">
      <v>2756.4</v>
    </oc>
    <nc r="K33"/>
  </rcc>
  <rcc rId="4343" sId="11" numFmtId="4">
    <oc r="L33">
      <v>1666.6666600000001</v>
    </oc>
    <nc r="L33"/>
  </rcc>
  <rcc rId="4344" sId="11" numFmtId="4">
    <oc r="M33">
      <v>798.8</v>
    </oc>
    <nc r="M33"/>
  </rcc>
  <rcc rId="4345" sId="11" numFmtId="4">
    <oc r="N33">
      <v>505</v>
    </oc>
    <nc r="N33"/>
  </rcc>
  <rcc rId="4346" sId="11">
    <oc r="O33">
      <f>M33+N33</f>
    </oc>
    <nc r="O33"/>
  </rcc>
  <rcc rId="4347" sId="11" numFmtId="4">
    <oc r="P33">
      <v>1500</v>
    </oc>
    <nc r="P33"/>
  </rcc>
  <rcc rId="4348" sId="11" numFmtId="4">
    <oc r="Q33">
      <v>7411.05</v>
    </oc>
    <nc r="Q33"/>
  </rcc>
  <rcc rId="4349" sId="11" numFmtId="4">
    <oc r="R33">
      <v>3421.6666599999999</v>
    </oc>
    <nc r="R33"/>
  </rcc>
  <rcc rId="4350" sId="11" numFmtId="4">
    <oc r="C34">
      <v>9522.0499999999993</v>
    </oc>
    <nc r="C34"/>
  </rcc>
  <rcc rId="4351" sId="11" numFmtId="4">
    <oc r="D34">
      <v>5333.3333000000002</v>
    </oc>
    <nc r="D34"/>
  </rcc>
  <rcc rId="4352" sId="11" numFmtId="4">
    <oc r="E34">
      <v>0</v>
    </oc>
    <nc r="E34"/>
  </rcc>
  <rcc rId="4353" sId="11" numFmtId="4">
    <oc r="F34">
      <v>166.66666000000001</v>
    </oc>
    <nc r="F34"/>
  </rcc>
  <rcc rId="4354" sId="11" numFmtId="4">
    <oc r="G34">
      <v>161.05000000000001</v>
    </oc>
    <nc r="G34"/>
  </rcc>
  <rcc rId="4355" sId="11" numFmtId="4">
    <oc r="H34">
      <v>166.66666000000001</v>
    </oc>
    <nc r="H34"/>
  </rcc>
  <rcc rId="4356" sId="11" numFmtId="4">
    <oc r="K34">
      <v>4157.2</v>
    </oc>
    <nc r="K34"/>
  </rcc>
  <rcc rId="4357" sId="11" numFmtId="4">
    <oc r="L34">
      <v>1666.6666600000001</v>
    </oc>
    <nc r="L34"/>
  </rcc>
  <rcc rId="4358" sId="11" numFmtId="4">
    <oc r="M34">
      <v>57</v>
    </oc>
    <nc r="M34"/>
  </rcc>
  <rcc rId="4359" sId="11" numFmtId="4">
    <oc r="N34">
      <v>505</v>
    </oc>
    <nc r="N34"/>
  </rcc>
  <rcc rId="4360" sId="11">
    <oc r="O34">
      <f>M34+N34</f>
    </oc>
    <nc r="O34"/>
  </rcc>
  <rcc rId="4361" sId="11" numFmtId="4">
    <oc r="P34">
      <v>1500</v>
    </oc>
    <nc r="P34"/>
  </rcc>
  <rcc rId="4362" sId="11" numFmtId="4">
    <oc r="Q34">
      <v>2153.4</v>
    </oc>
    <nc r="Q34"/>
  </rcc>
  <rcc rId="4363" sId="11" numFmtId="4">
    <oc r="R34">
      <v>3421.6666599999999</v>
    </oc>
    <nc r="R34"/>
  </rcc>
  <rcc rId="4364" sId="11" numFmtId="4">
    <oc r="C36">
      <v>5323.35</v>
    </oc>
    <nc r="C36"/>
  </rcc>
  <rcc rId="4365" sId="11" numFmtId="4">
    <oc r="D36">
      <v>5333.3333000000002</v>
    </oc>
    <nc r="D36"/>
  </rcc>
  <rcc rId="4366" sId="11" numFmtId="4">
    <oc r="E36">
      <v>0</v>
    </oc>
    <nc r="E36"/>
  </rcc>
  <rcc rId="4367" sId="11" numFmtId="4">
    <oc r="F36">
      <v>166.66666000000001</v>
    </oc>
    <nc r="F36"/>
  </rcc>
  <rcc rId="4368" sId="11" numFmtId="4">
    <oc r="G36">
      <v>0</v>
    </oc>
    <nc r="G36"/>
  </rcc>
  <rcc rId="4369" sId="11" numFmtId="4">
    <oc r="H36">
      <v>166.66666000000001</v>
    </oc>
    <nc r="H36"/>
  </rcc>
  <rcc rId="4370" sId="11" numFmtId="4">
    <oc r="K36">
      <v>0</v>
    </oc>
    <nc r="K36"/>
  </rcc>
  <rcc rId="4371" sId="11" numFmtId="4">
    <oc r="L36">
      <v>1666.6666600000001</v>
    </oc>
    <nc r="L36"/>
  </rcc>
  <rcc rId="4372" sId="11" numFmtId="4">
    <oc r="M36">
      <v>0</v>
    </oc>
    <nc r="M36"/>
  </rcc>
  <rcc rId="4373" sId="11" numFmtId="4">
    <oc r="N36">
      <v>856</v>
    </oc>
    <nc r="N36"/>
  </rcc>
  <rcc rId="4374" sId="11">
    <oc r="O36">
      <f>M36+N36</f>
    </oc>
    <nc r="O36"/>
  </rcc>
  <rcc rId="4375" sId="11" numFmtId="4">
    <oc r="P36">
      <v>1500</v>
    </oc>
    <nc r="P36"/>
  </rcc>
  <rcc rId="4376" sId="11" numFmtId="4">
    <oc r="Q36">
      <v>3004.3</v>
    </oc>
    <nc r="Q36"/>
  </rcc>
  <rcc rId="4377" sId="11" numFmtId="4">
    <oc r="R36">
      <v>3421.6666599999999</v>
    </oc>
    <nc r="R36"/>
  </rcc>
  <rcc rId="4378" sId="11" numFmtId="4">
    <oc r="C37">
      <v>8342.2000000000007</v>
    </oc>
    <nc r="C37"/>
  </rcc>
  <rcc rId="4379" sId="11" numFmtId="4">
    <oc r="D37">
      <v>5333.3333000000002</v>
    </oc>
    <nc r="D37"/>
  </rcc>
  <rcc rId="4380" sId="11" numFmtId="4">
    <oc r="E37">
      <v>0</v>
    </oc>
    <nc r="E37"/>
  </rcc>
  <rcc rId="4381" sId="11" numFmtId="4">
    <oc r="F37">
      <v>166.66666000000001</v>
    </oc>
    <nc r="F37"/>
  </rcc>
  <rcc rId="4382" sId="11" numFmtId="4">
    <oc r="G37">
      <v>0</v>
    </oc>
    <nc r="G37"/>
  </rcc>
  <rcc rId="4383" sId="11" numFmtId="4">
    <oc r="H37">
      <v>166.66666000000001</v>
    </oc>
    <nc r="H37"/>
  </rcc>
  <rcc rId="4384" sId="11" numFmtId="4">
    <oc r="K37">
      <v>0</v>
    </oc>
    <nc r="K37"/>
  </rcc>
  <rcc rId="4385" sId="11" numFmtId="4">
    <oc r="L37">
      <v>1666.6666600000001</v>
    </oc>
    <nc r="L37"/>
  </rcc>
  <rcc rId="4386" sId="11" numFmtId="4">
    <oc r="M37">
      <v>340.6</v>
    </oc>
    <nc r="M37"/>
  </rcc>
  <rcc rId="4387" sId="11" numFmtId="4">
    <oc r="N37">
      <v>1072</v>
    </oc>
    <nc r="N37"/>
  </rcc>
  <rcc rId="4388" sId="11">
    <oc r="O37">
      <f>M37+N37</f>
    </oc>
    <nc r="O37"/>
  </rcc>
  <rcc rId="4389" sId="11" numFmtId="4">
    <oc r="P37">
      <v>1500</v>
    </oc>
    <nc r="P37"/>
  </rcc>
  <rcc rId="4390" sId="11" numFmtId="4">
    <oc r="Q37">
      <v>5155.6000000000004</v>
    </oc>
    <nc r="Q37"/>
  </rcc>
  <rcc rId="4391" sId="11" numFmtId="4">
    <oc r="R37">
      <v>3421.6666599999999</v>
    </oc>
    <nc r="R37"/>
  </rcc>
  <rcc rId="4392" sId="11" numFmtId="4">
    <oc r="C38">
      <v>5932.75</v>
    </oc>
    <nc r="C38"/>
  </rcc>
  <rcc rId="4393" sId="11" numFmtId="4">
    <oc r="D38">
      <v>5333.3333000000002</v>
    </oc>
    <nc r="D38"/>
  </rcc>
  <rcc rId="4394" sId="11" numFmtId="4">
    <oc r="E38">
      <v>0</v>
    </oc>
    <nc r="E38"/>
  </rcc>
  <rcc rId="4395" sId="11" numFmtId="4">
    <oc r="F38">
      <v>166.66666000000001</v>
    </oc>
    <nc r="F38"/>
  </rcc>
  <rcc rId="4396" sId="11" numFmtId="4">
    <oc r="G38">
      <v>0</v>
    </oc>
    <nc r="G38"/>
  </rcc>
  <rcc rId="4397" sId="11" numFmtId="4">
    <oc r="H38">
      <v>166.66666000000001</v>
    </oc>
    <nc r="H38"/>
  </rcc>
  <rcc rId="4398" sId="11" numFmtId="4">
    <oc r="K38">
      <v>3597.7</v>
    </oc>
    <nc r="K38"/>
  </rcc>
  <rcc rId="4399" sId="11" numFmtId="4">
    <oc r="L38">
      <v>1666.6666600000001</v>
    </oc>
    <nc r="L38"/>
  </rcc>
  <rcc rId="4400" sId="11" numFmtId="4">
    <oc r="M38">
      <v>0</v>
    </oc>
    <nc r="M38"/>
  </rcc>
  <rcc rId="4401" sId="11">
    <oc r="O38">
      <f>M38+N38</f>
    </oc>
    <nc r="O38"/>
  </rcc>
  <rcc rId="4402" sId="11" numFmtId="4">
    <oc r="P38">
      <v>1500</v>
    </oc>
    <nc r="P38"/>
  </rcc>
  <rcc rId="4403" sId="11" numFmtId="4">
    <oc r="Q38">
      <v>4907.8999999999996</v>
    </oc>
    <nc r="Q38"/>
  </rcc>
  <rcc rId="4404" sId="11" numFmtId="4">
    <oc r="R38">
      <v>3421.6666599999999</v>
    </oc>
    <nc r="R38"/>
  </rcc>
  <rcc rId="4405" sId="11">
    <oc r="Y5" t="inlineStr">
      <is>
        <t>bedeckt</t>
      </is>
    </oc>
    <nc r="Y5"/>
  </rcc>
  <rcc rId="4406" sId="11" numFmtId="34">
    <oc r="Z5">
      <v>16</v>
    </oc>
    <nc r="Z5"/>
  </rcc>
  <rcc rId="4407" sId="11">
    <oc r="Y6" t="inlineStr">
      <is>
        <t>bedeckt</t>
      </is>
    </oc>
    <nc r="Y6"/>
  </rcc>
  <rcc rId="4408" sId="11" numFmtId="34">
    <oc r="Z6">
      <v>14</v>
    </oc>
    <nc r="Z6"/>
  </rcc>
  <rcc rId="4409" sId="11">
    <oc r="Y7" t="inlineStr">
      <is>
        <t>bewölkt</t>
      </is>
    </oc>
    <nc r="Y7"/>
  </rcc>
  <rcc rId="4410" sId="11" numFmtId="34">
    <oc r="Z7">
      <v>14</v>
    </oc>
    <nc r="Z7"/>
  </rcc>
  <rcc rId="4411" sId="11">
    <oc r="Y8" t="inlineStr">
      <is>
        <t>Regen</t>
      </is>
    </oc>
    <nc r="Y8"/>
  </rcc>
  <rcc rId="4412" sId="11" numFmtId="34">
    <oc r="Z8">
      <v>12</v>
    </oc>
    <nc r="Z8"/>
  </rcc>
  <rcc rId="4413" sId="11">
    <oc r="Y9" t="inlineStr">
      <is>
        <t>Regen</t>
      </is>
    </oc>
    <nc r="Y9"/>
  </rcc>
  <rcc rId="4414" sId="11" numFmtId="34">
    <oc r="Z9">
      <v>10</v>
    </oc>
    <nc r="Z9"/>
  </rcc>
  <rcc rId="4415" sId="11">
    <oc r="Y10" t="inlineStr">
      <is>
        <t>Regen</t>
      </is>
    </oc>
    <nc r="Y10"/>
  </rcc>
  <rcc rId="4416" sId="11" numFmtId="34">
    <oc r="Z10">
      <v>10</v>
    </oc>
    <nc r="Z10"/>
  </rcc>
  <rcc rId="4417" sId="11">
    <oc r="Y11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oc>
    <nc r="Y11"/>
  </rcc>
  <rcc rId="4418" sId="11">
    <oc r="Z11">
      <f>SUM(Z5:Z10)/7</f>
    </oc>
    <nc r="Z11"/>
  </rcc>
  <rcc rId="4419" sId="11">
    <oc r="Y12" t="inlineStr">
      <is>
        <t>sonnig</t>
      </is>
    </oc>
    <nc r="Y12"/>
  </rcc>
  <rcc rId="4420" sId="11" numFmtId="34">
    <oc r="Z12">
      <v>15</v>
    </oc>
    <nc r="Z12"/>
  </rcc>
  <rcc rId="4421" sId="11">
    <oc r="Y13" t="inlineStr">
      <is>
        <t>leicht bewölkt</t>
      </is>
    </oc>
    <nc r="Y13"/>
  </rcc>
  <rcc rId="4422" sId="11" numFmtId="34">
    <oc r="Z13">
      <v>13</v>
    </oc>
    <nc r="Z13"/>
  </rcc>
  <rcc rId="4423" sId="11">
    <oc r="Y14" t="inlineStr">
      <is>
        <t>Regen</t>
      </is>
    </oc>
    <nc r="Y14"/>
  </rcc>
  <rcc rId="4424" sId="11" numFmtId="34">
    <oc r="Z14">
      <v>4</v>
    </oc>
    <nc r="Z14"/>
  </rcc>
  <rcc rId="4425" sId="11">
    <oc r="Y15" t="inlineStr">
      <is>
        <t>teilweise sonnig</t>
      </is>
    </oc>
    <nc r="Y15"/>
  </rcc>
  <rcc rId="4426" sId="11" numFmtId="34">
    <oc r="Z15">
      <v>12</v>
    </oc>
    <nc r="Z15"/>
  </rcc>
  <rcc rId="4427" sId="11">
    <oc r="Y16" t="inlineStr">
      <is>
        <t>bewölkt</t>
      </is>
    </oc>
    <nc r="Y16"/>
  </rcc>
  <rcc rId="4428" sId="11" numFmtId="34">
    <oc r="Z16">
      <v>11</v>
    </oc>
    <nc r="Z16"/>
  </rcc>
  <rcc rId="4429" sId="11">
    <oc r="Y17" t="inlineStr">
      <is>
        <t>bewölkt</t>
      </is>
    </oc>
    <nc r="Y17"/>
  </rcc>
  <rcc rId="4430" sId="11" numFmtId="34">
    <oc r="Z17">
      <v>10</v>
    </oc>
    <nc r="Z17"/>
  </rcc>
  <rcc rId="4431" sId="11">
    <oc r="Y18" t="inlineStr">
      <is>
        <t>Nebel</t>
      </is>
    </oc>
    <nc r="Y18"/>
  </rcc>
  <rcc rId="4432" sId="11" numFmtId="34">
    <oc r="Z18">
      <v>10</v>
    </oc>
    <nc r="Z18"/>
  </rcc>
  <rcc rId="4433" sId="11">
    <oc r="Y19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oc>
    <nc r="Y19"/>
  </rcc>
  <rcc rId="4434" sId="11">
    <oc r="Z19">
      <f>SUM(Z12:Z18)/7</f>
    </oc>
    <nc r="Z19"/>
  </rcc>
  <rcc rId="4435" sId="11">
    <oc r="Y20" t="inlineStr">
      <is>
        <t>Regen</t>
      </is>
    </oc>
    <nc r="Y20"/>
  </rcc>
  <rcc rId="4436" sId="11" numFmtId="34">
    <oc r="Z20">
      <v>10</v>
    </oc>
    <nc r="Z20"/>
  </rcc>
  <rcc rId="4437" sId="11">
    <oc r="Y21" t="inlineStr">
      <is>
        <t>Regen</t>
      </is>
    </oc>
    <nc r="Y21"/>
  </rcc>
  <rcc rId="4438" sId="11" numFmtId="34">
    <oc r="Z21">
      <v>10</v>
    </oc>
    <nc r="Z21"/>
  </rcc>
  <rcc rId="4439" sId="11">
    <oc r="Y22" t="inlineStr">
      <is>
        <t>sonnig</t>
      </is>
    </oc>
    <nc r="Y22"/>
  </rcc>
  <rcc rId="4440" sId="11" numFmtId="34">
    <oc r="Z22">
      <v>12</v>
    </oc>
    <nc r="Z22"/>
  </rcc>
  <rcc rId="4441" sId="11">
    <oc r="Y23" t="inlineStr">
      <is>
        <t>veränderlich</t>
      </is>
    </oc>
    <nc r="Y23"/>
  </rcc>
  <rcc rId="4442" sId="11" numFmtId="34">
    <oc r="Z23">
      <v>12</v>
    </oc>
    <nc r="Z23"/>
  </rcc>
  <rcc rId="4443" sId="11">
    <oc r="Y24" t="inlineStr">
      <is>
        <t>veränderlich</t>
      </is>
    </oc>
    <nc r="Y24"/>
  </rcc>
  <rcc rId="4444" sId="11" numFmtId="34">
    <oc r="Z24">
      <v>8</v>
    </oc>
    <nc r="Z24"/>
  </rcc>
  <rcc rId="4445" sId="11">
    <oc r="Y25" t="inlineStr">
      <is>
        <t>veränderlich</t>
      </is>
    </oc>
    <nc r="Y25"/>
  </rcc>
  <rcc rId="4446" sId="11" numFmtId="34">
    <oc r="Z25">
      <v>8</v>
    </oc>
    <nc r="Z25"/>
  </rcc>
  <rcc rId="4447" sId="11">
    <oc r="Y26" t="inlineStr">
      <is>
        <t>sonnig</t>
      </is>
    </oc>
    <nc r="Y26"/>
  </rcc>
  <rcc rId="4448" sId="11" numFmtId="34">
    <oc r="Z26">
      <v>8</v>
    </oc>
    <nc r="Z26"/>
  </rcc>
  <rcc rId="4449" sId="11">
    <oc r="Y27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oc>
    <nc r="Y27"/>
  </rcc>
  <rcc rId="4450" sId="11">
    <oc r="Z27">
      <f>SUM(Z20:Z26)/7</f>
    </oc>
    <nc r="Z27"/>
  </rcc>
  <rcc rId="4451" sId="11">
    <oc r="Y28" t="inlineStr">
      <is>
        <t>bewölkt</t>
      </is>
    </oc>
    <nc r="Y28"/>
  </rcc>
  <rcc rId="4452" sId="11" numFmtId="34">
    <oc r="Z28">
      <v>8</v>
    </oc>
    <nc r="Z28"/>
  </rcc>
  <rcc rId="4453" sId="11">
    <oc r="Y29" t="inlineStr">
      <is>
        <t>bewölkt</t>
      </is>
    </oc>
    <nc r="Y29"/>
  </rcc>
  <rcc rId="4454" sId="11" numFmtId="34">
    <oc r="Z29">
      <v>8</v>
    </oc>
    <nc r="Z29"/>
  </rcc>
  <rcc rId="4455" sId="11">
    <oc r="Y30" t="inlineStr">
      <is>
        <t>sonnig</t>
      </is>
    </oc>
    <nc r="Y30"/>
  </rcc>
  <rcc rId="4456" sId="11" numFmtId="34">
    <oc r="Z30">
      <v>7</v>
    </oc>
    <nc r="Z30"/>
  </rcc>
  <rcc rId="4457" sId="11">
    <oc r="Y31" t="inlineStr">
      <is>
        <t>bedeckt</t>
      </is>
    </oc>
    <nc r="Y31"/>
  </rcc>
  <rcc rId="4458" sId="11" numFmtId="34">
    <oc r="Z31">
      <v>7</v>
    </oc>
    <nc r="Z31"/>
  </rcc>
  <rcc rId="4459" sId="11">
    <oc r="Y32" t="inlineStr">
      <is>
        <t>Regen</t>
      </is>
    </oc>
    <nc r="Y32"/>
  </rcc>
  <rcc rId="4460" sId="11" numFmtId="34">
    <oc r="Z32">
      <v>7</v>
    </oc>
    <nc r="Z32"/>
  </rcc>
  <rcc rId="4461" sId="11">
    <oc r="Y33" t="inlineStr">
      <is>
        <t>veränderlich</t>
      </is>
    </oc>
    <nc r="Y33"/>
  </rcc>
  <rcc rId="4462" sId="11" numFmtId="34">
    <oc r="Z33">
      <v>8</v>
    </oc>
    <nc r="Z33"/>
  </rcc>
  <rcc rId="4463" sId="11">
    <oc r="Y34" t="inlineStr">
      <is>
        <t>veränderlich</t>
      </is>
    </oc>
    <nc r="Y34"/>
  </rcc>
  <rcc rId="4464" sId="11" numFmtId="34">
    <oc r="Z34">
      <v>10</v>
    </oc>
    <nc r="Z34"/>
  </rcc>
  <rcc rId="4465" sId="11">
    <oc r="Y35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oc>
    <nc r="Y35"/>
  </rcc>
  <rcc rId="4466" sId="11">
    <oc r="Z35">
      <f>SUM(Z28:Z34)/7</f>
    </oc>
    <nc r="Z35"/>
  </rcc>
  <rcc rId="4467" sId="11">
    <oc r="Y36" t="inlineStr">
      <is>
        <t>bewölkt</t>
      </is>
    </oc>
    <nc r="Y36"/>
  </rcc>
  <rcc rId="4468" sId="11" numFmtId="34">
    <oc r="Z36">
      <v>7</v>
    </oc>
    <nc r="Z36"/>
  </rcc>
  <rcc rId="4469" sId="11">
    <oc r="Y37" t="inlineStr">
      <is>
        <t>Regen</t>
      </is>
    </oc>
    <nc r="Y37"/>
  </rcc>
  <rcc rId="4470" sId="11" numFmtId="34">
    <oc r="Z37">
      <v>6</v>
    </oc>
    <nc r="Z37"/>
  </rcc>
  <rcc rId="4471" sId="11">
    <oc r="Y38" t="inlineStr">
      <is>
        <t>bewölkt</t>
      </is>
    </oc>
    <nc r="Y38"/>
  </rcc>
  <rcc rId="4472" sId="11" numFmtId="34">
    <oc r="Z38">
      <v>6</v>
    </oc>
    <nc r="Z38"/>
  </rcc>
  <rcc rId="4473" sId="11" numFmtId="19">
    <oc r="H1">
      <v>44866</v>
    </oc>
    <nc r="H1">
      <v>45231</v>
    </nc>
  </rcc>
  <rcc rId="4474" sId="10" numFmtId="19">
    <oc r="H1">
      <v>44835</v>
    </oc>
    <nc r="H1">
      <v>45200</v>
    </nc>
  </rcc>
  <rcc rId="4475" sId="10" numFmtId="4">
    <oc r="C5">
      <v>12774.95</v>
    </oc>
    <nc r="C5"/>
  </rcc>
  <rcc rId="4476" sId="10" numFmtId="4">
    <oc r="D5">
      <v>6129.0322500000002</v>
    </oc>
    <nc r="D5"/>
  </rcc>
  <rcc rId="4477" sId="10" numFmtId="4">
    <oc r="E5">
      <v>0</v>
    </oc>
    <nc r="E5"/>
  </rcc>
  <rcc rId="4478" sId="10" numFmtId="4">
    <oc r="F5">
      <v>1935.48387</v>
    </oc>
    <nc r="F5"/>
  </rcc>
  <rcc rId="4479" sId="10" numFmtId="4">
    <oc r="G5">
      <v>28.15</v>
    </oc>
    <nc r="G5"/>
  </rcc>
  <rcc rId="4480" sId="10" numFmtId="4">
    <oc r="H5">
      <v>483.87096000000003</v>
    </oc>
    <nc r="H5"/>
  </rcc>
  <rcc rId="4481" sId="10" numFmtId="4">
    <oc r="I5">
      <v>0</v>
    </oc>
    <nc r="I5"/>
  </rcc>
  <rcc rId="4482" sId="10" numFmtId="4">
    <oc r="J5">
      <v>0</v>
    </oc>
    <nc r="J5"/>
  </rcc>
  <rcc rId="4483" sId="10" numFmtId="4">
    <oc r="K5">
      <v>6215.8</v>
    </oc>
    <nc r="K5"/>
  </rcc>
  <rcc rId="4484" sId="10" numFmtId="4">
    <oc r="L5">
      <v>3096.7741900000001</v>
    </oc>
    <nc r="L5"/>
  </rcc>
  <rcc rId="4485" sId="10" numFmtId="4">
    <oc r="M5">
      <v>601.29999999999995</v>
    </oc>
    <nc r="M5"/>
  </rcc>
  <rcc rId="4486" sId="10" numFmtId="4">
    <oc r="N5">
      <v>804</v>
    </oc>
    <nc r="N5"/>
  </rcc>
  <rcc rId="4487" sId="10">
    <oc r="O5">
      <f>M5+N5</f>
    </oc>
    <nc r="O5"/>
  </rcc>
  <rcc rId="4488" sId="10" numFmtId="4">
    <oc r="P5">
      <v>1290.32258</v>
    </oc>
    <nc r="P5"/>
  </rcc>
  <rcc rId="4489" sId="10" numFmtId="4">
    <oc r="Q5">
      <v>8991.2000000000007</v>
    </oc>
    <nc r="Q5"/>
  </rcc>
  <rcc rId="4490" sId="10" numFmtId="4">
    <oc r="R5">
      <v>5295.16129</v>
    </oc>
    <nc r="R5"/>
  </rcc>
  <rcc rId="4491" sId="10" numFmtId="4">
    <oc r="C6">
      <v>11969.85</v>
    </oc>
    <nc r="C6"/>
  </rcc>
  <rcc rId="4492" sId="10" numFmtId="4">
    <oc r="D6">
      <v>6129.0322500000002</v>
    </oc>
    <nc r="D6"/>
  </rcc>
  <rcc rId="4493" sId="10" numFmtId="4">
    <oc r="E6">
      <v>300.3</v>
    </oc>
    <nc r="E6"/>
  </rcc>
  <rcc rId="4494" sId="10" numFmtId="4">
    <oc r="F6">
      <v>1935.48387</v>
    </oc>
    <nc r="F6"/>
  </rcc>
  <rcc rId="4495" sId="10" numFmtId="4">
    <oc r="G6">
      <v>356.45</v>
    </oc>
    <nc r="G6"/>
  </rcc>
  <rcc rId="4496" sId="10" numFmtId="4">
    <oc r="H6">
      <v>483.87096000000003</v>
    </oc>
    <nc r="H6"/>
  </rcc>
  <rcc rId="4497" sId="10" numFmtId="4">
    <oc r="I6">
      <v>0</v>
    </oc>
    <nc r="I6"/>
  </rcc>
  <rcc rId="4498" sId="10" numFmtId="4">
    <oc r="J6">
      <v>0</v>
    </oc>
    <nc r="J6"/>
  </rcc>
  <rcc rId="4499" sId="10" numFmtId="4">
    <oc r="K6">
      <v>3539.2</v>
    </oc>
    <nc r="K6"/>
  </rcc>
  <rcc rId="4500" sId="10" numFmtId="4">
    <oc r="L6">
      <v>3096.7741900000001</v>
    </oc>
    <nc r="L6"/>
  </rcc>
  <rcc rId="4501" sId="10" numFmtId="4">
    <oc r="M6">
      <v>371.5</v>
    </oc>
    <nc r="M6"/>
  </rcc>
  <rcc rId="4502" sId="10" numFmtId="4">
    <oc r="N6">
      <v>0</v>
    </oc>
    <nc r="N6"/>
  </rcc>
  <rcc rId="4503" sId="10">
    <oc r="O6">
      <f>M6+N6</f>
    </oc>
    <nc r="O6"/>
  </rcc>
  <rcc rId="4504" sId="10" numFmtId="4">
    <oc r="P6">
      <v>1290.32258</v>
    </oc>
    <nc r="P6"/>
  </rcc>
  <rcc rId="4505" sId="10" numFmtId="4">
    <oc r="Q6">
      <v>3182.85</v>
    </oc>
    <nc r="Q6"/>
  </rcc>
  <rcc rId="4506" sId="10" numFmtId="4">
    <oc r="R6">
      <v>5295.16129</v>
    </oc>
    <nc r="R6"/>
  </rcc>
  <rcc rId="4507" sId="10" numFmtId="4">
    <oc r="C8">
      <v>10046.200000000001</v>
    </oc>
    <nc r="C8"/>
  </rcc>
  <rcc rId="4508" sId="10" numFmtId="4">
    <oc r="D8">
      <v>6129.0322500000002</v>
    </oc>
    <nc r="D8"/>
  </rcc>
  <rcc rId="4509" sId="10" numFmtId="4">
    <oc r="E8">
      <v>0</v>
    </oc>
    <nc r="E8"/>
  </rcc>
  <rcc rId="4510" sId="10" numFmtId="4">
    <oc r="F8">
      <v>1935.48387</v>
    </oc>
    <nc r="F8"/>
  </rcc>
  <rcc rId="4511" sId="10" numFmtId="4">
    <oc r="G8">
      <v>0</v>
    </oc>
    <nc r="G8"/>
  </rcc>
  <rcc rId="4512" sId="10" numFmtId="4">
    <oc r="H8">
      <v>483.87096000000003</v>
    </oc>
    <nc r="H8"/>
  </rcc>
  <rcc rId="4513" sId="10" numFmtId="4">
    <oc r="I8">
      <v>0</v>
    </oc>
    <nc r="I8"/>
  </rcc>
  <rcc rId="4514" sId="10" numFmtId="4">
    <oc r="J8">
      <v>0</v>
    </oc>
    <nc r="J8"/>
  </rcc>
  <rcc rId="4515" sId="10" numFmtId="4">
    <oc r="K8">
      <v>0</v>
    </oc>
    <nc r="K8"/>
  </rcc>
  <rcc rId="4516" sId="10" numFmtId="4">
    <oc r="L8">
      <v>3096.7741900000001</v>
    </oc>
    <nc r="L8"/>
  </rcc>
  <rcc rId="4517" sId="10" numFmtId="4">
    <oc r="M8">
      <v>274.3</v>
    </oc>
    <nc r="M8"/>
  </rcc>
  <rcc rId="4518" sId="10" numFmtId="4">
    <oc r="N8">
      <v>2884.8</v>
    </oc>
    <nc r="N8"/>
  </rcc>
  <rcc rId="4519" sId="10">
    <oc r="O8">
      <f>M8+N8</f>
    </oc>
    <nc r="O8"/>
  </rcc>
  <rcc rId="4520" sId="10" numFmtId="4">
    <oc r="P8">
      <v>1290.32258</v>
    </oc>
    <nc r="P8"/>
  </rcc>
  <rcc rId="4521" sId="10" numFmtId="4">
    <oc r="Q8">
      <v>5403.8</v>
    </oc>
    <nc r="Q8"/>
  </rcc>
  <rcc rId="4522" sId="10" numFmtId="4">
    <oc r="R8">
      <v>5295.16129</v>
    </oc>
    <nc r="R8"/>
  </rcc>
  <rcc rId="4523" sId="10" numFmtId="4">
    <oc r="C9">
      <v>8472.25</v>
    </oc>
    <nc r="C9"/>
  </rcc>
  <rcc rId="4524" sId="10" numFmtId="4">
    <oc r="D9">
      <v>6129.0322500000002</v>
    </oc>
    <nc r="D9"/>
  </rcc>
  <rcc rId="4525" sId="10" numFmtId="4">
    <oc r="E9">
      <v>1330.05</v>
    </oc>
    <nc r="E9"/>
  </rcc>
  <rcc rId="4526" sId="10" numFmtId="4">
    <oc r="F9">
      <v>1935.48387</v>
    </oc>
    <nc r="F9"/>
  </rcc>
  <rcc rId="4527" sId="10" numFmtId="4">
    <oc r="G9">
      <v>129.25</v>
    </oc>
    <nc r="G9"/>
  </rcc>
  <rcc rId="4528" sId="10" numFmtId="4">
    <oc r="H9">
      <v>483.87096000000003</v>
    </oc>
    <nc r="H9"/>
  </rcc>
  <rcc rId="4529" sId="10" numFmtId="4">
    <oc r="I9">
      <v>0</v>
    </oc>
    <nc r="I9"/>
  </rcc>
  <rcc rId="4530" sId="10" numFmtId="4">
    <oc r="J9">
      <v>0</v>
    </oc>
    <nc r="J9"/>
  </rcc>
  <rcc rId="4531" sId="10" numFmtId="4">
    <oc r="K9">
      <v>2035.4</v>
    </oc>
    <nc r="K9"/>
  </rcc>
  <rcc rId="4532" sId="10" numFmtId="4">
    <oc r="L9">
      <v>3096.7741900000001</v>
    </oc>
    <nc r="L9"/>
  </rcc>
  <rcc rId="4533" sId="10" numFmtId="4">
    <oc r="M9">
      <v>204</v>
    </oc>
    <nc r="M9"/>
  </rcc>
  <rcc rId="4534" sId="10" numFmtId="4">
    <oc r="N9">
      <v>2473</v>
    </oc>
    <nc r="N9"/>
  </rcc>
  <rcc rId="4535" sId="10">
    <oc r="O9">
      <f>M9+N9</f>
    </oc>
    <nc r="O9"/>
  </rcc>
  <rcc rId="4536" sId="10" numFmtId="4">
    <oc r="P9">
      <v>1290.32258</v>
    </oc>
    <nc r="P9"/>
  </rcc>
  <rcc rId="4537" sId="10" numFmtId="4">
    <oc r="Q9">
      <v>4769.3500000000004</v>
    </oc>
    <nc r="Q9"/>
  </rcc>
  <rcc rId="4538" sId="10" numFmtId="4">
    <oc r="R9">
      <v>5295.16129</v>
    </oc>
    <nc r="R9"/>
  </rcc>
  <rcc rId="4539" sId="10" numFmtId="4">
    <oc r="C10">
      <v>8352.5</v>
    </oc>
    <nc r="C10"/>
  </rcc>
  <rcc rId="4540" sId="10" numFmtId="4">
    <oc r="D10">
      <v>6129.0322500000002</v>
    </oc>
    <nc r="D10"/>
  </rcc>
  <rcc rId="4541" sId="10" numFmtId="4">
    <oc r="E10">
      <v>7023.85</v>
    </oc>
    <nc r="E10"/>
  </rcc>
  <rcc rId="4542" sId="10" numFmtId="4">
    <oc r="F10">
      <v>1935.48387</v>
    </oc>
    <nc r="F10"/>
  </rcc>
  <rcc rId="4543" sId="10" numFmtId="4">
    <oc r="G10">
      <v>579.45000000000005</v>
    </oc>
    <nc r="G10"/>
  </rcc>
  <rcc rId="4544" sId="10" numFmtId="4">
    <oc r="H10">
      <v>483.87096000000003</v>
    </oc>
    <nc r="H10"/>
  </rcc>
  <rcc rId="4545" sId="10" numFmtId="4">
    <oc r="I10">
      <v>0</v>
    </oc>
    <nc r="I10"/>
  </rcc>
  <rcc rId="4546" sId="10" numFmtId="4">
    <oc r="J10">
      <v>0</v>
    </oc>
    <nc r="J10"/>
  </rcc>
  <rcc rId="4547" sId="10" numFmtId="4">
    <oc r="K10">
      <v>1492.8</v>
    </oc>
    <nc r="K10"/>
  </rcc>
  <rcc rId="4548" sId="10" numFmtId="4">
    <oc r="L10">
      <v>3096.7741900000001</v>
    </oc>
    <nc r="L10"/>
  </rcc>
  <rcc rId="4549" sId="10" numFmtId="4">
    <oc r="M10">
      <v>0</v>
    </oc>
    <nc r="M10"/>
  </rcc>
  <rcc rId="4550" sId="10" numFmtId="4">
    <oc r="N10">
      <v>771</v>
    </oc>
    <nc r="N10"/>
  </rcc>
  <rcc rId="4551" sId="10">
    <oc r="O10">
      <f>M10+N10</f>
    </oc>
    <nc r="O10"/>
  </rcc>
  <rcc rId="4552" sId="10" numFmtId="4">
    <oc r="P10">
      <v>1290.32258</v>
    </oc>
    <nc r="P10"/>
  </rcc>
  <rcc rId="4553" sId="10" numFmtId="4">
    <oc r="Q10">
      <v>7853.55</v>
    </oc>
    <nc r="Q10"/>
  </rcc>
  <rcc rId="4554" sId="10" numFmtId="4">
    <oc r="R10">
      <v>5295.16129</v>
    </oc>
    <nc r="R10"/>
  </rcc>
  <rcc rId="4555" sId="10" numFmtId="4">
    <oc r="C11">
      <v>5816.5</v>
    </oc>
    <nc r="C11"/>
  </rcc>
  <rcc rId="4556" sId="10" numFmtId="4">
    <oc r="D11">
      <v>6129.0322500000002</v>
    </oc>
    <nc r="D11"/>
  </rcc>
  <rcc rId="4557" sId="10" numFmtId="4">
    <oc r="E11">
      <v>4329.7</v>
    </oc>
    <nc r="E11"/>
  </rcc>
  <rcc rId="4558" sId="10" numFmtId="4">
    <oc r="F11">
      <v>1935.48387</v>
    </oc>
    <nc r="F11"/>
  </rcc>
  <rcc rId="4559" sId="10" numFmtId="4">
    <oc r="G11">
      <v>465.55</v>
    </oc>
    <nc r="G11"/>
  </rcc>
  <rcc rId="4560" sId="10" numFmtId="4">
    <oc r="H11">
      <v>483.87096000000003</v>
    </oc>
    <nc r="H11"/>
  </rcc>
  <rcc rId="4561" sId="10" numFmtId="4">
    <oc r="I11">
      <v>0</v>
    </oc>
    <nc r="I11"/>
  </rcc>
  <rcc rId="4562" sId="10" numFmtId="4">
    <oc r="J11">
      <v>0</v>
    </oc>
    <nc r="J11"/>
  </rcc>
  <rcc rId="4563" sId="10" numFmtId="4">
    <oc r="K11">
      <v>0</v>
    </oc>
    <nc r="K11"/>
  </rcc>
  <rcc rId="4564" sId="10" numFmtId="4">
    <oc r="L11">
      <v>3096.7741900000001</v>
    </oc>
    <nc r="L11"/>
  </rcc>
  <rcc rId="4565" sId="10" numFmtId="4">
    <oc r="M11">
      <v>60.8</v>
    </oc>
    <nc r="M11"/>
  </rcc>
  <rcc rId="4566" sId="10" numFmtId="4">
    <oc r="N11">
      <v>2012</v>
    </oc>
    <nc r="N11"/>
  </rcc>
  <rcc rId="4567" sId="10">
    <oc r="O11">
      <f>M11+N11</f>
    </oc>
    <nc r="O11"/>
  </rcc>
  <rcc rId="4568" sId="10" numFmtId="4">
    <oc r="P11">
      <v>1290.32258</v>
    </oc>
    <nc r="P11"/>
  </rcc>
  <rcc rId="4569" sId="10" numFmtId="4">
    <oc r="Q11">
      <v>4244.45</v>
    </oc>
    <nc r="Q11"/>
  </rcc>
  <rcc rId="4570" sId="10" numFmtId="4">
    <oc r="R11">
      <v>5295.16129</v>
    </oc>
    <nc r="R11"/>
  </rcc>
  <rcc rId="4571" sId="10" numFmtId="4">
    <oc r="C12">
      <v>10996.25</v>
    </oc>
    <nc r="C12"/>
  </rcc>
  <rcc rId="4572" sId="10" numFmtId="4">
    <oc r="D12">
      <v>6129.0322500000002</v>
    </oc>
    <nc r="D12"/>
  </rcc>
  <rcc rId="4573" sId="10" numFmtId="4">
    <oc r="E12">
      <v>2777.7</v>
    </oc>
    <nc r="E12"/>
  </rcc>
  <rcc rId="4574" sId="10" numFmtId="4">
    <oc r="F12">
      <v>1935.48387</v>
    </oc>
    <nc r="F12"/>
  </rcc>
  <rcc rId="4575" sId="10" numFmtId="4">
    <oc r="G12">
      <v>841.2</v>
    </oc>
    <nc r="G12"/>
  </rcc>
  <rcc rId="4576" sId="10" numFmtId="4">
    <oc r="H12">
      <v>483.87096000000003</v>
    </oc>
    <nc r="H12"/>
  </rcc>
  <rcc rId="4577" sId="10" numFmtId="4">
    <oc r="I12">
      <v>0</v>
    </oc>
    <nc r="I12"/>
  </rcc>
  <rcc rId="4578" sId="10" numFmtId="4">
    <oc r="J12">
      <v>0</v>
    </oc>
    <nc r="J12"/>
  </rcc>
  <rcc rId="4579" sId="10" numFmtId="4">
    <oc r="K12">
      <v>12973.4</v>
    </oc>
    <nc r="K12"/>
  </rcc>
  <rcc rId="4580" sId="10" numFmtId="4">
    <oc r="L12">
      <v>3096.7741900000001</v>
    </oc>
    <nc r="L12"/>
  </rcc>
  <rcc rId="4581" sId="10" numFmtId="4">
    <oc r="M12">
      <v>31.6</v>
    </oc>
    <nc r="M12"/>
  </rcc>
  <rcc rId="4582" sId="10" numFmtId="4">
    <oc r="N12">
      <v>648</v>
    </oc>
    <nc r="N12"/>
  </rcc>
  <rcc rId="4583" sId="10">
    <oc r="O12">
      <f>M12+N12</f>
    </oc>
    <nc r="O12"/>
  </rcc>
  <rcc rId="4584" sId="10" numFmtId="4">
    <oc r="P12">
      <v>1290.32258</v>
    </oc>
    <nc r="P12"/>
  </rcc>
  <rcc rId="4585" sId="10" numFmtId="4">
    <oc r="Q12">
      <v>3683.7</v>
    </oc>
    <nc r="Q12"/>
  </rcc>
  <rcc rId="4586" sId="10" numFmtId="4">
    <oc r="R12">
      <v>5295.16129</v>
    </oc>
    <nc r="R12"/>
  </rcc>
  <rcc rId="4587" sId="10" numFmtId="4">
    <oc r="C13">
      <v>13823</v>
    </oc>
    <nc r="C13"/>
  </rcc>
  <rcc rId="4588" sId="10" numFmtId="4">
    <oc r="D13">
      <v>6129.0322500000002</v>
    </oc>
    <nc r="D13"/>
  </rcc>
  <rcc rId="4589" sId="10" numFmtId="4">
    <oc r="E13">
      <v>149.4</v>
    </oc>
    <nc r="E13"/>
  </rcc>
  <rcc rId="4590" sId="10" numFmtId="4">
    <oc r="F13">
      <v>1935.48387</v>
    </oc>
    <nc r="F13"/>
  </rcc>
  <rcc rId="4591" sId="10" numFmtId="4">
    <oc r="G13">
      <v>71</v>
    </oc>
    <nc r="G13"/>
  </rcc>
  <rcc rId="4592" sId="10" numFmtId="4">
    <oc r="H13">
      <v>483.87096000000003</v>
    </oc>
    <nc r="H13"/>
  </rcc>
  <rcc rId="4593" sId="10" numFmtId="4">
    <oc r="I13">
      <v>0</v>
    </oc>
    <nc r="I13"/>
  </rcc>
  <rcc rId="4594" sId="10" numFmtId="4">
    <oc r="J13">
      <v>0</v>
    </oc>
    <nc r="J13"/>
  </rcc>
  <rcc rId="4595" sId="10" numFmtId="4">
    <oc r="K13">
      <v>11610</v>
    </oc>
    <nc r="K13"/>
  </rcc>
  <rcc rId="4596" sId="10" numFmtId="4">
    <oc r="L13">
      <v>3096.7741900000001</v>
    </oc>
    <nc r="L13"/>
  </rcc>
  <rcc rId="4597" sId="10" numFmtId="4">
    <oc r="M13">
      <v>0</v>
    </oc>
    <nc r="M13"/>
  </rcc>
  <rcc rId="4598" sId="10" numFmtId="4">
    <oc r="N13">
      <v>0</v>
    </oc>
    <nc r="N13"/>
  </rcc>
  <rcc rId="4599" sId="10">
    <oc r="O13">
      <f>M13+N13</f>
    </oc>
    <nc r="O13"/>
  </rcc>
  <rcc rId="4600" sId="10" numFmtId="4">
    <oc r="P13">
      <v>1290.32258</v>
    </oc>
    <nc r="P13"/>
  </rcc>
  <rcc rId="4601" sId="10" numFmtId="4">
    <oc r="Q13">
      <v>6362.8</v>
    </oc>
    <nc r="Q13"/>
  </rcc>
  <rcc rId="4602" sId="10" numFmtId="4">
    <oc r="R13">
      <v>5295.16129</v>
    </oc>
    <nc r="R13"/>
  </rcc>
  <rcc rId="4603" sId="10" numFmtId="4">
    <oc r="C14">
      <v>13043.1</v>
    </oc>
    <nc r="C14"/>
  </rcc>
  <rcc rId="4604" sId="10" numFmtId="4">
    <oc r="D14">
      <v>6129.0322500000002</v>
    </oc>
    <nc r="D14"/>
  </rcc>
  <rcc rId="4605" sId="10" numFmtId="4">
    <oc r="E14">
      <v>0</v>
    </oc>
    <nc r="E14"/>
  </rcc>
  <rcc rId="4606" sId="10" numFmtId="4">
    <oc r="F14">
      <v>1935.48387</v>
    </oc>
    <nc r="F14"/>
  </rcc>
  <rcc rId="4607" sId="10" numFmtId="4">
    <oc r="G14">
      <v>126.2</v>
    </oc>
    <nc r="G14"/>
  </rcc>
  <rcc rId="4608" sId="10" numFmtId="4">
    <oc r="H14">
      <v>483.87096000000003</v>
    </oc>
    <nc r="H14"/>
  </rcc>
  <rcc rId="4609" sId="10" numFmtId="4">
    <oc r="I14">
      <v>0</v>
    </oc>
    <nc r="I14"/>
  </rcc>
  <rcc rId="4610" sId="10" numFmtId="4">
    <oc r="J14">
      <v>0</v>
    </oc>
    <nc r="J14"/>
  </rcc>
  <rcc rId="4611" sId="10" numFmtId="4">
    <oc r="K14">
      <v>4034.05</v>
    </oc>
    <nc r="K14"/>
  </rcc>
  <rcc rId="4612" sId="10" numFmtId="4">
    <oc r="L14">
      <v>3096.7741900000001</v>
    </oc>
    <nc r="L14"/>
  </rcc>
  <rcc rId="4613" sId="10" numFmtId="4">
    <oc r="M14">
      <v>0</v>
    </oc>
    <nc r="M14"/>
  </rcc>
  <rcc rId="4614" sId="10" numFmtId="4">
    <oc r="N14">
      <v>0</v>
    </oc>
    <nc r="N14"/>
  </rcc>
  <rcc rId="4615" sId="10">
    <oc r="O14">
      <f>M14+N14</f>
    </oc>
    <nc r="O14"/>
  </rcc>
  <rcc rId="4616" sId="10" numFmtId="4">
    <oc r="P14">
      <v>1290.32258</v>
    </oc>
    <nc r="P14"/>
  </rcc>
  <rcc rId="4617" sId="10" numFmtId="4">
    <oc r="Q14">
      <v>2730.05</v>
    </oc>
    <nc r="Q14"/>
  </rcc>
  <rcc rId="4618" sId="10" numFmtId="4">
    <oc r="R14">
      <v>5295.16129</v>
    </oc>
    <nc r="R14"/>
  </rcc>
  <rcc rId="4619" sId="10" numFmtId="4">
    <oc r="C16">
      <v>7095.05</v>
    </oc>
    <nc r="C16"/>
  </rcc>
  <rcc rId="4620" sId="10" numFmtId="4">
    <oc r="D16">
      <v>6129.0322500000002</v>
    </oc>
    <nc r="D16"/>
  </rcc>
  <rcc rId="4621" sId="10" numFmtId="4">
    <oc r="E16">
      <v>1794.9</v>
    </oc>
    <nc r="E16"/>
  </rcc>
  <rcc rId="4622" sId="10" numFmtId="4">
    <oc r="F16">
      <v>1935.48387</v>
    </oc>
    <nc r="F16"/>
  </rcc>
  <rcc rId="4623" sId="10" numFmtId="4">
    <oc r="G16">
      <v>380.95</v>
    </oc>
    <nc r="G16"/>
  </rcc>
  <rcc rId="4624" sId="10" numFmtId="4">
    <oc r="H16">
      <v>483.87096000000003</v>
    </oc>
    <nc r="H16"/>
  </rcc>
  <rcc rId="4625" sId="10" numFmtId="4">
    <oc r="I16">
      <v>0</v>
    </oc>
    <nc r="I16"/>
  </rcc>
  <rcc rId="4626" sId="10" numFmtId="4">
    <oc r="J16">
      <v>0</v>
    </oc>
    <nc r="J16"/>
  </rcc>
  <rcc rId="4627" sId="10" numFmtId="4">
    <oc r="K16">
      <v>0</v>
    </oc>
    <nc r="K16"/>
  </rcc>
  <rcc rId="4628" sId="10" numFmtId="4">
    <oc r="L16">
      <v>3096.7741900000001</v>
    </oc>
    <nc r="L16"/>
  </rcc>
  <rcc rId="4629" sId="10" numFmtId="4">
    <oc r="M16">
      <v>0</v>
    </oc>
    <nc r="M16"/>
  </rcc>
  <rcc rId="4630" sId="10" numFmtId="4">
    <oc r="N16">
      <v>0</v>
    </oc>
    <nc r="N16"/>
  </rcc>
  <rcc rId="4631" sId="10">
    <oc r="O16">
      <f>M16+N16</f>
    </oc>
    <nc r="O16"/>
  </rcc>
  <rcc rId="4632" sId="10" numFmtId="4">
    <oc r="P16">
      <v>1290.32258</v>
    </oc>
    <nc r="P16"/>
  </rcc>
  <rcc rId="4633" sId="10" numFmtId="4">
    <oc r="Q16">
      <v>2672.35</v>
    </oc>
    <nc r="Q16"/>
  </rcc>
  <rcc rId="4634" sId="10" numFmtId="4">
    <oc r="R16">
      <v>5295.16129</v>
    </oc>
    <nc r="R16"/>
  </rcc>
  <rcc rId="4635" sId="10" numFmtId="4">
    <oc r="C17">
      <v>7143.6</v>
    </oc>
    <nc r="C17"/>
  </rcc>
  <rcc rId="4636" sId="10" numFmtId="4">
    <oc r="D17">
      <v>6129.0322500000002</v>
    </oc>
    <nc r="D17"/>
  </rcc>
  <rcc rId="4637" sId="10" numFmtId="4">
    <oc r="E17">
      <v>1895.1</v>
    </oc>
    <nc r="E17"/>
  </rcc>
  <rcc rId="4638" sId="10" numFmtId="4">
    <oc r="F17">
      <v>1935.48387</v>
    </oc>
    <nc r="F17"/>
  </rcc>
  <rcc rId="4639" sId="10" numFmtId="4">
    <oc r="G17">
      <v>223.55</v>
    </oc>
    <nc r="G17"/>
  </rcc>
  <rcc rId="4640" sId="10" numFmtId="4">
    <oc r="H17">
      <v>483.87096000000003</v>
    </oc>
    <nc r="H17"/>
  </rcc>
  <rcc rId="4641" sId="10" numFmtId="4">
    <oc r="I17">
      <v>0</v>
    </oc>
    <nc r="I17"/>
  </rcc>
  <rcc rId="4642" sId="10" numFmtId="4">
    <oc r="J17">
      <v>0</v>
    </oc>
    <nc r="J17"/>
  </rcc>
  <rcc rId="4643" sId="10" numFmtId="4">
    <oc r="K17">
      <v>1159.0999999999999</v>
    </oc>
    <nc r="K17"/>
  </rcc>
  <rcc rId="4644" sId="10" numFmtId="4">
    <oc r="L17">
      <v>3096.7741900000001</v>
    </oc>
    <nc r="L17"/>
  </rcc>
  <rcc rId="4645" sId="10" numFmtId="4">
    <oc r="M17">
      <v>343.5</v>
    </oc>
    <nc r="M17"/>
  </rcc>
  <rcc rId="4646" sId="10" numFmtId="4">
    <oc r="N17">
      <v>1368</v>
    </oc>
    <nc r="N17"/>
  </rcc>
  <rcc rId="4647" sId="10">
    <oc r="O17">
      <f>M17+N17</f>
    </oc>
    <nc r="O17"/>
  </rcc>
  <rcc rId="4648" sId="10" numFmtId="4">
    <oc r="P17">
      <v>1290.32258</v>
    </oc>
    <nc r="P17"/>
  </rcc>
  <rcc rId="4649" sId="10" numFmtId="4">
    <oc r="Q17">
      <v>5962.6</v>
    </oc>
    <nc r="Q17"/>
  </rcc>
  <rcc rId="4650" sId="10" numFmtId="4">
    <oc r="R17">
      <v>5295.16129</v>
    </oc>
    <nc r="R17"/>
  </rcc>
  <rcc rId="4651" sId="10" numFmtId="4">
    <oc r="C18">
      <v>9011.7999999999993</v>
    </oc>
    <nc r="C18"/>
  </rcc>
  <rcc rId="4652" sId="10" numFmtId="4">
    <oc r="D18">
      <v>6129.0322500000002</v>
    </oc>
    <nc r="D18"/>
  </rcc>
  <rcc rId="4653" sId="10" numFmtId="4">
    <oc r="E18">
      <v>312.60000000000002</v>
    </oc>
    <nc r="E18"/>
  </rcc>
  <rcc rId="4654" sId="10" numFmtId="4">
    <oc r="F18">
      <v>1935.48387</v>
    </oc>
    <nc r="F18"/>
  </rcc>
  <rcc rId="4655" sId="10" numFmtId="4">
    <oc r="G18">
      <v>267.45</v>
    </oc>
    <nc r="G18"/>
  </rcc>
  <rcc rId="4656" sId="10" numFmtId="4">
    <oc r="H18">
      <v>483.87096000000003</v>
    </oc>
    <nc r="H18"/>
  </rcc>
  <rcc rId="4657" sId="10" numFmtId="4">
    <oc r="I18">
      <v>0</v>
    </oc>
    <nc r="I18"/>
  </rcc>
  <rcc rId="4658" sId="10" numFmtId="4">
    <oc r="J18">
      <v>0</v>
    </oc>
    <nc r="J18"/>
  </rcc>
  <rcc rId="4659" sId="10" numFmtId="4">
    <oc r="K18">
      <v>0</v>
    </oc>
    <nc r="K18"/>
  </rcc>
  <rcc rId="4660" sId="10" numFmtId="4">
    <oc r="L18">
      <v>3096.7741900000001</v>
    </oc>
    <nc r="L18"/>
  </rcc>
  <rcc rId="4661" sId="10" numFmtId="4">
    <oc r="M18">
      <v>0</v>
    </oc>
    <nc r="M18"/>
  </rcc>
  <rcc rId="4662" sId="10" numFmtId="4">
    <oc r="N18">
      <v>819</v>
    </oc>
    <nc r="N18"/>
  </rcc>
  <rcc rId="4663" sId="10">
    <oc r="O18">
      <f>M18+N18</f>
    </oc>
    <nc r="O18"/>
  </rcc>
  <rcc rId="4664" sId="10" numFmtId="4">
    <oc r="P18">
      <v>1290.32258</v>
    </oc>
    <nc r="P18"/>
  </rcc>
  <rcc rId="4665" sId="10" numFmtId="4">
    <oc r="Q18">
      <v>2920.05</v>
    </oc>
    <nc r="Q18"/>
  </rcc>
  <rcc rId="4666" sId="10" numFmtId="4">
    <oc r="R18">
      <v>5295.16129</v>
    </oc>
    <nc r="R18"/>
  </rcc>
  <rcc rId="4667" sId="10" numFmtId="4">
    <oc r="C19">
      <v>9495.1</v>
    </oc>
    <nc r="C19"/>
  </rcc>
  <rcc rId="4668" sId="10" numFmtId="4">
    <oc r="D19">
      <v>6129.0322500000002</v>
    </oc>
    <nc r="D19"/>
  </rcc>
  <rcc rId="4669" sId="10" numFmtId="4">
    <oc r="E19">
      <v>461.1</v>
    </oc>
    <nc r="E19"/>
  </rcc>
  <rcc rId="4670" sId="10" numFmtId="4">
    <oc r="F19">
      <v>1935.48387</v>
    </oc>
    <nc r="F19"/>
  </rcc>
  <rcc rId="4671" sId="10" numFmtId="4">
    <oc r="G19">
      <v>206.3</v>
    </oc>
    <nc r="G19"/>
  </rcc>
  <rcc rId="4672" sId="10" numFmtId="4">
    <oc r="H19">
      <v>483.87096000000003</v>
    </oc>
    <nc r="H19"/>
  </rcc>
  <rcc rId="4673" sId="10" numFmtId="4">
    <oc r="I19">
      <v>0</v>
    </oc>
    <nc r="I19"/>
  </rcc>
  <rcc rId="4674" sId="10" numFmtId="4">
    <oc r="J19">
      <v>0</v>
    </oc>
    <nc r="J19"/>
  </rcc>
  <rcc rId="4675" sId="10" numFmtId="4">
    <oc r="K19">
      <v>1470</v>
    </oc>
    <nc r="K19"/>
  </rcc>
  <rcc rId="4676" sId="10" numFmtId="4">
    <oc r="L19">
      <v>3096.7741900000001</v>
    </oc>
    <nc r="L19"/>
  </rcc>
  <rcc rId="4677" sId="10" numFmtId="4">
    <oc r="M19">
      <v>0</v>
    </oc>
    <nc r="M19"/>
  </rcc>
  <rcc rId="4678" sId="10" numFmtId="4">
    <oc r="N19">
      <v>0</v>
    </oc>
    <nc r="N19"/>
  </rcc>
  <rcc rId="4679" sId="10">
    <oc r="O19">
      <f>M19+N19</f>
    </oc>
    <nc r="O19"/>
  </rcc>
  <rcc rId="4680" sId="10" numFmtId="4">
    <oc r="P19">
      <v>1290.32258</v>
    </oc>
    <nc r="P19"/>
  </rcc>
  <rcc rId="4681" sId="10" numFmtId="4">
    <oc r="Q19">
      <v>2049.15</v>
    </oc>
    <nc r="Q19"/>
  </rcc>
  <rcc rId="4682" sId="10" numFmtId="4">
    <oc r="R19">
      <v>5295.16129</v>
    </oc>
    <nc r="R19"/>
  </rcc>
  <rcc rId="4683" sId="10" numFmtId="4">
    <oc r="C20">
      <v>10412.700000000001</v>
    </oc>
    <nc r="C20"/>
  </rcc>
  <rcc rId="4684" sId="10" numFmtId="4">
    <oc r="D20">
      <v>6129.0322500000002</v>
    </oc>
    <nc r="D20"/>
  </rcc>
  <rcc rId="4685" sId="10" numFmtId="4">
    <oc r="E20">
      <v>191.6</v>
    </oc>
    <nc r="E20"/>
  </rcc>
  <rcc rId="4686" sId="10" numFmtId="4">
    <oc r="F20">
      <v>1935.48387</v>
    </oc>
    <nc r="F20"/>
  </rcc>
  <rcc rId="4687" sId="10" numFmtId="4">
    <oc r="G20">
      <v>96.95</v>
    </oc>
    <nc r="G20"/>
  </rcc>
  <rcc rId="4688" sId="10" numFmtId="4">
    <oc r="H20">
      <v>483.87096000000003</v>
    </oc>
    <nc r="H20"/>
  </rcc>
  <rcc rId="4689" sId="10" numFmtId="4">
    <oc r="I20">
      <v>0</v>
    </oc>
    <nc r="I20"/>
  </rcc>
  <rcc rId="4690" sId="10" numFmtId="4">
    <oc r="J20">
      <v>0</v>
    </oc>
    <nc r="J20"/>
  </rcc>
  <rcc rId="4691" sId="10" numFmtId="4">
    <oc r="K20">
      <v>8808.6</v>
    </oc>
    <nc r="K20"/>
  </rcc>
  <rcc rId="4692" sId="10" numFmtId="4">
    <oc r="L20">
      <v>3096.7741900000001</v>
    </oc>
    <nc r="L20"/>
  </rcc>
  <rcc rId="4693" sId="10" numFmtId="4">
    <oc r="M20">
      <v>0</v>
    </oc>
    <nc r="M20"/>
  </rcc>
  <rcc rId="4694" sId="10" numFmtId="4">
    <oc r="N20">
      <v>0</v>
    </oc>
    <nc r="N20"/>
  </rcc>
  <rcc rId="4695" sId="10">
    <oc r="O20">
      <f>M20+N20</f>
    </oc>
    <nc r="O20"/>
  </rcc>
  <rcc rId="4696" sId="10" numFmtId="4">
    <oc r="P20">
      <v>1290.32258</v>
    </oc>
    <nc r="P20"/>
  </rcc>
  <rcc rId="4697" sId="10" numFmtId="4">
    <oc r="Q20">
      <v>4128.3999999999996</v>
    </oc>
    <nc r="Q20"/>
  </rcc>
  <rcc rId="4698" sId="10" numFmtId="4">
    <oc r="R20">
      <v>5295.16129</v>
    </oc>
    <nc r="R20"/>
  </rcc>
  <rcc rId="4699" sId="10" numFmtId="4">
    <oc r="C21">
      <v>13694.05</v>
    </oc>
    <nc r="C21"/>
  </rcc>
  <rcc rId="4700" sId="10" numFmtId="4">
    <oc r="D21">
      <v>6129.0322500000002</v>
    </oc>
    <nc r="D21"/>
  </rcc>
  <rcc rId="4701" sId="10" numFmtId="4">
    <oc r="E21">
      <v>543.85</v>
    </oc>
    <nc r="E21"/>
  </rcc>
  <rcc rId="4702" sId="10" numFmtId="4">
    <oc r="F21">
      <v>1935.48387</v>
    </oc>
    <nc r="F21"/>
  </rcc>
  <rcc rId="4703" sId="10" numFmtId="4">
    <oc r="G21">
      <v>279.8</v>
    </oc>
    <nc r="G21"/>
  </rcc>
  <rcc rId="4704" sId="10" numFmtId="4">
    <oc r="H21">
      <v>483.87096000000003</v>
    </oc>
    <nc r="H21"/>
  </rcc>
  <rcc rId="4705" sId="10" numFmtId="4">
    <oc r="I21">
      <v>0</v>
    </oc>
    <nc r="I21"/>
  </rcc>
  <rcc rId="4706" sId="10" numFmtId="4">
    <oc r="J21">
      <v>0</v>
    </oc>
    <nc r="J21"/>
  </rcc>
  <rcc rId="4707" sId="10" numFmtId="4">
    <oc r="K21">
      <v>2826.3</v>
    </oc>
    <nc r="K21"/>
  </rcc>
  <rcc rId="4708" sId="10" numFmtId="4">
    <oc r="L21">
      <v>3096.7741900000001</v>
    </oc>
    <nc r="L21"/>
  </rcc>
  <rcc rId="4709" sId="10" numFmtId="4">
    <oc r="M21">
      <v>0</v>
    </oc>
    <nc r="M21"/>
  </rcc>
  <rcc rId="4710" sId="10" numFmtId="4">
    <oc r="N21">
      <v>0</v>
    </oc>
    <nc r="N21"/>
  </rcc>
  <rcc rId="4711" sId="10">
    <oc r="O21">
      <f>M21+N21</f>
    </oc>
    <nc r="O21"/>
  </rcc>
  <rcc rId="4712" sId="10" numFmtId="4">
    <oc r="P21">
      <v>1290.32258</v>
    </oc>
    <nc r="P21"/>
  </rcc>
  <rcc rId="4713" sId="10" numFmtId="4">
    <oc r="Q21">
      <v>4161.95</v>
    </oc>
    <nc r="Q21"/>
  </rcc>
  <rcc rId="4714" sId="10" numFmtId="4">
    <oc r="R21">
      <v>5295.16129</v>
    </oc>
    <nc r="R21"/>
  </rcc>
  <rcc rId="4715" sId="10" numFmtId="4">
    <oc r="C22">
      <v>12681.15</v>
    </oc>
    <nc r="C22"/>
  </rcc>
  <rcc rId="4716" sId="10" numFmtId="4">
    <oc r="D22">
      <v>6129.0322500000002</v>
    </oc>
    <nc r="D22"/>
  </rcc>
  <rcc rId="4717" sId="10" numFmtId="4">
    <oc r="E22">
      <v>6804.35</v>
    </oc>
    <nc r="E22"/>
  </rcc>
  <rcc rId="4718" sId="10" numFmtId="4">
    <oc r="F22">
      <v>1935.48387</v>
    </oc>
    <nc r="F22"/>
  </rcc>
  <rcc rId="4719" sId="10" numFmtId="4">
    <oc r="G22">
      <v>737.2</v>
    </oc>
    <nc r="G22"/>
  </rcc>
  <rcc rId="4720" sId="10" numFmtId="4">
    <oc r="H22">
      <v>483.87096000000003</v>
    </oc>
    <nc r="H22"/>
  </rcc>
  <rcc rId="4721" sId="10" numFmtId="4">
    <oc r="I22">
      <v>0</v>
    </oc>
    <nc r="I22"/>
  </rcc>
  <rcc rId="4722" sId="10" numFmtId="4">
    <oc r="J22">
      <v>0</v>
    </oc>
    <nc r="J22"/>
  </rcc>
  <rcc rId="4723" sId="10" numFmtId="4">
    <oc r="K22">
      <v>6053.5</v>
    </oc>
    <nc r="K22"/>
  </rcc>
  <rcc rId="4724" sId="10" numFmtId="4">
    <oc r="L22">
      <v>3096.7741900000001</v>
    </oc>
    <nc r="L22"/>
  </rcc>
  <rcc rId="4725" sId="10" numFmtId="4">
    <oc r="M22">
      <v>0</v>
    </oc>
    <nc r="M22"/>
  </rcc>
  <rcc rId="4726" sId="10" numFmtId="4">
    <oc r="N22">
      <v>0</v>
    </oc>
    <nc r="N22"/>
  </rcc>
  <rcc rId="4727" sId="10">
    <oc r="O22">
      <f>M22+N22</f>
    </oc>
    <nc r="O22"/>
  </rcc>
  <rcc rId="4728" sId="10" numFmtId="4">
    <oc r="P22">
      <v>1290.32258</v>
    </oc>
    <nc r="P22"/>
  </rcc>
  <rcc rId="4729" sId="10" numFmtId="4">
    <oc r="Q22">
      <v>1775.8</v>
    </oc>
    <nc r="Q22"/>
  </rcc>
  <rcc rId="4730" sId="10" numFmtId="4">
    <oc r="R22">
      <v>5295.16129</v>
    </oc>
    <nc r="R22"/>
  </rcc>
  <rcc rId="4731" sId="10" numFmtId="4">
    <oc r="C24">
      <v>5165.1000000000004</v>
    </oc>
    <nc r="C24"/>
  </rcc>
  <rcc rId="4732" sId="10" numFmtId="4">
    <oc r="D24">
      <v>6129.0322500000002</v>
    </oc>
    <nc r="D24"/>
  </rcc>
  <rcc rId="4733" sId="10" numFmtId="4">
    <oc r="E24">
      <v>4047.6</v>
    </oc>
    <nc r="E24"/>
  </rcc>
  <rcc rId="4734" sId="10" numFmtId="4">
    <oc r="F24">
      <v>1935.48387</v>
    </oc>
    <nc r="F24"/>
  </rcc>
  <rcc rId="4735" sId="10" numFmtId="4">
    <oc r="G24">
      <v>506.4</v>
    </oc>
    <nc r="G24"/>
  </rcc>
  <rcc rId="4736" sId="10" numFmtId="4">
    <oc r="H24">
      <v>483.87096000000003</v>
    </oc>
    <nc r="H24"/>
  </rcc>
  <rcc rId="4737" sId="10" numFmtId="4">
    <oc r="I24">
      <v>0</v>
    </oc>
    <nc r="I24"/>
  </rcc>
  <rcc rId="4738" sId="10" numFmtId="4">
    <oc r="J24">
      <v>0</v>
    </oc>
    <nc r="J24"/>
  </rcc>
  <rcc rId="4739" sId="10" numFmtId="4">
    <oc r="K24">
      <v>1209.3499999999999</v>
    </oc>
    <nc r="K24"/>
  </rcc>
  <rcc rId="4740" sId="10" numFmtId="4">
    <oc r="L24">
      <v>3096.7741900000001</v>
    </oc>
    <nc r="L24"/>
  </rcc>
  <rcc rId="4741" sId="10" numFmtId="4">
    <oc r="M24">
      <v>491.1</v>
    </oc>
    <nc r="M24"/>
  </rcc>
  <rcc rId="4742" sId="10" numFmtId="4">
    <oc r="N24">
      <v>1336</v>
    </oc>
    <nc r="N24"/>
  </rcc>
  <rcc rId="4743" sId="10">
    <oc r="O24">
      <f>M24+N24</f>
    </oc>
    <nc r="O24"/>
  </rcc>
  <rcc rId="4744" sId="10" numFmtId="4">
    <oc r="P24">
      <v>1290.32258</v>
    </oc>
    <nc r="P24"/>
  </rcc>
  <rcc rId="4745" sId="10" numFmtId="4">
    <oc r="Q24">
      <v>3405.7</v>
    </oc>
    <nc r="Q24"/>
  </rcc>
  <rcc rId="4746" sId="10" numFmtId="4">
    <oc r="R24">
      <v>5295.16129</v>
    </oc>
    <nc r="R24"/>
  </rcc>
  <rcc rId="4747" sId="10" numFmtId="4">
    <oc r="C25">
      <v>6904.95</v>
    </oc>
    <nc r="C25"/>
  </rcc>
  <rcc rId="4748" sId="10" numFmtId="4">
    <oc r="D25">
      <v>6129.0322500000002</v>
    </oc>
    <nc r="D25"/>
  </rcc>
  <rcc rId="4749" sId="10" numFmtId="4">
    <oc r="E25">
      <v>7378.5</v>
    </oc>
    <nc r="E25"/>
  </rcc>
  <rcc rId="4750" sId="10" numFmtId="4">
    <oc r="F25">
      <v>1935.48387</v>
    </oc>
    <nc r="F25"/>
  </rcc>
  <rcc rId="4751" sId="10" numFmtId="4">
    <oc r="G25">
      <v>440.65</v>
    </oc>
    <nc r="G25"/>
  </rcc>
  <rcc rId="4752" sId="10" numFmtId="4">
    <oc r="H25">
      <v>483.87096000000003</v>
    </oc>
    <nc r="H25"/>
  </rcc>
  <rcc rId="4753" sId="10" numFmtId="4">
    <oc r="I25">
      <v>0</v>
    </oc>
    <nc r="I25"/>
  </rcc>
  <rcc rId="4754" sId="10" numFmtId="4">
    <oc r="J25">
      <v>0</v>
    </oc>
    <nc r="J25"/>
  </rcc>
  <rcc rId="4755" sId="10" numFmtId="4">
    <oc r="K25">
      <v>-52.85</v>
    </oc>
    <nc r="K25"/>
  </rcc>
  <rcc rId="4756" sId="10" numFmtId="4">
    <oc r="L25">
      <v>3096.7741900000001</v>
    </oc>
    <nc r="L25"/>
  </rcc>
  <rcc rId="4757" sId="10" numFmtId="4">
    <oc r="M25">
      <v>113.9</v>
    </oc>
    <nc r="M25"/>
  </rcc>
  <rcc rId="4758" sId="10" numFmtId="4">
    <oc r="N25">
      <v>2639</v>
    </oc>
    <nc r="N25"/>
  </rcc>
  <rcc rId="4759" sId="10">
    <oc r="O25">
      <f>M25+N25</f>
    </oc>
    <nc r="O25"/>
  </rcc>
  <rcc rId="4760" sId="10" numFmtId="4">
    <oc r="P25">
      <v>1290.32258</v>
    </oc>
    <nc r="P25"/>
  </rcc>
  <rcc rId="4761" sId="10" numFmtId="4">
    <oc r="Q25">
      <v>3584.1</v>
    </oc>
    <nc r="Q25"/>
  </rcc>
  <rcc rId="4762" sId="10" numFmtId="4">
    <oc r="R25">
      <v>5295.16129</v>
    </oc>
    <nc r="R25"/>
  </rcc>
  <rcc rId="4763" sId="10" numFmtId="4">
    <oc r="C26">
      <v>7258.2</v>
    </oc>
    <nc r="C26"/>
  </rcc>
  <rcc rId="4764" sId="10" numFmtId="4">
    <oc r="D26">
      <v>6129.0322500000002</v>
    </oc>
    <nc r="D26"/>
  </rcc>
  <rcc rId="4765" sId="10" numFmtId="4">
    <oc r="E26">
      <v>626.5</v>
    </oc>
    <nc r="E26"/>
  </rcc>
  <rcc rId="4766" sId="10" numFmtId="4">
    <oc r="F26">
      <v>1935.48387</v>
    </oc>
    <nc r="F26"/>
  </rcc>
  <rcc rId="4767" sId="10" numFmtId="4">
    <oc r="G26">
      <v>226.9</v>
    </oc>
    <nc r="G26"/>
  </rcc>
  <rcc rId="4768" sId="10" numFmtId="4">
    <oc r="H26">
      <v>483.87096000000003</v>
    </oc>
    <nc r="H26"/>
  </rcc>
  <rcc rId="4769" sId="10" numFmtId="4">
    <oc r="I26">
      <v>0</v>
    </oc>
    <nc r="I26"/>
  </rcc>
  <rcc rId="4770" sId="10" numFmtId="4">
    <oc r="J26">
      <v>0</v>
    </oc>
    <nc r="J26"/>
  </rcc>
  <rcc rId="4771" sId="10" numFmtId="4">
    <oc r="K26">
      <v>1383.3</v>
    </oc>
    <nc r="K26"/>
  </rcc>
  <rcc rId="4772" sId="10" numFmtId="4">
    <oc r="L26">
      <v>3096.7741900000001</v>
    </oc>
    <nc r="L26"/>
  </rcc>
  <rcc rId="4773" sId="10" numFmtId="4">
    <oc r="M26">
      <v>2931.6</v>
    </oc>
    <nc r="M26"/>
  </rcc>
  <rcc rId="4774" sId="10" numFmtId="4">
    <oc r="N26">
      <v>6509</v>
    </oc>
    <nc r="N26"/>
  </rcc>
  <rcc rId="4775" sId="10">
    <oc r="O26">
      <f>M26+N26</f>
    </oc>
    <nc r="O26"/>
  </rcc>
  <rcc rId="4776" sId="10" numFmtId="4">
    <oc r="P26">
      <v>1290.32258</v>
    </oc>
    <nc r="P26"/>
  </rcc>
  <rcc rId="4777" sId="10" numFmtId="4">
    <oc r="Q26">
      <v>3609.1</v>
    </oc>
    <nc r="Q26"/>
  </rcc>
  <rcc rId="4778" sId="10" numFmtId="4">
    <oc r="R26">
      <v>5295.16129</v>
    </oc>
    <nc r="R26"/>
  </rcc>
  <rcc rId="4779" sId="10" numFmtId="4">
    <oc r="C27">
      <v>6649.35</v>
    </oc>
    <nc r="C27"/>
  </rcc>
  <rcc rId="4780" sId="10" numFmtId="4">
    <oc r="D27">
      <v>6129.0322500000002</v>
    </oc>
    <nc r="D27"/>
  </rcc>
  <rcc rId="4781" sId="10" numFmtId="4">
    <oc r="E27">
      <v>285.7</v>
    </oc>
    <nc r="E27"/>
  </rcc>
  <rcc rId="4782" sId="10" numFmtId="4">
    <oc r="F27">
      <v>1935.48387</v>
    </oc>
    <nc r="F27"/>
  </rcc>
  <rcc rId="4783" sId="10" numFmtId="4">
    <oc r="G27">
      <v>78.2</v>
    </oc>
    <nc r="G27"/>
  </rcc>
  <rcc rId="4784" sId="10" numFmtId="4">
    <oc r="H27">
      <v>483.87096000000003</v>
    </oc>
    <nc r="H27"/>
  </rcc>
  <rcc rId="4785" sId="10" numFmtId="4">
    <oc r="I27">
      <v>0</v>
    </oc>
    <nc r="I27"/>
  </rcc>
  <rcc rId="4786" sId="10" numFmtId="4">
    <oc r="J27">
      <v>0</v>
    </oc>
    <nc r="J27"/>
  </rcc>
  <rcc rId="4787" sId="10" numFmtId="4">
    <oc r="K27">
      <v>3664.2</v>
    </oc>
    <nc r="K27"/>
  </rcc>
  <rcc rId="4788" sId="10" numFmtId="4">
    <oc r="L27">
      <v>3096.7741900000001</v>
    </oc>
    <nc r="L27"/>
  </rcc>
  <rcc rId="4789" sId="10" numFmtId="4">
    <oc r="M27">
      <v>419.9</v>
    </oc>
    <nc r="M27"/>
  </rcc>
  <rcc rId="4790" sId="10" numFmtId="4">
    <oc r="N27">
      <v>4441</v>
    </oc>
    <nc r="N27"/>
  </rcc>
  <rcc rId="4791" sId="10">
    <oc r="O27">
      <f>M27+N27</f>
    </oc>
    <nc r="O27"/>
  </rcc>
  <rcc rId="4792" sId="10" numFmtId="4">
    <oc r="P27">
      <v>1290.32258</v>
    </oc>
    <nc r="P27"/>
  </rcc>
  <rcc rId="4793" sId="10" numFmtId="4">
    <oc r="Q27">
      <v>4193.05</v>
    </oc>
    <nc r="Q27"/>
  </rcc>
  <rcc rId="4794" sId="10" numFmtId="4">
    <oc r="R27">
      <v>5295.16129</v>
    </oc>
    <nc r="R27"/>
  </rcc>
  <rcc rId="4795" sId="10" numFmtId="4">
    <oc r="C28">
      <v>12887.3</v>
    </oc>
    <nc r="C28"/>
  </rcc>
  <rcc rId="4796" sId="10" numFmtId="4">
    <oc r="D28">
      <v>6129.0322500000002</v>
    </oc>
    <nc r="D28"/>
  </rcc>
  <rcc rId="4797" sId="10" numFmtId="4">
    <oc r="E28">
      <v>0</v>
    </oc>
    <nc r="E28"/>
  </rcc>
  <rcc rId="4798" sId="10" numFmtId="4">
    <oc r="F28">
      <v>1935.48387</v>
    </oc>
    <nc r="F28"/>
  </rcc>
  <rcc rId="4799" sId="10" numFmtId="4">
    <oc r="G28">
      <v>0</v>
    </oc>
    <nc r="G28"/>
  </rcc>
  <rcc rId="4800" sId="10" numFmtId="4">
    <oc r="H28">
      <v>483.87096000000003</v>
    </oc>
    <nc r="H28"/>
  </rcc>
  <rcc rId="4801" sId="10" numFmtId="4">
    <oc r="I28">
      <v>0</v>
    </oc>
    <nc r="I28"/>
  </rcc>
  <rcc rId="4802" sId="10" numFmtId="4">
    <oc r="J28">
      <v>0</v>
    </oc>
    <nc r="J28"/>
  </rcc>
  <rcc rId="4803" sId="10" numFmtId="4">
    <oc r="K28">
      <v>0</v>
    </oc>
    <nc r="K28"/>
  </rcc>
  <rcc rId="4804" sId="10" numFmtId="4">
    <oc r="L28">
      <v>3096.7741900000001</v>
    </oc>
    <nc r="L28"/>
  </rcc>
  <rcc rId="4805" sId="10" numFmtId="4">
    <oc r="M28">
      <v>257</v>
    </oc>
    <nc r="M28"/>
  </rcc>
  <rcc rId="4806" sId="10" numFmtId="4">
    <oc r="N28">
      <v>4857</v>
    </oc>
    <nc r="N28"/>
  </rcc>
  <rcc rId="4807" sId="10">
    <oc r="O28">
      <f>M28+N28</f>
    </oc>
    <nc r="O28"/>
  </rcc>
  <rcc rId="4808" sId="10" numFmtId="4">
    <oc r="P28">
      <v>1290.32258</v>
    </oc>
    <nc r="P28"/>
  </rcc>
  <rcc rId="4809" sId="10" numFmtId="4">
    <oc r="Q28">
      <v>6080.95</v>
    </oc>
    <nc r="Q28"/>
  </rcc>
  <rcc rId="4810" sId="10" numFmtId="4">
    <oc r="R28">
      <v>5295.16129</v>
    </oc>
    <nc r="R28"/>
  </rcc>
  <rcc rId="4811" sId="10" numFmtId="4">
    <oc r="C29">
      <v>14609.8</v>
    </oc>
    <nc r="C29"/>
  </rcc>
  <rcc rId="4812" sId="10" numFmtId="4">
    <oc r="D29">
      <v>6129.0322500000002</v>
    </oc>
    <nc r="D29"/>
  </rcc>
  <rcc rId="4813" sId="10" numFmtId="4">
    <oc r="E29">
      <v>4000.5</v>
    </oc>
    <nc r="E29"/>
  </rcc>
  <rcc rId="4814" sId="10" numFmtId="4">
    <oc r="F29">
      <v>1935.48387</v>
    </oc>
    <nc r="F29"/>
  </rcc>
  <rcc rId="4815" sId="10" numFmtId="4">
    <oc r="G29">
      <v>471</v>
    </oc>
    <nc r="G29"/>
  </rcc>
  <rcc rId="4816" sId="10" numFmtId="4">
    <oc r="H29">
      <v>483.87096000000003</v>
    </oc>
    <nc r="H29"/>
  </rcc>
  <rcc rId="4817" sId="10" numFmtId="4">
    <oc r="I29">
      <v>0</v>
    </oc>
    <nc r="I29"/>
  </rcc>
  <rcc rId="4818" sId="10" numFmtId="4">
    <oc r="J29">
      <v>0</v>
    </oc>
    <nc r="J29"/>
  </rcc>
  <rcc rId="4819" sId="10" numFmtId="4">
    <oc r="K29">
      <v>2127.3000000000002</v>
    </oc>
    <nc r="K29"/>
  </rcc>
  <rcc rId="4820" sId="10" numFmtId="4">
    <oc r="L29">
      <v>3096.7741900000001</v>
    </oc>
    <nc r="L29"/>
  </rcc>
  <rcc rId="4821" sId="10" numFmtId="4">
    <oc r="M29">
      <v>75.099999999999994</v>
    </oc>
    <nc r="M29"/>
  </rcc>
  <rcc rId="4822" sId="10" numFmtId="4">
    <oc r="N29">
      <v>2799</v>
    </oc>
    <nc r="N29"/>
  </rcc>
  <rcc rId="4823" sId="10">
    <oc r="O29">
      <f>M29+N29</f>
    </oc>
    <nc r="O29"/>
  </rcc>
  <rcc rId="4824" sId="10" numFmtId="4">
    <oc r="P29">
      <v>1290.32258</v>
    </oc>
    <nc r="P29"/>
  </rcc>
  <rcc rId="4825" sId="10" numFmtId="4">
    <oc r="Q29">
      <v>5617.15</v>
    </oc>
    <nc r="Q29"/>
  </rcc>
  <rcc rId="4826" sId="10" numFmtId="4">
    <oc r="R29">
      <v>5295.16129</v>
    </oc>
    <nc r="R29"/>
  </rcc>
  <rcc rId="4827" sId="10" numFmtId="4">
    <oc r="C30">
      <v>9956</v>
    </oc>
    <nc r="C30"/>
  </rcc>
  <rcc rId="4828" sId="10" numFmtId="4">
    <oc r="D30">
      <v>6129.0322500000002</v>
    </oc>
    <nc r="D30"/>
  </rcc>
  <rcc rId="4829" sId="10" numFmtId="4">
    <oc r="E30">
      <v>3105.1</v>
    </oc>
    <nc r="E30"/>
  </rcc>
  <rcc rId="4830" sId="10" numFmtId="4">
    <oc r="F30">
      <v>1935.48387</v>
    </oc>
    <nc r="F30"/>
  </rcc>
  <rcc rId="4831" sId="10" numFmtId="4">
    <oc r="G30">
      <v>454.8</v>
    </oc>
    <nc r="G30"/>
  </rcc>
  <rcc rId="4832" sId="10" numFmtId="4">
    <oc r="H30">
      <v>483.87096000000003</v>
    </oc>
    <nc r="H30"/>
  </rcc>
  <rcc rId="4833" sId="10" numFmtId="4">
    <oc r="I30">
      <v>0</v>
    </oc>
    <nc r="I30"/>
  </rcc>
  <rcc rId="4834" sId="10" numFmtId="4">
    <oc r="J30">
      <v>0</v>
    </oc>
    <nc r="J30"/>
  </rcc>
  <rcc rId="4835" sId="10" numFmtId="4">
    <oc r="K30">
      <v>12180.8</v>
    </oc>
    <nc r="K30"/>
  </rcc>
  <rcc rId="4836" sId="10" numFmtId="4">
    <oc r="L30">
      <v>3096.7741900000001</v>
    </oc>
    <nc r="L30"/>
  </rcc>
  <rcc rId="4837" sId="10" numFmtId="4">
    <oc r="M30">
      <v>166.95</v>
    </oc>
    <nc r="M30"/>
  </rcc>
  <rcc rId="4838" sId="10" numFmtId="4">
    <oc r="N30">
      <v>120</v>
    </oc>
    <nc r="N30"/>
  </rcc>
  <rcc rId="4839" sId="10">
    <oc r="O30">
      <f>M30+N30</f>
    </oc>
    <nc r="O30"/>
  </rcc>
  <rcc rId="4840" sId="10" numFmtId="4">
    <oc r="P30">
      <v>1290.32258</v>
    </oc>
    <nc r="P30"/>
  </rcc>
  <rcc rId="4841" sId="10" numFmtId="4">
    <oc r="Q30">
      <v>2529.0500000000002</v>
    </oc>
    <nc r="Q30"/>
  </rcc>
  <rcc rId="4842" sId="10" numFmtId="4">
    <oc r="R30">
      <v>5295.16129</v>
    </oc>
    <nc r="R30"/>
  </rcc>
  <rcc rId="4843" sId="10" numFmtId="4">
    <oc r="C32">
      <v>5227.2</v>
    </oc>
    <nc r="C32"/>
  </rcc>
  <rcc rId="4844" sId="10" numFmtId="4">
    <oc r="D32">
      <v>6129.0322500000002</v>
    </oc>
    <nc r="D32"/>
  </rcc>
  <rcc rId="4845" sId="10" numFmtId="4">
    <oc r="E32">
      <v>0</v>
    </oc>
    <nc r="E32"/>
  </rcc>
  <rcc rId="4846" sId="10" numFmtId="4">
    <oc r="F32">
      <v>1935.48387</v>
    </oc>
    <nc r="F32"/>
  </rcc>
  <rcc rId="4847" sId="10" numFmtId="4">
    <oc r="G32">
      <v>0</v>
    </oc>
    <nc r="G32"/>
  </rcc>
  <rcc rId="4848" sId="10" numFmtId="4">
    <oc r="H32">
      <v>483.87096000000003</v>
    </oc>
    <nc r="H32"/>
  </rcc>
  <rcc rId="4849" sId="10" numFmtId="4">
    <oc r="I32">
      <v>0</v>
    </oc>
    <nc r="I32"/>
  </rcc>
  <rcc rId="4850" sId="10" numFmtId="4">
    <oc r="J32">
      <v>0</v>
    </oc>
    <nc r="J32"/>
  </rcc>
  <rcc rId="4851" sId="10" numFmtId="4">
    <oc r="K32">
      <v>101.95</v>
    </oc>
    <nc r="K32"/>
  </rcc>
  <rcc rId="4852" sId="10" numFmtId="4">
    <oc r="L32">
      <v>3096.7741900000001</v>
    </oc>
    <nc r="L32"/>
  </rcc>
  <rcc rId="4853" sId="10" numFmtId="4">
    <oc r="M32">
      <v>163.19999999999999</v>
    </oc>
    <nc r="M32"/>
  </rcc>
  <rcc rId="4854" sId="10" numFmtId="4">
    <oc r="N32">
      <v>200</v>
    </oc>
    <nc r="N32"/>
  </rcc>
  <rcc rId="4855" sId="10">
    <oc r="O32">
      <f>M32+N32</f>
    </oc>
    <nc r="O32"/>
  </rcc>
  <rcc rId="4856" sId="10" numFmtId="4">
    <oc r="P32">
      <v>1290.32258</v>
    </oc>
    <nc r="P32"/>
  </rcc>
  <rcc rId="4857" sId="10" numFmtId="4">
    <oc r="Q32">
      <v>2340.0500000000002</v>
    </oc>
    <nc r="Q32"/>
  </rcc>
  <rcc rId="4858" sId="10" numFmtId="4">
    <oc r="R32">
      <v>5295.16129</v>
    </oc>
    <nc r="R32"/>
  </rcc>
  <rcc rId="4859" sId="10" numFmtId="4">
    <oc r="C33">
      <v>6568.45</v>
    </oc>
    <nc r="C33"/>
  </rcc>
  <rcc rId="4860" sId="10" numFmtId="4">
    <oc r="D33">
      <v>6129.0322500000002</v>
    </oc>
    <nc r="D33"/>
  </rcc>
  <rcc rId="4861" sId="10" numFmtId="4">
    <oc r="E33">
      <v>977.65</v>
    </oc>
    <nc r="E33"/>
  </rcc>
  <rcc rId="4862" sId="10" numFmtId="4">
    <oc r="F33">
      <v>1935.48387</v>
    </oc>
    <nc r="F33"/>
  </rcc>
  <rcc rId="4863" sId="10" numFmtId="4">
    <oc r="G33">
      <v>147.1</v>
    </oc>
    <nc r="G33"/>
  </rcc>
  <rcc rId="4864" sId="10" numFmtId="4">
    <oc r="H33">
      <v>483.87096000000003</v>
    </oc>
    <nc r="H33"/>
  </rcc>
  <rcc rId="4865" sId="10" numFmtId="4">
    <oc r="I33">
      <v>0</v>
    </oc>
    <nc r="I33"/>
  </rcc>
  <rcc rId="4866" sId="10" numFmtId="4">
    <oc r="J33">
      <v>0</v>
    </oc>
    <nc r="J33"/>
  </rcc>
  <rcc rId="4867" sId="10" numFmtId="4">
    <oc r="K33">
      <v>1329.3</v>
    </oc>
    <nc r="K33"/>
  </rcc>
  <rcc rId="4868" sId="10" numFmtId="4">
    <oc r="L33">
      <v>3096.7741900000001</v>
    </oc>
    <nc r="L33"/>
  </rcc>
  <rcc rId="4869" sId="10" numFmtId="4">
    <oc r="M33">
      <v>2999.3</v>
    </oc>
    <nc r="M33"/>
  </rcc>
  <rcc rId="4870" sId="10" numFmtId="4">
    <oc r="N33">
      <v>7863.5</v>
    </oc>
    <nc r="N33"/>
  </rcc>
  <rcc rId="4871" sId="10">
    <oc r="O33">
      <f>M33+N33</f>
    </oc>
    <nc r="O33"/>
  </rcc>
  <rcc rId="4872" sId="10" numFmtId="4">
    <oc r="P33">
      <v>1290.32258</v>
    </oc>
    <nc r="P33"/>
  </rcc>
  <rcc rId="4873" sId="10" numFmtId="4">
    <oc r="Q33">
      <v>4987.8999999999996</v>
    </oc>
    <nc r="Q33"/>
  </rcc>
  <rcc rId="4874" sId="10" numFmtId="4">
    <oc r="R33">
      <v>5295.16129</v>
    </oc>
    <nc r="R33"/>
  </rcc>
  <rcc rId="4875" sId="10" numFmtId="4">
    <oc r="C34">
      <v>7154.2</v>
    </oc>
    <nc r="C34"/>
  </rcc>
  <rcc rId="4876" sId="10" numFmtId="4">
    <oc r="D34">
      <v>6129.0322500000002</v>
    </oc>
    <nc r="D34"/>
  </rcc>
  <rcc rId="4877" sId="10" numFmtId="4">
    <oc r="E34">
      <v>870.85</v>
    </oc>
    <nc r="E34"/>
  </rcc>
  <rcc rId="4878" sId="10" numFmtId="4">
    <oc r="F34">
      <v>1935.48387</v>
    </oc>
    <nc r="F34"/>
  </rcc>
  <rcc rId="4879" sId="10" numFmtId="4">
    <oc r="G34">
      <v>325.45</v>
    </oc>
    <nc r="G34"/>
  </rcc>
  <rcc rId="4880" sId="10" numFmtId="4">
    <oc r="H34">
      <v>483.87096000000003</v>
    </oc>
    <nc r="H34"/>
  </rcc>
  <rcc rId="4881" sId="10" numFmtId="4">
    <oc r="I34">
      <v>0</v>
    </oc>
    <nc r="I34"/>
  </rcc>
  <rcc rId="4882" sId="10" numFmtId="4">
    <oc r="J34">
      <v>0</v>
    </oc>
    <nc r="J34"/>
  </rcc>
  <rcc rId="4883" sId="10" numFmtId="4">
    <oc r="K34">
      <v>1033.9000000000001</v>
    </oc>
    <nc r="K34"/>
  </rcc>
  <rcc rId="4884" sId="10" numFmtId="4">
    <oc r="L34">
      <v>3096.7741900000001</v>
    </oc>
    <nc r="L34"/>
  </rcc>
  <rcc rId="4885" sId="10" numFmtId="4">
    <oc r="M34">
      <v>275.5</v>
    </oc>
    <nc r="M34"/>
  </rcc>
  <rcc rId="4886" sId="10" numFmtId="4">
    <oc r="N34">
      <v>4709</v>
    </oc>
    <nc r="N34"/>
  </rcc>
  <rcc rId="4887" sId="10">
    <oc r="O34">
      <f>M34+N34</f>
    </oc>
    <nc r="O34"/>
  </rcc>
  <rcc rId="4888" sId="10" numFmtId="4">
    <oc r="P34">
      <v>1290.32258</v>
    </oc>
    <nc r="P34"/>
  </rcc>
  <rcc rId="4889" sId="10" numFmtId="4">
    <oc r="Q34">
      <v>5123.7</v>
    </oc>
    <nc r="Q34"/>
  </rcc>
  <rcc rId="4890" sId="10" numFmtId="4">
    <oc r="R34">
      <v>5295.16129</v>
    </oc>
    <nc r="R34"/>
  </rcc>
  <rcc rId="4891" sId="10" numFmtId="4">
    <oc r="C35">
      <v>5477.15</v>
    </oc>
    <nc r="C35"/>
  </rcc>
  <rcc rId="4892" sId="10" numFmtId="4">
    <oc r="D35">
      <v>6129.0322500000002</v>
    </oc>
    <nc r="D35"/>
  </rcc>
  <rcc rId="4893" sId="10" numFmtId="4">
    <oc r="E35">
      <v>3200.8</v>
    </oc>
    <nc r="E35"/>
  </rcc>
  <rcc rId="4894" sId="10" numFmtId="4">
    <oc r="F35">
      <v>1935.48387</v>
    </oc>
    <nc r="F35"/>
  </rcc>
  <rcc rId="4895" sId="10" numFmtId="4">
    <oc r="G35">
      <v>408.7</v>
    </oc>
    <nc r="G35"/>
  </rcc>
  <rcc rId="4896" sId="10" numFmtId="4">
    <oc r="H35">
      <v>483.87096000000003</v>
    </oc>
    <nc r="H35"/>
  </rcc>
  <rcc rId="4897" sId="10" numFmtId="4">
    <oc r="I35">
      <v>0</v>
    </oc>
    <nc r="I35"/>
  </rcc>
  <rcc rId="4898" sId="10" numFmtId="4">
    <oc r="J35">
      <v>0</v>
    </oc>
    <nc r="J35"/>
  </rcc>
  <rcc rId="4899" sId="10" numFmtId="4">
    <oc r="K35">
      <v>-70.2</v>
    </oc>
    <nc r="K35"/>
  </rcc>
  <rcc rId="4900" sId="10" numFmtId="4">
    <oc r="L35">
      <v>3096.7741900000001</v>
    </oc>
    <nc r="L35"/>
  </rcc>
  <rcc rId="4901" sId="10" numFmtId="4">
    <oc r="M35">
      <v>1866.4</v>
    </oc>
    <nc r="M35"/>
  </rcc>
  <rcc rId="4902" sId="10" numFmtId="4">
    <oc r="N35">
      <v>4799</v>
    </oc>
    <nc r="N35"/>
  </rcc>
  <rcc rId="4903" sId="10">
    <oc r="O35">
      <f>M35+N35</f>
    </oc>
    <nc r="O35"/>
  </rcc>
  <rcc rId="4904" sId="10" numFmtId="4">
    <oc r="P35">
      <v>1290.32258</v>
    </oc>
    <nc r="P35"/>
  </rcc>
  <rcc rId="4905" sId="10" numFmtId="4">
    <oc r="Q35">
      <v>8144.7</v>
    </oc>
    <nc r="Q35"/>
  </rcc>
  <rcc rId="4906" sId="10" numFmtId="4">
    <oc r="R35">
      <v>5295.16129</v>
    </oc>
    <nc r="R35"/>
  </rcc>
  <rcc rId="4907" sId="10" numFmtId="4">
    <oc r="C36">
      <v>11293.65</v>
    </oc>
    <nc r="C36"/>
  </rcc>
  <rcc rId="4908" sId="10" numFmtId="4">
    <oc r="D36">
      <v>6129.0322500000002</v>
    </oc>
    <nc r="D36"/>
  </rcc>
  <rcc rId="4909" sId="10" numFmtId="4">
    <oc r="E36">
      <v>869</v>
    </oc>
    <nc r="E36"/>
  </rcc>
  <rcc rId="4910" sId="10" numFmtId="4">
    <oc r="F36">
      <v>1935.48387</v>
    </oc>
    <nc r="F36"/>
  </rcc>
  <rcc rId="4911" sId="10" numFmtId="4">
    <oc r="G36">
      <v>142.9</v>
    </oc>
    <nc r="G36"/>
  </rcc>
  <rcc rId="4912" sId="10" numFmtId="4">
    <oc r="H36">
      <v>483.87096000000003</v>
    </oc>
    <nc r="H36"/>
  </rcc>
  <rcc rId="4913" sId="10" numFmtId="4">
    <oc r="I36">
      <v>0</v>
    </oc>
    <nc r="I36"/>
  </rcc>
  <rcc rId="4914" sId="10" numFmtId="4">
    <oc r="J36">
      <v>0</v>
    </oc>
    <nc r="J36"/>
  </rcc>
  <rcc rId="4915" sId="10" numFmtId="4">
    <oc r="K36">
      <v>5515.4</v>
    </oc>
    <nc r="K36"/>
  </rcc>
  <rcc rId="4916" sId="10" numFmtId="4">
    <oc r="L36">
      <v>3096.7741900000001</v>
    </oc>
    <nc r="L36"/>
  </rcc>
  <rcc rId="4917" sId="10" numFmtId="4">
    <oc r="M36">
      <v>995.8</v>
    </oc>
    <nc r="M36"/>
  </rcc>
  <rcc rId="4918" sId="10" numFmtId="4">
    <oc r="N36">
      <v>5762</v>
    </oc>
    <nc r="N36"/>
  </rcc>
  <rcc rId="4919" sId="10">
    <oc r="O36">
      <f>M36+N36</f>
    </oc>
    <nc r="O36"/>
  </rcc>
  <rcc rId="4920" sId="10" numFmtId="4">
    <oc r="P36">
      <v>1290.32258</v>
    </oc>
    <nc r="P36"/>
  </rcc>
  <rcc rId="4921" sId="10" numFmtId="4">
    <oc r="Q36">
      <v>7838.3</v>
    </oc>
    <nc r="Q36"/>
  </rcc>
  <rcc rId="4922" sId="10" numFmtId="4">
    <oc r="R36">
      <v>5295.16129</v>
    </oc>
    <nc r="R36"/>
  </rcc>
  <rcc rId="4923" sId="10" numFmtId="4">
    <oc r="C37">
      <v>9492.4500000000007</v>
    </oc>
    <nc r="C37"/>
  </rcc>
  <rcc rId="4924" sId="10" numFmtId="4">
    <oc r="D37">
      <v>6129.0322500000002</v>
    </oc>
    <nc r="D37"/>
  </rcc>
  <rcc rId="4925" sId="10" numFmtId="4">
    <oc r="E37">
      <v>1928.35</v>
    </oc>
    <nc r="E37"/>
  </rcc>
  <rcc rId="4926" sId="10" numFmtId="4">
    <oc r="F37">
      <v>1935.48387</v>
    </oc>
    <nc r="F37"/>
  </rcc>
  <rcc rId="4927" sId="10" numFmtId="4">
    <oc r="G37">
      <v>680.8</v>
    </oc>
    <nc r="G37"/>
  </rcc>
  <rcc rId="4928" sId="10" numFmtId="4">
    <oc r="H37">
      <v>483.87096000000003</v>
    </oc>
    <nc r="H37"/>
  </rcc>
  <rcc rId="4929" sId="10" numFmtId="4">
    <oc r="I37">
      <v>0</v>
    </oc>
    <nc r="I37"/>
  </rcc>
  <rcc rId="4930" sId="10" numFmtId="4">
    <oc r="J37">
      <v>0</v>
    </oc>
    <nc r="J37"/>
  </rcc>
  <rcc rId="4931" sId="10" numFmtId="4">
    <oc r="K37">
      <v>9596.6</v>
    </oc>
    <nc r="K37"/>
  </rcc>
  <rcc rId="4932" sId="10" numFmtId="4">
    <oc r="L37">
      <v>3096.7741900000001</v>
    </oc>
    <nc r="L37"/>
  </rcc>
  <rcc rId="4933" sId="10" numFmtId="4">
    <oc r="M37">
      <v>0</v>
    </oc>
    <nc r="M37"/>
  </rcc>
  <rcc rId="4934" sId="10" numFmtId="4">
    <oc r="N37">
      <v>940</v>
    </oc>
    <nc r="N37"/>
  </rcc>
  <rcc rId="4935" sId="10">
    <oc r="O37">
      <f>M37+N37</f>
    </oc>
    <nc r="O37"/>
  </rcc>
  <rcc rId="4936" sId="10" numFmtId="4">
    <oc r="P37">
      <v>1290.32258</v>
    </oc>
    <nc r="P37"/>
  </rcc>
  <rcc rId="4937" sId="10" numFmtId="4">
    <oc r="Q37">
      <v>9358.15</v>
    </oc>
    <nc r="Q37"/>
  </rcc>
  <rcc rId="4938" sId="10" numFmtId="4">
    <oc r="R37">
      <v>5295.16129</v>
    </oc>
    <nc r="R37"/>
  </rcc>
  <rcc rId="4939" sId="10" numFmtId="4">
    <oc r="C38">
      <v>10815.05</v>
    </oc>
    <nc r="C38"/>
  </rcc>
  <rcc rId="4940" sId="10" numFmtId="4">
    <oc r="D38">
      <v>6129.0322500000002</v>
    </oc>
    <nc r="D38"/>
  </rcc>
  <rcc rId="4941" sId="10" numFmtId="4">
    <oc r="E38">
      <v>6576.2</v>
    </oc>
    <nc r="E38"/>
  </rcc>
  <rcc rId="4942" sId="10" numFmtId="4">
    <oc r="F38">
      <v>1935.48387</v>
    </oc>
    <nc r="F38"/>
  </rcc>
  <rcc rId="4943" sId="10" numFmtId="4">
    <oc r="G38">
      <v>619.85</v>
    </oc>
    <nc r="G38"/>
  </rcc>
  <rcc rId="4944" sId="10" numFmtId="4">
    <oc r="H38">
      <v>483.87096000000003</v>
    </oc>
    <nc r="H38"/>
  </rcc>
  <rcc rId="4945" sId="10" numFmtId="4">
    <oc r="I38">
      <v>0</v>
    </oc>
    <nc r="I38"/>
  </rcc>
  <rcc rId="4946" sId="10" numFmtId="4">
    <oc r="J38">
      <v>0</v>
    </oc>
    <nc r="J38"/>
  </rcc>
  <rcc rId="4947" sId="10" numFmtId="4">
    <oc r="K38">
      <v>2476.15</v>
    </oc>
    <nc r="K38"/>
  </rcc>
  <rcc rId="4948" sId="10" numFmtId="4">
    <oc r="L38">
      <v>3096.7741900000001</v>
    </oc>
    <nc r="L38"/>
  </rcc>
  <rcc rId="4949" sId="10" numFmtId="4">
    <oc r="M38">
      <v>0</v>
    </oc>
    <nc r="M38"/>
  </rcc>
  <rcc rId="4950" sId="10" numFmtId="4">
    <oc r="N38">
      <v>0</v>
    </oc>
    <nc r="N38"/>
  </rcc>
  <rcc rId="4951" sId="10">
    <oc r="O38">
      <f>M38+N38</f>
    </oc>
    <nc r="O38"/>
  </rcc>
  <rcc rId="4952" sId="10" numFmtId="4">
    <oc r="P38">
      <v>1290.32258</v>
    </oc>
    <nc r="P38"/>
  </rcc>
  <rcc rId="4953" sId="10" numFmtId="4">
    <oc r="Q38">
      <v>5854</v>
    </oc>
    <nc r="Q38"/>
  </rcc>
  <rcc rId="4954" sId="10" numFmtId="4">
    <oc r="R38">
      <v>5295.16129</v>
    </oc>
    <nc r="R38"/>
  </rcc>
  <rcc rId="4955" sId="10" numFmtId="4">
    <oc r="C40">
      <v>7153.3</v>
    </oc>
    <nc r="C40"/>
  </rcc>
  <rcc rId="4956" sId="10" numFmtId="4">
    <oc r="D40">
      <v>6129.0322500000002</v>
    </oc>
    <nc r="D40"/>
  </rcc>
  <rcc rId="4957" sId="10" numFmtId="4">
    <oc r="E40">
      <v>1047.3</v>
    </oc>
    <nc r="E40"/>
  </rcc>
  <rcc rId="4958" sId="10" numFmtId="4">
    <oc r="F40">
      <v>1935.48387</v>
    </oc>
    <nc r="F40"/>
  </rcc>
  <rcc rId="4959" sId="10" numFmtId="4">
    <oc r="G40">
      <v>205.55</v>
    </oc>
    <nc r="G40"/>
  </rcc>
  <rcc rId="4960" sId="10" numFmtId="4">
    <oc r="H40">
      <v>483.87096000000003</v>
    </oc>
    <nc r="H40"/>
  </rcc>
  <rcc rId="4961" sId="10" numFmtId="4">
    <oc r="I40">
      <v>0</v>
    </oc>
    <nc r="I40"/>
  </rcc>
  <rcc rId="4962" sId="10" numFmtId="4">
    <oc r="J40">
      <v>0</v>
    </oc>
    <nc r="J40"/>
  </rcc>
  <rcc rId="4963" sId="10" numFmtId="4">
    <oc r="K40">
      <v>24509.7</v>
    </oc>
    <nc r="K40"/>
  </rcc>
  <rcc rId="4964" sId="10" numFmtId="4">
    <oc r="L40">
      <v>3096.7741900000001</v>
    </oc>
    <nc r="L40"/>
  </rcc>
  <rcc rId="4965" sId="10" numFmtId="4">
    <oc r="M40">
      <v>310.10000000000002</v>
    </oc>
    <nc r="M40"/>
  </rcc>
  <rcc rId="4966" sId="10" numFmtId="4">
    <oc r="N40">
      <v>3028</v>
    </oc>
    <nc r="N40"/>
  </rcc>
  <rcc rId="4967" sId="10">
    <oc r="O40">
      <f>M40+N40</f>
    </oc>
    <nc r="O40"/>
  </rcc>
  <rcc rId="4968" sId="10" numFmtId="4">
    <oc r="P40">
      <v>1290.32258</v>
    </oc>
    <nc r="P40"/>
  </rcc>
  <rcc rId="4969" sId="10" numFmtId="4">
    <oc r="Q40">
      <v>4967.3999999999996</v>
    </oc>
    <nc r="Q40"/>
  </rcc>
  <rcc rId="4970" sId="10" numFmtId="4">
    <oc r="R40">
      <v>5295.16129</v>
    </oc>
    <nc r="R40"/>
  </rcc>
  <rcc rId="4971" sId="10">
    <oc r="Y40" t="inlineStr">
      <is>
        <t>bewölkt</t>
      </is>
    </oc>
    <nc r="Y40"/>
  </rcc>
  <rcc rId="4972" sId="10" numFmtId="34">
    <oc r="Z40">
      <v>18</v>
    </oc>
    <nc r="Z40"/>
  </rcc>
  <rcc rId="4973" sId="10">
    <oc r="Y32" t="inlineStr">
      <is>
        <t>Regen</t>
      </is>
    </oc>
    <nc r="Y32"/>
  </rcc>
  <rcc rId="4974" sId="10" numFmtId="34">
    <oc r="Z32">
      <v>12</v>
    </oc>
    <nc r="Z32"/>
  </rcc>
  <rcc rId="4975" sId="10">
    <oc r="Y33" t="inlineStr">
      <is>
        <t>sonnig</t>
      </is>
    </oc>
    <nc r="Y33"/>
  </rcc>
  <rcc rId="4976" sId="10" numFmtId="34">
    <oc r="Z33">
      <v>18</v>
    </oc>
    <nc r="Z33"/>
  </rcc>
  <rcc rId="4977" sId="10">
    <oc r="Y34" t="inlineStr">
      <is>
        <t>Sonnig</t>
      </is>
    </oc>
    <nc r="Y34"/>
  </rcc>
  <rcc rId="4978" sId="10" numFmtId="34">
    <oc r="Z34">
      <v>20</v>
    </oc>
    <nc r="Z34"/>
  </rcc>
  <rcc rId="4979" sId="10">
    <oc r="Y35" t="inlineStr">
      <is>
        <t>sonnig</t>
      </is>
    </oc>
    <nc r="Y35"/>
  </rcc>
  <rcc rId="4980" sId="10" numFmtId="34">
    <oc r="Z35">
      <v>20</v>
    </oc>
    <nc r="Z35"/>
  </rcc>
  <rcc rId="4981" sId="10">
    <oc r="Y36" t="inlineStr">
      <is>
        <t>sonnig</t>
      </is>
    </oc>
    <nc r="Y36"/>
  </rcc>
  <rcc rId="4982" sId="10" numFmtId="34">
    <oc r="Z36">
      <v>18</v>
    </oc>
    <nc r="Z36"/>
  </rcc>
  <rcc rId="4983" sId="10">
    <oc r="Y37" t="inlineStr">
      <is>
        <t>sonnig</t>
      </is>
    </oc>
    <nc r="Y37"/>
  </rcc>
  <rcc rId="4984" sId="10" numFmtId="34">
    <oc r="Z37">
      <v>18</v>
    </oc>
    <nc r="Z37"/>
  </rcc>
  <rcc rId="4985" sId="10">
    <oc r="Y38" t="inlineStr">
      <is>
        <t>sonnig</t>
      </is>
    </oc>
    <nc r="Y38"/>
  </rcc>
  <rcc rId="4986" sId="10" numFmtId="34">
    <oc r="Z38">
      <v>18</v>
    </oc>
    <nc r="Z38"/>
  </rcc>
  <rcc rId="4987" sId="10">
    <oc r="Y24" t="inlineStr">
      <is>
        <t>Sonnig</t>
      </is>
    </oc>
    <nc r="Y24"/>
  </rcc>
  <rcc rId="4988" sId="10" numFmtId="34">
    <oc r="Z24">
      <v>19</v>
    </oc>
    <nc r="Z24"/>
  </rcc>
  <rcc rId="4989" sId="10">
    <oc r="Y25" t="inlineStr">
      <is>
        <t>Sonnig</t>
      </is>
    </oc>
    <nc r="Y25"/>
  </rcc>
  <rcc rId="4990" sId="10" numFmtId="34">
    <oc r="Z25">
      <v>20</v>
    </oc>
    <nc r="Z25"/>
  </rcc>
  <rcc rId="4991" sId="10">
    <oc r="Y26" t="inlineStr">
      <is>
        <t>hohe Bewölkung</t>
      </is>
    </oc>
    <nc r="Y26"/>
  </rcc>
  <rcc rId="4992" sId="10" numFmtId="34">
    <oc r="Z26">
      <v>18</v>
    </oc>
    <nc r="Z26"/>
  </rcc>
  <rcc rId="4993" sId="10">
    <oc r="Y27" t="inlineStr">
      <is>
        <t>Bewölkt/Regen</t>
      </is>
    </oc>
    <nc r="Y27"/>
  </rcc>
  <rcc rId="4994" sId="10" numFmtId="34">
    <oc r="Z27">
      <v>16</v>
    </oc>
    <nc r="Z27"/>
  </rcc>
  <rcc rId="4995" sId="10">
    <oc r="Y28" t="inlineStr">
      <is>
        <t>Regen</t>
      </is>
    </oc>
    <nc r="Y28"/>
  </rcc>
  <rcc rId="4996" sId="10" numFmtId="34">
    <oc r="Z28">
      <v>16</v>
    </oc>
    <nc r="Z28"/>
  </rcc>
  <rcc rId="4997" sId="10">
    <oc r="Y29" t="inlineStr">
      <is>
        <t>sonnig</t>
      </is>
    </oc>
    <nc r="Y29"/>
  </rcc>
  <rcc rId="4998" sId="10" numFmtId="34">
    <oc r="Z29">
      <v>18</v>
    </oc>
    <nc r="Z29"/>
  </rcc>
  <rcc rId="4999" sId="10">
    <oc r="Y30" t="inlineStr">
      <is>
        <t>sonnig</t>
      </is>
    </oc>
    <nc r="Y30"/>
  </rcc>
  <rcc rId="5000" sId="10" numFmtId="34">
    <oc r="Z30">
      <v>19</v>
    </oc>
    <nc r="Z30"/>
  </rcc>
  <rcc rId="5001" sId="10">
    <oc r="Y5" t="inlineStr">
      <is>
        <t>Regen</t>
      </is>
    </oc>
    <nc r="Y5"/>
  </rcc>
  <rcc rId="5002" sId="10" numFmtId="34">
    <oc r="Z5">
      <v>12</v>
    </oc>
    <nc r="Z5"/>
  </rcc>
  <rcc rId="5003" sId="10">
    <oc r="Y6" t="inlineStr">
      <is>
        <t>Bewölkt/Regen</t>
      </is>
    </oc>
    <nc r="Y6"/>
  </rcc>
  <rcc rId="5004" sId="10" numFmtId="34">
    <oc r="Z6">
      <v>19</v>
    </oc>
    <nc r="Z6"/>
  </rcc>
  <rcc rId="5005" sId="10">
    <oc r="Y8" t="inlineStr">
      <is>
        <t xml:space="preserve">bewölkt </t>
      </is>
    </oc>
    <nc r="Y8"/>
  </rcc>
  <rcc rId="5006" sId="10" numFmtId="34">
    <oc r="Z8">
      <v>17</v>
    </oc>
    <nc r="Z8"/>
  </rcc>
  <rcc rId="5007" sId="10">
    <oc r="Y9" t="inlineStr">
      <is>
        <t>Nebel/Sonne</t>
      </is>
    </oc>
    <nc r="Y9"/>
  </rcc>
  <rcc rId="5008" sId="10" numFmtId="34">
    <oc r="Z9">
      <v>17</v>
    </oc>
    <nc r="Z9"/>
  </rcc>
  <rcc rId="5009" sId="10">
    <oc r="Y10" t="inlineStr">
      <is>
        <t>Sonne</t>
      </is>
    </oc>
    <nc r="Y10"/>
  </rcc>
  <rcc rId="5010" sId="10" numFmtId="34">
    <oc r="Z10">
      <v>21</v>
    </oc>
    <nc r="Z10"/>
  </rcc>
  <rcc rId="5011" sId="10">
    <oc r="Y11" t="inlineStr">
      <is>
        <t>Sonne</t>
      </is>
    </oc>
    <nc r="Y11"/>
  </rcc>
  <rcc rId="5012" sId="10" numFmtId="34">
    <oc r="Z11">
      <v>21</v>
    </oc>
    <nc r="Z11"/>
  </rcc>
  <rcc rId="5013" sId="10">
    <oc r="Y12" t="inlineStr">
      <is>
        <t>Nebel/Sonne</t>
      </is>
    </oc>
    <nc r="Y12"/>
  </rcc>
  <rcc rId="5014" sId="10" numFmtId="34">
    <oc r="Z12">
      <v>19</v>
    </oc>
    <nc r="Z12"/>
  </rcc>
  <rcc rId="5015" sId="10">
    <oc r="Y13" t="inlineStr">
      <is>
        <t>Regen</t>
      </is>
    </oc>
    <nc r="Y13"/>
  </rcc>
  <rcc rId="5016" sId="10" numFmtId="34">
    <oc r="Z13">
      <v>16</v>
    </oc>
    <nc r="Z13"/>
  </rcc>
  <rcc rId="5017" sId="10">
    <oc r="Y14" t="inlineStr">
      <is>
        <t>bewölkt</t>
      </is>
    </oc>
    <nc r="Y14"/>
  </rcc>
  <rcc rId="5018" sId="10" numFmtId="34">
    <oc r="Z14">
      <v>12</v>
    </oc>
    <nc r="Z14"/>
  </rcc>
  <rcc rId="5019" sId="10">
    <oc r="Y16" t="inlineStr">
      <is>
        <t>Sonne/Wolke</t>
      </is>
    </oc>
    <nc r="Y16"/>
  </rcc>
  <rcc rId="5020" sId="10" numFmtId="34">
    <oc r="Z16">
      <v>18</v>
    </oc>
    <nc r="Z16"/>
  </rcc>
  <rcc rId="5021" sId="10">
    <oc r="Y17" t="inlineStr">
      <is>
        <t>Bewölkt</t>
      </is>
    </oc>
    <nc r="Y17"/>
  </rcc>
  <rcc rId="5022" sId="10" numFmtId="34">
    <oc r="Z17">
      <v>18</v>
    </oc>
    <nc r="Z17"/>
  </rcc>
  <rcc rId="5023" sId="10">
    <oc r="Y18" t="inlineStr">
      <is>
        <t>Hochnebel/Sonne</t>
      </is>
    </oc>
    <nc r="Y18"/>
  </rcc>
  <rcc rId="5024" sId="10" numFmtId="34">
    <oc r="Z18">
      <v>18</v>
    </oc>
    <nc r="Z18"/>
  </rcc>
  <rcc rId="5025" sId="10">
    <oc r="Y19" t="inlineStr">
      <is>
        <t>Bewölkt</t>
      </is>
    </oc>
    <nc r="Y19"/>
  </rcc>
  <rcc rId="5026" sId="10" numFmtId="34">
    <oc r="Z19">
      <v>16</v>
    </oc>
    <nc r="Z19"/>
  </rcc>
  <rcc rId="5027" sId="10">
    <oc r="Y20" t="inlineStr">
      <is>
        <t>Bewölkt/Regen</t>
      </is>
    </oc>
    <nc r="Y20"/>
  </rcc>
  <rcc rId="5028" sId="10" numFmtId="34">
    <oc r="Z20">
      <v>16</v>
    </oc>
    <nc r="Z20"/>
  </rcc>
  <rcc rId="5029" sId="10">
    <oc r="Y21" t="inlineStr">
      <is>
        <t>Bewölkt</t>
      </is>
    </oc>
    <nc r="Y21"/>
  </rcc>
  <rcc rId="5030" sId="10" numFmtId="34">
    <oc r="Z21">
      <v>18</v>
    </oc>
    <nc r="Z21"/>
  </rcc>
  <rcc rId="5031" sId="10">
    <oc r="Y22" t="inlineStr">
      <is>
        <t>Sonnig</t>
      </is>
    </oc>
    <nc r="Y22"/>
  </rcc>
  <rcc rId="5032" sId="10" numFmtId="34">
    <oc r="Z22">
      <v>18</v>
    </oc>
    <nc r="Z22"/>
  </rcc>
  <rsnm rId="5033" sheetId="10" oldName="[SON Tagesumsätze 2023.xlsx]10_22" newName="[SON Tagesumsätze 2023.xlsx]10_23"/>
  <rsnm rId="5034" sheetId="11" oldName="[SON Tagesumsätze 2023.xlsx]11_22" newName="[SON Tagesumsätze 2023.xlsx]11_23"/>
  <rsnm rId="5035" sheetId="12" oldName="[SON Tagesumsätze 2023.xlsx]12_22" newName="[SON Tagesumsätze 2023.xlsx]12_23"/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36" sId="9" numFmtId="4">
    <oc r="C5">
      <v>4649</v>
    </oc>
    <nc r="C5"/>
  </rcc>
  <rcc rId="5037" sId="9" numFmtId="4">
    <oc r="D5">
      <v>5000</v>
    </oc>
    <nc r="D5"/>
  </rcc>
  <rcc rId="5038" sId="9" numFmtId="4">
    <oc r="E5">
      <v>5889.8</v>
    </oc>
    <nc r="E5"/>
  </rcc>
  <rcc rId="5039" sId="9" numFmtId="4">
    <oc r="F5">
      <v>8333.3333299999995</v>
    </oc>
    <nc r="F5"/>
  </rcc>
  <rcc rId="5040" sId="9" numFmtId="4">
    <oc r="G5">
      <v>199.4</v>
    </oc>
    <nc r="G5"/>
  </rcc>
  <rcc rId="5041" sId="9" numFmtId="4">
    <oc r="H5">
      <v>1000</v>
    </oc>
    <nc r="H5"/>
  </rcc>
  <rcc rId="5042" sId="9" numFmtId="4">
    <oc r="I5">
      <v>0</v>
    </oc>
    <nc r="I5"/>
  </rcc>
  <rcc rId="5043" sId="9" numFmtId="4">
    <oc r="J5">
      <v>1000</v>
    </oc>
    <nc r="J5"/>
  </rcc>
  <rcc rId="5044" sId="9" numFmtId="4">
    <oc r="K5">
      <v>4329.7</v>
    </oc>
    <nc r="K5"/>
  </rcc>
  <rcc rId="5045" sId="9" numFmtId="4">
    <oc r="L5">
      <v>3200</v>
    </oc>
    <nc r="L5"/>
  </rcc>
  <rcc rId="5046" sId="9" numFmtId="4">
    <oc r="M5">
      <v>2730.1</v>
    </oc>
    <nc r="M5"/>
  </rcc>
  <rcc rId="5047" sId="9" numFmtId="4">
    <oc r="N5">
      <v>3491</v>
    </oc>
    <nc r="N5"/>
  </rcc>
  <rcc rId="5048" sId="9">
    <oc r="O5">
      <f>M5+N5</f>
    </oc>
    <nc r="O5"/>
  </rcc>
  <rcc rId="5049" sId="9" numFmtId="4">
    <oc r="P5">
      <v>2000</v>
    </oc>
    <nc r="P5"/>
  </rcc>
  <rcc rId="5050" sId="9" numFmtId="4">
    <oc r="Q5">
      <v>7839.7</v>
    </oc>
    <nc r="Q5"/>
  </rcc>
  <rcc rId="5051" sId="9" numFmtId="4">
    <oc r="R5">
      <v>6843.3333300000004</v>
    </oc>
    <nc r="R5"/>
  </rcc>
  <rcc rId="5052" sId="9" numFmtId="4">
    <oc r="C6">
      <v>7729.9</v>
    </oc>
    <nc r="C6"/>
  </rcc>
  <rcc rId="5053" sId="9" numFmtId="4">
    <oc r="D6">
      <v>5000</v>
    </oc>
    <nc r="D6"/>
  </rcc>
  <rcc rId="5054" sId="9" numFmtId="4">
    <oc r="E6">
      <v>8456</v>
    </oc>
    <nc r="E6"/>
  </rcc>
  <rcc rId="5055" sId="9" numFmtId="4">
    <oc r="F6">
      <v>8333.3333299999995</v>
    </oc>
    <nc r="F6"/>
  </rcc>
  <rcc rId="5056" sId="9" numFmtId="4">
    <oc r="G6">
      <v>361</v>
    </oc>
    <nc r="G6"/>
  </rcc>
  <rcc rId="5057" sId="9" numFmtId="4">
    <oc r="H6">
      <v>1000</v>
    </oc>
    <nc r="H6"/>
  </rcc>
  <rcc rId="5058" sId="9" numFmtId="4">
    <oc r="I6">
      <v>3075</v>
    </oc>
    <nc r="I6"/>
  </rcc>
  <rcc rId="5059" sId="9" numFmtId="4">
    <oc r="J6">
      <v>1000</v>
    </oc>
    <nc r="J6"/>
  </rcc>
  <rcc rId="5060" sId="9" numFmtId="4">
    <oc r="K6">
      <v>12238.9</v>
    </oc>
    <nc r="K6"/>
  </rcc>
  <rcc rId="5061" sId="9" numFmtId="4">
    <oc r="L6">
      <v>3200</v>
    </oc>
    <nc r="L6"/>
  </rcc>
  <rcc rId="5062" sId="9" numFmtId="4">
    <oc r="M6">
      <v>336</v>
    </oc>
    <nc r="M6"/>
  </rcc>
  <rcc rId="5063" sId="9" numFmtId="4">
    <oc r="N6">
      <v>0</v>
    </oc>
    <nc r="N6"/>
  </rcc>
  <rcc rId="5064" sId="9">
    <oc r="O6">
      <f>M6+N6</f>
    </oc>
    <nc r="O6"/>
  </rcc>
  <rcc rId="5065" sId="9" numFmtId="4">
    <oc r="P6">
      <v>2000</v>
    </oc>
    <nc r="P6"/>
  </rcc>
  <rcc rId="5066" sId="9" numFmtId="4">
    <oc r="Q6">
      <v>9902.75</v>
    </oc>
    <nc r="Q6"/>
  </rcc>
  <rcc rId="5067" sId="9" numFmtId="4">
    <oc r="R6">
      <v>6843.3333300000004</v>
    </oc>
    <nc r="R6"/>
  </rcc>
  <rcc rId="5068" sId="9" numFmtId="4">
    <oc r="C7">
      <v>12258.6</v>
    </oc>
    <nc r="C7"/>
  </rcc>
  <rcc rId="5069" sId="9" numFmtId="4">
    <oc r="D7">
      <v>5000</v>
    </oc>
    <nc r="D7"/>
  </rcc>
  <rcc rId="5070" sId="9" numFmtId="4">
    <oc r="E7">
      <v>3271.1</v>
    </oc>
    <nc r="E7"/>
  </rcc>
  <rcc rId="5071" sId="9" numFmtId="4">
    <oc r="F7">
      <v>8333.3333299999995</v>
    </oc>
    <nc r="F7"/>
  </rcc>
  <rcc rId="5072" sId="9" numFmtId="4">
    <oc r="G7">
      <v>333.2</v>
    </oc>
    <nc r="G7"/>
  </rcc>
  <rcc rId="5073" sId="9" numFmtId="4">
    <oc r="H7">
      <v>1000</v>
    </oc>
    <nc r="H7"/>
  </rcc>
  <rcc rId="5074" sId="9" numFmtId="4">
    <oc r="I7">
      <v>2590</v>
    </oc>
    <nc r="I7"/>
  </rcc>
  <rcc rId="5075" sId="9" numFmtId="4">
    <oc r="J7">
      <v>1000</v>
    </oc>
    <nc r="J7"/>
  </rcc>
  <rcc rId="5076" sId="9" numFmtId="4">
    <oc r="K7">
      <v>15716.2</v>
    </oc>
    <nc r="K7"/>
  </rcc>
  <rcc rId="5077" sId="9" numFmtId="4">
    <oc r="L7">
      <v>3200</v>
    </oc>
    <nc r="L7"/>
  </rcc>
  <rcc rId="5078" sId="9" numFmtId="4">
    <oc r="M7">
      <v>0</v>
    </oc>
    <nc r="M7"/>
  </rcc>
  <rcc rId="5079" sId="9" numFmtId="4">
    <oc r="N7">
      <v>0</v>
    </oc>
    <nc r="N7"/>
  </rcc>
  <rcc rId="5080" sId="9">
    <oc r="O7">
      <f>M7+N7</f>
    </oc>
    <nc r="O7"/>
  </rcc>
  <rcc rId="5081" sId="9" numFmtId="4">
    <oc r="P7">
      <v>2000</v>
    </oc>
    <nc r="P7"/>
  </rcc>
  <rcc rId="5082" sId="9" numFmtId="4">
    <oc r="Q7">
      <v>10271.15</v>
    </oc>
    <nc r="Q7"/>
  </rcc>
  <rcc rId="5083" sId="9" numFmtId="4">
    <oc r="R7">
      <v>6843.3333300000004</v>
    </oc>
    <nc r="R7"/>
  </rcc>
  <rcc rId="5084" sId="9" numFmtId="4">
    <oc r="C8">
      <v>1397.5</v>
    </oc>
    <nc r="C8"/>
  </rcc>
  <rcc rId="5085" sId="9" numFmtId="4">
    <oc r="D8">
      <v>5000</v>
    </oc>
    <nc r="D8"/>
  </rcc>
  <rcc rId="5086" sId="9" numFmtId="4">
    <oc r="E8">
      <v>20359.8</v>
    </oc>
    <nc r="E8"/>
  </rcc>
  <rcc rId="5087" sId="9" numFmtId="4">
    <oc r="F8">
      <v>8333.3333299999995</v>
    </oc>
    <nc r="F8"/>
  </rcc>
  <rcc rId="5088" sId="9" numFmtId="4">
    <oc r="G8">
      <v>899.1</v>
    </oc>
    <nc r="G8"/>
  </rcc>
  <rcc rId="5089" sId="9" numFmtId="4">
    <oc r="H8">
      <v>1000</v>
    </oc>
    <nc r="H8"/>
  </rcc>
  <rcc rId="5090" sId="9" numFmtId="4">
    <oc r="I8">
      <v>0</v>
    </oc>
    <nc r="I8"/>
  </rcc>
  <rcc rId="5091" sId="9" numFmtId="4">
    <oc r="J8">
      <v>1000</v>
    </oc>
    <nc r="J8"/>
  </rcc>
  <rcc rId="5092" sId="9" numFmtId="4">
    <oc r="K8">
      <v>11548.8</v>
    </oc>
    <nc r="K8"/>
  </rcc>
  <rcc rId="5093" sId="9" numFmtId="4">
    <oc r="L8">
      <v>3200</v>
    </oc>
    <nc r="L8"/>
  </rcc>
  <rcc rId="5094" sId="9" numFmtId="4">
    <oc r="M8">
      <v>0</v>
    </oc>
    <nc r="M8"/>
  </rcc>
  <rcc rId="5095" sId="9" numFmtId="4">
    <oc r="N8">
      <v>0</v>
    </oc>
    <nc r="N8"/>
  </rcc>
  <rcc rId="5096" sId="9">
    <oc r="O8">
      <f>M8+N8</f>
    </oc>
    <nc r="O8"/>
  </rcc>
  <rcc rId="5097" sId="9" numFmtId="4">
    <oc r="P8">
      <v>2000</v>
    </oc>
    <nc r="P8"/>
  </rcc>
  <rcc rId="5098" sId="9" numFmtId="4">
    <oc r="Q8">
      <v>3390.05</v>
    </oc>
    <nc r="Q8"/>
  </rcc>
  <rcc rId="5099" sId="9" numFmtId="4">
    <oc r="R8">
      <v>6843.3333300000004</v>
    </oc>
    <nc r="R8"/>
  </rcc>
  <rcc rId="5100" sId="9" numFmtId="4">
    <oc r="C10">
      <v>571.1</v>
    </oc>
    <nc r="C10"/>
  </rcc>
  <rcc rId="5101" sId="9" numFmtId="4">
    <oc r="D10">
      <v>5000</v>
    </oc>
    <nc r="D10"/>
  </rcc>
  <rcc rId="5102" sId="9" numFmtId="4">
    <oc r="E10">
      <v>9964.9</v>
    </oc>
    <nc r="E10"/>
  </rcc>
  <rcc rId="5103" sId="9" numFmtId="4">
    <oc r="F10">
      <v>8333.3333299999995</v>
    </oc>
    <nc r="F10"/>
  </rcc>
  <rcc rId="5104" sId="9" numFmtId="4">
    <oc r="G10">
      <v>572.20000000000005</v>
    </oc>
    <nc r="G10"/>
  </rcc>
  <rcc rId="5105" sId="9" numFmtId="4">
    <oc r="H10">
      <v>1000</v>
    </oc>
    <nc r="H10"/>
  </rcc>
  <rcc rId="5106" sId="9" numFmtId="4">
    <oc r="I10">
      <v>0</v>
    </oc>
    <nc r="I10"/>
  </rcc>
  <rcc rId="5107" sId="9" numFmtId="4">
    <oc r="J10">
      <v>1000</v>
    </oc>
    <nc r="J10"/>
  </rcc>
  <rcc rId="5108" sId="9" numFmtId="4">
    <oc r="K10">
      <v>0</v>
    </oc>
    <nc r="K10"/>
  </rcc>
  <rcc rId="5109" sId="9" numFmtId="4">
    <oc r="L10">
      <v>3200</v>
    </oc>
    <nc r="L10"/>
  </rcc>
  <rcc rId="5110" sId="9" numFmtId="4">
    <oc r="M10">
      <v>27.5</v>
    </oc>
    <nc r="M10"/>
  </rcc>
  <rcc rId="5111" sId="9" numFmtId="4">
    <oc r="N10">
      <v>3571</v>
    </oc>
    <nc r="N10"/>
  </rcc>
  <rcc rId="5112" sId="9">
    <oc r="O10">
      <f>M10+N10</f>
    </oc>
    <nc r="O10"/>
  </rcc>
  <rcc rId="5113" sId="9" numFmtId="4">
    <oc r="P10">
      <v>2000</v>
    </oc>
    <nc r="P10"/>
  </rcc>
  <rcc rId="5114" sId="9" numFmtId="4">
    <oc r="Q10">
      <v>3029.05</v>
    </oc>
    <nc r="Q10"/>
  </rcc>
  <rcc rId="5115" sId="9" numFmtId="4">
    <oc r="R10">
      <v>6843.3333300000004</v>
    </oc>
    <nc r="R10"/>
  </rcc>
  <rcc rId="5116" sId="9" numFmtId="4">
    <oc r="C11">
      <v>1471.1</v>
    </oc>
    <nc r="C11"/>
  </rcc>
  <rcc rId="5117" sId="9" numFmtId="4">
    <oc r="D11">
      <v>5000</v>
    </oc>
    <nc r="D11"/>
  </rcc>
  <rcc rId="5118" sId="9" numFmtId="4">
    <oc r="E11">
      <v>7934</v>
    </oc>
    <nc r="E11"/>
  </rcc>
  <rcc rId="5119" sId="9" numFmtId="4">
    <oc r="F11">
      <v>8333.3333299999995</v>
    </oc>
    <nc r="F11"/>
  </rcc>
  <rcc rId="5120" sId="9" numFmtId="4">
    <oc r="G11">
      <v>614.79999999999995</v>
    </oc>
    <nc r="G11"/>
  </rcc>
  <rcc rId="5121" sId="9" numFmtId="4">
    <oc r="H11">
      <v>1000</v>
    </oc>
    <nc r="H11"/>
  </rcc>
  <rcc rId="5122" sId="9" numFmtId="4">
    <oc r="I11">
      <v>0</v>
    </oc>
    <nc r="I11"/>
  </rcc>
  <rcc rId="5123" sId="9" numFmtId="4">
    <oc r="J11">
      <v>1000</v>
    </oc>
    <nc r="J11"/>
  </rcc>
  <rcc rId="5124" sId="9" numFmtId="4">
    <oc r="K11">
      <v>2805.3</v>
    </oc>
    <nc r="K11"/>
  </rcc>
  <rcc rId="5125" sId="9" numFmtId="4">
    <oc r="L11">
      <v>3200</v>
    </oc>
    <nc r="L11"/>
  </rcc>
  <rcc rId="5126" sId="9" numFmtId="4">
    <oc r="M11">
      <v>1521.3</v>
    </oc>
    <nc r="M11"/>
  </rcc>
  <rcc rId="5127" sId="9" numFmtId="4">
    <oc r="N11">
      <v>4296</v>
    </oc>
    <nc r="N11"/>
  </rcc>
  <rcc rId="5128" sId="9">
    <oc r="O11">
      <f>M11+N11</f>
    </oc>
    <nc r="O11"/>
  </rcc>
  <rcc rId="5129" sId="9" numFmtId="4">
    <oc r="P11">
      <v>2000</v>
    </oc>
    <nc r="P11"/>
  </rcc>
  <rcc rId="5130" sId="9" numFmtId="4">
    <oc r="Q11">
      <v>5254</v>
    </oc>
    <nc r="Q11"/>
  </rcc>
  <rcc rId="5131" sId="9" numFmtId="4">
    <oc r="R11">
      <v>6843.3333300000004</v>
    </oc>
    <nc r="R11"/>
  </rcc>
  <rcc rId="5132" sId="9" numFmtId="4">
    <oc r="C12">
      <v>5068.3</v>
    </oc>
    <nc r="C12"/>
  </rcc>
  <rcc rId="5133" sId="9" numFmtId="4">
    <oc r="D12">
      <v>5000</v>
    </oc>
    <nc r="D12"/>
  </rcc>
  <rcc rId="5134" sId="9" numFmtId="4">
    <oc r="E12">
      <v>3568.6</v>
    </oc>
    <nc r="E12"/>
  </rcc>
  <rcc rId="5135" sId="9" numFmtId="4">
    <oc r="F12">
      <v>8333.3333299999995</v>
    </oc>
    <nc r="F12"/>
  </rcc>
  <rcc rId="5136" sId="9" numFmtId="4">
    <oc r="G12">
      <v>268.7</v>
    </oc>
    <nc r="G12"/>
  </rcc>
  <rcc rId="5137" sId="9" numFmtId="4">
    <oc r="H12">
      <v>1000</v>
    </oc>
    <nc r="H12"/>
  </rcc>
  <rcc rId="5138" sId="9" numFmtId="4">
    <oc r="I12">
      <v>0</v>
    </oc>
    <nc r="I12"/>
  </rcc>
  <rcc rId="5139" sId="9" numFmtId="4">
    <oc r="J12">
      <v>1000</v>
    </oc>
    <nc r="J12"/>
  </rcc>
  <rcc rId="5140" sId="9" numFmtId="4">
    <oc r="K12">
      <v>6243.4</v>
    </oc>
    <nc r="K12"/>
  </rcc>
  <rcc rId="5141" sId="9" numFmtId="4">
    <oc r="L12">
      <v>3200</v>
    </oc>
    <nc r="L12"/>
  </rcc>
  <rcc rId="5142" sId="9" numFmtId="4">
    <oc r="M12">
      <v>814.2</v>
    </oc>
    <nc r="M12"/>
  </rcc>
  <rcc rId="5143" sId="9" numFmtId="4">
    <oc r="N12">
      <v>4990</v>
    </oc>
    <nc r="N12"/>
  </rcc>
  <rcc rId="5144" sId="9">
    <oc r="O12">
      <f>M12+N12</f>
    </oc>
    <nc r="O12"/>
  </rcc>
  <rcc rId="5145" sId="9" numFmtId="4">
    <oc r="P12">
      <v>2000</v>
    </oc>
    <nc r="P12"/>
  </rcc>
  <rcc rId="5146" sId="9" numFmtId="4">
    <oc r="Q12">
      <v>6869.9</v>
    </oc>
    <nc r="Q12"/>
  </rcc>
  <rcc rId="5147" sId="9" numFmtId="4">
    <oc r="R12">
      <v>6843.3333300000004</v>
    </oc>
    <nc r="R12"/>
  </rcc>
  <rcc rId="5148" sId="9" numFmtId="4">
    <oc r="C13">
      <v>6964.3</v>
    </oc>
    <nc r="C13"/>
  </rcc>
  <rcc rId="5149" sId="9" numFmtId="4">
    <oc r="D13">
      <v>5000</v>
    </oc>
    <nc r="D13"/>
  </rcc>
  <rcc rId="5150" sId="9" numFmtId="4">
    <oc r="E13">
      <v>3616.2</v>
    </oc>
    <nc r="E13"/>
  </rcc>
  <rcc rId="5151" sId="9" numFmtId="4">
    <oc r="F13">
      <v>8333.3333299999995</v>
    </oc>
    <nc r="F13"/>
  </rcc>
  <rcc rId="5152" sId="9" numFmtId="4">
    <oc r="G13">
      <v>398.5</v>
    </oc>
    <nc r="G13"/>
  </rcc>
  <rcc rId="5153" sId="9" numFmtId="4">
    <oc r="H13">
      <v>1000</v>
    </oc>
    <nc r="H13"/>
  </rcc>
  <rcc rId="5154" sId="9" numFmtId="4">
    <oc r="I13">
      <v>0</v>
    </oc>
    <nc r="I13"/>
  </rcc>
  <rcc rId="5155" sId="9" numFmtId="4">
    <oc r="J13">
      <v>1000</v>
    </oc>
    <nc r="J13"/>
  </rcc>
  <rcc rId="5156" sId="9" numFmtId="4">
    <oc r="K13">
      <v>0</v>
    </oc>
    <nc r="K13"/>
  </rcc>
  <rcc rId="5157" sId="9" numFmtId="4">
    <oc r="L13">
      <v>3200</v>
    </oc>
    <nc r="L13"/>
  </rcc>
  <rcc rId="5158" sId="9" numFmtId="4">
    <oc r="M13">
      <v>684.3</v>
    </oc>
    <nc r="M13"/>
  </rcc>
  <rcc rId="5159" sId="9" numFmtId="4">
    <oc r="N13">
      <v>3021</v>
    </oc>
    <nc r="N13"/>
  </rcc>
  <rcc rId="5160" sId="9">
    <oc r="O13">
      <f>M13+N13</f>
    </oc>
    <nc r="O13"/>
  </rcc>
  <rcc rId="5161" sId="9" numFmtId="4">
    <oc r="P13">
      <v>2000</v>
    </oc>
    <nc r="P13"/>
  </rcc>
  <rcc rId="5162" sId="9" numFmtId="4">
    <oc r="Q13">
      <v>7367.3</v>
    </oc>
    <nc r="Q13"/>
  </rcc>
  <rcc rId="5163" sId="9" numFmtId="4">
    <oc r="R13">
      <v>6843.3333300000004</v>
    </oc>
    <nc r="R13"/>
  </rcc>
  <rcc rId="5164" sId="9" numFmtId="4">
    <oc r="C14">
      <v>10567.5</v>
    </oc>
    <nc r="C14"/>
  </rcc>
  <rcc rId="5165" sId="9" numFmtId="4">
    <oc r="D14">
      <v>5000</v>
    </oc>
    <nc r="D14"/>
  </rcc>
  <rcc rId="5166" sId="9" numFmtId="4">
    <oc r="E14">
      <v>1441.2</v>
    </oc>
    <nc r="E14"/>
  </rcc>
  <rcc rId="5167" sId="9" numFmtId="4">
    <oc r="F14">
      <v>8333.3333299999995</v>
    </oc>
    <nc r="F14"/>
  </rcc>
  <rcc rId="5168" sId="9" numFmtId="4">
    <oc r="G14">
      <v>341.6</v>
    </oc>
    <nc r="G14"/>
  </rcc>
  <rcc rId="5169" sId="9" numFmtId="4">
    <oc r="H14">
      <v>1000</v>
    </oc>
    <nc r="H14"/>
  </rcc>
  <rcc rId="5170" sId="9" numFmtId="4">
    <oc r="I14">
      <v>0</v>
    </oc>
    <nc r="I14"/>
  </rcc>
  <rcc rId="5171" sId="9" numFmtId="4">
    <oc r="J14">
      <v>1000</v>
    </oc>
    <nc r="J14"/>
  </rcc>
  <rcc rId="5172" sId="9" numFmtId="4">
    <oc r="K14">
      <v>15147.9</v>
    </oc>
    <nc r="K14"/>
  </rcc>
  <rcc rId="5173" sId="9" numFmtId="4">
    <oc r="L14">
      <v>3200</v>
    </oc>
    <nc r="L14"/>
  </rcc>
  <rcc rId="5174" sId="9" numFmtId="4">
    <oc r="M14">
      <v>20.7</v>
    </oc>
    <nc r="M14"/>
  </rcc>
  <rcc rId="5175" sId="9" numFmtId="4">
    <oc r="N14">
      <v>3162</v>
    </oc>
    <nc r="N14"/>
  </rcc>
  <rcc rId="5176" sId="9">
    <oc r="O14">
      <f>M14+N14</f>
    </oc>
    <nc r="O14"/>
  </rcc>
  <rcc rId="5177" sId="9" numFmtId="4">
    <oc r="P14">
      <v>2000</v>
    </oc>
    <nc r="P14"/>
  </rcc>
  <rcc rId="5178" sId="9" numFmtId="4">
    <oc r="Q14">
      <v>9106</v>
    </oc>
    <nc r="Q14"/>
  </rcc>
  <rcc rId="5179" sId="9" numFmtId="4">
    <oc r="R14">
      <v>6843.3333300000004</v>
    </oc>
    <nc r="R14"/>
  </rcc>
  <rcc rId="5180" sId="9" numFmtId="4">
    <oc r="C15">
      <v>11731.2</v>
    </oc>
    <nc r="C15"/>
  </rcc>
  <rcc rId="5181" sId="9" numFmtId="4">
    <oc r="D15">
      <v>5000</v>
    </oc>
    <nc r="D15"/>
  </rcc>
  <rcc rId="5182" sId="9" numFmtId="4">
    <oc r="E15">
      <v>1658.6</v>
    </oc>
    <nc r="E15"/>
  </rcc>
  <rcc rId="5183" sId="9" numFmtId="4">
    <oc r="F15">
      <v>8333.3333299999995</v>
    </oc>
    <nc r="F15"/>
  </rcc>
  <rcc rId="5184" sId="9" numFmtId="4">
    <oc r="G15">
      <v>574.79999999999995</v>
    </oc>
    <nc r="G15"/>
  </rcc>
  <rcc rId="5185" sId="9" numFmtId="4">
    <oc r="H15">
      <v>1000</v>
    </oc>
    <nc r="H15"/>
  </rcc>
  <rcc rId="5186" sId="9" numFmtId="4">
    <oc r="I15">
      <v>600</v>
    </oc>
    <nc r="I15"/>
  </rcc>
  <rcc rId="5187" sId="9" numFmtId="4">
    <oc r="J15">
      <v>1000</v>
    </oc>
    <nc r="J15"/>
  </rcc>
  <rcc rId="5188" sId="9" numFmtId="4">
    <oc r="K15">
      <v>13314.4</v>
    </oc>
    <nc r="K15"/>
  </rcc>
  <rcc rId="5189" sId="9" numFmtId="4">
    <oc r="L15">
      <v>3200</v>
    </oc>
    <nc r="L15"/>
  </rcc>
  <rcc rId="5190" sId="9" numFmtId="4">
    <oc r="M15">
      <v>0</v>
    </oc>
    <nc r="M15"/>
  </rcc>
  <rcc rId="5191" sId="9" numFmtId="4">
    <oc r="N15">
      <v>0</v>
    </oc>
    <nc r="N15"/>
  </rcc>
  <rcc rId="5192" sId="9">
    <oc r="O15">
      <f>M15+N15</f>
    </oc>
    <nc r="O15"/>
  </rcc>
  <rcc rId="5193" sId="9" numFmtId="4">
    <oc r="P15">
      <v>2000</v>
    </oc>
    <nc r="P15"/>
  </rcc>
  <rcc rId="5194" sId="9" numFmtId="4">
    <oc r="Q15">
      <v>10764.8</v>
    </oc>
    <nc r="Q15"/>
  </rcc>
  <rcc rId="5195" sId="9" numFmtId="4">
    <oc r="R15">
      <v>6843.3333300000004</v>
    </oc>
    <nc r="R15"/>
  </rcc>
  <rcc rId="5196" sId="9" numFmtId="4">
    <oc r="C16">
      <v>1288.7</v>
    </oc>
    <nc r="C16"/>
  </rcc>
  <rcc rId="5197" sId="9" numFmtId="4">
    <oc r="D16">
      <v>5000</v>
    </oc>
    <nc r="D16"/>
  </rcc>
  <rcc rId="5198" sId="9" numFmtId="4">
    <oc r="E16">
      <v>18805.599999999999</v>
    </oc>
    <nc r="E16"/>
  </rcc>
  <rcc rId="5199" sId="9" numFmtId="4">
    <oc r="F16">
      <v>8333.3333299999995</v>
    </oc>
    <nc r="F16"/>
  </rcc>
  <rcc rId="5200" sId="9" numFmtId="4">
    <oc r="G16">
      <v>1239.5</v>
    </oc>
    <nc r="G16"/>
  </rcc>
  <rcc rId="5201" sId="9" numFmtId="4">
    <oc r="H16">
      <v>1000</v>
    </oc>
    <nc r="H16"/>
  </rcc>
  <rcc rId="5202" sId="9" numFmtId="4">
    <oc r="I16">
      <v>0</v>
    </oc>
    <nc r="I16"/>
  </rcc>
  <rcc rId="5203" sId="9" numFmtId="4">
    <oc r="J16">
      <v>1000</v>
    </oc>
    <nc r="J16"/>
  </rcc>
  <rcc rId="5204" sId="9" numFmtId="4">
    <oc r="K16">
      <v>4021.5</v>
    </oc>
    <nc r="K16"/>
  </rcc>
  <rcc rId="5205" sId="9" numFmtId="4">
    <oc r="L16">
      <v>3200</v>
    </oc>
    <nc r="L16"/>
  </rcc>
  <rcc rId="5206" sId="9" numFmtId="4">
    <oc r="M16">
      <v>0</v>
    </oc>
    <nc r="M16"/>
  </rcc>
  <rcc rId="5207" sId="9" numFmtId="4">
    <oc r="N16">
      <v>0</v>
    </oc>
    <nc r="N16"/>
  </rcc>
  <rcc rId="5208" sId="9">
    <oc r="O16">
      <f>M16+N16</f>
    </oc>
    <nc r="O16"/>
  </rcc>
  <rcc rId="5209" sId="9" numFmtId="4">
    <oc r="P16">
      <v>2000</v>
    </oc>
    <nc r="P16"/>
  </rcc>
  <rcc rId="5210" sId="9" numFmtId="4">
    <oc r="Q16">
      <v>3674.7</v>
    </oc>
    <nc r="Q16"/>
  </rcc>
  <rcc rId="5211" sId="9" numFmtId="4">
    <oc r="R16">
      <v>6843.3333300000004</v>
    </oc>
    <nc r="R16"/>
  </rcc>
  <rcc rId="5212" sId="9" numFmtId="4">
    <oc r="C18">
      <v>2818.6</v>
    </oc>
    <nc r="C18"/>
  </rcc>
  <rcc rId="5213" sId="9" numFmtId="4">
    <oc r="D18">
      <v>5000</v>
    </oc>
    <nc r="D18"/>
  </rcc>
  <rcc rId="5214" sId="9" numFmtId="4">
    <oc r="E18">
      <v>11718.3</v>
    </oc>
    <nc r="E18"/>
  </rcc>
  <rcc rId="5215" sId="9" numFmtId="4">
    <oc r="F18">
      <v>8333.3333299999995</v>
    </oc>
    <nc r="F18"/>
  </rcc>
  <rcc rId="5216" sId="9" numFmtId="4">
    <oc r="G18">
      <v>520.4</v>
    </oc>
    <nc r="G18"/>
  </rcc>
  <rcc rId="5217" sId="9" numFmtId="4">
    <oc r="H18">
      <v>1000</v>
    </oc>
    <nc r="H18"/>
  </rcc>
  <rcc rId="5218" sId="9" numFmtId="4">
    <oc r="I18">
      <v>0</v>
    </oc>
    <nc r="I18"/>
  </rcc>
  <rcc rId="5219" sId="9" numFmtId="4">
    <oc r="J18">
      <v>1000</v>
    </oc>
    <nc r="J18"/>
  </rcc>
  <rcc rId="5220" sId="9" numFmtId="4">
    <oc r="K18">
      <v>1143.5999999999999</v>
    </oc>
    <nc r="K18"/>
  </rcc>
  <rcc rId="5221" sId="9" numFmtId="4">
    <oc r="L18">
      <v>3200</v>
    </oc>
    <nc r="L18"/>
  </rcc>
  <rcc rId="5222" sId="9" numFmtId="4">
    <oc r="M18">
      <v>623.79999999999995</v>
    </oc>
    <nc r="M18"/>
  </rcc>
  <rcc rId="5223" sId="9" numFmtId="4">
    <oc r="N18">
      <v>2529.6</v>
    </oc>
    <nc r="N18"/>
  </rcc>
  <rcc rId="5224" sId="9">
    <oc r="O18">
      <f>M18+N18</f>
    </oc>
    <nc r="O18"/>
  </rcc>
  <rcc rId="5225" sId="9" numFmtId="4">
    <oc r="P18">
      <v>2000</v>
    </oc>
    <nc r="P18"/>
  </rcc>
  <rcc rId="5226" sId="9" numFmtId="4">
    <oc r="Q18">
      <v>5296</v>
    </oc>
    <nc r="Q18"/>
  </rcc>
  <rcc rId="5227" sId="9" numFmtId="4">
    <oc r="R18">
      <v>6843.3333300000004</v>
    </oc>
    <nc r="R18"/>
  </rcc>
  <rcc rId="5228" sId="9" numFmtId="4">
    <oc r="C19">
      <v>1344.7</v>
    </oc>
    <nc r="C19"/>
  </rcc>
  <rcc rId="5229" sId="9" numFmtId="4">
    <oc r="D19">
      <v>5000</v>
    </oc>
    <nc r="D19"/>
  </rcc>
  <rcc rId="5230" sId="9" numFmtId="4">
    <oc r="E19">
      <v>10704.7</v>
    </oc>
    <nc r="E19"/>
  </rcc>
  <rcc rId="5231" sId="9" numFmtId="4">
    <oc r="F19">
      <v>8333.3333299999995</v>
    </oc>
    <nc r="F19"/>
  </rcc>
  <rcc rId="5232" sId="9" numFmtId="4">
    <oc r="G19">
      <v>295.89999999999998</v>
    </oc>
    <nc r="G19"/>
  </rcc>
  <rcc rId="5233" sId="9" numFmtId="4">
    <oc r="H19">
      <v>1000</v>
    </oc>
    <nc r="H19"/>
  </rcc>
  <rcc rId="5234" sId="9" numFmtId="4">
    <oc r="I19">
      <v>0</v>
    </oc>
    <nc r="I19"/>
  </rcc>
  <rcc rId="5235" sId="9" numFmtId="4">
    <oc r="J19">
      <v>1000</v>
    </oc>
    <nc r="J19"/>
  </rcc>
  <rcc rId="5236" sId="9" numFmtId="4">
    <oc r="K19">
      <v>0</v>
    </oc>
    <nc r="K19"/>
  </rcc>
  <rcc rId="5237" sId="9" numFmtId="4">
    <oc r="L19">
      <v>3200</v>
    </oc>
    <nc r="L19"/>
  </rcc>
  <rcc rId="5238" sId="9" numFmtId="4">
    <oc r="M19">
      <v>37.200000000000003</v>
    </oc>
    <nc r="M19"/>
  </rcc>
  <rcc rId="5239" sId="9" numFmtId="4">
    <oc r="N19">
      <v>2618</v>
    </oc>
    <nc r="N19"/>
  </rcc>
  <rcc rId="5240" sId="9">
    <oc r="O19">
      <f>M19+N19</f>
    </oc>
    <nc r="O19"/>
  </rcc>
  <rcc rId="5241" sId="9" numFmtId="4">
    <oc r="P19">
      <v>2000</v>
    </oc>
    <nc r="P19"/>
  </rcc>
  <rcc rId="5242" sId="9" numFmtId="4">
    <oc r="Q19">
      <v>5742.9</v>
    </oc>
    <nc r="Q19"/>
  </rcc>
  <rcc rId="5243" sId="9" numFmtId="4">
    <oc r="R19">
      <v>6843.3333300000004</v>
    </oc>
    <nc r="R19"/>
  </rcc>
  <rcc rId="5244" sId="9" numFmtId="4">
    <oc r="C20">
      <v>5130.8999999999996</v>
    </oc>
    <nc r="C20"/>
  </rcc>
  <rcc rId="5245" sId="9" numFmtId="4">
    <oc r="D20">
      <v>5000</v>
    </oc>
    <nc r="D20"/>
  </rcc>
  <rcc rId="5246" sId="9" numFmtId="4">
    <oc r="E20">
      <v>2027.4</v>
    </oc>
    <nc r="E20"/>
  </rcc>
  <rcc rId="5247" sId="9" numFmtId="4">
    <oc r="F20">
      <v>8333.3333299999995</v>
    </oc>
    <nc r="F20"/>
  </rcc>
  <rcc rId="5248" sId="9" numFmtId="4">
    <oc r="G20">
      <v>536.5</v>
    </oc>
    <nc r="G20"/>
  </rcc>
  <rcc rId="5249" sId="9" numFmtId="4">
    <oc r="H20">
      <v>1000</v>
    </oc>
    <nc r="H20"/>
  </rcc>
  <rcc rId="5250" sId="9" numFmtId="4">
    <oc r="I20">
      <v>0</v>
    </oc>
    <nc r="I20"/>
  </rcc>
  <rcc rId="5251" sId="9" numFmtId="4">
    <oc r="J20">
      <v>1000</v>
    </oc>
    <nc r="J20"/>
  </rcc>
  <rcc rId="5252" sId="9" numFmtId="4">
    <oc r="K20">
      <v>1187.5</v>
    </oc>
    <nc r="K20"/>
  </rcc>
  <rcc rId="5253" sId="9" numFmtId="4">
    <oc r="L20">
      <v>3200</v>
    </oc>
    <nc r="L20"/>
  </rcc>
  <rcc rId="5254" sId="9" numFmtId="4">
    <oc r="M20">
      <v>0</v>
    </oc>
    <nc r="M20"/>
  </rcc>
  <rcc rId="5255" sId="9" numFmtId="4">
    <oc r="N20">
      <v>2635</v>
    </oc>
    <nc r="N20"/>
  </rcc>
  <rcc rId="5256" sId="9">
    <oc r="O20">
      <f>M20+N20</f>
    </oc>
    <nc r="O20"/>
  </rcc>
  <rcc rId="5257" sId="9" numFmtId="4">
    <oc r="P20">
      <v>2000</v>
    </oc>
    <nc r="P20"/>
  </rcc>
  <rcc rId="5258" sId="9" numFmtId="4">
    <oc r="Q20">
      <v>4805</v>
    </oc>
    <nc r="Q20"/>
  </rcc>
  <rcc rId="5259" sId="9" numFmtId="4">
    <oc r="R20">
      <v>6843.3333300000004</v>
    </oc>
    <nc r="R20"/>
  </rcc>
  <rcc rId="5260" sId="9" numFmtId="4">
    <oc r="C21">
      <v>6039.05</v>
    </oc>
    <nc r="C21"/>
  </rcc>
  <rcc rId="5261" sId="9" numFmtId="4">
    <oc r="D21">
      <v>5000</v>
    </oc>
    <nc r="D21"/>
  </rcc>
  <rcc rId="5262" sId="9" numFmtId="4">
    <oc r="E21">
      <v>241.25</v>
    </oc>
    <nc r="E21"/>
  </rcc>
  <rcc rId="5263" sId="9" numFmtId="4">
    <oc r="F21">
      <v>8333.3333299999995</v>
    </oc>
    <nc r="F21"/>
  </rcc>
  <rcc rId="5264" sId="9" numFmtId="4">
    <oc r="G21">
      <v>131</v>
    </oc>
    <nc r="G21"/>
  </rcc>
  <rcc rId="5265" sId="9" numFmtId="4">
    <oc r="H21">
      <v>1000</v>
    </oc>
    <nc r="H21"/>
  </rcc>
  <rcc rId="5266" sId="9" numFmtId="4">
    <oc r="I21">
      <v>0</v>
    </oc>
    <nc r="I21"/>
  </rcc>
  <rcc rId="5267" sId="9" numFmtId="4">
    <oc r="J21">
      <v>1000</v>
    </oc>
    <nc r="J21"/>
  </rcc>
  <rcc rId="5268" sId="9" numFmtId="4">
    <oc r="K21">
      <v>0</v>
    </oc>
    <nc r="K21"/>
  </rcc>
  <rcc rId="5269" sId="9" numFmtId="4">
    <oc r="L21">
      <v>3200</v>
    </oc>
    <nc r="L21"/>
  </rcc>
  <rcc rId="5270" sId="9" numFmtId="4">
    <oc r="M21">
      <v>2009.5</v>
    </oc>
    <nc r="M21"/>
  </rcc>
  <rcc rId="5271" sId="9" numFmtId="4">
    <oc r="N21">
      <v>6784.8</v>
    </oc>
    <nc r="N21"/>
  </rcc>
  <rcc rId="5272" sId="9">
    <oc r="O21">
      <f>M21+N21</f>
    </oc>
    <nc r="O21"/>
  </rcc>
  <rcc rId="5273" sId="9" numFmtId="4">
    <oc r="P21">
      <v>2000</v>
    </oc>
    <nc r="P21"/>
  </rcc>
  <rcc rId="5274" sId="9" numFmtId="4">
    <oc r="Q21">
      <v>6594.8</v>
    </oc>
    <nc r="Q21"/>
  </rcc>
  <rcc rId="5275" sId="9" numFmtId="4">
    <oc r="R21">
      <v>6843.3333300000004</v>
    </oc>
    <nc r="R21"/>
  </rcc>
  <rcc rId="5276" sId="9" numFmtId="4">
    <oc r="C22">
      <v>10005.799999999999</v>
    </oc>
    <nc r="C22"/>
  </rcc>
  <rcc rId="5277" sId="9" numFmtId="4">
    <oc r="D22">
      <v>5000</v>
    </oc>
    <nc r="D22"/>
  </rcc>
  <rcc rId="5278" sId="9" numFmtId="4">
    <oc r="E22">
      <v>132</v>
    </oc>
    <nc r="E22"/>
  </rcc>
  <rcc rId="5279" sId="9" numFmtId="4">
    <oc r="F22">
      <v>8333.3333299999995</v>
    </oc>
    <nc r="F22"/>
  </rcc>
  <rcc rId="5280" sId="9" numFmtId="4">
    <oc r="G22">
      <v>5.15</v>
    </oc>
    <nc r="G22"/>
  </rcc>
  <rcc rId="5281" sId="9" numFmtId="4">
    <oc r="H22">
      <v>1000</v>
    </oc>
    <nc r="H22"/>
  </rcc>
  <rcc rId="5282" sId="9" numFmtId="4">
    <oc r="I22">
      <v>0</v>
    </oc>
    <nc r="I22"/>
  </rcc>
  <rcc rId="5283" sId="9" numFmtId="4">
    <oc r="J22">
      <v>1000</v>
    </oc>
    <nc r="J22"/>
  </rcc>
  <rcc rId="5284" sId="9" numFmtId="4">
    <oc r="K22">
      <v>15712.4</v>
    </oc>
    <nc r="K22"/>
  </rcc>
  <rcc rId="5285" sId="9" numFmtId="4">
    <oc r="L22">
      <v>3200</v>
    </oc>
    <nc r="L22"/>
  </rcc>
  <rcc rId="5286" sId="9" numFmtId="4">
    <oc r="M22">
      <v>114</v>
    </oc>
    <nc r="M22"/>
  </rcc>
  <rcc rId="5287" sId="9" numFmtId="4">
    <oc r="N22">
      <v>3287</v>
    </oc>
    <nc r="N22"/>
  </rcc>
  <rcc rId="5288" sId="9">
    <oc r="O22">
      <f>M22+N22</f>
    </oc>
    <nc r="O22"/>
  </rcc>
  <rcc rId="5289" sId="9" numFmtId="4">
    <oc r="P22">
      <v>2000</v>
    </oc>
    <nc r="P22"/>
  </rcc>
  <rcc rId="5290" sId="9" numFmtId="4">
    <oc r="Q22">
      <v>8423.15</v>
    </oc>
    <nc r="Q22"/>
  </rcc>
  <rcc rId="5291" sId="9" numFmtId="4">
    <oc r="R22">
      <v>6843.3333300000004</v>
    </oc>
    <nc r="R22"/>
  </rcc>
  <rcc rId="5292" sId="9" numFmtId="4">
    <oc r="C23">
      <v>13289</v>
    </oc>
    <nc r="C23"/>
  </rcc>
  <rcc rId="5293" sId="9" numFmtId="4">
    <oc r="D23">
      <v>5000</v>
    </oc>
    <nc r="D23"/>
  </rcc>
  <rcc rId="5294" sId="9" numFmtId="4">
    <oc r="E23">
      <v>71</v>
    </oc>
    <nc r="E23"/>
  </rcc>
  <rcc rId="5295" sId="9" numFmtId="4">
    <oc r="F23">
      <v>8333.3333299999995</v>
    </oc>
    <nc r="F23"/>
  </rcc>
  <rcc rId="5296" sId="9" numFmtId="4">
    <oc r="G23">
      <v>61.75</v>
    </oc>
    <nc r="G23"/>
  </rcc>
  <rcc rId="5297" sId="9" numFmtId="4">
    <oc r="H23">
      <v>1000</v>
    </oc>
    <nc r="H23"/>
  </rcc>
  <rcc rId="5298" sId="9" numFmtId="4">
    <oc r="I23">
      <v>0</v>
    </oc>
    <nc r="I23"/>
  </rcc>
  <rcc rId="5299" sId="9" numFmtId="4">
    <oc r="J23">
      <v>1000</v>
    </oc>
    <nc r="J23"/>
  </rcc>
  <rcc rId="5300" sId="9" numFmtId="4">
    <oc r="K23">
      <v>13311.9</v>
    </oc>
    <nc r="K23"/>
  </rcc>
  <rcc rId="5301" sId="9" numFmtId="4">
    <oc r="L23">
      <v>3200</v>
    </oc>
    <nc r="L23"/>
  </rcc>
  <rcc rId="5302" sId="9" numFmtId="4">
    <oc r="M23">
      <v>246.5</v>
    </oc>
    <nc r="M23"/>
  </rcc>
  <rcc rId="5303" sId="9" numFmtId="4">
    <oc r="N23">
      <v>0</v>
    </oc>
    <nc r="N23"/>
  </rcc>
  <rcc rId="5304" sId="9">
    <oc r="O23">
      <f>M23+N23</f>
    </oc>
    <nc r="O23"/>
  </rcc>
  <rcc rId="5305" sId="9" numFmtId="4">
    <oc r="P23">
      <v>2000</v>
    </oc>
    <nc r="P23"/>
  </rcc>
  <rcc rId="5306" sId="9" numFmtId="4">
    <oc r="Q23">
      <v>8093.8</v>
    </oc>
    <nc r="Q23"/>
  </rcc>
  <rcc rId="5307" sId="9" numFmtId="4">
    <oc r="R23">
      <v>6843.3333300000004</v>
    </oc>
    <nc r="R23"/>
  </rcc>
  <rcc rId="5308" sId="9" numFmtId="4">
    <oc r="C24">
      <v>13157.2</v>
    </oc>
    <nc r="C24"/>
  </rcc>
  <rcc rId="5309" sId="9" numFmtId="4">
    <oc r="D24">
      <v>5000</v>
    </oc>
    <nc r="D24"/>
  </rcc>
  <rcc rId="5310" sId="9" numFmtId="4">
    <oc r="E24">
      <v>2987.1</v>
    </oc>
    <nc r="E24"/>
  </rcc>
  <rcc rId="5311" sId="9" numFmtId="4">
    <oc r="F24">
      <v>8333.3333299999995</v>
    </oc>
    <nc r="F24"/>
  </rcc>
  <rcc rId="5312" sId="9" numFmtId="4">
    <oc r="G24">
      <v>811.15</v>
    </oc>
    <nc r="G24"/>
  </rcc>
  <rcc rId="5313" sId="9" numFmtId="4">
    <oc r="H24">
      <v>1000</v>
    </oc>
    <nc r="H24"/>
  </rcc>
  <rcc rId="5314" sId="9" numFmtId="4">
    <oc r="I24">
      <v>0</v>
    </oc>
    <nc r="I24"/>
  </rcc>
  <rcc rId="5315" sId="9" numFmtId="4">
    <oc r="J24">
      <v>1000</v>
    </oc>
    <nc r="J24"/>
  </rcc>
  <rcc rId="5316" sId="9" numFmtId="4">
    <oc r="K24">
      <v>8638.5499999999993</v>
    </oc>
    <nc r="K24"/>
  </rcc>
  <rcc rId="5317" sId="9" numFmtId="4">
    <oc r="L24">
      <v>3200</v>
    </oc>
    <nc r="L24"/>
  </rcc>
  <rcc rId="5318" sId="9" numFmtId="4">
    <oc r="M24">
      <v>0</v>
    </oc>
    <nc r="M24"/>
  </rcc>
  <rcc rId="5319" sId="9" numFmtId="4">
    <oc r="N24">
      <v>0</v>
    </oc>
    <nc r="N24"/>
  </rcc>
  <rcc rId="5320" sId="9">
    <oc r="O24">
      <f>M24+N24</f>
    </oc>
    <nc r="O24"/>
  </rcc>
  <rcc rId="5321" sId="9" numFmtId="4">
    <oc r="P24">
      <v>2000</v>
    </oc>
    <nc r="P24"/>
  </rcc>
  <rcc rId="5322" sId="9" numFmtId="4">
    <oc r="Q24">
      <v>4204.6499999999996</v>
    </oc>
    <nc r="Q24"/>
  </rcc>
  <rcc rId="5323" sId="9" numFmtId="4">
    <oc r="R24">
      <v>6843.3333300000004</v>
    </oc>
    <nc r="R24"/>
  </rcc>
  <rcc rId="5324" sId="9" numFmtId="4">
    <oc r="C26">
      <v>6231.95</v>
    </oc>
    <nc r="C26"/>
  </rcc>
  <rcc rId="5325" sId="9" numFmtId="4">
    <oc r="D26">
      <v>5000</v>
    </oc>
    <nc r="D26"/>
  </rcc>
  <rcc rId="5326" sId="9" numFmtId="4">
    <oc r="E26">
      <v>396.45</v>
    </oc>
    <nc r="E26"/>
  </rcc>
  <rcc rId="5327" sId="9" numFmtId="4">
    <oc r="F26">
      <v>8333.3333299999995</v>
    </oc>
    <nc r="F26"/>
  </rcc>
  <rcc rId="5328" sId="9" numFmtId="4">
    <oc r="G26">
      <v>615.1</v>
    </oc>
    <nc r="G26"/>
  </rcc>
  <rcc rId="5329" sId="9" numFmtId="4">
    <oc r="H26">
      <v>1000</v>
    </oc>
    <nc r="H26"/>
  </rcc>
  <rcc rId="5330" sId="9" numFmtId="4">
    <oc r="I26">
      <v>0</v>
    </oc>
    <nc r="I26"/>
  </rcc>
  <rcc rId="5331" sId="9" numFmtId="4">
    <oc r="J26">
      <v>1000</v>
    </oc>
    <nc r="J26"/>
  </rcc>
  <rcc rId="5332" sId="9" numFmtId="4">
    <oc r="K26">
      <v>0</v>
    </oc>
    <nc r="K26"/>
  </rcc>
  <rcc rId="5333" sId="9" numFmtId="4">
    <oc r="L26">
      <v>3200</v>
    </oc>
    <nc r="L26"/>
  </rcc>
  <rcc rId="5334" sId="9" numFmtId="4">
    <oc r="M26">
      <v>1362.2</v>
    </oc>
    <nc r="M26"/>
  </rcc>
  <rcc rId="5335" sId="9" numFmtId="4">
    <oc r="N26">
      <v>4822.8</v>
    </oc>
    <nc r="N26"/>
  </rcc>
  <rcc rId="5336" sId="9">
    <oc r="O26">
      <f>M26+N26</f>
    </oc>
    <nc r="O26"/>
  </rcc>
  <rcc rId="5337" sId="9" numFmtId="4">
    <oc r="P26">
      <v>2000</v>
    </oc>
    <nc r="P26"/>
  </rcc>
  <rcc rId="5338" sId="9" numFmtId="4">
    <oc r="Q26">
      <v>6956.9</v>
    </oc>
    <nc r="Q26"/>
  </rcc>
  <rcc rId="5339" sId="9" numFmtId="4">
    <oc r="R26">
      <v>6843.3333300000004</v>
    </oc>
    <nc r="R26"/>
  </rcc>
  <rcc rId="5340" sId="9" numFmtId="4">
    <oc r="C27">
      <v>9612.65</v>
    </oc>
    <nc r="C27"/>
  </rcc>
  <rcc rId="5341" sId="9" numFmtId="4">
    <oc r="D27">
      <v>5000</v>
    </oc>
    <nc r="D27"/>
  </rcc>
  <rcc rId="5342" sId="9" numFmtId="4">
    <oc r="E27">
      <v>1260.3499999999999</v>
    </oc>
    <nc r="E27"/>
  </rcc>
  <rcc rId="5343" sId="9" numFmtId="4">
    <oc r="F27">
      <v>8333.3333299999995</v>
    </oc>
    <nc r="F27"/>
  </rcc>
  <rcc rId="5344" sId="9" numFmtId="4">
    <oc r="G27">
      <v>387.95</v>
    </oc>
    <nc r="G27"/>
  </rcc>
  <rcc rId="5345" sId="9" numFmtId="4">
    <oc r="H27">
      <v>1000</v>
    </oc>
    <nc r="H27"/>
  </rcc>
  <rcc rId="5346" sId="9" numFmtId="4">
    <oc r="I27">
      <v>0</v>
    </oc>
    <nc r="I27"/>
  </rcc>
  <rcc rId="5347" sId="9" numFmtId="4">
    <oc r="J27">
      <v>1000</v>
    </oc>
    <nc r="J27"/>
  </rcc>
  <rcc rId="5348" sId="9" numFmtId="4">
    <oc r="K27">
      <v>0</v>
    </oc>
    <nc r="K27"/>
  </rcc>
  <rcc rId="5349" sId="9" numFmtId="4">
    <oc r="L27">
      <v>3200</v>
    </oc>
    <nc r="L27"/>
  </rcc>
  <rcc rId="5350" sId="9" numFmtId="4">
    <oc r="M27">
      <v>917.05</v>
    </oc>
    <nc r="M27"/>
  </rcc>
  <rcc rId="5351" sId="9" numFmtId="4">
    <oc r="N27">
      <v>5511</v>
    </oc>
    <nc r="N27"/>
  </rcc>
  <rcc rId="5352" sId="9">
    <oc r="O27">
      <f>M27+N27</f>
    </oc>
    <nc r="O27"/>
  </rcc>
  <rcc rId="5353" sId="9" numFmtId="4">
    <oc r="P27">
      <v>2000</v>
    </oc>
    <nc r="P27"/>
  </rcc>
  <rcc rId="5354" sId="9" numFmtId="4">
    <oc r="Q27">
      <v>6341.4</v>
    </oc>
    <nc r="Q27"/>
  </rcc>
  <rcc rId="5355" sId="9" numFmtId="4">
    <oc r="R27">
      <v>6843.3333300000004</v>
    </oc>
    <nc r="R27"/>
  </rcc>
  <rcc rId="5356" sId="9" numFmtId="4">
    <oc r="C28">
      <v>6810.85</v>
    </oc>
    <nc r="C28"/>
  </rcc>
  <rcc rId="5357" sId="9" numFmtId="4">
    <oc r="D28">
      <v>5000</v>
    </oc>
    <nc r="D28"/>
  </rcc>
  <rcc rId="5358" sId="9" numFmtId="4">
    <oc r="E28">
      <v>1330.7</v>
    </oc>
    <nc r="E28"/>
  </rcc>
  <rcc rId="5359" sId="9" numFmtId="4">
    <oc r="F28">
      <v>8333.3333299999995</v>
    </oc>
    <nc r="F28"/>
  </rcc>
  <rcc rId="5360" sId="9" numFmtId="4">
    <oc r="G28">
      <v>244.15</v>
    </oc>
    <nc r="G28"/>
  </rcc>
  <rcc rId="5361" sId="9" numFmtId="4">
    <oc r="H28">
      <v>1000</v>
    </oc>
    <nc r="H28"/>
  </rcc>
  <rcc rId="5362" sId="9" numFmtId="4">
    <oc r="I28">
      <v>0</v>
    </oc>
    <nc r="I28"/>
  </rcc>
  <rcc rId="5363" sId="9" numFmtId="4">
    <oc r="J28">
      <v>1000</v>
    </oc>
    <nc r="J28"/>
  </rcc>
  <rcc rId="5364" sId="9" numFmtId="4">
    <oc r="K28">
      <v>0</v>
    </oc>
    <nc r="K28"/>
  </rcc>
  <rcc rId="5365" sId="9" numFmtId="4">
    <oc r="L28">
      <v>3200</v>
    </oc>
    <nc r="L28"/>
  </rcc>
  <rcc rId="5366" sId="9" numFmtId="4">
    <oc r="M28">
      <v>248</v>
    </oc>
    <nc r="M28"/>
  </rcc>
  <rcc rId="5367" sId="9" numFmtId="4">
    <oc r="N28">
      <v>9471</v>
    </oc>
    <nc r="N28"/>
  </rcc>
  <rcc rId="5368" sId="9">
    <oc r="O28">
      <f>M28+N28</f>
    </oc>
    <nc r="O28"/>
  </rcc>
  <rcc rId="5369" sId="9" numFmtId="4">
    <oc r="P28">
      <v>2000</v>
    </oc>
    <nc r="P28"/>
  </rcc>
  <rcc rId="5370" sId="9" numFmtId="4">
    <oc r="Q28">
      <v>7419.5</v>
    </oc>
    <nc r="Q28"/>
  </rcc>
  <rcc rId="5371" sId="9" numFmtId="4">
    <oc r="R28">
      <v>6843.3333300000004</v>
    </oc>
    <nc r="R28"/>
  </rcc>
  <rcc rId="5372" sId="9" numFmtId="4">
    <oc r="C29">
      <v>4311.5</v>
    </oc>
    <nc r="C29"/>
  </rcc>
  <rcc rId="5373" sId="9" numFmtId="4">
    <oc r="D29">
      <v>5000</v>
    </oc>
    <nc r="D29"/>
  </rcc>
  <rcc rId="5374" sId="9" numFmtId="4">
    <oc r="E29">
      <v>4811.3999999999996</v>
    </oc>
    <nc r="E29"/>
  </rcc>
  <rcc rId="5375" sId="9" numFmtId="4">
    <oc r="F29">
      <v>8333.3333299999995</v>
    </oc>
    <nc r="F29"/>
  </rcc>
  <rcc rId="5376" sId="9" numFmtId="4">
    <oc r="G29">
      <v>597.85</v>
    </oc>
    <nc r="G29"/>
  </rcc>
  <rcc rId="5377" sId="9" numFmtId="4">
    <oc r="H29">
      <v>1000</v>
    </oc>
    <nc r="H29"/>
  </rcc>
  <rcc rId="5378" sId="9" numFmtId="4">
    <oc r="I29">
      <v>0</v>
    </oc>
    <nc r="I29"/>
  </rcc>
  <rcc rId="5379" sId="9" numFmtId="4">
    <oc r="J29">
      <v>1000</v>
    </oc>
    <nc r="J29"/>
  </rcc>
  <rcc rId="5380" sId="9" numFmtId="4">
    <oc r="K29">
      <v>2239.6999999999998</v>
    </oc>
    <nc r="K29"/>
  </rcc>
  <rcc rId="5381" sId="9" numFmtId="4">
    <oc r="L29">
      <v>3200</v>
    </oc>
    <nc r="L29"/>
  </rcc>
  <rcc rId="5382" sId="9" numFmtId="4">
    <oc r="M29">
      <v>163.30000000000001</v>
    </oc>
    <nc r="M29"/>
  </rcc>
  <rcc rId="5383" sId="9" numFmtId="4">
    <oc r="N29">
      <v>4914</v>
    </oc>
    <nc r="N29"/>
  </rcc>
  <rcc rId="5384" sId="9">
    <oc r="O29">
      <f>M29+N29</f>
    </oc>
    <nc r="O29"/>
  </rcc>
  <rcc rId="5385" sId="9" numFmtId="4">
    <oc r="P29">
      <v>2000</v>
    </oc>
    <nc r="P29"/>
  </rcc>
  <rcc rId="5386" sId="9" numFmtId="4">
    <oc r="Q29">
      <v>6909.85</v>
    </oc>
    <nc r="Q29"/>
  </rcc>
  <rcc rId="5387" sId="9" numFmtId="4">
    <oc r="R29">
      <v>6843.3333300000004</v>
    </oc>
    <nc r="R29"/>
  </rcc>
  <rcc rId="5388" sId="9" numFmtId="4">
    <oc r="C30">
      <v>9100.6</v>
    </oc>
    <nc r="C30"/>
  </rcc>
  <rcc rId="5389" sId="9" numFmtId="4">
    <oc r="D30">
      <v>5000</v>
    </oc>
    <nc r="D30"/>
  </rcc>
  <rcc rId="5390" sId="9" numFmtId="4">
    <oc r="E30">
      <v>1265.3499999999999</v>
    </oc>
    <nc r="E30"/>
  </rcc>
  <rcc rId="5391" sId="9" numFmtId="4">
    <oc r="F30">
      <v>8333.3333299999995</v>
    </oc>
    <nc r="F30"/>
  </rcc>
  <rcc rId="5392" sId="9" numFmtId="4">
    <oc r="G30">
      <v>378.3</v>
    </oc>
    <nc r="G30"/>
  </rcc>
  <rcc rId="5393" sId="9" numFmtId="4">
    <oc r="H30">
      <v>1000</v>
    </oc>
    <nc r="H30"/>
  </rcc>
  <rcc rId="5394" sId="9" numFmtId="4">
    <oc r="I30">
      <v>0</v>
    </oc>
    <nc r="I30"/>
  </rcc>
  <rcc rId="5395" sId="9" numFmtId="4">
    <oc r="J30">
      <v>1000</v>
    </oc>
    <nc r="J30"/>
  </rcc>
  <rcc rId="5396" sId="9" numFmtId="4">
    <oc r="K30">
      <v>4420.7</v>
    </oc>
    <nc r="K30"/>
  </rcc>
  <rcc rId="5397" sId="9" numFmtId="4">
    <oc r="L30">
      <v>3200</v>
    </oc>
    <nc r="L30"/>
  </rcc>
  <rcc rId="5398" sId="9" numFmtId="4">
    <oc r="M30">
      <v>0</v>
    </oc>
    <nc r="M30"/>
  </rcc>
  <rcc rId="5399" sId="9" numFmtId="4">
    <oc r="N30">
      <v>4442</v>
    </oc>
    <nc r="N30"/>
  </rcc>
  <rcc rId="5400" sId="9">
    <oc r="O30">
      <f>M30+N30</f>
    </oc>
    <nc r="O30"/>
  </rcc>
  <rcc rId="5401" sId="9" numFmtId="4">
    <oc r="P30">
      <v>2000</v>
    </oc>
    <nc r="P30"/>
  </rcc>
  <rcc rId="5402" sId="9" numFmtId="4">
    <oc r="Q30">
      <v>6545.3</v>
    </oc>
    <nc r="Q30"/>
  </rcc>
  <rcc rId="5403" sId="9" numFmtId="4">
    <oc r="R30">
      <v>6843.3333300000004</v>
    </oc>
    <nc r="R30"/>
  </rcc>
  <rcc rId="5404" sId="9" numFmtId="4">
    <oc r="C31">
      <v>13323.55</v>
    </oc>
    <nc r="C31"/>
  </rcc>
  <rcc rId="5405" sId="9" numFmtId="4">
    <oc r="D31">
      <v>5000</v>
    </oc>
    <nc r="D31"/>
  </rcc>
  <rcc rId="5406" sId="9" numFmtId="4">
    <oc r="E31">
      <v>589.45000000000005</v>
    </oc>
    <nc r="E31"/>
  </rcc>
  <rcc rId="5407" sId="9" numFmtId="4">
    <oc r="F31">
      <v>8333.3333299999995</v>
    </oc>
    <nc r="F31"/>
  </rcc>
  <rcc rId="5408" sId="9" numFmtId="4">
    <oc r="G31">
      <v>0</v>
    </oc>
    <nc r="G31"/>
  </rcc>
  <rcc rId="5409" sId="9" numFmtId="4">
    <oc r="H31">
      <v>1000</v>
    </oc>
    <nc r="H31"/>
  </rcc>
  <rcc rId="5410" sId="9" numFmtId="4">
    <oc r="I31">
      <v>4263</v>
    </oc>
    <nc r="I31"/>
  </rcc>
  <rcc rId="5411" sId="9" numFmtId="4">
    <oc r="J31">
      <v>1000</v>
    </oc>
    <nc r="J31"/>
  </rcc>
  <rcc rId="5412" sId="9" numFmtId="4">
    <oc r="K31">
      <v>13200.8</v>
    </oc>
    <nc r="K31"/>
  </rcc>
  <rcc rId="5413" sId="9" numFmtId="4">
    <oc r="L31">
      <v>3200</v>
    </oc>
    <nc r="L31"/>
  </rcc>
  <rcc rId="5414" sId="9" numFmtId="4">
    <oc r="M31">
      <v>0</v>
    </oc>
    <nc r="M31"/>
  </rcc>
  <rcc rId="5415" sId="9" numFmtId="4">
    <oc r="N31">
      <v>2230</v>
    </oc>
    <nc r="N31"/>
  </rcc>
  <rcc rId="5416" sId="9">
    <oc r="O31">
      <f>M31+N31</f>
    </oc>
    <nc r="O31"/>
  </rcc>
  <rcc rId="5417" sId="9" numFmtId="4">
    <oc r="P31">
      <v>2000</v>
    </oc>
    <nc r="P31"/>
  </rcc>
  <rcc rId="5418" sId="9" numFmtId="4">
    <oc r="Q31">
      <v>12238.4</v>
    </oc>
    <nc r="Q31"/>
  </rcc>
  <rcc rId="5419" sId="9" numFmtId="4">
    <oc r="R31">
      <v>6843.3333300000004</v>
    </oc>
    <nc r="R31"/>
  </rcc>
  <rcc rId="5420" sId="9" numFmtId="4">
    <oc r="C32">
      <v>15216</v>
    </oc>
    <nc r="C32"/>
  </rcc>
  <rcc rId="5421" sId="9" numFmtId="4">
    <oc r="D32">
      <v>5000</v>
    </oc>
    <nc r="D32"/>
  </rcc>
  <rcc rId="5422" sId="9" numFmtId="4">
    <oc r="E32">
      <v>80</v>
    </oc>
    <nc r="E32"/>
  </rcc>
  <rcc rId="5423" sId="9" numFmtId="4">
    <oc r="F32">
      <v>8333.3333299999995</v>
    </oc>
    <nc r="F32"/>
  </rcc>
  <rcc rId="5424" sId="9" numFmtId="4">
    <oc r="G32">
      <v>0</v>
    </oc>
    <nc r="G32"/>
  </rcc>
  <rcc rId="5425" sId="9" numFmtId="4">
    <oc r="H32">
      <v>1000</v>
    </oc>
    <nc r="H32"/>
  </rcc>
  <rcc rId="5426" sId="9" numFmtId="4">
    <oc r="J32">
      <v>1000</v>
    </oc>
    <nc r="J32"/>
  </rcc>
  <rcc rId="5427" sId="9" numFmtId="4">
    <oc r="K32">
      <v>5907.1</v>
    </oc>
    <nc r="K32"/>
  </rcc>
  <rcc rId="5428" sId="9" numFmtId="4">
    <oc r="L32">
      <v>3200</v>
    </oc>
    <nc r="L32"/>
  </rcc>
  <rcc rId="5429" sId="9" numFmtId="4">
    <oc r="M32">
      <v>193.7</v>
    </oc>
    <nc r="M32"/>
  </rcc>
  <rcc rId="5430" sId="9" numFmtId="4">
    <oc r="N32">
      <v>0</v>
    </oc>
    <nc r="N32"/>
  </rcc>
  <rcc rId="5431" sId="9">
    <oc r="O32">
      <f>M32+N32</f>
    </oc>
    <nc r="O32"/>
  </rcc>
  <rcc rId="5432" sId="9" numFmtId="4">
    <oc r="P32">
      <v>2000</v>
    </oc>
    <nc r="P32"/>
  </rcc>
  <rcc rId="5433" sId="9" numFmtId="4">
    <oc r="Q32">
      <v>5024.45</v>
    </oc>
    <nc r="Q32"/>
  </rcc>
  <rcc rId="5434" sId="9" numFmtId="4">
    <oc r="R32">
      <v>6843.3333300000004</v>
    </oc>
    <nc r="R32"/>
  </rcc>
  <rcc rId="5435" sId="9" numFmtId="4">
    <oc r="C34">
      <v>4928.7</v>
    </oc>
    <nc r="C34"/>
  </rcc>
  <rcc rId="5436" sId="9" numFmtId="4">
    <oc r="D34">
      <v>5000</v>
    </oc>
    <nc r="D34"/>
  </rcc>
  <rcc rId="5437" sId="9" numFmtId="4">
    <oc r="E34">
      <v>0</v>
    </oc>
    <nc r="E34"/>
  </rcc>
  <rcc rId="5438" sId="9" numFmtId="4">
    <oc r="F34">
      <v>8333.3333299999995</v>
    </oc>
    <nc r="F34"/>
  </rcc>
  <rcc rId="5439" sId="9" numFmtId="4">
    <oc r="G34">
      <v>42.85</v>
    </oc>
    <nc r="G34"/>
  </rcc>
  <rcc rId="5440" sId="9" numFmtId="4">
    <oc r="H34">
      <v>1000</v>
    </oc>
    <nc r="H34"/>
  </rcc>
  <rcc rId="5441" sId="9" numFmtId="4">
    <oc r="I34">
      <v>0</v>
    </oc>
    <nc r="I34"/>
  </rcc>
  <rcc rId="5442" sId="9" numFmtId="4">
    <oc r="J34">
      <v>1000</v>
    </oc>
    <nc r="J34"/>
  </rcc>
  <rcc rId="5443" sId="9" numFmtId="4">
    <oc r="K34">
      <v>0</v>
    </oc>
    <nc r="K34"/>
  </rcc>
  <rcc rId="5444" sId="9" numFmtId="4">
    <oc r="L34">
      <v>3200</v>
    </oc>
    <nc r="L34"/>
  </rcc>
  <rcc rId="5445" sId="9" numFmtId="4">
    <oc r="M34">
      <v>184.6</v>
    </oc>
    <nc r="M34"/>
  </rcc>
  <rcc rId="5446" sId="9" numFmtId="4">
    <oc r="N34">
      <v>2520</v>
    </oc>
    <nc r="N34"/>
  </rcc>
  <rcc rId="5447" sId="9">
    <oc r="O34">
      <f>M34+N34</f>
    </oc>
    <nc r="O34"/>
  </rcc>
  <rcc rId="5448" sId="9" numFmtId="4">
    <oc r="P34">
      <v>2000</v>
    </oc>
    <nc r="P34"/>
  </rcc>
  <rcc rId="5449" sId="9" numFmtId="4">
    <oc r="Q34">
      <v>2567.15</v>
    </oc>
    <nc r="Q34"/>
  </rcc>
  <rcc rId="5450" sId="9" numFmtId="4">
    <oc r="R34">
      <v>6843.3333300000004</v>
    </oc>
    <nc r="R34"/>
  </rcc>
  <rcc rId="5451" sId="9" numFmtId="4">
    <oc r="C35">
      <v>5890.6</v>
    </oc>
    <nc r="C35"/>
  </rcc>
  <rcc rId="5452" sId="9" numFmtId="4">
    <oc r="D35">
      <v>5000</v>
    </oc>
    <nc r="D35"/>
  </rcc>
  <rcc rId="5453" sId="9" numFmtId="4">
    <oc r="E35">
      <v>0</v>
    </oc>
    <nc r="E35"/>
  </rcc>
  <rcc rId="5454" sId="9" numFmtId="4">
    <oc r="F35">
      <v>8333.3333299999995</v>
    </oc>
    <nc r="F35"/>
  </rcc>
  <rcc rId="5455" sId="9" numFmtId="4">
    <oc r="G35">
      <v>0</v>
    </oc>
    <nc r="G35"/>
  </rcc>
  <rcc rId="5456" sId="9" numFmtId="4">
    <oc r="H35">
      <v>1000</v>
    </oc>
    <nc r="H35"/>
  </rcc>
  <rcc rId="5457" sId="9" numFmtId="4">
    <oc r="I35">
      <v>0</v>
    </oc>
    <nc r="I35"/>
  </rcc>
  <rcc rId="5458" sId="9" numFmtId="4">
    <oc r="J35">
      <v>1000</v>
    </oc>
    <nc r="J35"/>
  </rcc>
  <rcc rId="5459" sId="9" numFmtId="4">
    <oc r="K35">
      <v>3038.45</v>
    </oc>
    <nc r="K35"/>
  </rcc>
  <rcc rId="5460" sId="9" numFmtId="4">
    <oc r="L35">
      <v>3200</v>
    </oc>
    <nc r="L35"/>
  </rcc>
  <rcc rId="5461" sId="9" numFmtId="4">
    <oc r="M35">
      <v>551.29999999999995</v>
    </oc>
    <nc r="M35"/>
  </rcc>
  <rcc rId="5462" sId="9" numFmtId="4">
    <oc r="N35">
      <v>5442</v>
    </oc>
    <nc r="N35"/>
  </rcc>
  <rcc rId="5463" sId="9">
    <oc r="O35">
      <f>M35+N35</f>
    </oc>
    <nc r="O35"/>
  </rcc>
  <rcc rId="5464" sId="9" numFmtId="4">
    <oc r="P35">
      <v>2000</v>
    </oc>
    <nc r="P35"/>
  </rcc>
  <rcc rId="5465" sId="9" numFmtId="4">
    <oc r="Q35">
      <v>4305.6499999999996</v>
    </oc>
    <nc r="Q35"/>
  </rcc>
  <rcc rId="5466" sId="9" numFmtId="4">
    <oc r="R35">
      <v>6843.3333300000004</v>
    </oc>
    <nc r="R35"/>
  </rcc>
  <rcc rId="5467" sId="9" numFmtId="4">
    <oc r="C36">
      <v>5116.1000000000004</v>
    </oc>
    <nc r="C36"/>
  </rcc>
  <rcc rId="5468" sId="9" numFmtId="4">
    <oc r="D36">
      <v>5000</v>
    </oc>
    <nc r="D36"/>
  </rcc>
  <rcc rId="5469" sId="9" numFmtId="4">
    <oc r="E36">
      <v>0</v>
    </oc>
    <nc r="E36"/>
  </rcc>
  <rcc rId="5470" sId="9" numFmtId="4">
    <oc r="F36">
      <v>8333.3333299999995</v>
    </oc>
    <nc r="F36"/>
  </rcc>
  <rcc rId="5471" sId="9" numFmtId="4">
    <oc r="G36">
      <v>0</v>
    </oc>
    <nc r="G36"/>
  </rcc>
  <rcc rId="5472" sId="9" numFmtId="4">
    <oc r="H36">
      <v>1000</v>
    </oc>
    <nc r="H36"/>
  </rcc>
  <rcc rId="5473" sId="9" numFmtId="4">
    <oc r="I36">
      <v>0</v>
    </oc>
    <nc r="I36"/>
  </rcc>
  <rcc rId="5474" sId="9" numFmtId="4">
    <oc r="J36">
      <v>1000</v>
    </oc>
    <nc r="J36"/>
  </rcc>
  <rcc rId="5475" sId="9" numFmtId="4">
    <oc r="K36">
      <v>4480.6499999999996</v>
    </oc>
    <nc r="K36"/>
  </rcc>
  <rcc rId="5476" sId="9" numFmtId="4">
    <oc r="L36">
      <v>3200</v>
    </oc>
    <nc r="L36"/>
  </rcc>
  <rcc rId="5477" sId="9" numFmtId="4">
    <oc r="M36">
      <v>362.3</v>
    </oc>
    <nc r="M36"/>
  </rcc>
  <rcc rId="5478" sId="9" numFmtId="4">
    <oc r="N36">
      <v>4439</v>
    </oc>
    <nc r="N36"/>
  </rcc>
  <rcc rId="5479" sId="9">
    <oc r="O36">
      <f>M36+N36</f>
    </oc>
    <nc r="O36"/>
  </rcc>
  <rcc rId="5480" sId="9" numFmtId="4">
    <oc r="P36">
      <v>2000</v>
    </oc>
    <nc r="P36"/>
  </rcc>
  <rcc rId="5481" sId="9" numFmtId="4">
    <oc r="Q36">
      <v>4502.8500000000004</v>
    </oc>
    <nc r="Q36"/>
  </rcc>
  <rcc rId="5482" sId="9" numFmtId="4">
    <oc r="R36">
      <v>6843.3333300000004</v>
    </oc>
    <nc r="R36"/>
  </rcc>
  <rcc rId="5483" sId="9" numFmtId="4">
    <oc r="C37">
      <v>10488.1</v>
    </oc>
    <nc r="C37"/>
  </rcc>
  <rcc rId="5484" sId="9" numFmtId="4">
    <oc r="D37">
      <v>5000</v>
    </oc>
    <nc r="D37"/>
  </rcc>
  <rcc rId="5485" sId="9" numFmtId="4">
    <oc r="E37">
      <v>0</v>
    </oc>
    <nc r="E37"/>
  </rcc>
  <rcc rId="5486" sId="9" numFmtId="4">
    <oc r="F37">
      <v>8333.3333299999995</v>
    </oc>
    <nc r="F37"/>
  </rcc>
  <rcc rId="5487" sId="9" numFmtId="4">
    <oc r="G37">
      <v>0</v>
    </oc>
    <nc r="G37"/>
  </rcc>
  <rcc rId="5488" sId="9" numFmtId="4">
    <oc r="H37">
      <v>1000</v>
    </oc>
    <nc r="H37"/>
  </rcc>
  <rcc rId="5489" sId="9" numFmtId="4">
    <oc r="I37">
      <v>0</v>
    </oc>
    <nc r="I37"/>
  </rcc>
  <rcc rId="5490" sId="9" numFmtId="4">
    <oc r="J37">
      <v>1000</v>
    </oc>
    <nc r="J37"/>
  </rcc>
  <rcc rId="5491" sId="9" numFmtId="4">
    <oc r="K37">
      <v>4784.95</v>
    </oc>
    <nc r="K37"/>
  </rcc>
  <rcc rId="5492" sId="9" numFmtId="4">
    <oc r="L37">
      <v>3200</v>
    </oc>
    <nc r="L37"/>
  </rcc>
  <rcc rId="5493" sId="9" numFmtId="4">
    <oc r="M37">
      <v>38.5</v>
    </oc>
    <nc r="M37"/>
  </rcc>
  <rcc rId="5494" sId="9" numFmtId="4">
    <oc r="N37">
      <v>4533</v>
    </oc>
    <nc r="N37"/>
  </rcc>
  <rcc rId="5495" sId="9">
    <oc r="O37">
      <f>M37+N37</f>
    </oc>
    <nc r="O37"/>
  </rcc>
  <rcc rId="5496" sId="9" numFmtId="4">
    <oc r="P37">
      <v>2000</v>
    </oc>
    <nc r="P37"/>
  </rcc>
  <rcc rId="5497" sId="9" numFmtId="4">
    <oc r="Q37">
      <v>5230.75</v>
    </oc>
    <nc r="Q37"/>
  </rcc>
  <rcc rId="5498" sId="9" numFmtId="4">
    <oc r="R37">
      <v>6843.3333300000004</v>
    </oc>
    <nc r="R37"/>
  </rcc>
  <rcc rId="5499" sId="9" numFmtId="4">
    <oc r="C38">
      <v>10265.75</v>
    </oc>
    <nc r="C38"/>
  </rcc>
  <rcc rId="5500" sId="9" numFmtId="4">
    <oc r="D38">
      <v>5000</v>
    </oc>
    <nc r="D38"/>
  </rcc>
  <rcc rId="5501" sId="9" numFmtId="4">
    <oc r="E38">
      <v>46.75</v>
    </oc>
    <nc r="E38"/>
  </rcc>
  <rcc rId="5502" sId="9" numFmtId="4">
    <oc r="F38">
      <v>8333.3333299999995</v>
    </oc>
    <nc r="F38"/>
  </rcc>
  <rcc rId="5503" sId="9" numFmtId="4">
    <oc r="G38">
      <v>24.15</v>
    </oc>
    <nc r="G38"/>
  </rcc>
  <rcc rId="5504" sId="9" numFmtId="4">
    <oc r="H38">
      <v>1000</v>
    </oc>
    <nc r="H38"/>
  </rcc>
  <rcc rId="5505" sId="9" numFmtId="4">
    <oc r="I38">
      <v>3606</v>
    </oc>
    <nc r="I38"/>
  </rcc>
  <rcc rId="5506" sId="9" numFmtId="4">
    <oc r="J38">
      <v>1000</v>
    </oc>
    <nc r="J38"/>
  </rcc>
  <rcc rId="5507" sId="9" numFmtId="4">
    <oc r="K38">
      <v>17669.8</v>
    </oc>
    <nc r="K38"/>
  </rcc>
  <rcc rId="5508" sId="9" numFmtId="4">
    <oc r="L38">
      <v>3200</v>
    </oc>
    <nc r="L38"/>
  </rcc>
  <rcc rId="5509" sId="9" numFmtId="4">
    <oc r="M38">
      <v>0</v>
    </oc>
    <nc r="M38"/>
  </rcc>
  <rcc rId="5510" sId="9" numFmtId="4">
    <oc r="N38">
      <v>1140</v>
    </oc>
    <nc r="N38"/>
  </rcc>
  <rcc rId="5511" sId="9">
    <oc r="O38">
      <f>M38+N38</f>
    </oc>
    <nc r="O38"/>
  </rcc>
  <rcc rId="5512" sId="9" numFmtId="4">
    <oc r="P38">
      <v>2000</v>
    </oc>
    <nc r="P38"/>
  </rcc>
  <rcc rId="5513" sId="9" numFmtId="4">
    <oc r="Q38">
      <v>7377.2</v>
    </oc>
    <nc r="Q38"/>
  </rcc>
  <rcc rId="5514" sId="9" numFmtId="4">
    <oc r="R38">
      <v>6843.3333300000004</v>
    </oc>
    <nc r="R38"/>
  </rcc>
  <rcc rId="5515" sId="9" numFmtId="4">
    <oc r="U5">
      <v>274.5</v>
    </oc>
    <nc r="U5"/>
  </rcc>
  <rcc rId="5516" sId="9" numFmtId="4">
    <oc r="V5">
      <v>500</v>
    </oc>
    <nc r="V5"/>
  </rcc>
  <rcc rId="5517" sId="9" numFmtId="4">
    <oc r="U6">
      <v>375.6</v>
    </oc>
    <nc r="U6"/>
  </rcc>
  <rcc rId="5518" sId="9" numFmtId="4">
    <oc r="V6">
      <v>500</v>
    </oc>
    <nc r="V6"/>
  </rcc>
  <rcc rId="5519" sId="9" numFmtId="4">
    <oc r="U7">
      <v>0</v>
    </oc>
    <nc r="U7"/>
  </rcc>
  <rcc rId="5520" sId="9" numFmtId="4">
    <oc r="V7">
      <v>500</v>
    </oc>
    <nc r="V7"/>
  </rcc>
  <rcc rId="5521" sId="9" numFmtId="4">
    <oc r="U8">
      <v>2747</v>
    </oc>
    <nc r="U8"/>
  </rcc>
  <rcc rId="5522" sId="9" numFmtId="4">
    <oc r="V8">
      <v>500</v>
    </oc>
    <nc r="V8"/>
  </rcc>
  <rcc rId="5523" sId="9" numFmtId="4">
    <oc r="U10">
      <v>1564</v>
    </oc>
    <nc r="U10"/>
  </rcc>
  <rcc rId="5524" sId="9" numFmtId="4">
    <oc r="V10">
      <v>500</v>
    </oc>
    <nc r="V10"/>
  </rcc>
  <rcc rId="5525" sId="9" numFmtId="4">
    <oc r="U11">
      <v>708</v>
    </oc>
    <nc r="U11"/>
  </rcc>
  <rcc rId="5526" sId="9" numFmtId="4">
    <oc r="V11">
      <v>500</v>
    </oc>
    <nc r="V11"/>
  </rcc>
  <rcc rId="5527" sId="9" numFmtId="4">
    <oc r="U12">
      <v>222.4</v>
    </oc>
    <nc r="U12"/>
  </rcc>
  <rcc rId="5528" sId="9" numFmtId="4">
    <oc r="V12">
      <v>500</v>
    </oc>
    <nc r="V12"/>
  </rcc>
  <rcc rId="5529" sId="9" numFmtId="4">
    <oc r="U13">
      <v>251.9</v>
    </oc>
    <nc r="U13"/>
  </rcc>
  <rcc rId="5530" sId="9" numFmtId="4">
    <oc r="V13">
      <v>500</v>
    </oc>
    <nc r="V13"/>
  </rcc>
  <rcc rId="5531" sId="9" numFmtId="4">
    <oc r="U14">
      <v>84</v>
    </oc>
    <nc r="U14"/>
  </rcc>
  <rcc rId="5532" sId="9" numFmtId="4">
    <oc r="V14">
      <v>500</v>
    </oc>
    <nc r="V14"/>
  </rcc>
  <rcc rId="5533" sId="9" numFmtId="4">
    <oc r="U15">
      <v>0</v>
    </oc>
    <nc r="U15"/>
  </rcc>
  <rcc rId="5534" sId="9" numFmtId="4">
    <oc r="V15">
      <v>500</v>
    </oc>
    <nc r="V15"/>
  </rcc>
  <rcc rId="5535" sId="9" numFmtId="4">
    <oc r="U16">
      <v>967</v>
    </oc>
    <nc r="U16"/>
  </rcc>
  <rcc rId="5536" sId="9" numFmtId="4">
    <oc r="V16">
      <v>500</v>
    </oc>
    <nc r="V16"/>
  </rcc>
  <rcc rId="5537" sId="9" numFmtId="4">
    <oc r="U18">
      <v>1056.9000000000001</v>
    </oc>
    <nc r="U18"/>
  </rcc>
  <rcc rId="5538" sId="9" numFmtId="4">
    <oc r="V18">
      <v>500</v>
    </oc>
    <nc r="V18"/>
  </rcc>
  <rcc rId="5539" sId="9" numFmtId="4">
    <oc r="U19">
      <v>1500</v>
    </oc>
    <nc r="U19"/>
  </rcc>
  <rcc rId="5540" sId="9" numFmtId="4">
    <oc r="V19">
      <v>500</v>
    </oc>
    <nc r="V19"/>
  </rcc>
  <rcc rId="5541" sId="9" numFmtId="4">
    <oc r="U20">
      <v>15.5</v>
    </oc>
    <nc r="U20"/>
  </rcc>
  <rcc rId="5542" sId="9" numFmtId="4">
    <oc r="V20">
      <v>500</v>
    </oc>
    <nc r="V20"/>
  </rcc>
  <rcc rId="5543" sId="9" numFmtId="4">
    <oc r="U21">
      <v>0</v>
    </oc>
    <nc r="U21"/>
  </rcc>
  <rcc rId="5544" sId="9" numFmtId="4">
    <oc r="V21">
      <v>500</v>
    </oc>
    <nc r="V21"/>
  </rcc>
  <rcc rId="5545" sId="9" numFmtId="4">
    <oc r="U22">
      <v>0</v>
    </oc>
    <nc r="U22"/>
  </rcc>
  <rcc rId="5546" sId="9" numFmtId="4">
    <oc r="V22">
      <v>500</v>
    </oc>
    <nc r="V22"/>
  </rcc>
  <rcc rId="5547" sId="9" numFmtId="4">
    <oc r="U23">
      <v>0</v>
    </oc>
    <nc r="U23"/>
  </rcc>
  <rcc rId="5548" sId="9" numFmtId="4">
    <oc r="V23">
      <v>500</v>
    </oc>
    <nc r="V23"/>
  </rcc>
  <rcc rId="5549" sId="9" numFmtId="4">
    <oc r="U24">
      <v>76</v>
    </oc>
    <nc r="U24"/>
  </rcc>
  <rcc rId="5550" sId="9" numFmtId="4">
    <oc r="V24">
      <v>500</v>
    </oc>
    <nc r="V24"/>
  </rcc>
  <rcc rId="5551" sId="9" numFmtId="4">
    <oc r="U26">
      <v>0</v>
    </oc>
    <nc r="U26"/>
  </rcc>
  <rcc rId="5552" sId="9" numFmtId="4">
    <oc r="V26">
      <v>500</v>
    </oc>
    <nc r="V26"/>
  </rcc>
  <rcc rId="5553" sId="9" numFmtId="4">
    <oc r="U27">
      <v>31.5</v>
    </oc>
    <nc r="U27"/>
  </rcc>
  <rcc rId="5554" sId="9" numFmtId="4">
    <oc r="V27">
      <v>500</v>
    </oc>
    <nc r="V27"/>
  </rcc>
  <rcc rId="5555" sId="9" numFmtId="4">
    <oc r="U28">
      <v>76.3</v>
    </oc>
    <nc r="U28"/>
  </rcc>
  <rcc rId="5556" sId="9" numFmtId="4">
    <oc r="V28">
      <v>500</v>
    </oc>
    <nc r="V28"/>
  </rcc>
  <rcc rId="5557" sId="9" numFmtId="4">
    <oc r="U29">
      <v>50</v>
    </oc>
    <nc r="U29"/>
  </rcc>
  <rcc rId="5558" sId="9" numFmtId="4">
    <oc r="V29">
      <v>500</v>
    </oc>
    <nc r="V29"/>
  </rcc>
  <rcc rId="5559" sId="9" numFmtId="4">
    <oc r="U30">
      <v>118.5</v>
    </oc>
    <nc r="U30"/>
  </rcc>
  <rcc rId="5560" sId="9" numFmtId="4">
    <oc r="V30">
      <v>500</v>
    </oc>
    <nc r="V30"/>
  </rcc>
  <rcc rId="5561" sId="9" numFmtId="4">
    <oc r="U31">
      <v>0</v>
    </oc>
    <nc r="U31"/>
  </rcc>
  <rcc rId="5562" sId="9" numFmtId="4">
    <oc r="V31">
      <v>500</v>
    </oc>
    <nc r="V31"/>
  </rcc>
  <rcc rId="5563" sId="9" numFmtId="4">
    <oc r="U32">
      <v>0</v>
    </oc>
    <nc r="U32"/>
  </rcc>
  <rcc rId="5564" sId="9" numFmtId="4">
    <oc r="V32">
      <v>500</v>
    </oc>
    <nc r="V32"/>
  </rcc>
  <rcc rId="5565" sId="9" numFmtId="4">
    <oc r="U34">
      <v>0</v>
    </oc>
    <nc r="U34"/>
  </rcc>
  <rcc rId="5566" sId="9" numFmtId="4">
    <oc r="V34">
      <v>500</v>
    </oc>
    <nc r="V34"/>
  </rcc>
  <rcc rId="5567" sId="9" numFmtId="4">
    <oc r="U35">
      <v>0</v>
    </oc>
    <nc r="U35"/>
  </rcc>
  <rcc rId="5568" sId="9" numFmtId="4">
    <oc r="V35">
      <v>500</v>
    </oc>
    <nc r="V35"/>
  </rcc>
  <rcc rId="5569" sId="9" numFmtId="4">
    <oc r="U36">
      <v>0</v>
    </oc>
    <nc r="U36"/>
  </rcc>
  <rcc rId="5570" sId="9" numFmtId="4">
    <oc r="V36">
      <v>500</v>
    </oc>
    <nc r="V36"/>
  </rcc>
  <rcc rId="5571" sId="9" numFmtId="4">
    <oc r="U37">
      <v>0</v>
    </oc>
    <nc r="U37"/>
  </rcc>
  <rcc rId="5572" sId="9" numFmtId="4">
    <oc r="V37">
      <v>500</v>
    </oc>
    <nc r="V37"/>
  </rcc>
  <rcc rId="5573" sId="9" numFmtId="4">
    <oc r="U38">
      <v>0</v>
    </oc>
    <nc r="U38"/>
  </rcc>
  <rcc rId="5574" sId="9" numFmtId="4">
    <oc r="V38">
      <v>500</v>
    </oc>
    <nc r="V38"/>
  </rcc>
  <rcc rId="5575" sId="9">
    <oc r="Y14" t="inlineStr">
      <is>
        <t>Regen</t>
      </is>
    </oc>
    <nc r="Y14"/>
  </rcc>
  <rcc rId="5576" sId="9">
    <oc r="Y15" t="inlineStr">
      <is>
        <t>bewölkt</t>
      </is>
    </oc>
    <nc r="Y15"/>
  </rcc>
  <rcc rId="5577" sId="9">
    <oc r="Y16" t="inlineStr">
      <is>
        <t>sonnig</t>
      </is>
    </oc>
    <nc r="Y16"/>
  </rcc>
  <rcc rId="5578" sId="9">
    <oc r="Y5" t="inlineStr">
      <is>
        <t>bewölkt</t>
      </is>
    </oc>
    <nc r="Y5"/>
  </rcc>
  <rcc rId="5579" sId="9" numFmtId="34">
    <oc r="Z5">
      <v>22</v>
    </oc>
    <nc r="Z5"/>
  </rcc>
  <rcc rId="5580" sId="9">
    <oc r="Y6" t="inlineStr">
      <is>
        <t>bewölkt</t>
      </is>
    </oc>
    <nc r="Y6"/>
  </rcc>
  <rcc rId="5581" sId="9" numFmtId="34">
    <oc r="Z6">
      <v>22</v>
    </oc>
    <nc r="Z6"/>
  </rcc>
  <rcc rId="5582" sId="9">
    <oc r="Y7" t="inlineStr">
      <is>
        <t>meist sonnig</t>
      </is>
    </oc>
    <nc r="Y7"/>
  </rcc>
  <rcc rId="5583" sId="9" numFmtId="34">
    <oc r="Z7">
      <v>24</v>
    </oc>
    <nc r="Z7"/>
  </rcc>
  <rcc rId="5584" sId="9">
    <oc r="Y8" t="inlineStr">
      <is>
        <t>sonnig</t>
      </is>
    </oc>
    <nc r="Y8"/>
  </rcc>
  <rcc rId="5585" sId="9" numFmtId="34">
    <oc r="Z8">
      <v>26</v>
    </oc>
    <nc r="Z8"/>
  </rcc>
  <rcc rId="5586" sId="9">
    <oc r="Y10" t="inlineStr">
      <is>
        <t>sonnig</t>
      </is>
    </oc>
    <nc r="Y10"/>
  </rcc>
  <rcc rId="5587" sId="9" numFmtId="34">
    <oc r="Z10">
      <v>25</v>
    </oc>
    <nc r="Z10"/>
  </rcc>
  <rcc rId="5588" sId="9">
    <oc r="Y11" t="inlineStr">
      <is>
        <t>bedeckt</t>
      </is>
    </oc>
    <nc r="Y11"/>
  </rcc>
  <rcc rId="5589" sId="9" numFmtId="34">
    <oc r="Z11">
      <v>22</v>
    </oc>
    <nc r="Z11"/>
  </rcc>
  <rcc rId="5590" sId="9">
    <oc r="Y12" t="inlineStr">
      <is>
        <t>wechselnd bewölkt</t>
      </is>
    </oc>
    <nc r="Y12"/>
  </rcc>
  <rcc rId="5591" sId="9" numFmtId="34">
    <oc r="Z12">
      <v>22</v>
    </oc>
    <nc r="Z12"/>
  </rcc>
  <rcc rId="5592" sId="9">
    <oc r="Y13" t="inlineStr">
      <is>
        <t>sonnig</t>
      </is>
    </oc>
    <nc r="Y13"/>
  </rcc>
  <rcc rId="5593" sId="9" numFmtId="34">
    <oc r="Z13">
      <v>22</v>
    </oc>
    <nc r="Z13"/>
  </rcc>
  <rcc rId="5594" sId="9" numFmtId="34">
    <oc r="Z14">
      <v>18</v>
    </oc>
    <nc r="Z14"/>
  </rcc>
  <rcc rId="5595" sId="9" numFmtId="34">
    <oc r="Z15">
      <v>18</v>
    </oc>
    <nc r="Z15"/>
  </rcc>
  <rcc rId="5596" sId="9" numFmtId="34">
    <oc r="Z16">
      <v>22</v>
    </oc>
    <nc r="Z16"/>
  </rcc>
  <rcc rId="5597" sId="9">
    <oc r="Y18" t="inlineStr">
      <is>
        <t>sonnig</t>
      </is>
    </oc>
    <nc r="Y18"/>
  </rcc>
  <rcc rId="5598" sId="9" numFmtId="34">
    <oc r="Z18">
      <v>24</v>
    </oc>
    <nc r="Z18"/>
  </rcc>
  <rcc rId="5599" sId="9">
    <oc r="Y19" t="inlineStr">
      <is>
        <t>sonnig</t>
      </is>
    </oc>
    <nc r="Y19"/>
  </rcc>
  <rcc rId="5600" sId="9" numFmtId="34">
    <oc r="Z19">
      <v>27</v>
    </oc>
    <nc r="Z19"/>
  </rcc>
  <rcc rId="5601" sId="9">
    <oc r="Y20" t="inlineStr">
      <is>
        <t>bedeckt</t>
      </is>
    </oc>
    <nc r="Y20"/>
  </rcc>
  <rcc rId="5602" sId="9" numFmtId="34">
    <oc r="Z20">
      <v>24</v>
    </oc>
    <nc r="Z20"/>
  </rcc>
  <rcc rId="5603" sId="9">
    <oc r="Y21" t="inlineStr">
      <is>
        <t>Regen</t>
      </is>
    </oc>
    <nc r="Y21"/>
  </rcc>
  <rcc rId="5604" sId="9" numFmtId="34">
    <oc r="Z21">
      <v>18</v>
    </oc>
    <nc r="Z21"/>
  </rcc>
  <rcc rId="5605" sId="9">
    <oc r="Y22" t="inlineStr">
      <is>
        <t>bedeckt</t>
      </is>
    </oc>
    <nc r="Y22"/>
  </rcc>
  <rcc rId="5606" sId="9" numFmtId="34">
    <oc r="Z22">
      <v>18</v>
    </oc>
    <nc r="Z22"/>
  </rcc>
  <rcc rId="5607" sId="9">
    <oc r="Y23" t="inlineStr">
      <is>
        <t>Regen</t>
      </is>
    </oc>
    <nc r="Y23"/>
  </rcc>
  <rcc rId="5608" sId="9" numFmtId="34">
    <oc r="Z23">
      <v>18</v>
    </oc>
    <nc r="Z23"/>
  </rcc>
  <rcc rId="5609" sId="9">
    <oc r="Y24" t="inlineStr">
      <is>
        <t>sonnig</t>
      </is>
    </oc>
    <nc r="Y24"/>
  </rcc>
  <rcc rId="5610" sId="9" numFmtId="34">
    <oc r="Z24">
      <v>20</v>
    </oc>
    <nc r="Z24"/>
  </rcc>
  <rcc rId="5611" sId="9">
    <oc r="AB21" t="inlineStr">
      <is>
        <t>Einführung Energiekostenbeitrag</t>
      </is>
    </oc>
    <nc r="AB21"/>
  </rcc>
  <rcc rId="5612" sId="9">
    <oc r="Y26" t="inlineStr">
      <is>
        <t>bedeckt</t>
      </is>
    </oc>
    <nc r="Y26"/>
  </rcc>
  <rcc rId="5613" sId="9" numFmtId="34">
    <oc r="Z26">
      <v>18</v>
    </oc>
    <nc r="Z26"/>
  </rcc>
  <rcc rId="5614" sId="9">
    <oc r="Y27" t="inlineStr">
      <is>
        <t>sonnig</t>
      </is>
    </oc>
    <nc r="Y27"/>
  </rcc>
  <rcc rId="5615" sId="9" numFmtId="34">
    <oc r="Z27">
      <v>18</v>
    </oc>
    <nc r="Z27"/>
  </rcc>
  <rcc rId="5616" sId="9">
    <oc r="Y28" t="inlineStr">
      <is>
        <t>sonnig</t>
      </is>
    </oc>
    <nc r="Y28"/>
  </rcc>
  <rcc rId="5617" sId="9" numFmtId="34">
    <oc r="Z28">
      <v>18</v>
    </oc>
    <nc r="Z28"/>
  </rcc>
  <rcc rId="5618" sId="9">
    <oc r="Y29" t="inlineStr">
      <is>
        <t>sonnig</t>
      </is>
    </oc>
    <nc r="Y29"/>
  </rcc>
  <rcc rId="5619" sId="9" numFmtId="34">
    <oc r="Z29">
      <v>18</v>
    </oc>
    <nc r="Z29"/>
  </rcc>
  <rcc rId="5620" sId="9">
    <oc r="Y30" t="inlineStr">
      <is>
        <t>sonnig</t>
      </is>
    </oc>
    <nc r="Y30"/>
  </rcc>
  <rcc rId="5621" sId="9" numFmtId="34">
    <oc r="Z30">
      <v>19</v>
    </oc>
    <nc r="Z30"/>
  </rcc>
  <rcc rId="5622" sId="9">
    <oc r="Y31" t="inlineStr">
      <is>
        <t>Regen</t>
      </is>
    </oc>
    <nc r="Y31"/>
  </rcc>
  <rcc rId="5623" sId="9" numFmtId="34">
    <oc r="Z31">
      <v>14</v>
    </oc>
    <nc r="Z31"/>
  </rcc>
  <rcc rId="5624" sId="9">
    <oc r="Y32" t="inlineStr">
      <is>
        <t>Regen</t>
      </is>
    </oc>
    <nc r="Y32"/>
  </rcc>
  <rcc rId="5625" sId="9" numFmtId="34">
    <oc r="Z32">
      <v>14</v>
    </oc>
    <nc r="Z32"/>
  </rcc>
  <rcc rId="5626" sId="9">
    <oc r="Y34" t="inlineStr">
      <is>
        <t>bedeckt</t>
      </is>
    </oc>
    <nc r="Y34"/>
  </rcc>
  <rcc rId="5627" sId="9" numFmtId="34">
    <oc r="Z34">
      <v>14</v>
    </oc>
    <nc r="Z34"/>
  </rcc>
  <rcc rId="5628" sId="9">
    <oc r="Y35" t="inlineStr">
      <is>
        <t>bedeckt</t>
      </is>
    </oc>
    <nc r="Y35"/>
  </rcc>
  <rcc rId="5629" sId="9" numFmtId="34">
    <oc r="Z35">
      <v>14</v>
    </oc>
    <nc r="Z35"/>
  </rcc>
  <rcc rId="5630" sId="9">
    <oc r="Y36" t="inlineStr">
      <is>
        <t>Regen</t>
      </is>
    </oc>
    <nc r="Y36"/>
  </rcc>
  <rcc rId="5631" sId="9" numFmtId="34">
    <oc r="Z36">
      <v>12</v>
    </oc>
    <nc r="Z36"/>
  </rcc>
  <rcc rId="5632" sId="9">
    <oc r="Y37" t="inlineStr">
      <is>
        <t>Regen</t>
      </is>
    </oc>
    <nc r="Y37"/>
  </rcc>
  <rcc rId="5633" sId="9" numFmtId="34">
    <oc r="Z37">
      <v>10</v>
    </oc>
    <nc r="Z37"/>
  </rcc>
  <rcc rId="5634" sId="9">
    <oc r="Y38" t="inlineStr">
      <is>
        <t>Regen</t>
      </is>
    </oc>
    <nc r="Y38"/>
  </rcc>
  <rcc rId="5635" sId="9" numFmtId="34">
    <oc r="Z38">
      <v>12</v>
    </oc>
    <nc r="Z38"/>
  </rcc>
  <rcc rId="5636" sId="9" numFmtId="19">
    <oc r="H1">
      <v>44805</v>
    </oc>
    <nc r="H1">
      <v>45170</v>
    </nc>
  </rcc>
  <rfmt sheetId="9" sqref="D7:V8">
    <dxf>
      <fill>
        <patternFill>
          <bgColor theme="0" tint="-0.14999847407452621"/>
        </patternFill>
      </fill>
    </dxf>
  </rfmt>
  <rfmt sheetId="9" sqref="D7:V8">
    <dxf>
      <fill>
        <patternFill>
          <bgColor theme="0" tint="-4.9989318521683403E-2"/>
        </patternFill>
      </fill>
    </dxf>
  </rfmt>
  <rcc rId="5637" sId="8" numFmtId="4">
    <oc r="C5">
      <v>1985.95</v>
    </oc>
    <nc r="C5"/>
  </rcc>
  <rcc rId="5638" sId="8" numFmtId="4">
    <oc r="D5">
      <v>4516.1290300000001</v>
    </oc>
    <nc r="D5"/>
  </rcc>
  <rcc rId="5639" sId="8" numFmtId="4">
    <oc r="E5">
      <v>18475.3</v>
    </oc>
    <nc r="E5"/>
  </rcc>
  <rcc rId="5640" sId="8" numFmtId="4">
    <oc r="F5">
      <v>9677.4193500000001</v>
    </oc>
    <nc r="F5"/>
  </rcc>
  <rcc rId="5641" sId="8" numFmtId="4">
    <oc r="G5">
      <v>772.5</v>
    </oc>
    <nc r="G5"/>
  </rcc>
  <rcc rId="5642" sId="8" numFmtId="4">
    <oc r="H5">
      <v>1612.903225</v>
    </oc>
    <nc r="H5"/>
  </rcc>
  <rcc rId="5643" sId="8" numFmtId="4">
    <oc r="I5">
      <v>0</v>
    </oc>
    <nc r="I5"/>
  </rcc>
  <rcc rId="5644" sId="8" numFmtId="4">
    <oc r="J5">
      <v>1290.32258</v>
    </oc>
    <nc r="J5"/>
  </rcc>
  <rcc rId="5645" sId="8" numFmtId="4">
    <oc r="K5">
      <v>2500</v>
    </oc>
    <nc r="K5"/>
  </rcc>
  <rcc rId="5646" sId="8" numFmtId="4">
    <oc r="L5">
      <v>4419.3548380000002</v>
    </oc>
    <nc r="L5"/>
  </rcc>
  <rcc rId="5647" sId="8" numFmtId="4">
    <oc r="M5">
      <v>0</v>
    </oc>
    <nc r="M5"/>
  </rcc>
  <rcc rId="5648" sId="8" numFmtId="4">
    <oc r="N5">
      <v>0</v>
    </oc>
    <nc r="N5"/>
  </rcc>
  <rcc rId="5649" sId="8">
    <oc r="O5">
      <f>M5+N5</f>
    </oc>
    <nc r="O5"/>
  </rcc>
  <rcc rId="5650" sId="8" numFmtId="4">
    <oc r="P5">
      <v>967.74193000000002</v>
    </oc>
    <nc r="P5"/>
  </rcc>
  <rcc rId="5651" sId="8" numFmtId="4">
    <oc r="Q5">
      <v>9019.5</v>
    </oc>
    <nc r="Q5"/>
  </rcc>
  <rcc rId="5652" sId="8" numFmtId="4">
    <oc r="R5">
      <v>7936.2903219999998</v>
    </oc>
    <nc r="R5"/>
  </rcc>
  <rcc rId="5653" sId="8" numFmtId="4">
    <oc r="C6">
      <v>966.4</v>
    </oc>
    <nc r="C6"/>
  </rcc>
  <rcc rId="5654" sId="8" numFmtId="4">
    <oc r="D6">
      <v>4516.1290300000001</v>
    </oc>
    <nc r="D6"/>
  </rcc>
  <rcc rId="5655" sId="8" numFmtId="4">
    <oc r="E6">
      <v>14687</v>
    </oc>
    <nc r="E6"/>
  </rcc>
  <rcc rId="5656" sId="8" numFmtId="4">
    <oc r="F6">
      <v>9677.4193500000001</v>
    </oc>
    <nc r="F6"/>
  </rcc>
  <rcc rId="5657" sId="8" numFmtId="4">
    <oc r="G6">
      <v>909.3</v>
    </oc>
    <nc r="G6"/>
  </rcc>
  <rcc rId="5658" sId="8" numFmtId="4">
    <oc r="H6">
      <v>1612.903225</v>
    </oc>
    <nc r="H6"/>
  </rcc>
  <rcc rId="5659" sId="8" numFmtId="4">
    <oc r="I6">
      <v>0</v>
    </oc>
    <nc r="I6"/>
  </rcc>
  <rcc rId="5660" sId="8" numFmtId="4">
    <oc r="J6">
      <v>1290.32258</v>
    </oc>
    <nc r="J6"/>
  </rcc>
  <rcc rId="5661" sId="8" numFmtId="4">
    <oc r="K6">
      <v>0</v>
    </oc>
    <nc r="K6"/>
  </rcc>
  <rcc rId="5662" sId="8" numFmtId="4">
    <oc r="L6">
      <v>4419.3548380000002</v>
    </oc>
    <nc r="L6"/>
  </rcc>
  <rcc rId="5663" sId="8" numFmtId="4">
    <oc r="M6">
      <v>0</v>
    </oc>
    <nc r="M6"/>
  </rcc>
  <rcc rId="5664" sId="8" numFmtId="4">
    <oc r="N6">
      <v>1766</v>
    </oc>
    <nc r="N6"/>
  </rcc>
  <rcc rId="5665" sId="8">
    <oc r="O6">
      <f>M6+N6</f>
    </oc>
    <nc r="O6"/>
  </rcc>
  <rcc rId="5666" sId="8" numFmtId="4">
    <oc r="P6">
      <v>967.74193000000002</v>
    </oc>
    <nc r="P6"/>
  </rcc>
  <rcc rId="5667" sId="8" numFmtId="4">
    <oc r="Q6">
      <v>7465.2</v>
    </oc>
    <nc r="Q6"/>
  </rcc>
  <rcc rId="5668" sId="8" numFmtId="4">
    <oc r="R6">
      <v>7936.2903219999998</v>
    </oc>
    <nc r="R6"/>
  </rcc>
  <rcc rId="5669" sId="8" numFmtId="4">
    <oc r="C7">
      <v>797.1</v>
    </oc>
    <nc r="C7"/>
  </rcc>
  <rcc rId="5670" sId="8" numFmtId="4">
    <oc r="D7">
      <v>4516.1290300000001</v>
    </oc>
    <nc r="D7"/>
  </rcc>
  <rcc rId="5671" sId="8" numFmtId="4">
    <oc r="E7">
      <v>16729.099999999999</v>
    </oc>
    <nc r="E7"/>
  </rcc>
  <rcc rId="5672" sId="8" numFmtId="4">
    <oc r="F7">
      <v>9677.4193500000001</v>
    </oc>
    <nc r="F7"/>
  </rcc>
  <rcc rId="5673" sId="8" numFmtId="4">
    <oc r="G7">
      <v>913.2</v>
    </oc>
    <nc r="G7"/>
  </rcc>
  <rcc rId="5674" sId="8" numFmtId="4">
    <oc r="H7">
      <v>1612.903225</v>
    </oc>
    <nc r="H7"/>
  </rcc>
  <rcc rId="5675" sId="8" numFmtId="4">
    <oc r="I7">
      <v>0</v>
    </oc>
    <nc r="I7"/>
  </rcc>
  <rcc rId="5676" sId="8" numFmtId="4">
    <oc r="J7">
      <v>1290.32258</v>
    </oc>
    <nc r="J7"/>
  </rcc>
  <rcc rId="5677" sId="8" numFmtId="4">
    <oc r="K7">
      <v>0</v>
    </oc>
    <nc r="K7"/>
  </rcc>
  <rcc rId="5678" sId="8" numFmtId="4">
    <oc r="L7">
      <v>4419.3548380000002</v>
    </oc>
    <nc r="L7"/>
  </rcc>
  <rcc rId="5679" sId="8" numFmtId="4">
    <oc r="M7">
      <v>0</v>
    </oc>
    <nc r="M7"/>
  </rcc>
  <rcc rId="5680" sId="8" numFmtId="4">
    <oc r="N7">
      <v>0</v>
    </oc>
    <nc r="N7"/>
  </rcc>
  <rcc rId="5681" sId="8">
    <oc r="O7">
      <f>M7+N7</f>
    </oc>
    <nc r="O7"/>
  </rcc>
  <rcc rId="5682" sId="8" numFmtId="4">
    <oc r="P7">
      <v>967.74193000000002</v>
    </oc>
    <nc r="P7"/>
  </rcc>
  <rcc rId="5683" sId="8" numFmtId="4">
    <oc r="Q7">
      <v>5542.7</v>
    </oc>
    <nc r="Q7"/>
  </rcc>
  <rcc rId="5684" sId="8" numFmtId="4">
    <oc r="R7">
      <v>7936.2903219999998</v>
    </oc>
    <nc r="R7"/>
  </rcc>
  <rcc rId="5685" sId="8" numFmtId="4">
    <oc r="C8">
      <v>742.8</v>
    </oc>
    <nc r="C8"/>
  </rcc>
  <rcc rId="5686" sId="8" numFmtId="4">
    <oc r="D8">
      <v>4516.1290300000001</v>
    </oc>
    <nc r="D8"/>
  </rcc>
  <rcc rId="5687" sId="8" numFmtId="4">
    <oc r="E8">
      <v>15237.7</v>
    </oc>
    <nc r="E8"/>
  </rcc>
  <rcc rId="5688" sId="8" numFmtId="4">
    <oc r="F8">
      <v>9677.4193500000001</v>
    </oc>
    <nc r="F8"/>
  </rcc>
  <rcc rId="5689" sId="8" numFmtId="4">
    <oc r="G8">
      <v>759.6</v>
    </oc>
    <nc r="G8"/>
  </rcc>
  <rcc rId="5690" sId="8" numFmtId="4">
    <oc r="H8">
      <v>1612.903225</v>
    </oc>
    <nc r="H8"/>
  </rcc>
  <rcc rId="5691" sId="8" numFmtId="4">
    <oc r="I8">
      <v>0</v>
    </oc>
    <nc r="I8"/>
  </rcc>
  <rcc rId="5692" sId="8" numFmtId="4">
    <oc r="J8">
      <v>1290.32258</v>
    </oc>
    <nc r="J8"/>
  </rcc>
  <rcc rId="5693" sId="8" numFmtId="4">
    <oc r="K8">
      <v>0</v>
    </oc>
    <nc r="K8"/>
  </rcc>
  <rcc rId="5694" sId="8" numFmtId="4">
    <oc r="L8">
      <v>4419.3548380000002</v>
    </oc>
    <nc r="L8"/>
  </rcc>
  <rcc rId="5695" sId="8" numFmtId="4">
    <oc r="M8">
      <v>0</v>
    </oc>
    <nc r="M8"/>
  </rcc>
  <rcc rId="5696" sId="8" numFmtId="4">
    <oc r="N8">
      <v>0</v>
    </oc>
    <nc r="N8"/>
  </rcc>
  <rcc rId="5697" sId="8">
    <oc r="O8">
      <f>M8+N8</f>
    </oc>
    <nc r="O8"/>
  </rcc>
  <rcc rId="5698" sId="8" numFmtId="4">
    <oc r="P8">
      <v>967.74193000000002</v>
    </oc>
    <nc r="P8"/>
  </rcc>
  <rcc rId="5699" sId="8" numFmtId="4">
    <oc r="Q8">
      <v>3843.7</v>
    </oc>
    <nc r="Q8"/>
  </rcc>
  <rcc rId="5700" sId="8" numFmtId="4">
    <oc r="R8">
      <v>7936.2903219999998</v>
    </oc>
    <nc r="R8"/>
  </rcc>
  <rcc rId="5701" sId="8" numFmtId="4">
    <oc r="C9">
      <v>8848.2000000000007</v>
    </oc>
    <nc r="C9"/>
  </rcc>
  <rcc rId="5702" sId="8" numFmtId="4">
    <oc r="D9">
      <v>4516.1290300000001</v>
    </oc>
    <nc r="D9"/>
  </rcc>
  <rcc rId="5703" sId="8" numFmtId="4">
    <oc r="E9">
      <v>10132.6</v>
    </oc>
    <nc r="E9"/>
  </rcc>
  <rcc rId="5704" sId="8" numFmtId="4">
    <oc r="F9">
      <v>9677.4193500000001</v>
    </oc>
    <nc r="F9"/>
  </rcc>
  <rcc rId="5705" sId="8" numFmtId="4">
    <oc r="G9">
      <v>296.5</v>
    </oc>
    <nc r="G9"/>
  </rcc>
  <rcc rId="5706" sId="8" numFmtId="4">
    <oc r="H9">
      <v>1612.903225</v>
    </oc>
    <nc r="H9"/>
  </rcc>
  <rcc rId="5707" sId="8" numFmtId="4">
    <oc r="I9">
      <v>4464.5</v>
    </oc>
    <nc r="I9"/>
  </rcc>
  <rcc rId="5708" sId="8" numFmtId="4">
    <oc r="J9">
      <v>1290.32258</v>
    </oc>
    <nc r="J9"/>
  </rcc>
  <rcc rId="5709" sId="8" numFmtId="4">
    <oc r="K9">
      <v>19430.5</v>
    </oc>
    <nc r="K9"/>
  </rcc>
  <rcc rId="5710" sId="8" numFmtId="4">
    <oc r="L9">
      <v>4419.3548380000002</v>
    </oc>
    <nc r="L9"/>
  </rcc>
  <rcc rId="5711" sId="8" numFmtId="4">
    <oc r="M9">
      <v>0</v>
    </oc>
    <nc r="M9"/>
  </rcc>
  <rcc rId="5712" sId="8" numFmtId="4">
    <oc r="N9">
      <v>0</v>
    </oc>
    <nc r="N9"/>
  </rcc>
  <rcc rId="5713" sId="8">
    <oc r="O9">
      <f>M9+N9</f>
    </oc>
    <nc r="O9"/>
  </rcc>
  <rcc rId="5714" sId="8" numFmtId="4">
    <oc r="P9">
      <v>967.74193000000002</v>
    </oc>
    <nc r="P9"/>
  </rcc>
  <rcc rId="5715" sId="8" numFmtId="4">
    <oc r="Q9">
      <v>6958.7</v>
    </oc>
    <nc r="Q9"/>
  </rcc>
  <rcc rId="5716" sId="8" numFmtId="4">
    <oc r="R9">
      <v>7936.2903219999998</v>
    </oc>
    <nc r="R9"/>
  </rcc>
  <rcc rId="5717" sId="8" numFmtId="4">
    <oc r="C10">
      <v>18198</v>
    </oc>
    <nc r="C10"/>
  </rcc>
  <rcc rId="5718" sId="8" numFmtId="4">
    <oc r="D10">
      <v>4516.1290300000001</v>
    </oc>
    <nc r="D10"/>
  </rcc>
  <rcc rId="5719" sId="8" numFmtId="4">
    <oc r="E10">
      <v>3631.6</v>
    </oc>
    <nc r="E10"/>
  </rcc>
  <rcc rId="5720" sId="8" numFmtId="4">
    <oc r="F10">
      <v>9677.4193500000001</v>
    </oc>
    <nc r="F10"/>
  </rcc>
  <rcc rId="5721" sId="8" numFmtId="4">
    <oc r="G10">
      <v>442.2</v>
    </oc>
    <nc r="G10"/>
  </rcc>
  <rcc rId="5722" sId="8" numFmtId="4">
    <oc r="H10">
      <v>1612.903225</v>
    </oc>
    <nc r="H10"/>
  </rcc>
  <rcc rId="5723" sId="8" numFmtId="4">
    <oc r="I10">
      <v>3666</v>
    </oc>
    <nc r="I10"/>
  </rcc>
  <rcc rId="5724" sId="8" numFmtId="4">
    <oc r="J10">
      <v>1290.32258</v>
    </oc>
    <nc r="J10"/>
  </rcc>
  <rcc rId="5725" sId="8" numFmtId="4">
    <oc r="K10">
      <v>7790.1</v>
    </oc>
    <nc r="K10"/>
  </rcc>
  <rcc rId="5726" sId="8" numFmtId="4">
    <oc r="L10">
      <v>4419.3548380000002</v>
    </oc>
    <nc r="L10"/>
  </rcc>
  <rcc rId="5727" sId="8" numFmtId="4">
    <oc r="M10">
      <v>0</v>
    </oc>
    <nc r="M10"/>
  </rcc>
  <rcc rId="5728" sId="8" numFmtId="4">
    <oc r="N10">
      <v>0</v>
    </oc>
    <nc r="N10"/>
  </rcc>
  <rcc rId="5729" sId="8">
    <oc r="O10">
      <f>M10+N10</f>
    </oc>
    <nc r="O10"/>
  </rcc>
  <rcc rId="5730" sId="8" numFmtId="4">
    <oc r="P10">
      <v>967.74193000000002</v>
    </oc>
    <nc r="P10"/>
  </rcc>
  <rcc rId="5731" sId="8" numFmtId="4">
    <oc r="Q10">
      <v>10374.35</v>
    </oc>
    <nc r="Q10"/>
  </rcc>
  <rcc rId="5732" sId="8" numFmtId="4">
    <oc r="R10">
      <v>7936.2903219999998</v>
    </oc>
    <nc r="R10"/>
  </rcc>
  <rcc rId="5733" sId="8" numFmtId="4">
    <oc r="C11">
      <v>5238.7</v>
    </oc>
    <nc r="C11"/>
  </rcc>
  <rcc rId="5734" sId="8" numFmtId="4">
    <oc r="D11">
      <v>4516.1290300000001</v>
    </oc>
    <nc r="D11"/>
  </rcc>
  <rcc rId="5735" sId="8" numFmtId="4">
    <oc r="E11">
      <v>18127</v>
    </oc>
    <nc r="E11"/>
  </rcc>
  <rcc rId="5736" sId="8" numFmtId="4">
    <oc r="F11">
      <v>9677.4193500000001</v>
    </oc>
    <nc r="F11"/>
  </rcc>
  <rcc rId="5737" sId="8" numFmtId="4">
    <oc r="G11">
      <v>792.5</v>
    </oc>
    <nc r="G11"/>
  </rcc>
  <rcc rId="5738" sId="8" numFmtId="4">
    <oc r="H11">
      <v>1612.903225</v>
    </oc>
    <nc r="H11"/>
  </rcc>
  <rcc rId="5739" sId="8" numFmtId="4">
    <oc r="I11">
      <v>600</v>
    </oc>
    <nc r="I11"/>
  </rcc>
  <rcc rId="5740" sId="8" numFmtId="4">
    <oc r="J11">
      <v>1290.32258</v>
    </oc>
    <nc r="J11"/>
  </rcc>
  <rcc rId="5741" sId="8" numFmtId="4">
    <oc r="K11">
      <v>0</v>
    </oc>
    <nc r="K11"/>
  </rcc>
  <rcc rId="5742" sId="8" numFmtId="4">
    <oc r="L11">
      <v>4419.3548380000002</v>
    </oc>
    <nc r="L11"/>
  </rcc>
  <rcc rId="5743" sId="8" numFmtId="4">
    <oc r="M11">
      <v>0</v>
    </oc>
    <nc r="M11"/>
  </rcc>
  <rcc rId="5744" sId="8" numFmtId="4">
    <oc r="N11">
      <v>0</v>
    </oc>
    <nc r="N11"/>
  </rcc>
  <rcc rId="5745" sId="8">
    <oc r="O11">
      <f>M11+N11</f>
    </oc>
    <nc r="O11"/>
  </rcc>
  <rcc rId="5746" sId="8" numFmtId="4">
    <oc r="P11">
      <v>967.74193000000002</v>
    </oc>
    <nc r="P11"/>
  </rcc>
  <rcc rId="5747" sId="8" numFmtId="4">
    <oc r="Q11">
      <v>4281.05</v>
    </oc>
    <nc r="Q11"/>
  </rcc>
  <rcc rId="5748" sId="8" numFmtId="4">
    <oc r="R11">
      <v>7936.2903219999998</v>
    </oc>
    <nc r="R11"/>
  </rcc>
  <rcc rId="5749" sId="8" numFmtId="4">
    <oc r="U5">
      <v>8435.7999999999993</v>
    </oc>
    <nc r="U5"/>
  </rcc>
  <rcc rId="5750" sId="8" numFmtId="4">
    <oc r="V5">
      <v>2419.3548300000002</v>
    </oc>
    <nc r="V5"/>
  </rcc>
  <rcc rId="5751" sId="8" numFmtId="4">
    <oc r="U6">
      <v>4239.1000000000004</v>
    </oc>
    <nc r="U6"/>
  </rcc>
  <rcc rId="5752" sId="8" numFmtId="4">
    <oc r="V6">
      <v>2419.3548300000002</v>
    </oc>
    <nc r="V6"/>
  </rcc>
  <rcc rId="5753" sId="8" numFmtId="4">
    <oc r="U7">
      <v>7964</v>
    </oc>
    <nc r="U7"/>
  </rcc>
  <rcc rId="5754" sId="8" numFmtId="4">
    <oc r="V7">
      <v>2419.3548300000002</v>
    </oc>
    <nc r="V7"/>
  </rcc>
  <rcc rId="5755" sId="8" numFmtId="4">
    <oc r="U8">
      <v>7964.8</v>
    </oc>
    <nc r="U8"/>
  </rcc>
  <rcc rId="5756" sId="8" numFmtId="4">
    <oc r="V8">
      <v>2419.3548300000002</v>
    </oc>
    <nc r="V8"/>
  </rcc>
  <rcc rId="5757" sId="8" numFmtId="4">
    <oc r="U9">
      <v>3362.4</v>
    </oc>
    <nc r="U9"/>
  </rcc>
  <rcc rId="5758" sId="8" numFmtId="4">
    <oc r="V9">
      <v>2419.3548300000002</v>
    </oc>
    <nc r="V9"/>
  </rcc>
  <rcc rId="5759" sId="8" numFmtId="4">
    <oc r="U10">
      <v>65.2</v>
    </oc>
    <nc r="U10"/>
  </rcc>
  <rcc rId="5760" sId="8" numFmtId="4">
    <oc r="V10">
      <v>2419.3548300000002</v>
    </oc>
    <nc r="V10"/>
  </rcc>
  <rcc rId="5761" sId="8" numFmtId="4">
    <oc r="U11">
      <v>600.79999999999995</v>
    </oc>
    <nc r="U11"/>
  </rcc>
  <rcc rId="5762" sId="8" numFmtId="4">
    <oc r="V11">
      <v>2419.3548300000002</v>
    </oc>
    <nc r="V11"/>
  </rcc>
  <rcc rId="5763" sId="8">
    <oc r="Y5" t="inlineStr">
      <is>
        <t>sonnig</t>
      </is>
    </oc>
    <nc r="Y5"/>
  </rcc>
  <rcc rId="5764" sId="8" numFmtId="34">
    <oc r="Z5">
      <v>30</v>
    </oc>
    <nc r="Z5"/>
  </rcc>
  <rcc rId="5765" sId="8">
    <oc r="Y6" t="inlineStr">
      <is>
        <t>sonnig</t>
      </is>
    </oc>
    <nc r="Y6"/>
  </rcc>
  <rcc rId="5766" sId="8" numFmtId="34">
    <oc r="Z6">
      <v>30</v>
    </oc>
    <nc r="Z6"/>
  </rcc>
  <rcc rId="5767" sId="8">
    <oc r="Y7" t="inlineStr">
      <is>
        <t>sonnig</t>
      </is>
    </oc>
    <nc r="Y7"/>
  </rcc>
  <rcc rId="5768" sId="8" numFmtId="34">
    <oc r="Z7">
      <v>31</v>
    </oc>
    <nc r="Z7"/>
  </rcc>
  <rcc rId="5769" sId="8">
    <oc r="Y8" t="inlineStr">
      <is>
        <t>sonnig</t>
      </is>
    </oc>
    <nc r="Y8"/>
  </rcc>
  <rcc rId="5770" sId="8" numFmtId="34">
    <oc r="Z8">
      <v>36</v>
    </oc>
    <nc r="Z8"/>
  </rcc>
  <rcc rId="5771" sId="8">
    <oc r="Y9" t="inlineStr">
      <is>
        <t>sonnig</t>
      </is>
    </oc>
    <nc r="Y9"/>
  </rcc>
  <rcc rId="5772" sId="8" numFmtId="34">
    <oc r="Z9">
      <v>30</v>
    </oc>
    <nc r="Z9"/>
  </rcc>
  <rcc rId="5773" sId="8">
    <oc r="Y10" t="inlineStr">
      <is>
        <t>bewölkt</t>
      </is>
    </oc>
    <nc r="Y10"/>
  </rcc>
  <rcc rId="5774" sId="8" numFmtId="34">
    <oc r="Z10">
      <v>22</v>
    </oc>
    <nc r="Z10"/>
  </rcc>
  <rcc rId="5775" sId="8">
    <oc r="Y11" t="inlineStr">
      <is>
        <t>hohe Bewölkung</t>
      </is>
    </oc>
    <nc r="Y11"/>
  </rcc>
  <rcc rId="5776" sId="8" numFmtId="34">
    <oc r="Z11">
      <v>25</v>
    </oc>
    <nc r="Z11"/>
  </rcc>
  <rcc rId="5777" sId="8" numFmtId="4">
    <oc r="C13">
      <v>1482.6</v>
    </oc>
    <nc r="C13"/>
  </rcc>
  <rcc rId="5778" sId="8" numFmtId="4">
    <oc r="D13">
      <v>4516.1290300000001</v>
    </oc>
    <nc r="D13"/>
  </rcc>
  <rcc rId="5779" sId="8" numFmtId="4">
    <oc r="E13">
      <v>16493.3</v>
    </oc>
    <nc r="E13"/>
  </rcc>
  <rcc rId="5780" sId="8" numFmtId="4">
    <oc r="F13">
      <v>9677.4193500000001</v>
    </oc>
    <nc r="F13"/>
  </rcc>
  <rcc rId="5781" sId="8" numFmtId="4">
    <oc r="G13">
      <v>786.4</v>
    </oc>
    <nc r="G13"/>
  </rcc>
  <rcc rId="5782" sId="8" numFmtId="4">
    <oc r="H13">
      <v>1612.903225</v>
    </oc>
    <nc r="H13"/>
  </rcc>
  <rcc rId="5783" sId="8" numFmtId="4">
    <oc r="I13">
      <v>0</v>
    </oc>
    <nc r="I13"/>
  </rcc>
  <rcc rId="5784" sId="8" numFmtId="4">
    <oc r="J13">
      <v>1290.32258</v>
    </oc>
    <nc r="J13"/>
  </rcc>
  <rcc rId="5785" sId="8" numFmtId="4">
    <oc r="K13">
      <v>0</v>
    </oc>
    <nc r="K13"/>
  </rcc>
  <rcc rId="5786" sId="8" numFmtId="4">
    <oc r="L13">
      <v>4419.3548380000002</v>
    </oc>
    <nc r="L13"/>
  </rcc>
  <rcc rId="5787" sId="8" numFmtId="4">
    <oc r="M13">
      <v>0</v>
    </oc>
    <nc r="M13"/>
  </rcc>
  <rcc rId="5788" sId="8" numFmtId="4">
    <oc r="N13">
      <v>0</v>
    </oc>
    <nc r="N13"/>
  </rcc>
  <rcc rId="5789" sId="8">
    <oc r="O13">
      <f>M13+N13</f>
    </oc>
    <nc r="O13"/>
  </rcc>
  <rcc rId="5790" sId="8" numFmtId="4">
    <oc r="P13">
      <v>967.74193000000002</v>
    </oc>
    <nc r="P13"/>
  </rcc>
  <rcc rId="5791" sId="8" numFmtId="4">
    <oc r="Q13">
      <v>6180.1</v>
    </oc>
    <nc r="Q13"/>
  </rcc>
  <rcc rId="5792" sId="8" numFmtId="4">
    <oc r="R13">
      <v>7936.2903219999998</v>
    </oc>
    <nc r="R13"/>
  </rcc>
  <rcc rId="5793" sId="8" numFmtId="4">
    <oc r="C14">
      <v>1406.2</v>
    </oc>
    <nc r="C14"/>
  </rcc>
  <rcc rId="5794" sId="8" numFmtId="4">
    <oc r="D14">
      <v>4516.1290300000001</v>
    </oc>
    <nc r="D14"/>
  </rcc>
  <rcc rId="5795" sId="8" numFmtId="4">
    <oc r="E14">
      <v>17894.2</v>
    </oc>
    <nc r="E14"/>
  </rcc>
  <rcc rId="5796" sId="8" numFmtId="4">
    <oc r="F14">
      <v>9677.4193500000001</v>
    </oc>
    <nc r="F14"/>
  </rcc>
  <rcc rId="5797" sId="8" numFmtId="4">
    <oc r="G14">
      <v>789.8</v>
    </oc>
    <nc r="G14"/>
  </rcc>
  <rcc rId="5798" sId="8" numFmtId="4">
    <oc r="H14">
      <v>1612.903225</v>
    </oc>
    <nc r="H14"/>
  </rcc>
  <rcc rId="5799" sId="8" numFmtId="4">
    <oc r="I14">
      <v>0</v>
    </oc>
    <nc r="I14"/>
  </rcc>
  <rcc rId="5800" sId="8" numFmtId="4">
    <oc r="J14">
      <v>1290.32258</v>
    </oc>
    <nc r="J14"/>
  </rcc>
  <rcc rId="5801" sId="8" numFmtId="4">
    <oc r="K14">
      <v>0</v>
    </oc>
    <nc r="K14"/>
  </rcc>
  <rcc rId="5802" sId="8" numFmtId="4">
    <oc r="L14">
      <v>4419.3548380000002</v>
    </oc>
    <nc r="L14"/>
  </rcc>
  <rcc rId="5803" sId="8" numFmtId="4">
    <oc r="M14">
      <v>365.5</v>
    </oc>
    <nc r="M14"/>
  </rcc>
  <rcc rId="5804" sId="8" numFmtId="4">
    <oc r="N14">
      <v>1696</v>
    </oc>
    <nc r="N14"/>
  </rcc>
  <rcc rId="5805" sId="8">
    <oc r="O14">
      <f>M14+N14</f>
    </oc>
    <nc r="O14"/>
  </rcc>
  <rcc rId="5806" sId="8" numFmtId="4">
    <oc r="P14">
      <v>967.74193000000002</v>
    </oc>
    <nc r="P14"/>
  </rcc>
  <rcc rId="5807" sId="8" numFmtId="4">
    <oc r="Q14">
      <v>6399.4</v>
    </oc>
    <nc r="Q14"/>
  </rcc>
  <rcc rId="5808" sId="8" numFmtId="4">
    <oc r="R14">
      <v>7936.2903219999998</v>
    </oc>
    <nc r="R14"/>
  </rcc>
  <rcc rId="5809" sId="8" numFmtId="4">
    <oc r="C15">
      <v>1666.1</v>
    </oc>
    <nc r="C15"/>
  </rcc>
  <rcc rId="5810" sId="8" numFmtId="4">
    <oc r="D15">
      <v>4516.1290300000001</v>
    </oc>
    <nc r="D15"/>
  </rcc>
  <rcc rId="5811" sId="8" numFmtId="4">
    <oc r="E15">
      <v>16026</v>
    </oc>
    <nc r="E15"/>
  </rcc>
  <rcc rId="5812" sId="8" numFmtId="4">
    <oc r="F15">
      <v>9677.4193500000001</v>
    </oc>
    <nc r="F15"/>
  </rcc>
  <rcc rId="5813" sId="8" numFmtId="4">
    <oc r="G15">
      <v>844.3</v>
    </oc>
    <nc r="G15"/>
  </rcc>
  <rcc rId="5814" sId="8" numFmtId="4">
    <oc r="H15">
      <v>1612.903225</v>
    </oc>
    <nc r="H15"/>
  </rcc>
  <rcc rId="5815" sId="8" numFmtId="4">
    <oc r="I15">
      <v>0</v>
    </oc>
    <nc r="I15"/>
  </rcc>
  <rcc rId="5816" sId="8" numFmtId="4">
    <oc r="J15">
      <v>1290.32258</v>
    </oc>
    <nc r="J15"/>
  </rcc>
  <rcc rId="5817" sId="8" numFmtId="4">
    <oc r="K15">
      <v>0</v>
    </oc>
    <nc r="K15"/>
  </rcc>
  <rcc rId="5818" sId="8" numFmtId="4">
    <oc r="L15">
      <v>4419.3548380000002</v>
    </oc>
    <nc r="L15"/>
  </rcc>
  <rcc rId="5819" sId="8" numFmtId="4">
    <oc r="M15">
      <v>0</v>
    </oc>
    <nc r="M15"/>
  </rcc>
  <rcc rId="5820" sId="8" numFmtId="4">
    <oc r="N15">
      <v>864</v>
    </oc>
    <nc r="N15"/>
  </rcc>
  <rcc rId="5821" sId="8">
    <oc r="O15">
      <f>M15+N15</f>
    </oc>
    <nc r="O15"/>
  </rcc>
  <rcc rId="5822" sId="8" numFmtId="4">
    <oc r="P15">
      <v>967.74193000000002</v>
    </oc>
    <nc r="P15"/>
  </rcc>
  <rcc rId="5823" sId="8" numFmtId="4">
    <oc r="Q15">
      <v>6153.6</v>
    </oc>
    <nc r="Q15"/>
  </rcc>
  <rcc rId="5824" sId="8" numFmtId="4">
    <oc r="R15">
      <v>7936.2903219999998</v>
    </oc>
    <nc r="R15"/>
  </rcc>
  <rcc rId="5825" sId="8" numFmtId="4">
    <oc r="C16">
      <v>1657.4</v>
    </oc>
    <nc r="C16"/>
  </rcc>
  <rcc rId="5826" sId="8" numFmtId="4">
    <oc r="D16">
      <v>4516.1290300000001</v>
    </oc>
    <nc r="D16"/>
  </rcc>
  <rcc rId="5827" sId="8" numFmtId="4">
    <oc r="E16">
      <v>16465</v>
    </oc>
    <nc r="E16"/>
  </rcc>
  <rcc rId="5828" sId="8" numFmtId="4">
    <oc r="F16">
      <v>9677.4193500000001</v>
    </oc>
    <nc r="F16"/>
  </rcc>
  <rcc rId="5829" sId="8" numFmtId="4">
    <oc r="G16">
      <v>842.5</v>
    </oc>
    <nc r="G16"/>
  </rcc>
  <rcc rId="5830" sId="8" numFmtId="4">
    <oc r="H16">
      <v>1612.903225</v>
    </oc>
    <nc r="H16"/>
  </rcc>
  <rcc rId="5831" sId="8" numFmtId="4">
    <oc r="I16">
      <v>0</v>
    </oc>
    <nc r="I16"/>
  </rcc>
  <rcc rId="5832" sId="8" numFmtId="4">
    <oc r="J16">
      <v>1290.32258</v>
    </oc>
    <nc r="J16"/>
  </rcc>
  <rcc rId="5833" sId="8" numFmtId="4">
    <oc r="K16">
      <v>0</v>
    </oc>
    <nc r="K16"/>
  </rcc>
  <rcc rId="5834" sId="8" numFmtId="4">
    <oc r="L16">
      <v>4419.3548380000002</v>
    </oc>
    <nc r="L16"/>
  </rcc>
  <rcc rId="5835" sId="8" numFmtId="4">
    <oc r="M16">
      <v>0</v>
    </oc>
    <nc r="M16"/>
  </rcc>
  <rcc rId="5836" sId="8" numFmtId="4">
    <oc r="N16">
      <v>2634</v>
    </oc>
    <nc r="N16"/>
  </rcc>
  <rcc rId="5837" sId="8">
    <oc r="O16">
      <f>M16+N16</f>
    </oc>
    <nc r="O16"/>
  </rcc>
  <rcc rId="5838" sId="8" numFmtId="4">
    <oc r="P16">
      <v>967.74193000000002</v>
    </oc>
    <nc r="P16"/>
  </rcc>
  <rcc rId="5839" sId="8" numFmtId="4">
    <oc r="Q16">
      <v>6315.6</v>
    </oc>
    <nc r="Q16"/>
  </rcc>
  <rcc rId="5840" sId="8" numFmtId="4">
    <oc r="R16">
      <v>7936.2903219999998</v>
    </oc>
    <nc r="R16"/>
  </rcc>
  <rcc rId="5841" sId="8" numFmtId="4">
    <oc r="C17">
      <v>-3470.1</v>
    </oc>
    <nc r="C17"/>
  </rcc>
  <rcc rId="5842" sId="8" numFmtId="4">
    <oc r="D17">
      <v>4516.1290300000001</v>
    </oc>
    <nc r="D17"/>
  </rcc>
  <rcc rId="5843" sId="8" numFmtId="4">
    <oc r="E17">
      <v>19144</v>
    </oc>
    <nc r="E17"/>
  </rcc>
  <rcc rId="5844" sId="8" numFmtId="4">
    <oc r="F17">
      <v>9677.4193500000001</v>
    </oc>
    <nc r="F17"/>
  </rcc>
  <rcc rId="5845" sId="8" numFmtId="4">
    <oc r="G17">
      <v>988.4</v>
    </oc>
    <nc r="G17"/>
  </rcc>
  <rcc rId="5846" sId="8" numFmtId="4">
    <oc r="H17">
      <v>1612.903225</v>
    </oc>
    <nc r="H17"/>
  </rcc>
  <rcc rId="5847" sId="8" numFmtId="4">
    <oc r="I17">
      <v>3158</v>
    </oc>
    <nc r="I17"/>
  </rcc>
  <rcc rId="5848" sId="8" numFmtId="4">
    <oc r="J17">
      <v>1290.32258</v>
    </oc>
    <nc r="J17"/>
  </rcc>
  <rcc rId="5849" sId="8" numFmtId="4">
    <oc r="K17">
      <v>15854.4</v>
    </oc>
    <nc r="K17"/>
  </rcc>
  <rcc rId="5850" sId="8" numFmtId="4">
    <oc r="L17">
      <v>4419.3548380000002</v>
    </oc>
    <nc r="L17"/>
  </rcc>
  <rcc rId="5851" sId="8" numFmtId="4">
    <oc r="M17">
      <v>0</v>
    </oc>
    <nc r="M17"/>
  </rcc>
  <rcc rId="5852" sId="8" numFmtId="4">
    <oc r="N17">
      <v>1025</v>
    </oc>
    <nc r="N17"/>
  </rcc>
  <rcc rId="5853" sId="8">
    <oc r="O17">
      <f>M17+N17</f>
    </oc>
    <nc r="O17"/>
  </rcc>
  <rcc rId="5854" sId="8" numFmtId="4">
    <oc r="P17">
      <v>967.74193000000002</v>
    </oc>
    <nc r="P17"/>
  </rcc>
  <rcc rId="5855" sId="8" numFmtId="4">
    <oc r="Q17">
      <v>8789.5</v>
    </oc>
    <nc r="Q17"/>
  </rcc>
  <rcc rId="5856" sId="8" numFmtId="4">
    <oc r="R17">
      <v>7936.2903219999998</v>
    </oc>
    <nc r="R17"/>
  </rcc>
  <rcc rId="5857" sId="8" numFmtId="4">
    <oc r="C18">
      <v>920.3</v>
    </oc>
    <nc r="C18"/>
  </rcc>
  <rcc rId="5858" sId="8" numFmtId="4">
    <oc r="D18">
      <v>4516.1290300000001</v>
    </oc>
    <nc r="D18"/>
  </rcc>
  <rcc rId="5859" sId="8" numFmtId="4">
    <oc r="E18">
      <v>21083.7</v>
    </oc>
    <nc r="E18"/>
  </rcc>
  <rcc rId="5860" sId="8" numFmtId="4">
    <oc r="F18">
      <v>9677.4193500000001</v>
    </oc>
    <nc r="F18"/>
  </rcc>
  <rcc rId="5861" sId="8" numFmtId="4">
    <oc r="G18">
      <v>1287.4000000000001</v>
    </oc>
    <nc r="G18"/>
  </rcc>
  <rcc rId="5862" sId="8" numFmtId="4">
    <oc r="H18">
      <v>1612.903225</v>
    </oc>
    <nc r="H18"/>
  </rcc>
  <rcc rId="5863" sId="8" numFmtId="4">
    <oc r="I18">
      <v>3164.5</v>
    </oc>
    <nc r="I18"/>
  </rcc>
  <rcc rId="5864" sId="8" numFmtId="4">
    <oc r="J18">
      <v>1290.32258</v>
    </oc>
    <nc r="J18"/>
  </rcc>
  <rcc rId="5865" sId="8" numFmtId="4">
    <oc r="K18">
      <v>16415.7</v>
    </oc>
    <nc r="K18"/>
  </rcc>
  <rcc rId="5866" sId="8" numFmtId="4">
    <oc r="L18">
      <v>4419.3548380000002</v>
    </oc>
    <nc r="L18"/>
  </rcc>
  <rcc rId="5867" sId="8" numFmtId="4">
    <oc r="M18">
      <v>0</v>
    </oc>
    <nc r="M18"/>
  </rcc>
  <rcc rId="5868" sId="8" numFmtId="4">
    <oc r="N18">
      <v>0</v>
    </oc>
    <nc r="N18"/>
  </rcc>
  <rcc rId="5869" sId="8">
    <oc r="O18">
      <f>M18+N18</f>
    </oc>
    <nc r="O18"/>
  </rcc>
  <rcc rId="5870" sId="8" numFmtId="4">
    <oc r="P18">
      <v>967.74193000000002</v>
    </oc>
    <nc r="P18"/>
  </rcc>
  <rcc rId="5871" sId="8" numFmtId="4">
    <oc r="Q18">
      <v>10214.200000000001</v>
    </oc>
    <nc r="Q18"/>
  </rcc>
  <rcc rId="5872" sId="8" numFmtId="4">
    <oc r="R18">
      <v>7936.2903219999998</v>
    </oc>
    <nc r="R18"/>
  </rcc>
  <rcc rId="5873" sId="8" numFmtId="4">
    <oc r="C19">
      <v>2776.9</v>
    </oc>
    <nc r="C19"/>
  </rcc>
  <rcc rId="5874" sId="8" numFmtId="4">
    <oc r="D19">
      <v>4516.1290300000001</v>
    </oc>
    <nc r="D19"/>
  </rcc>
  <rcc rId="5875" sId="8" numFmtId="4">
    <oc r="E19">
      <v>18214.099999999999</v>
    </oc>
    <nc r="E19"/>
  </rcc>
  <rcc rId="5876" sId="8" numFmtId="4">
    <oc r="F19">
      <v>9677.4193500000001</v>
    </oc>
    <nc r="F19"/>
  </rcc>
  <rcc rId="5877" sId="8" numFmtId="4">
    <oc r="G19">
      <v>1213.5999999999999</v>
    </oc>
    <nc r="G19"/>
  </rcc>
  <rcc rId="5878" sId="8" numFmtId="4">
    <oc r="H19">
      <v>1612.903225</v>
    </oc>
    <nc r="H19"/>
  </rcc>
  <rcc rId="5879" sId="8" numFmtId="4">
    <oc r="I19">
      <v>0</v>
    </oc>
    <nc r="I19"/>
  </rcc>
  <rcc rId="5880" sId="8" numFmtId="4">
    <oc r="J19">
      <v>1290.32258</v>
    </oc>
    <nc r="J19"/>
  </rcc>
  <rcc rId="5881" sId="8" numFmtId="4">
    <oc r="K19">
      <v>3820.8</v>
    </oc>
    <nc r="K19"/>
  </rcc>
  <rcc rId="5882" sId="8" numFmtId="4">
    <oc r="L19">
      <v>4419.3548380000002</v>
    </oc>
    <nc r="L19"/>
  </rcc>
  <rcc rId="5883" sId="8" numFmtId="4">
    <oc r="M19">
      <v>0</v>
    </oc>
    <nc r="M19"/>
  </rcc>
  <rcc rId="5884" sId="8" numFmtId="4">
    <oc r="N19">
      <v>0</v>
    </oc>
    <nc r="N19"/>
  </rcc>
  <rcc rId="5885" sId="8">
    <oc r="O19">
      <f>M19+N19</f>
    </oc>
    <nc r="O19"/>
  </rcc>
  <rcc rId="5886" sId="8" numFmtId="4">
    <oc r="P19">
      <v>967.74193000000002</v>
    </oc>
    <nc r="P19"/>
  </rcc>
  <rcc rId="5887" sId="8" numFmtId="4">
    <oc r="Q19">
      <v>6370.75</v>
    </oc>
    <nc r="Q19"/>
  </rcc>
  <rcc rId="5888" sId="8" numFmtId="4">
    <oc r="R19">
      <v>7936.2903219999998</v>
    </oc>
    <nc r="R19"/>
  </rcc>
  <rcc rId="5889" sId="8" numFmtId="4">
    <oc r="U13">
      <v>2453.4</v>
    </oc>
    <nc r="U13"/>
  </rcc>
  <rcc rId="5890" sId="8" numFmtId="4">
    <oc r="V13">
      <v>2419.3548300000002</v>
    </oc>
    <nc r="V13"/>
  </rcc>
  <rcc rId="5891" sId="8" numFmtId="4">
    <oc r="U14">
      <v>3500.9</v>
    </oc>
    <nc r="U14"/>
  </rcc>
  <rcc rId="5892" sId="8" numFmtId="4">
    <oc r="V14">
      <v>2419.3548300000002</v>
    </oc>
    <nc r="V14"/>
  </rcc>
  <rcc rId="5893" sId="8" numFmtId="4">
    <oc r="U15">
      <v>4668.3999999999996</v>
    </oc>
    <nc r="U15"/>
  </rcc>
  <rcc rId="5894" sId="8" numFmtId="4">
    <oc r="V15">
      <v>2419.3548300000002</v>
    </oc>
    <nc r="V15"/>
  </rcc>
  <rcc rId="5895" sId="8" numFmtId="4">
    <oc r="U16">
      <v>5004.8</v>
    </oc>
    <nc r="U16"/>
  </rcc>
  <rcc rId="5896" sId="8" numFmtId="4">
    <oc r="V16">
      <v>2419.3548300000002</v>
    </oc>
    <nc r="V16"/>
  </rcc>
  <rcc rId="5897" sId="8" numFmtId="4">
    <oc r="U17">
      <v>4621.6000000000004</v>
    </oc>
    <nc r="U17"/>
  </rcc>
  <rcc rId="5898" sId="8" numFmtId="4">
    <oc r="V17">
      <v>2419.3548300000002</v>
    </oc>
    <nc r="V17"/>
  </rcc>
  <rcc rId="5899" sId="8" numFmtId="4">
    <oc r="U18">
      <v>5315.1</v>
    </oc>
    <nc r="U18"/>
  </rcc>
  <rcc rId="5900" sId="8" numFmtId="4">
    <oc r="V18">
      <v>2419.3548300000002</v>
    </oc>
    <nc r="V18"/>
  </rcc>
  <rcc rId="5901" sId="8" numFmtId="4">
    <oc r="U19">
      <v>3731.1</v>
    </oc>
    <nc r="U19"/>
  </rcc>
  <rcc rId="5902" sId="8" numFmtId="4">
    <oc r="V19">
      <v>2419.3548300000002</v>
    </oc>
    <nc r="V19"/>
  </rcc>
  <rcc rId="5903" sId="8">
    <oc r="Y13" t="inlineStr">
      <is>
        <t>sonnig</t>
      </is>
    </oc>
    <nc r="Y13"/>
  </rcc>
  <rcc rId="5904" sId="8" numFmtId="34">
    <oc r="Z13">
      <v>26</v>
    </oc>
    <nc r="Z13"/>
  </rcc>
  <rcc rId="5905" sId="8">
    <oc r="Y14" t="inlineStr">
      <is>
        <t>sonnig</t>
      </is>
    </oc>
    <nc r="Y14"/>
  </rcc>
  <rcc rId="5906" sId="8" numFmtId="34">
    <oc r="Z14">
      <v>27</v>
    </oc>
    <nc r="Z14"/>
  </rcc>
  <rcc rId="5907" sId="8">
    <oc r="Y15" t="inlineStr">
      <is>
        <t>sonnig</t>
      </is>
    </oc>
    <nc r="Y15"/>
  </rcc>
  <rcc rId="5908" sId="8" numFmtId="34">
    <oc r="Z15">
      <v>28</v>
    </oc>
    <nc r="Z15"/>
  </rcc>
  <rcc rId="5909" sId="8">
    <oc r="Y16" t="inlineStr">
      <is>
        <t>sonnig</t>
      </is>
    </oc>
    <nc r="Y16"/>
  </rcc>
  <rcc rId="5910" sId="8" numFmtId="34">
    <oc r="Z16">
      <v>28</v>
    </oc>
    <nc r="Z16"/>
  </rcc>
  <rcc rId="5911" sId="8">
    <oc r="Y17" t="inlineStr">
      <is>
        <t>sonnig</t>
      </is>
    </oc>
    <nc r="Y17"/>
  </rcc>
  <rcc rId="5912" sId="8" numFmtId="34">
    <oc r="Z17">
      <v>28</v>
    </oc>
    <nc r="Z17"/>
  </rcc>
  <rcc rId="5913" sId="8">
    <oc r="Y18" t="inlineStr">
      <is>
        <t>sonnig</t>
      </is>
    </oc>
    <nc r="Y18"/>
  </rcc>
  <rcc rId="5914" sId="8" numFmtId="34">
    <oc r="Z18">
      <v>28</v>
    </oc>
    <nc r="Z18"/>
  </rcc>
  <rcc rId="5915" sId="8">
    <oc r="Y19" t="inlineStr">
      <is>
        <t>sonnig</t>
      </is>
    </oc>
    <nc r="Y19"/>
  </rcc>
  <rcc rId="5916" sId="8" numFmtId="34">
    <oc r="Z19">
      <v>27</v>
    </oc>
    <nc r="Z19"/>
  </rcc>
  <rcc rId="5917" sId="8" numFmtId="4">
    <oc r="C21">
      <v>9900</v>
    </oc>
    <nc r="C21"/>
  </rcc>
  <rcc rId="5918" sId="8" numFmtId="4">
    <oc r="D21">
      <v>4516.1290300000001</v>
    </oc>
    <nc r="D21"/>
  </rcc>
  <rcc rId="5919" sId="8" numFmtId="4">
    <oc r="E21">
      <v>8358.2000000000007</v>
    </oc>
    <nc r="E21"/>
  </rcc>
  <rcc rId="5920" sId="8" numFmtId="4">
    <oc r="F21">
      <v>9677.4193500000001</v>
    </oc>
    <nc r="F21"/>
  </rcc>
  <rcc rId="5921" sId="8" numFmtId="4">
    <oc r="G21">
      <v>854.4</v>
    </oc>
    <nc r="G21"/>
  </rcc>
  <rcc rId="5922" sId="8" numFmtId="4">
    <oc r="H21">
      <v>1612.903225</v>
    </oc>
    <nc r="H21"/>
  </rcc>
  <rcc rId="5923" sId="8" numFmtId="4">
    <oc r="I21">
      <v>0</v>
    </oc>
    <nc r="I21"/>
  </rcc>
  <rcc rId="5924" sId="8" numFmtId="4">
    <oc r="J21">
      <v>1290.32258</v>
    </oc>
    <nc r="J21"/>
  </rcc>
  <rcc rId="5925" sId="8" numFmtId="4">
    <oc r="K21">
      <v>0</v>
    </oc>
    <nc r="K21"/>
  </rcc>
  <rcc rId="5926" sId="8" numFmtId="4">
    <oc r="L21">
      <v>4419.3548380000002</v>
    </oc>
    <nc r="L21"/>
  </rcc>
  <rcc rId="5927" sId="8" numFmtId="4">
    <oc r="M21">
      <v>0</v>
    </oc>
    <nc r="M21"/>
  </rcc>
  <rcc rId="5928" sId="8" numFmtId="4">
    <oc r="N21">
      <v>0</v>
    </oc>
    <nc r="N21"/>
  </rcc>
  <rcc rId="5929" sId="8">
    <oc r="O21">
      <f>M21+N21</f>
    </oc>
    <nc r="O21"/>
  </rcc>
  <rcc rId="5930" sId="8" numFmtId="4">
    <oc r="P21">
      <v>967.74193000000002</v>
    </oc>
    <nc r="P21"/>
  </rcc>
  <rcc rId="5931" sId="8" numFmtId="4">
    <oc r="Q21">
      <v>3530.2</v>
    </oc>
    <nc r="Q21"/>
  </rcc>
  <rcc rId="5932" sId="8" numFmtId="4">
    <oc r="R21">
      <v>7936.2903219999998</v>
    </oc>
    <nc r="R21"/>
  </rcc>
  <rcc rId="5933" sId="8" numFmtId="4">
    <oc r="C22">
      <v>2841.4</v>
    </oc>
    <nc r="C22"/>
  </rcc>
  <rcc rId="5934" sId="8" numFmtId="4">
    <oc r="D22">
      <v>4516.1290300000001</v>
    </oc>
    <nc r="D22"/>
  </rcc>
  <rcc rId="5935" sId="8" numFmtId="4">
    <oc r="E22">
      <v>16615.7</v>
    </oc>
    <nc r="E22"/>
  </rcc>
  <rcc rId="5936" sId="8" numFmtId="4">
    <oc r="F22">
      <v>9677.4193500000001</v>
    </oc>
    <nc r="F22"/>
  </rcc>
  <rcc rId="5937" sId="8" numFmtId="4">
    <oc r="G22">
      <v>688.2</v>
    </oc>
    <nc r="G22"/>
  </rcc>
  <rcc rId="5938" sId="8" numFmtId="4">
    <oc r="H22">
      <v>1612.903225</v>
    </oc>
    <nc r="H22"/>
  </rcc>
  <rcc rId="5939" sId="8" numFmtId="4">
    <oc r="I22">
      <v>0</v>
    </oc>
    <nc r="I22"/>
  </rcc>
  <rcc rId="5940" sId="8" numFmtId="4">
    <oc r="J22">
      <v>1290.32258</v>
    </oc>
    <nc r="J22"/>
  </rcc>
  <rcc rId="5941" sId="8" numFmtId="4">
    <oc r="K22">
      <v>0</v>
    </oc>
    <nc r="K22"/>
  </rcc>
  <rcc rId="5942" sId="8" numFmtId="4">
    <oc r="L22">
      <v>4419.3548380000002</v>
    </oc>
    <nc r="L22"/>
  </rcc>
  <rcc rId="5943" sId="8" numFmtId="4">
    <oc r="M22">
      <v>0</v>
    </oc>
    <nc r="M22"/>
  </rcc>
  <rcc rId="5944" sId="8" numFmtId="4">
    <oc r="N22">
      <v>0</v>
    </oc>
    <nc r="N22"/>
  </rcc>
  <rcc rId="5945" sId="8">
    <oc r="O22">
      <f>M22+N22</f>
    </oc>
    <nc r="O22"/>
  </rcc>
  <rcc rId="5946" sId="8" numFmtId="4">
    <oc r="P22">
      <v>967.74193000000002</v>
    </oc>
    <nc r="P22"/>
  </rcc>
  <rcc rId="5947" sId="8" numFmtId="4">
    <oc r="Q22">
      <v>3922.6</v>
    </oc>
    <nc r="Q22"/>
  </rcc>
  <rcc rId="5948" sId="8" numFmtId="4">
    <oc r="R22">
      <v>7936.2903219999998</v>
    </oc>
    <nc r="R22"/>
  </rcc>
  <rcc rId="5949" sId="8" numFmtId="4">
    <oc r="C23">
      <v>5244.5</v>
    </oc>
    <nc r="C23"/>
  </rcc>
  <rcc rId="5950" sId="8" numFmtId="4">
    <oc r="D23">
      <v>4516.1290300000001</v>
    </oc>
    <nc r="D23"/>
  </rcc>
  <rcc rId="5951" sId="8" numFmtId="4">
    <oc r="E23">
      <v>8451.9</v>
    </oc>
    <nc r="E23"/>
  </rcc>
  <rcc rId="5952" sId="8" numFmtId="4">
    <oc r="F23">
      <v>9677.4193500000001</v>
    </oc>
    <nc r="F23"/>
  </rcc>
  <rcc rId="5953" sId="8" numFmtId="4">
    <oc r="G23">
      <v>285.3</v>
    </oc>
    <nc r="G23"/>
  </rcc>
  <rcc rId="5954" sId="8" numFmtId="4">
    <oc r="H23">
      <v>1612.903225</v>
    </oc>
    <nc r="H23"/>
  </rcc>
  <rcc rId="5955" sId="8" numFmtId="4">
    <oc r="I23">
      <v>0</v>
    </oc>
    <nc r="I23"/>
  </rcc>
  <rcc rId="5956" sId="8" numFmtId="4">
    <oc r="J23">
      <v>1290.32258</v>
    </oc>
    <nc r="J23"/>
  </rcc>
  <rcc rId="5957" sId="8" numFmtId="4">
    <oc r="K23">
      <v>0</v>
    </oc>
    <nc r="K23"/>
  </rcc>
  <rcc rId="5958" sId="8" numFmtId="4">
    <oc r="L23">
      <v>4419.3548380000002</v>
    </oc>
    <nc r="L23"/>
  </rcc>
  <rcc rId="5959" sId="8" numFmtId="4">
    <oc r="M23">
      <v>1560.3</v>
    </oc>
    <nc r="M23"/>
  </rcc>
  <rcc rId="5960" sId="8" numFmtId="4">
    <oc r="N23">
      <v>2539</v>
    </oc>
    <nc r="N23"/>
  </rcc>
  <rcc rId="5961" sId="8">
    <oc r="O23">
      <f>M23+N23</f>
    </oc>
    <nc r="O23"/>
  </rcc>
  <rcc rId="5962" sId="8" numFmtId="4">
    <oc r="P23">
      <v>967.74193000000002</v>
    </oc>
    <nc r="P23"/>
  </rcc>
  <rcc rId="5963" sId="8" numFmtId="4">
    <oc r="Q23">
      <v>6103.7</v>
    </oc>
    <nc r="Q23"/>
  </rcc>
  <rcc rId="5964" sId="8" numFmtId="4">
    <oc r="R23">
      <v>7936.2903219999998</v>
    </oc>
    <nc r="R23"/>
  </rcc>
  <rcc rId="5965" sId="8" numFmtId="4">
    <oc r="C24">
      <v>7363.3</v>
    </oc>
    <nc r="C24"/>
  </rcc>
  <rcc rId="5966" sId="8" numFmtId="4">
    <oc r="D24">
      <v>4516.1290300000001</v>
    </oc>
    <nc r="D24"/>
  </rcc>
  <rcc rId="5967" sId="8" numFmtId="4">
    <oc r="E24">
      <v>3216.4</v>
    </oc>
    <nc r="E24"/>
  </rcc>
  <rcc rId="5968" sId="8" numFmtId="4">
    <oc r="F24">
      <v>9677.4193500000001</v>
    </oc>
    <nc r="F24"/>
  </rcc>
  <rcc rId="5969" sId="8" numFmtId="4">
    <oc r="G24">
      <v>349.2</v>
    </oc>
    <nc r="G24"/>
  </rcc>
  <rcc rId="5970" sId="8" numFmtId="4">
    <oc r="H24">
      <v>1612.903225</v>
    </oc>
    <nc r="H24"/>
  </rcc>
  <rcc rId="5971" sId="8" numFmtId="4">
    <oc r="I24">
      <v>0</v>
    </oc>
    <nc r="I24"/>
  </rcc>
  <rcc rId="5972" sId="8" numFmtId="4">
    <oc r="J24">
      <v>1290.32258</v>
    </oc>
    <nc r="J24"/>
  </rcc>
  <rcc rId="5973" sId="8" numFmtId="4">
    <oc r="K24">
      <v>0</v>
    </oc>
    <nc r="K24"/>
  </rcc>
  <rcc rId="5974" sId="8" numFmtId="4">
    <oc r="L24">
      <v>4419.3548380000002</v>
    </oc>
    <nc r="L24"/>
  </rcc>
  <rcc rId="5975" sId="8" numFmtId="4">
    <oc r="M24">
      <v>723.8</v>
    </oc>
    <nc r="M24"/>
  </rcc>
  <rcc rId="5976" sId="8" numFmtId="4">
    <oc r="N24">
      <v>4275</v>
    </oc>
    <nc r="N24"/>
  </rcc>
  <rcc rId="5977" sId="8">
    <oc r="O24">
      <f>M24+N24</f>
    </oc>
    <nc r="O24"/>
  </rcc>
  <rcc rId="5978" sId="8" numFmtId="4">
    <oc r="P24">
      <v>967.74193000000002</v>
    </oc>
    <nc r="P24"/>
  </rcc>
  <rcc rId="5979" sId="8" numFmtId="4">
    <oc r="Q24">
      <v>3614.6</v>
    </oc>
    <nc r="Q24"/>
  </rcc>
  <rcc rId="5980" sId="8" numFmtId="4">
    <oc r="R24">
      <v>7936.2903219999998</v>
    </oc>
    <nc r="R24"/>
  </rcc>
  <rcc rId="5981" sId="8" numFmtId="4">
    <oc r="C25">
      <v>12796.4</v>
    </oc>
    <nc r="C25"/>
  </rcc>
  <rcc rId="5982" sId="8" numFmtId="4">
    <oc r="D25">
      <v>4516.1290300000001</v>
    </oc>
    <nc r="D25"/>
  </rcc>
  <rcc rId="5983" sId="8" numFmtId="4">
    <oc r="E25">
      <v>83.8</v>
    </oc>
    <nc r="E25"/>
  </rcc>
  <rcc rId="5984" sId="8" numFmtId="4">
    <oc r="F25">
      <v>9677.4193500000001</v>
    </oc>
    <nc r="F25"/>
  </rcc>
  <rcc rId="5985" sId="8" numFmtId="4">
    <oc r="G25">
      <v>162.4</v>
    </oc>
    <nc r="G25"/>
  </rcc>
  <rcc rId="5986" sId="8" numFmtId="4">
    <oc r="H25">
      <v>1612.903225</v>
    </oc>
    <nc r="H25"/>
  </rcc>
  <rcc rId="5987" sId="8" numFmtId="4">
    <oc r="I25">
      <v>2835</v>
    </oc>
    <nc r="I25"/>
  </rcc>
  <rcc rId="5988" sId="8" numFmtId="4">
    <oc r="J25">
      <v>1290.32258</v>
    </oc>
    <nc r="J25"/>
  </rcc>
  <rcc rId="5989" sId="8" numFmtId="4">
    <oc r="K25">
      <v>11335.2</v>
    </oc>
    <nc r="K25"/>
  </rcc>
  <rcc rId="5990" sId="8" numFmtId="4">
    <oc r="L25">
      <v>4419.3548380000002</v>
    </oc>
    <nc r="L25"/>
  </rcc>
  <rcc rId="5991" sId="8" numFmtId="4">
    <oc r="M25">
      <v>0</v>
    </oc>
    <nc r="M25"/>
  </rcc>
  <rcc rId="5992" sId="8" numFmtId="4">
    <oc r="N25">
      <v>505</v>
    </oc>
    <nc r="N25"/>
  </rcc>
  <rcc rId="5993" sId="8">
    <oc r="O25">
      <f>M25+N25</f>
    </oc>
    <nc r="O25"/>
  </rcc>
  <rcc rId="5994" sId="8" numFmtId="4">
    <oc r="P25">
      <v>967.74193000000002</v>
    </oc>
    <nc r="P25"/>
  </rcc>
  <rcc rId="5995" sId="8" numFmtId="4">
    <oc r="Q25">
      <v>5865.5</v>
    </oc>
    <nc r="Q25"/>
  </rcc>
  <rcc rId="5996" sId="8" numFmtId="4">
    <oc r="R25">
      <v>7936.2903219999998</v>
    </oc>
    <nc r="R25"/>
  </rcc>
  <rcc rId="5997" sId="8" numFmtId="4">
    <oc r="C26">
      <v>8868</v>
    </oc>
    <nc r="C26"/>
  </rcc>
  <rcc rId="5998" sId="8" numFmtId="4">
    <oc r="D26">
      <v>4516.1290300000001</v>
    </oc>
    <nc r="D26"/>
  </rcc>
  <rcc rId="5999" sId="8" numFmtId="4">
    <oc r="E26">
      <v>6191.9</v>
    </oc>
    <nc r="E26"/>
  </rcc>
  <rcc rId="6000" sId="8" numFmtId="4">
    <oc r="F26">
      <v>9677.4193500000001</v>
    </oc>
    <nc r="F26"/>
  </rcc>
  <rcc rId="6001" sId="8" numFmtId="4">
    <oc r="G26">
      <v>648.9</v>
    </oc>
    <nc r="G26"/>
  </rcc>
  <rcc rId="6002" sId="8" numFmtId="4">
    <oc r="H26">
      <v>1612.903225</v>
    </oc>
    <nc r="H26"/>
  </rcc>
  <rcc rId="6003" sId="8" numFmtId="4">
    <oc r="I26">
      <v>3630</v>
    </oc>
    <nc r="I26"/>
  </rcc>
  <rcc rId="6004" sId="8" numFmtId="4">
    <oc r="J26">
      <v>1290.32258</v>
    </oc>
    <nc r="J26"/>
  </rcc>
  <rcc rId="6005" sId="8" numFmtId="4">
    <oc r="K26">
      <v>16815.2</v>
    </oc>
    <nc r="K26"/>
  </rcc>
  <rcc rId="6006" sId="8" numFmtId="4">
    <oc r="L26">
      <v>4419.3548380000002</v>
    </oc>
    <nc r="L26"/>
  </rcc>
  <rcc rId="6007" sId="8" numFmtId="4">
    <oc r="M26">
      <v>0</v>
    </oc>
    <nc r="M26"/>
  </rcc>
  <rcc rId="6008" sId="8" numFmtId="4">
    <oc r="N26">
      <v>0</v>
    </oc>
    <nc r="N26"/>
  </rcc>
  <rcc rId="6009" sId="8">
    <oc r="O26">
      <f>M26+N26</f>
    </oc>
    <nc r="O26"/>
  </rcc>
  <rcc rId="6010" sId="8" numFmtId="4">
    <oc r="P26">
      <v>967.74193000000002</v>
    </oc>
    <nc r="P26"/>
  </rcc>
  <rcc rId="6011" sId="8" numFmtId="4">
    <oc r="Q26">
      <v>12737.6</v>
    </oc>
    <nc r="Q26"/>
  </rcc>
  <rcc rId="6012" sId="8" numFmtId="4">
    <oc r="R26">
      <v>7936.2903219999998</v>
    </oc>
    <nc r="R26"/>
  </rcc>
  <rcc rId="6013" sId="8" numFmtId="4">
    <oc r="C27">
      <v>1639.5</v>
    </oc>
    <nc r="C27"/>
  </rcc>
  <rcc rId="6014" sId="8" numFmtId="4">
    <oc r="D27">
      <v>4516.1290300000001</v>
    </oc>
    <nc r="D27"/>
  </rcc>
  <rcc rId="6015" sId="8" numFmtId="4">
    <oc r="E27">
      <v>19467.849999999999</v>
    </oc>
    <nc r="E27"/>
  </rcc>
  <rcc rId="6016" sId="8" numFmtId="4">
    <oc r="F27">
      <v>9677.4193500000001</v>
    </oc>
    <nc r="F27"/>
  </rcc>
  <rcc rId="6017" sId="8" numFmtId="4">
    <oc r="G27">
      <v>1024</v>
    </oc>
    <nc r="G27"/>
  </rcc>
  <rcc rId="6018" sId="8" numFmtId="4">
    <oc r="H27">
      <v>1612.903225</v>
    </oc>
    <nc r="H27"/>
  </rcc>
  <rcc rId="6019" sId="8" numFmtId="4">
    <oc r="I27">
      <v>0</v>
    </oc>
    <nc r="I27"/>
  </rcc>
  <rcc rId="6020" sId="8" numFmtId="4">
    <oc r="J27">
      <v>1290.32258</v>
    </oc>
    <nc r="J27"/>
  </rcc>
  <rcc rId="6021" sId="8" numFmtId="4">
    <oc r="K27">
      <v>4121.3999999999996</v>
    </oc>
    <nc r="K27"/>
  </rcc>
  <rcc rId="6022" sId="8" numFmtId="4">
    <oc r="L27">
      <v>4419.3548380000002</v>
    </oc>
    <nc r="L27"/>
  </rcc>
  <rcc rId="6023" sId="8" numFmtId="4">
    <oc r="M27">
      <v>0</v>
    </oc>
    <nc r="M27"/>
  </rcc>
  <rcc rId="6024" sId="8" numFmtId="4">
    <oc r="N27">
      <v>0</v>
    </oc>
    <nc r="N27"/>
  </rcc>
  <rcc rId="6025" sId="8">
    <oc r="O27">
      <f>M27+N27</f>
    </oc>
    <nc r="O27"/>
  </rcc>
  <rcc rId="6026" sId="8" numFmtId="4">
    <oc r="P27">
      <v>967.74193000000002</v>
    </oc>
    <nc r="P27"/>
  </rcc>
  <rcc rId="6027" sId="8" numFmtId="4">
    <oc r="Q27">
      <v>3579.1</v>
    </oc>
    <nc r="Q27"/>
  </rcc>
  <rcc rId="6028" sId="8" numFmtId="4">
    <oc r="R27">
      <v>7936.2903219999998</v>
    </oc>
    <nc r="R27"/>
  </rcc>
  <rcc rId="6029" sId="8" numFmtId="4">
    <oc r="U21">
      <v>920.6</v>
    </oc>
    <nc r="U21"/>
  </rcc>
  <rcc rId="6030" sId="8" numFmtId="4">
    <oc r="V21">
      <v>2419.3548300000002</v>
    </oc>
    <nc r="V21"/>
  </rcc>
  <rcc rId="6031" sId="8" numFmtId="4">
    <oc r="U22">
      <v>4644.1000000000004</v>
    </oc>
    <nc r="U22"/>
  </rcc>
  <rcc rId="6032" sId="8" numFmtId="4">
    <oc r="V22">
      <v>2419.3548300000002</v>
    </oc>
    <nc r="V22"/>
  </rcc>
  <rcc rId="6033" sId="8" numFmtId="4">
    <oc r="U23">
      <v>872.3</v>
    </oc>
    <nc r="U23"/>
  </rcc>
  <rcc rId="6034" sId="8" numFmtId="4">
    <oc r="V23">
      <v>2419.3548300000002</v>
    </oc>
    <nc r="V23"/>
  </rcc>
  <rcc rId="6035" sId="8" numFmtId="4">
    <oc r="U24">
      <v>0</v>
    </oc>
    <nc r="U24"/>
  </rcc>
  <rcc rId="6036" sId="8" numFmtId="4">
    <oc r="V24">
      <v>2419.3548300000002</v>
    </oc>
    <nc r="V24"/>
  </rcc>
  <rcc rId="6037" sId="8" numFmtId="4">
    <oc r="U25">
      <v>0</v>
    </oc>
    <nc r="U25"/>
  </rcc>
  <rcc rId="6038" sId="8" numFmtId="4">
    <oc r="V25">
      <v>2419.3548300000002</v>
    </oc>
    <nc r="V25"/>
  </rcc>
  <rcc rId="6039" sId="8" numFmtId="4">
    <oc r="U26">
      <v>0</v>
    </oc>
    <nc r="U26"/>
  </rcc>
  <rcc rId="6040" sId="8" numFmtId="4">
    <oc r="V26">
      <v>2419.3548300000002</v>
    </oc>
    <nc r="V26"/>
  </rcc>
  <rcc rId="6041" sId="8" numFmtId="4">
    <oc r="U27">
      <v>1419.8</v>
    </oc>
    <nc r="U27"/>
  </rcc>
  <rcc rId="6042" sId="8" numFmtId="4">
    <oc r="V27">
      <v>2419.3548300000002</v>
    </oc>
    <nc r="V27"/>
  </rcc>
  <rcc rId="6043" sId="8">
    <oc r="Y21" t="inlineStr">
      <is>
        <t>sonnig</t>
      </is>
    </oc>
    <nc r="Y21"/>
  </rcc>
  <rcc rId="6044" sId="8" numFmtId="34">
    <oc r="Z21">
      <v>26</v>
    </oc>
    <nc r="Z21"/>
  </rcc>
  <rcc rId="6045" sId="8">
    <oc r="Y22" t="inlineStr">
      <is>
        <t>sonnig</t>
      </is>
    </oc>
    <nc r="Y22"/>
  </rcc>
  <rcc rId="6046" sId="8" numFmtId="34">
    <oc r="Z22">
      <v>26</v>
    </oc>
    <nc r="Z22"/>
  </rcc>
  <rcc rId="6047" sId="8">
    <oc r="Y23" t="inlineStr">
      <is>
        <t>sonnig, Abends Regen</t>
      </is>
    </oc>
    <nc r="Y23"/>
  </rcc>
  <rcc rId="6048" sId="8" numFmtId="34">
    <oc r="Z23">
      <v>26</v>
    </oc>
    <nc r="Z23"/>
  </rcc>
  <rcc rId="6049" sId="8">
    <oc r="Y24" t="inlineStr">
      <is>
        <t>bewölkt</t>
      </is>
    </oc>
    <nc r="Y24"/>
  </rcc>
  <rcc rId="6050" sId="8" numFmtId="34">
    <oc r="Z24">
      <v>22</v>
    </oc>
    <nc r="Z24"/>
  </rcc>
  <rcc rId="6051" sId="8">
    <oc r="Y25" t="inlineStr">
      <is>
        <t>Regen</t>
      </is>
    </oc>
    <nc r="Y25"/>
  </rcc>
  <rcc rId="6052" sId="8" numFmtId="34">
    <oc r="Z25">
      <v>20</v>
    </oc>
    <nc r="Z25"/>
  </rcc>
  <rcc rId="6053" sId="8">
    <oc r="Y26" t="inlineStr">
      <is>
        <t>Regen</t>
      </is>
    </oc>
    <nc r="Y26"/>
  </rcc>
  <rcc rId="6054" sId="8" numFmtId="34">
    <oc r="Z26">
      <v>20</v>
    </oc>
    <nc r="Z26"/>
  </rcc>
  <rcc rId="6055" sId="8">
    <oc r="Y27" t="inlineStr">
      <is>
        <t>Sonnig</t>
      </is>
    </oc>
    <nc r="Y27"/>
  </rcc>
  <rcc rId="6056" sId="8" numFmtId="34">
    <oc r="Z27">
      <v>25</v>
    </oc>
    <nc r="Z27"/>
  </rcc>
  <rcc rId="6057" sId="8">
    <oc r="AB21" t="inlineStr">
      <is>
        <t>Maria Himmelfahrt</t>
      </is>
    </oc>
    <nc r="AB21"/>
  </rcc>
  <rcc rId="6058" sId="8" numFmtId="4">
    <oc r="C29">
      <v>1193.8</v>
    </oc>
    <nc r="C29"/>
  </rcc>
  <rcc rId="6059" sId="8" numFmtId="4">
    <oc r="D29">
      <v>4516.1290300000001</v>
    </oc>
    <nc r="D29"/>
  </rcc>
  <rcc rId="6060" sId="8" numFmtId="4">
    <oc r="E29">
      <v>10884.9</v>
    </oc>
    <nc r="E29"/>
  </rcc>
  <rcc rId="6061" sId="8" numFmtId="4">
    <oc r="F29">
      <v>9677.4193500000001</v>
    </oc>
    <nc r="F29"/>
  </rcc>
  <rcc rId="6062" sId="8" numFmtId="4">
    <oc r="G29">
      <v>1238.5</v>
    </oc>
    <nc r="G29"/>
  </rcc>
  <rcc rId="6063" sId="8" numFmtId="4">
    <oc r="H29">
      <v>1612.903225</v>
    </oc>
    <nc r="H29"/>
  </rcc>
  <rcc rId="6064" sId="8" numFmtId="4">
    <oc r="I29">
      <v>0</v>
    </oc>
    <nc r="I29"/>
  </rcc>
  <rcc rId="6065" sId="8" numFmtId="4">
    <oc r="J29">
      <v>1290.32258</v>
    </oc>
    <nc r="J29"/>
  </rcc>
  <rcc rId="6066" sId="8" numFmtId="4">
    <oc r="K29">
      <v>0</v>
    </oc>
    <nc r="K29"/>
  </rcc>
  <rcc rId="6067" sId="8" numFmtId="4">
    <oc r="L29">
      <v>4419.3548380000002</v>
    </oc>
    <nc r="L29"/>
  </rcc>
  <rcc rId="6068" sId="8" numFmtId="4">
    <oc r="M29">
      <v>3574.2</v>
    </oc>
    <nc r="M29"/>
  </rcc>
  <rcc rId="6069" sId="8" numFmtId="4">
    <oc r="N29">
      <v>5202</v>
    </oc>
    <nc r="N29"/>
  </rcc>
  <rcc rId="6070" sId="8">
    <oc r="O29">
      <f>M29+N29</f>
    </oc>
    <nc r="O29"/>
  </rcc>
  <rcc rId="6071" sId="8" numFmtId="4">
    <oc r="P29">
      <v>967.74193000000002</v>
    </oc>
    <nc r="P29"/>
  </rcc>
  <rcc rId="6072" sId="8" numFmtId="4">
    <oc r="Q29">
      <v>7278.7</v>
    </oc>
    <nc r="Q29"/>
  </rcc>
  <rcc rId="6073" sId="8" numFmtId="4">
    <oc r="R29">
      <v>7936.2903219999998</v>
    </oc>
    <nc r="R29"/>
  </rcc>
  <rcc rId="6074" sId="8" numFmtId="4">
    <oc r="C30">
      <v>1394.5</v>
    </oc>
    <nc r="C30"/>
  </rcc>
  <rcc rId="6075" sId="8" numFmtId="4">
    <oc r="D30">
      <v>4516.1290300000001</v>
    </oc>
    <nc r="D30"/>
  </rcc>
  <rcc rId="6076" sId="8" numFmtId="4">
    <oc r="E30">
      <v>15838.9</v>
    </oc>
    <nc r="E30"/>
  </rcc>
  <rcc rId="6077" sId="8" numFmtId="4">
    <oc r="F30">
      <v>9677.4193500000001</v>
    </oc>
    <nc r="F30"/>
  </rcc>
  <rcc rId="6078" sId="8" numFmtId="4">
    <oc r="G30">
      <v>593.5</v>
    </oc>
    <nc r="G30"/>
  </rcc>
  <rcc rId="6079" sId="8" numFmtId="4">
    <oc r="H30">
      <v>1612.903225</v>
    </oc>
    <nc r="H30"/>
  </rcc>
  <rcc rId="6080" sId="8" numFmtId="4">
    <oc r="I30">
      <v>0</v>
    </oc>
    <nc r="I30"/>
  </rcc>
  <rcc rId="6081" sId="8" numFmtId="4">
    <oc r="J30">
      <v>1290.32258</v>
    </oc>
    <nc r="J30"/>
  </rcc>
  <rcc rId="6082" sId="8" numFmtId="4">
    <oc r="K30">
      <v>2740.1</v>
    </oc>
    <nc r="K30"/>
  </rcc>
  <rcc rId="6083" sId="8" numFmtId="4">
    <oc r="L30">
      <v>4419.3548380000002</v>
    </oc>
    <nc r="L30"/>
  </rcc>
  <rcc rId="6084" sId="8" numFmtId="4">
    <oc r="M30">
      <v>182.9</v>
    </oc>
    <nc r="M30"/>
  </rcc>
  <rcc rId="6085" sId="8" numFmtId="4">
    <oc r="N30">
      <v>3858</v>
    </oc>
    <nc r="N30"/>
  </rcc>
  <rcc rId="6086" sId="8">
    <oc r="O30">
      <f>M30+N30</f>
    </oc>
    <nc r="O30"/>
  </rcc>
  <rcc rId="6087" sId="8" numFmtId="4">
    <oc r="P30">
      <v>967.74193000000002</v>
    </oc>
    <nc r="P30"/>
  </rcc>
  <rcc rId="6088" sId="8" numFmtId="4">
    <oc r="Q30">
      <v>4943.8</v>
    </oc>
    <nc r="Q30"/>
  </rcc>
  <rcc rId="6089" sId="8" numFmtId="4">
    <oc r="R30">
      <v>7936.2903219999998</v>
    </oc>
    <nc r="R30"/>
  </rcc>
  <rcc rId="6090" sId="8" numFmtId="4">
    <oc r="C31">
      <v>1782.9</v>
    </oc>
    <nc r="C31"/>
  </rcc>
  <rcc rId="6091" sId="8" numFmtId="4">
    <oc r="D31">
      <v>4516.1290300000001</v>
    </oc>
    <nc r="D31"/>
  </rcc>
  <rcc rId="6092" sId="8" numFmtId="4">
    <oc r="E31">
      <v>15817.9</v>
    </oc>
    <nc r="E31"/>
  </rcc>
  <rcc rId="6093" sId="8" numFmtId="4">
    <oc r="F31">
      <v>9677.4193500000001</v>
    </oc>
    <nc r="F31"/>
  </rcc>
  <rcc rId="6094" sId="8" numFmtId="4">
    <oc r="G31">
      <v>853.9</v>
    </oc>
    <nc r="G31"/>
  </rcc>
  <rcc rId="6095" sId="8" numFmtId="4">
    <oc r="H31">
      <v>1612.903225</v>
    </oc>
    <nc r="H31"/>
  </rcc>
  <rcc rId="6096" sId="8" numFmtId="4">
    <oc r="I31">
      <v>0</v>
    </oc>
    <nc r="I31"/>
  </rcc>
  <rcc rId="6097" sId="8" numFmtId="4">
    <oc r="J31">
      <v>1290.32258</v>
    </oc>
    <nc r="J31"/>
  </rcc>
  <rcc rId="6098" sId="8" numFmtId="4">
    <oc r="K31">
      <v>3677.4</v>
    </oc>
    <nc r="K31"/>
  </rcc>
  <rcc rId="6099" sId="8" numFmtId="4">
    <oc r="L31">
      <v>4419.3548380000002</v>
    </oc>
    <nc r="L31"/>
  </rcc>
  <rcc rId="6100" sId="8" numFmtId="4">
    <oc r="M31">
      <v>416.8</v>
    </oc>
    <nc r="M31"/>
  </rcc>
  <rcc rId="6101" sId="8" numFmtId="4">
    <oc r="N31">
      <v>1631</v>
    </oc>
    <nc r="N31"/>
  </rcc>
  <rcc rId="6102" sId="8">
    <oc r="O31">
      <f>M31+N31</f>
    </oc>
    <nc r="O31"/>
  </rcc>
  <rcc rId="6103" sId="8" numFmtId="4">
    <oc r="P31">
      <v>967.74193000000002</v>
    </oc>
    <nc r="P31"/>
  </rcc>
  <rcc rId="6104" sId="8" numFmtId="4">
    <oc r="Q31">
      <v>6819.5</v>
    </oc>
    <nc r="Q31"/>
  </rcc>
  <rcc rId="6105" sId="8" numFmtId="4">
    <oc r="R31">
      <v>7936.2903219999998</v>
    </oc>
    <nc r="R31"/>
  </rcc>
  <rcc rId="6106" sId="8" numFmtId="4">
    <oc r="C32">
      <v>1340.4</v>
    </oc>
    <nc r="C32"/>
  </rcc>
  <rcc rId="6107" sId="8" numFmtId="4">
    <oc r="D32">
      <v>4516.1290300000001</v>
    </oc>
    <nc r="D32"/>
  </rcc>
  <rcc rId="6108" sId="8" numFmtId="4">
    <oc r="E32">
      <v>14380</v>
    </oc>
    <nc r="E32"/>
  </rcc>
  <rcc rId="6109" sId="8" numFmtId="4">
    <oc r="F32">
      <v>9677.4193500000001</v>
    </oc>
    <nc r="F32"/>
  </rcc>
  <rcc rId="6110" sId="8" numFmtId="4">
    <oc r="G32">
      <v>697.2</v>
    </oc>
    <nc r="G32"/>
  </rcc>
  <rcc rId="6111" sId="8" numFmtId="4">
    <oc r="H32">
      <v>1612.903225</v>
    </oc>
    <nc r="H32"/>
  </rcc>
  <rcc rId="6112" sId="8" numFmtId="4">
    <oc r="I32">
      <v>0</v>
    </oc>
    <nc r="I32"/>
  </rcc>
  <rcc rId="6113" sId="8" numFmtId="4">
    <oc r="J32">
      <v>1290.32258</v>
    </oc>
    <nc r="J32"/>
  </rcc>
  <rcc rId="6114" sId="8" numFmtId="4">
    <oc r="K32">
      <v>6644.3</v>
    </oc>
    <nc r="K32"/>
  </rcc>
  <rcc rId="6115" sId="8" numFmtId="4">
    <oc r="L32">
      <v>4419.3548380000002</v>
    </oc>
    <nc r="L32"/>
  </rcc>
  <rcc rId="6116" sId="8" numFmtId="4">
    <oc r="M32">
      <v>298.39999999999998</v>
    </oc>
    <nc r="M32"/>
  </rcc>
  <rcc rId="6117" sId="8" numFmtId="4">
    <oc r="N32">
      <v>6131</v>
    </oc>
    <nc r="N32"/>
  </rcc>
  <rcc rId="6118" sId="8">
    <oc r="O32">
      <f>M32+N32</f>
    </oc>
    <nc r="O32"/>
  </rcc>
  <rcc rId="6119" sId="8" numFmtId="4">
    <oc r="P32">
      <v>967.74193000000002</v>
    </oc>
    <nc r="P32"/>
  </rcc>
  <rcc rId="6120" sId="8" numFmtId="4">
    <oc r="Q32">
      <v>8166.2</v>
    </oc>
    <nc r="Q32"/>
  </rcc>
  <rcc rId="6121" sId="8" numFmtId="4">
    <oc r="R32">
      <v>7936.2903219999998</v>
    </oc>
    <nc r="R32"/>
  </rcc>
  <rcc rId="6122" sId="8" numFmtId="4">
    <oc r="C33">
      <v>8039</v>
    </oc>
    <nc r="C33"/>
  </rcc>
  <rcc rId="6123" sId="8" numFmtId="4">
    <oc r="D33">
      <v>4516.1290300000001</v>
    </oc>
    <nc r="D33"/>
  </rcc>
  <rcc rId="6124" sId="8" numFmtId="4">
    <oc r="E33">
      <v>6076.1</v>
    </oc>
    <nc r="E33"/>
  </rcc>
  <rcc rId="6125" sId="8" numFmtId="4">
    <oc r="F33">
      <v>9677.4193500000001</v>
    </oc>
    <nc r="F33"/>
  </rcc>
  <rcc rId="6126" sId="8" numFmtId="4">
    <oc r="G33">
      <v>506.4</v>
    </oc>
    <nc r="G33"/>
  </rcc>
  <rcc rId="6127" sId="8" numFmtId="4">
    <oc r="H33">
      <v>1612.903225</v>
    </oc>
    <nc r="H33"/>
  </rcc>
  <rcc rId="6128" sId="8" numFmtId="4">
    <oc r="I33">
      <v>3840</v>
    </oc>
    <nc r="I33"/>
  </rcc>
  <rcc rId="6129" sId="8" numFmtId="4">
    <oc r="J33">
      <v>1290.32258</v>
    </oc>
    <nc r="J33"/>
  </rcc>
  <rcc rId="6130" sId="8" numFmtId="4">
    <oc r="K33">
      <v>14531.2</v>
    </oc>
    <nc r="K33"/>
  </rcc>
  <rcc rId="6131" sId="8" numFmtId="4">
    <oc r="L33">
      <v>4419.3548380000002</v>
    </oc>
    <nc r="L33"/>
  </rcc>
  <rcc rId="6132" sId="8" numFmtId="4">
    <oc r="M33">
      <v>0</v>
    </oc>
    <nc r="M33"/>
  </rcc>
  <rcc rId="6133" sId="8" numFmtId="4">
    <oc r="N33">
      <v>786</v>
    </oc>
    <nc r="N33"/>
  </rcc>
  <rcc rId="6134" sId="8">
    <oc r="O33">
      <f>M33+N33</f>
    </oc>
    <nc r="O33"/>
  </rcc>
  <rcc rId="6135" sId="8" numFmtId="4">
    <oc r="P33">
      <v>967.74193000000002</v>
    </oc>
    <nc r="P33"/>
  </rcc>
  <rcc rId="6136" sId="8" numFmtId="4">
    <oc r="Q33">
      <v>10201.6</v>
    </oc>
    <nc r="Q33"/>
  </rcc>
  <rcc rId="6137" sId="8" numFmtId="4">
    <oc r="R33">
      <v>7936.2903219999998</v>
    </oc>
    <nc r="R33"/>
  </rcc>
  <rcc rId="6138" sId="8" numFmtId="4">
    <oc r="C34">
      <v>3963.4</v>
    </oc>
    <nc r="C34"/>
  </rcc>
  <rcc rId="6139" sId="8" numFmtId="4">
    <oc r="D34">
      <v>4516.1290300000001</v>
    </oc>
    <nc r="D34"/>
  </rcc>
  <rcc rId="6140" sId="8" numFmtId="4">
    <oc r="E34">
      <v>14476.2</v>
    </oc>
    <nc r="E34"/>
  </rcc>
  <rcc rId="6141" sId="8" numFmtId="4">
    <oc r="F34">
      <v>9677.4193500000001</v>
    </oc>
    <nc r="F34"/>
  </rcc>
  <rcc rId="6142" sId="8" numFmtId="4">
    <oc r="G34">
      <v>611.6</v>
    </oc>
    <nc r="G34"/>
  </rcc>
  <rcc rId="6143" sId="8" numFmtId="4">
    <oc r="H34">
      <v>1612.903225</v>
    </oc>
    <nc r="H34"/>
  </rcc>
  <rcc rId="6144" sId="8" numFmtId="4">
    <oc r="I34">
      <v>2340</v>
    </oc>
    <nc r="I34"/>
  </rcc>
  <rcc rId="6145" sId="8" numFmtId="4">
    <oc r="J34">
      <v>1290.32258</v>
    </oc>
    <nc r="J34"/>
  </rcc>
  <rcc rId="6146" sId="8" numFmtId="4">
    <oc r="K34">
      <v>14321.8</v>
    </oc>
    <nc r="K34"/>
  </rcc>
  <rcc rId="6147" sId="8" numFmtId="4">
    <oc r="L34">
      <v>4419.3548380000002</v>
    </oc>
    <nc r="L34"/>
  </rcc>
  <rcc rId="6148" sId="8" numFmtId="4">
    <oc r="M34">
      <v>118</v>
    </oc>
    <nc r="M34"/>
  </rcc>
  <rcc rId="6149" sId="8" numFmtId="4">
    <oc r="N34">
      <v>571</v>
    </oc>
    <nc r="N34"/>
  </rcc>
  <rcc rId="6150" sId="8">
    <oc r="O34">
      <f>M34+N34</f>
    </oc>
    <nc r="O34"/>
  </rcc>
  <rcc rId="6151" sId="8" numFmtId="4">
    <oc r="P34">
      <v>967.74193000000002</v>
    </oc>
    <nc r="P34"/>
  </rcc>
  <rcc rId="6152" sId="8" numFmtId="4">
    <oc r="Q34">
      <v>9875.9</v>
    </oc>
    <nc r="Q34"/>
  </rcc>
  <rcc rId="6153" sId="8" numFmtId="4">
    <oc r="R34">
      <v>7936.2903219999998</v>
    </oc>
    <nc r="R34"/>
  </rcc>
  <rcc rId="6154" sId="8" numFmtId="4">
    <oc r="C35">
      <v>1900.5</v>
    </oc>
    <nc r="C35"/>
  </rcc>
  <rcc rId="6155" sId="8" numFmtId="4">
    <oc r="D35">
      <v>4516.1290300000001</v>
    </oc>
    <nc r="D35"/>
  </rcc>
  <rcc rId="6156" sId="8" numFmtId="4">
    <oc r="E35">
      <v>15900.6</v>
    </oc>
    <nc r="E35"/>
  </rcc>
  <rcc rId="6157" sId="8" numFmtId="4">
    <oc r="F35">
      <v>9677.4193500000001</v>
    </oc>
    <nc r="F35"/>
  </rcc>
  <rcc rId="6158" sId="8" numFmtId="4">
    <oc r="G35">
      <v>672.1</v>
    </oc>
    <nc r="G35"/>
  </rcc>
  <rcc rId="6159" sId="8" numFmtId="4">
    <oc r="H35">
      <v>1612.903225</v>
    </oc>
    <nc r="H35"/>
  </rcc>
  <rcc rId="6160" sId="8" numFmtId="4">
    <oc r="I35">
      <v>0</v>
    </oc>
    <nc r="I35"/>
  </rcc>
  <rcc rId="6161" sId="8" numFmtId="4">
    <oc r="J35">
      <v>1290.32258</v>
    </oc>
    <nc r="J35"/>
  </rcc>
  <rcc rId="6162" sId="8" numFmtId="4">
    <oc r="K35">
      <v>6972.4</v>
    </oc>
    <nc r="K35"/>
  </rcc>
  <rcc rId="6163" sId="8" numFmtId="4">
    <oc r="L35">
      <v>4419.3548380000002</v>
    </oc>
    <nc r="L35"/>
  </rcc>
  <rcc rId="6164" sId="8" numFmtId="4">
    <oc r="M35">
      <v>0</v>
    </oc>
    <nc r="M35"/>
  </rcc>
  <rcc rId="6165" sId="8" numFmtId="4">
    <oc r="N35">
      <v>0</v>
    </oc>
    <nc r="N35"/>
  </rcc>
  <rcc rId="6166" sId="8">
    <oc r="O35">
      <f>M35+N35</f>
    </oc>
    <nc r="O35"/>
  </rcc>
  <rcc rId="6167" sId="8" numFmtId="4">
    <oc r="P35">
      <v>967.74193000000002</v>
    </oc>
    <nc r="P35"/>
  </rcc>
  <rcc rId="6168" sId="8" numFmtId="4">
    <oc r="Q35">
      <v>3590.4</v>
    </oc>
    <nc r="Q35"/>
  </rcc>
  <rcc rId="6169" sId="8" numFmtId="4">
    <oc r="R35">
      <v>7936.2903219999998</v>
    </oc>
    <nc r="R35"/>
  </rcc>
  <rcc rId="6170" sId="8" numFmtId="4">
    <oc r="U29">
      <v>1314.3</v>
    </oc>
    <nc r="U29"/>
  </rcc>
  <rcc rId="6171" sId="8" numFmtId="4">
    <oc r="V29">
      <v>2419.3548300000002</v>
    </oc>
    <nc r="V29"/>
  </rcc>
  <rcc rId="6172" sId="8" numFmtId="4">
    <oc r="U30">
      <v>2779.7</v>
    </oc>
    <nc r="U30"/>
  </rcc>
  <rcc rId="6173" sId="8" numFmtId="4">
    <oc r="V30">
      <v>2419.3548300000002</v>
    </oc>
    <nc r="V30"/>
  </rcc>
  <rcc rId="6174" sId="8" numFmtId="4">
    <oc r="U31">
      <v>2627.5</v>
    </oc>
    <nc r="U31"/>
  </rcc>
  <rcc rId="6175" sId="8" numFmtId="4">
    <oc r="V31">
      <v>2419.3548300000002</v>
    </oc>
    <nc r="V31"/>
  </rcc>
  <rcc rId="6176" sId="8" numFmtId="4">
    <oc r="U32">
      <v>3362.4</v>
    </oc>
    <nc r="U32"/>
  </rcc>
  <rcc rId="6177" sId="8" numFmtId="4">
    <oc r="V32">
      <v>2419.3548300000002</v>
    </oc>
    <nc r="V32"/>
  </rcc>
  <rcc rId="6178" sId="8" numFmtId="4">
    <oc r="U33">
      <v>641.79999999999995</v>
    </oc>
    <nc r="U33"/>
  </rcc>
  <rcc rId="6179" sId="8" numFmtId="4">
    <oc r="V33">
      <v>2419.3548300000002</v>
    </oc>
    <nc r="V33"/>
  </rcc>
  <rcc rId="6180" sId="8" numFmtId="4">
    <oc r="U34">
      <v>0</v>
    </oc>
    <nc r="U34"/>
  </rcc>
  <rcc rId="6181" sId="8" numFmtId="4">
    <oc r="V34">
      <v>2419.3548300000002</v>
    </oc>
    <nc r="V34"/>
  </rcc>
  <rcc rId="6182" sId="8" numFmtId="4">
    <oc r="U35">
      <v>1203.4000000000001</v>
    </oc>
    <nc r="U35"/>
  </rcc>
  <rcc rId="6183" sId="8" numFmtId="4">
    <oc r="V35">
      <v>2419.3548300000002</v>
    </oc>
    <nc r="V35"/>
  </rcc>
  <rcc rId="6184" sId="8">
    <oc r="Y29" t="inlineStr">
      <is>
        <t>Sonnig</t>
      </is>
    </oc>
    <nc r="Y29"/>
  </rcc>
  <rcc rId="6185" sId="8" numFmtId="34">
    <oc r="Z29">
      <v>26</v>
    </oc>
    <nc r="Z29"/>
  </rcc>
  <rcc rId="6186" sId="8">
    <oc r="Y30" t="inlineStr">
      <is>
        <t>sonnig</t>
      </is>
    </oc>
    <nc r="Y30"/>
  </rcc>
  <rcc rId="6187" sId="8" numFmtId="34">
    <oc r="Z30">
      <v>29</v>
    </oc>
    <nc r="Z30"/>
  </rcc>
  <rcc rId="6188" sId="8">
    <oc r="Y31" t="inlineStr">
      <is>
        <t>sonnig</t>
      </is>
    </oc>
    <nc r="Y31"/>
  </rcc>
  <rcc rId="6189" sId="8" numFmtId="34">
    <oc r="Z31">
      <v>27</v>
    </oc>
    <nc r="Z31"/>
  </rcc>
  <rcc rId="6190" sId="8">
    <oc r="Y32" t="inlineStr">
      <is>
        <t>sonnig</t>
      </is>
    </oc>
    <nc r="Y32"/>
  </rcc>
  <rcc rId="6191" sId="8" numFmtId="34">
    <oc r="Z32">
      <v>29</v>
    </oc>
    <nc r="Z32"/>
  </rcc>
  <rcc rId="6192" sId="8">
    <oc r="Y33" t="inlineStr">
      <is>
        <t>sonnig, Abends Regen</t>
      </is>
    </oc>
    <nc r="Y33"/>
  </rcc>
  <rcc rId="6193" sId="8" numFmtId="34">
    <oc r="Z33">
      <v>28</v>
    </oc>
    <nc r="Z33"/>
  </rcc>
  <rcc rId="6194" sId="8">
    <oc r="Y34" t="inlineStr">
      <is>
        <t>bedeckt</t>
      </is>
    </oc>
    <nc r="Y34"/>
  </rcc>
  <rcc rId="6195" sId="8" numFmtId="34">
    <oc r="Z34">
      <v>25</v>
    </oc>
    <nc r="Z34"/>
  </rcc>
  <rcc rId="6196" sId="8">
    <oc r="Y35" t="inlineStr">
      <is>
        <t>teilweise sonnig</t>
      </is>
    </oc>
    <nc r="Y35"/>
  </rcc>
  <rcc rId="6197" sId="8" numFmtId="34">
    <oc r="Z35">
      <v>26</v>
    </oc>
    <nc r="Z35"/>
  </rcc>
  <rcc rId="6198" sId="8" numFmtId="4">
    <oc r="C37">
      <v>1209.7</v>
    </oc>
    <nc r="C37"/>
  </rcc>
  <rcc rId="6199" sId="8" numFmtId="4">
    <oc r="D37">
      <v>4516.1290300000001</v>
    </oc>
    <nc r="D37"/>
  </rcc>
  <rcc rId="6200" sId="8" numFmtId="4">
    <oc r="E37">
      <v>8793.7000000000007</v>
    </oc>
    <nc r="E37"/>
  </rcc>
  <rcc rId="6201" sId="8" numFmtId="4">
    <oc r="F37">
      <v>9677.4193500000001</v>
    </oc>
    <nc r="F37"/>
  </rcc>
  <rcc rId="6202" sId="8" numFmtId="4">
    <oc r="G37">
      <v>604.5</v>
    </oc>
    <nc r="G37"/>
  </rcc>
  <rcc rId="6203" sId="8" numFmtId="4">
    <oc r="H37">
      <v>1612.903225</v>
    </oc>
    <nc r="H37"/>
  </rcc>
  <rcc rId="6204" sId="8" numFmtId="4">
    <oc r="I37">
      <v>0</v>
    </oc>
    <nc r="I37"/>
  </rcc>
  <rcc rId="6205" sId="8" numFmtId="4">
    <oc r="J37">
      <v>1290.32258</v>
    </oc>
    <nc r="J37"/>
  </rcc>
  <rcc rId="6206" sId="8" numFmtId="4">
    <oc r="K37">
      <v>790</v>
    </oc>
    <nc r="K37"/>
  </rcc>
  <rcc rId="6207" sId="8" numFmtId="4">
    <oc r="L37">
      <v>4419.3548380000002</v>
    </oc>
    <nc r="L37"/>
  </rcc>
  <rcc rId="6208" sId="8" numFmtId="4">
    <oc r="M37">
      <v>1370.1</v>
    </oc>
    <nc r="M37"/>
  </rcc>
  <rcc rId="6209" sId="8" numFmtId="4">
    <oc r="N37">
      <v>957</v>
    </oc>
    <nc r="N37"/>
  </rcc>
  <rcc rId="6210" sId="8">
    <oc r="O37">
      <f>M37+N37</f>
    </oc>
    <nc r="O37"/>
  </rcc>
  <rcc rId="6211" sId="8" numFmtId="4">
    <oc r="P37">
      <v>967.74193000000002</v>
    </oc>
    <nc r="P37"/>
  </rcc>
  <rcc rId="6212" sId="8" numFmtId="4">
    <oc r="Q37">
      <v>3626.2</v>
    </oc>
    <nc r="Q37"/>
  </rcc>
  <rcc rId="6213" sId="8" numFmtId="4">
    <oc r="R37">
      <v>7936.2903219999998</v>
    </oc>
    <nc r="R37"/>
  </rcc>
  <rcc rId="6214" sId="8" numFmtId="4">
    <oc r="C38">
      <v>5789.3</v>
    </oc>
    <nc r="C38"/>
  </rcc>
  <rcc rId="6215" sId="8" numFmtId="4">
    <oc r="D38">
      <v>4516.1290300000001</v>
    </oc>
    <nc r="D38"/>
  </rcc>
  <rcc rId="6216" sId="8" numFmtId="4">
    <oc r="E38">
      <v>5525.6</v>
    </oc>
    <nc r="E38"/>
  </rcc>
  <rcc rId="6217" sId="8" numFmtId="4">
    <oc r="F38">
      <v>9677.4193500000001</v>
    </oc>
    <nc r="F38"/>
  </rcc>
  <rcc rId="6218" sId="8" numFmtId="4">
    <oc r="G38">
      <v>539.79999999999995</v>
    </oc>
    <nc r="G38"/>
  </rcc>
  <rcc rId="6219" sId="8" numFmtId="4">
    <oc r="H38">
      <v>1612.903225</v>
    </oc>
    <nc r="H38"/>
  </rcc>
  <rcc rId="6220" sId="8" numFmtId="4">
    <oc r="I38">
      <v>0</v>
    </oc>
    <nc r="I38"/>
  </rcc>
  <rcc rId="6221" sId="8" numFmtId="4">
    <oc r="J38">
      <v>1290.32258</v>
    </oc>
    <nc r="J38"/>
  </rcc>
  <rcc rId="6222" sId="8" numFmtId="4">
    <oc r="K38">
      <v>1618</v>
    </oc>
    <nc r="K38"/>
  </rcc>
  <rcc rId="6223" sId="8" numFmtId="4">
    <oc r="L38">
      <v>4419.3548380000002</v>
    </oc>
    <nc r="L38"/>
  </rcc>
  <rcc rId="6224" sId="8" numFmtId="4">
    <oc r="M38">
      <v>1526.8</v>
    </oc>
    <nc r="M38"/>
  </rcc>
  <rcc rId="6225" sId="8" numFmtId="4">
    <oc r="N38">
      <v>6507</v>
    </oc>
    <nc r="N38"/>
  </rcc>
  <rcc rId="6226" sId="8">
    <oc r="O38">
      <f>M38+N38</f>
    </oc>
    <nc r="O38"/>
  </rcc>
  <rcc rId="6227" sId="8" numFmtId="4">
    <oc r="P38">
      <v>967.74193000000002</v>
    </oc>
    <nc r="P38"/>
  </rcc>
  <rcc rId="6228" sId="8" numFmtId="4">
    <oc r="Q38">
      <v>5853.3</v>
    </oc>
    <nc r="Q38"/>
  </rcc>
  <rcc rId="6229" sId="8" numFmtId="4">
    <oc r="R38">
      <v>7936.2903219999998</v>
    </oc>
    <nc r="R38"/>
  </rcc>
  <rcc rId="6230" sId="8" numFmtId="4">
    <oc r="C39">
      <v>8708.6</v>
    </oc>
    <nc r="C39"/>
  </rcc>
  <rcc rId="6231" sId="8" numFmtId="4">
    <oc r="D39">
      <v>4516.1290300000001</v>
    </oc>
    <nc r="D39"/>
  </rcc>
  <rcc rId="6232" sId="8" numFmtId="4">
    <oc r="E39">
      <v>851.4</v>
    </oc>
    <nc r="E39"/>
  </rcc>
  <rcc rId="6233" sId="8" numFmtId="4">
    <oc r="F39">
      <v>9677.4193500000001</v>
    </oc>
    <nc r="F39"/>
  </rcc>
  <rcc rId="6234" sId="8" numFmtId="4">
    <oc r="G39">
      <v>370.7</v>
    </oc>
    <nc r="G39"/>
  </rcc>
  <rcc rId="6235" sId="8" numFmtId="4">
    <oc r="H39">
      <v>1612.903225</v>
    </oc>
    <nc r="H39"/>
  </rcc>
  <rcc rId="6236" sId="8" numFmtId="4">
    <oc r="I39">
      <v>0</v>
    </oc>
    <nc r="I39"/>
  </rcc>
  <rcc rId="6237" sId="8" numFmtId="4">
    <oc r="J39">
      <v>1290.32258</v>
    </oc>
    <nc r="J39"/>
  </rcc>
  <rcc rId="6238" sId="8" numFmtId="4">
    <oc r="K39">
      <v>1689.5</v>
    </oc>
    <nc r="K39"/>
  </rcc>
  <rcc rId="6239" sId="8" numFmtId="4">
    <oc r="L39">
      <v>4419.3548380000002</v>
    </oc>
    <nc r="L39"/>
  </rcc>
  <rcc rId="6240" sId="8" numFmtId="4">
    <oc r="M39">
      <v>425.3</v>
    </oc>
    <nc r="M39"/>
  </rcc>
  <rcc rId="6241" sId="8" numFmtId="4">
    <oc r="N39">
      <v>6337</v>
    </oc>
    <nc r="N39"/>
  </rcc>
  <rcc rId="6242" sId="8">
    <oc r="O39">
      <f>M39+N39</f>
    </oc>
    <nc r="O39"/>
  </rcc>
  <rcc rId="6243" sId="8" numFmtId="4">
    <oc r="P39">
      <v>967.74193000000002</v>
    </oc>
    <nc r="P39"/>
  </rcc>
  <rcc rId="6244" sId="8" numFmtId="4">
    <oc r="Q39">
      <v>4068.6</v>
    </oc>
    <nc r="Q39"/>
  </rcc>
  <rcc rId="6245" sId="8" numFmtId="4">
    <oc r="R39">
      <v>7936.2903219999998</v>
    </oc>
    <nc r="R39"/>
  </rcc>
  <rcc rId="6246" sId="8" numFmtId="4">
    <oc r="U37">
      <v>1912.1</v>
    </oc>
    <nc r="U37"/>
  </rcc>
  <rcc rId="6247" sId="8" numFmtId="4">
    <oc r="V37">
      <v>2419.3548300000002</v>
    </oc>
    <nc r="V37"/>
  </rcc>
  <rcc rId="6248" sId="8" numFmtId="4">
    <oc r="U38">
      <v>946</v>
    </oc>
    <nc r="U38"/>
  </rcc>
  <rcc rId="6249" sId="8" numFmtId="4">
    <oc r="V38">
      <v>2419.3548300000002</v>
    </oc>
    <nc r="V38"/>
  </rcc>
  <rcc rId="6250" sId="8" numFmtId="4">
    <oc r="U39">
      <v>0</v>
    </oc>
    <nc r="U39"/>
  </rcc>
  <rcc rId="6251" sId="8" numFmtId="4">
    <oc r="V39">
      <v>2419.3548300000002</v>
    </oc>
    <nc r="V39"/>
  </rcc>
  <rcc rId="6252" sId="8">
    <oc r="Y37" t="inlineStr">
      <is>
        <t>sonnig</t>
      </is>
    </oc>
    <nc r="Y37"/>
  </rcc>
  <rcc rId="6253" sId="8" numFmtId="34">
    <oc r="Z37">
      <v>27</v>
    </oc>
    <nc r="Z37"/>
  </rcc>
  <rcc rId="6254" sId="8">
    <oc r="Y38" t="inlineStr">
      <is>
        <t>sonnig</t>
      </is>
    </oc>
    <nc r="Y38"/>
  </rcc>
  <rcc rId="6255" sId="8" numFmtId="34">
    <oc r="Z38">
      <v>26</v>
    </oc>
    <nc r="Z38"/>
  </rcc>
  <rcc rId="6256" sId="8">
    <oc r="Y39" t="inlineStr">
      <is>
        <t>bewölkt</t>
      </is>
    </oc>
    <nc r="Y39"/>
  </rcc>
  <rcc rId="6257" sId="8" numFmtId="34">
    <oc r="Z39">
      <v>22</v>
    </oc>
    <nc r="Z39"/>
  </rcc>
  <rcc rId="6258" sId="8" numFmtId="19">
    <oc r="H1">
      <v>44774</v>
    </oc>
    <nc r="H1">
      <v>45139</v>
    </nc>
  </rcc>
  <rcc rId="6259" sId="6" numFmtId="19">
    <oc r="H1">
      <v>44713</v>
    </oc>
    <nc r="H1">
      <v>45078</v>
    </nc>
  </rcc>
  <rcc rId="6260" sId="7" numFmtId="19">
    <oc r="H1">
      <v>44743</v>
    </oc>
    <nc r="H1">
      <v>45108</v>
    </nc>
  </rcc>
  <rcc rId="6261" sId="7" numFmtId="4">
    <oc r="C5">
      <v>6623.5</v>
    </oc>
    <nc r="C5"/>
  </rcc>
  <rcc rId="6262" sId="7" numFmtId="4">
    <oc r="D5">
      <v>4516.1290300000001</v>
    </oc>
    <nc r="D5"/>
  </rcc>
  <rcc rId="6263" sId="7" numFmtId="4">
    <oc r="E5">
      <v>6186.2</v>
    </oc>
    <nc r="E5"/>
  </rcc>
  <rcc rId="6264" sId="7" numFmtId="4">
    <oc r="F5">
      <v>9677.4193539999997</v>
    </oc>
    <nc r="F5"/>
  </rcc>
  <rcc rId="6265" sId="7" numFmtId="4">
    <oc r="G5">
      <v>379.6</v>
    </oc>
    <nc r="G5"/>
  </rcc>
  <rcc rId="6266" sId="7" numFmtId="4">
    <oc r="H5">
      <v>1612.903225</v>
    </oc>
    <nc r="H5"/>
  </rcc>
  <rcc rId="6267" sId="7" numFmtId="4">
    <oc r="I5">
      <v>3630</v>
    </oc>
    <nc r="I5"/>
  </rcc>
  <rcc rId="6268" sId="7" numFmtId="4">
    <oc r="J5">
      <v>645.16129000000001</v>
    </oc>
    <nc r="J5"/>
  </rcc>
  <rcc rId="6269" sId="7" numFmtId="4">
    <oc r="K5">
      <v>11191.4</v>
    </oc>
    <nc r="K5"/>
  </rcc>
  <rcc rId="6270" sId="7" numFmtId="4">
    <oc r="L5">
      <v>4419.3548000000001</v>
    </oc>
    <nc r="L5"/>
  </rcc>
  <rcc rId="6271" sId="7" numFmtId="4">
    <oc r="M5">
      <v>33</v>
    </oc>
    <nc r="M5"/>
  </rcc>
  <rcc rId="6272" sId="7" numFmtId="4">
    <oc r="N5">
      <v>0</v>
    </oc>
    <nc r="N5"/>
  </rcc>
  <rcc rId="6273" sId="7">
    <oc r="O5">
      <f>M5+N5</f>
    </oc>
    <nc r="O5"/>
  </rcc>
  <rcc rId="6274" sId="7" numFmtId="4">
    <oc r="P5">
      <v>967.74193500000001</v>
    </oc>
    <nc r="P5"/>
  </rcc>
  <rcc rId="6275" sId="7" numFmtId="4">
    <oc r="Q5">
      <v>6570.5</v>
    </oc>
    <nc r="Q5"/>
  </rcc>
  <rcc rId="6276" sId="7" numFmtId="4">
    <oc r="R5">
      <v>7936.2903200000001</v>
    </oc>
    <nc r="R5"/>
  </rcc>
  <rcc rId="6277" sId="7" numFmtId="4">
    <oc r="C6">
      <v>1316.1</v>
    </oc>
    <nc r="C6"/>
  </rcc>
  <rcc rId="6278" sId="7" numFmtId="4">
    <oc r="D6">
      <v>4516.1290300000001</v>
    </oc>
    <nc r="D6"/>
  </rcc>
  <rcc rId="6279" sId="7" numFmtId="4">
    <oc r="E6">
      <v>19508.2</v>
    </oc>
    <nc r="E6"/>
  </rcc>
  <rcc rId="6280" sId="7" numFmtId="4">
    <oc r="F6">
      <v>9677.4193539999997</v>
    </oc>
    <nc r="F6"/>
  </rcc>
  <rcc rId="6281" sId="7" numFmtId="4">
    <oc r="G6">
      <v>1016</v>
    </oc>
    <nc r="G6"/>
  </rcc>
  <rcc rId="6282" sId="7" numFmtId="4">
    <oc r="H6">
      <v>1612.903225</v>
    </oc>
    <nc r="H6"/>
  </rcc>
  <rcc rId="6283" sId="7" numFmtId="4">
    <oc r="I6">
      <v>5661</v>
    </oc>
    <nc r="I6"/>
  </rcc>
  <rcc rId="6284" sId="7" numFmtId="4">
    <oc r="J6">
      <v>645.16129000000001</v>
    </oc>
    <nc r="J6"/>
  </rcc>
  <rcc rId="6285" sId="7" numFmtId="4">
    <oc r="K6">
      <v>22522.9</v>
    </oc>
    <nc r="K6"/>
  </rcc>
  <rcc rId="6286" sId="7" numFmtId="4">
    <oc r="L6">
      <v>4419.3548000000001</v>
    </oc>
    <nc r="L6"/>
  </rcc>
  <rcc rId="6287" sId="7" numFmtId="4">
    <oc r="M6">
      <v>0</v>
    </oc>
    <nc r="M6"/>
  </rcc>
  <rcc rId="6288" sId="7" numFmtId="4">
    <oc r="N6">
      <v>0</v>
    </oc>
    <nc r="N6"/>
  </rcc>
  <rcc rId="6289" sId="7">
    <oc r="O6">
      <f>M6+N6</f>
    </oc>
    <nc r="O6"/>
  </rcc>
  <rcc rId="6290" sId="7" numFmtId="4">
    <oc r="P6">
      <v>967.74193500000001</v>
    </oc>
    <nc r="P6"/>
  </rcc>
  <rcc rId="6291" sId="7" numFmtId="4">
    <oc r="Q6">
      <v>9950.2999999999993</v>
    </oc>
    <nc r="Q6"/>
  </rcc>
  <rcc rId="6292" sId="7" numFmtId="4">
    <oc r="R6">
      <v>7936.2903200000001</v>
    </oc>
    <nc r="R6"/>
  </rcc>
  <rcc rId="6293" sId="7" numFmtId="4">
    <oc r="C7">
      <v>3344.3</v>
    </oc>
    <nc r="C7"/>
  </rcc>
  <rcc rId="6294" sId="7" numFmtId="4">
    <oc r="D7">
      <v>4516.1290300000001</v>
    </oc>
    <nc r="D7"/>
  </rcc>
  <rcc rId="6295" sId="7" numFmtId="4">
    <oc r="E7">
      <v>21318</v>
    </oc>
    <nc r="E7"/>
  </rcc>
  <rcc rId="6296" sId="7" numFmtId="4">
    <oc r="F7">
      <v>9677.4193539999997</v>
    </oc>
    <nc r="F7"/>
  </rcc>
  <rcc rId="6297" sId="7" numFmtId="4">
    <oc r="G7">
      <v>1244.4000000000001</v>
    </oc>
    <nc r="G7"/>
  </rcc>
  <rcc rId="6298" sId="7" numFmtId="4">
    <oc r="H7">
      <v>1612.903225</v>
    </oc>
    <nc r="H7"/>
  </rcc>
  <rcc rId="6299" sId="7" numFmtId="4">
    <oc r="I7">
      <v>0</v>
    </oc>
    <nc r="I7"/>
  </rcc>
  <rcc rId="6300" sId="7" numFmtId="4">
    <oc r="J7">
      <v>645.16129000000001</v>
    </oc>
    <nc r="J7"/>
  </rcc>
  <rcc rId="6301" sId="7" numFmtId="4">
    <oc r="K7">
      <v>375</v>
    </oc>
    <nc r="K7"/>
  </rcc>
  <rcc rId="6302" sId="7" numFmtId="4">
    <oc r="L7">
      <v>4419.3548000000001</v>
    </oc>
    <nc r="L7"/>
  </rcc>
  <rcc rId="6303" sId="7" numFmtId="4">
    <oc r="M7">
      <v>0</v>
    </oc>
    <nc r="M7"/>
  </rcc>
  <rcc rId="6304" sId="7" numFmtId="4">
    <oc r="N7">
      <v>0</v>
    </oc>
    <nc r="N7"/>
  </rcc>
  <rcc rId="6305" sId="7">
    <oc r="O7">
      <f>M7+N7</f>
    </oc>
    <nc r="O7"/>
  </rcc>
  <rcc rId="6306" sId="7" numFmtId="4">
    <oc r="P7">
      <v>967.74193500000001</v>
    </oc>
    <nc r="P7"/>
  </rcc>
  <rcc rId="6307" sId="7" numFmtId="4">
    <oc r="Q7">
      <v>3358.8</v>
    </oc>
    <nc r="Q7"/>
  </rcc>
  <rcc rId="6308" sId="7" numFmtId="4">
    <oc r="R7">
      <v>7936.2903200000001</v>
    </oc>
    <nc r="R7"/>
  </rcc>
  <rcc rId="6309" sId="7" numFmtId="4">
    <oc r="U5">
      <v>0</v>
    </oc>
    <nc r="U5"/>
  </rcc>
  <rcc rId="6310" sId="7" numFmtId="4">
    <oc r="V5">
      <v>2419.3548300000002</v>
    </oc>
    <nc r="V5"/>
  </rcc>
  <rcc rId="6311" sId="7" numFmtId="4">
    <oc r="U6">
      <v>3921.6</v>
    </oc>
    <nc r="U6"/>
  </rcc>
  <rcc rId="6312" sId="7" numFmtId="4">
    <oc r="V6">
      <v>2419.3548300000002</v>
    </oc>
    <nc r="V6"/>
  </rcc>
  <rcc rId="6313" sId="7" numFmtId="4">
    <oc r="U7">
      <v>11934.6</v>
    </oc>
    <nc r="U7"/>
  </rcc>
  <rcc rId="6314" sId="7" numFmtId="4">
    <oc r="V7">
      <v>2419.3548300000002</v>
    </oc>
    <nc r="V7"/>
  </rcc>
  <rcc rId="6315" sId="7">
    <oc r="Y25" t="inlineStr">
      <is>
        <t>sonnig</t>
      </is>
    </oc>
    <nc r="Y25"/>
  </rcc>
  <rcc rId="6316" sId="7" numFmtId="34">
    <oc r="Z25">
      <v>30</v>
    </oc>
    <nc r="Z25"/>
  </rcc>
  <rcc rId="6317" sId="7">
    <oc r="Y26" t="inlineStr">
      <is>
        <t>sonnig</t>
      </is>
    </oc>
    <nc r="Y26"/>
  </rcc>
  <rcc rId="6318" sId="7" numFmtId="34">
    <oc r="Z26">
      <v>32</v>
    </oc>
    <nc r="Z26"/>
  </rcc>
  <rcc rId="6319" sId="7">
    <oc r="Y27" t="inlineStr">
      <is>
        <t>gewittrig</t>
      </is>
    </oc>
    <nc r="Y27"/>
  </rcc>
  <rcc rId="6320" sId="7" numFmtId="34">
    <oc r="Z27">
      <v>28</v>
    </oc>
    <nc r="Z27"/>
  </rcc>
  <rcc rId="6321" sId="7">
    <oc r="Y28" t="inlineStr">
      <is>
        <t>sonnig</t>
      </is>
    </oc>
    <nc r="Y28"/>
  </rcc>
  <rcc rId="6322" sId="7" numFmtId="34">
    <oc r="Z28">
      <v>28</v>
    </oc>
    <nc r="Z28"/>
  </rcc>
  <rcc rId="6323" sId="7">
    <oc r="Y29" t="inlineStr">
      <is>
        <t>sonnig</t>
      </is>
    </oc>
    <nc r="Y29"/>
  </rcc>
  <rcc rId="6324" sId="7" numFmtId="34">
    <oc r="Z29">
      <v>31</v>
    </oc>
    <nc r="Z29"/>
  </rcc>
  <rcc rId="6325" sId="7">
    <oc r="Y30" t="inlineStr">
      <is>
        <t>bedeckt</t>
      </is>
    </oc>
    <nc r="Y30"/>
  </rcc>
  <rcc rId="6326" sId="7" numFmtId="34">
    <oc r="Z30">
      <v>26</v>
    </oc>
    <nc r="Z30"/>
  </rcc>
  <rcc rId="6327" sId="7">
    <oc r="Y31" t="inlineStr">
      <is>
        <t>sonnig</t>
      </is>
    </oc>
    <nc r="Y31"/>
  </rcc>
  <rcc rId="6328" sId="7" numFmtId="34">
    <oc r="Z31">
      <v>30</v>
    </oc>
    <nc r="Z31"/>
  </rcc>
  <rcc rId="6329" sId="7">
    <oc r="Y33" t="inlineStr">
      <is>
        <t>sonnig</t>
      </is>
    </oc>
    <nc r="Y33"/>
  </rcc>
  <rcc rId="6330" sId="7" numFmtId="34">
    <oc r="Z33">
      <v>32</v>
    </oc>
    <nc r="Z33"/>
  </rcc>
  <rcc rId="6331" sId="7">
    <oc r="Y34" t="inlineStr">
      <is>
        <t>bewölkt</t>
      </is>
    </oc>
    <nc r="Y34"/>
  </rcc>
  <rcc rId="6332" sId="7" numFmtId="34">
    <oc r="Z34">
      <v>23</v>
    </oc>
    <nc r="Z34"/>
  </rcc>
  <rcc rId="6333" sId="7">
    <oc r="Y35" t="inlineStr">
      <is>
        <t>sonnig</t>
      </is>
    </oc>
    <nc r="Y35"/>
  </rcc>
  <rcc rId="6334" sId="7" numFmtId="34">
    <oc r="Z35">
      <v>25</v>
    </oc>
    <nc r="Z35"/>
  </rcc>
  <rcc rId="6335" sId="7">
    <oc r="Y36" t="inlineStr">
      <is>
        <t>sonnig</t>
      </is>
    </oc>
    <nc r="Y36"/>
  </rcc>
  <rcc rId="6336" sId="7" numFmtId="34">
    <oc r="Z36">
      <v>28</v>
    </oc>
    <nc r="Z36"/>
  </rcc>
  <rcc rId="6337" sId="7">
    <oc r="Y37" t="inlineStr">
      <is>
        <t>regnerisch</t>
      </is>
    </oc>
    <nc r="Y37"/>
  </rcc>
  <rcc rId="6338" sId="7" numFmtId="34">
    <oc r="Z37">
      <v>24</v>
    </oc>
    <nc r="Z37"/>
  </rcc>
  <rcc rId="6339" sId="7">
    <oc r="Y38" t="inlineStr">
      <is>
        <t>sonnig</t>
      </is>
    </oc>
    <nc r="Y38"/>
  </rcc>
  <rcc rId="6340" sId="7" numFmtId="34">
    <oc r="Z38">
      <v>31</v>
    </oc>
    <nc r="Z38"/>
  </rcc>
  <rcc rId="6341" sId="7">
    <oc r="Y39" t="inlineStr">
      <is>
        <t>sonnig</t>
      </is>
    </oc>
    <nc r="Y39"/>
  </rcc>
  <rcc rId="6342" sId="7" numFmtId="34">
    <oc r="Z39">
      <v>31</v>
    </oc>
    <nc r="Z39"/>
  </rcc>
  <rcc rId="6343" sId="7" numFmtId="4">
    <oc r="C33">
      <v>1627.6</v>
    </oc>
    <nc r="C33"/>
  </rcc>
  <rcc rId="6344" sId="7" numFmtId="4">
    <oc r="D33">
      <v>4516.1290300000001</v>
    </oc>
    <nc r="D33"/>
  </rcc>
  <rcc rId="6345" sId="7" numFmtId="4">
    <oc r="E33">
      <v>15341</v>
    </oc>
    <nc r="E33"/>
  </rcc>
  <rcc rId="6346" sId="7" numFmtId="4">
    <oc r="F33">
      <v>9677.4193539999997</v>
    </oc>
    <nc r="F33"/>
  </rcc>
  <rcc rId="6347" sId="7" numFmtId="4">
    <oc r="G33">
      <v>733.9</v>
    </oc>
    <nc r="G33"/>
  </rcc>
  <rcc rId="6348" sId="7" numFmtId="4">
    <oc r="H33">
      <v>1612.903225</v>
    </oc>
    <nc r="H33"/>
  </rcc>
  <rcc rId="6349" sId="7" numFmtId="4">
    <oc r="I33">
      <v>0</v>
    </oc>
    <nc r="I33"/>
  </rcc>
  <rcc rId="6350" sId="7" numFmtId="4">
    <oc r="J33">
      <v>645.16129000000001</v>
    </oc>
    <nc r="J33"/>
  </rcc>
  <rcc rId="6351" sId="7" numFmtId="4">
    <oc r="K33">
      <v>0</v>
    </oc>
    <nc r="K33"/>
  </rcc>
  <rcc rId="6352" sId="7" numFmtId="4">
    <oc r="L33">
      <v>4419.3548000000001</v>
    </oc>
    <nc r="L33"/>
  </rcc>
  <rcc rId="6353" sId="7" numFmtId="4">
    <oc r="M33">
      <v>0</v>
    </oc>
    <nc r="M33"/>
  </rcc>
  <rcc rId="6354" sId="7" numFmtId="4">
    <oc r="N33">
      <v>0</v>
    </oc>
    <nc r="N33"/>
  </rcc>
  <rcc rId="6355" sId="7">
    <oc r="O33">
      <f>M33+N33</f>
    </oc>
    <nc r="O33"/>
  </rcc>
  <rcc rId="6356" sId="7" numFmtId="4">
    <oc r="P33">
      <v>967.74193500000001</v>
    </oc>
    <nc r="P33"/>
  </rcc>
  <rcc rId="6357" sId="7" numFmtId="4">
    <oc r="Q33">
      <v>7214.6</v>
    </oc>
    <nc r="Q33"/>
  </rcc>
  <rcc rId="6358" sId="7" numFmtId="4">
    <oc r="R33">
      <v>7936.2903200000001</v>
    </oc>
    <nc r="R33"/>
  </rcc>
  <rcc rId="6359" sId="7" numFmtId="4">
    <oc r="C34">
      <v>3495.9</v>
    </oc>
    <nc r="C34"/>
  </rcc>
  <rcc rId="6360" sId="7" numFmtId="4">
    <oc r="D34">
      <v>4516.1290300000001</v>
    </oc>
    <nc r="D34"/>
  </rcc>
  <rcc rId="6361" sId="7" numFmtId="4">
    <oc r="E34">
      <v>13970.8</v>
    </oc>
    <nc r="E34"/>
  </rcc>
  <rcc rId="6362" sId="7" numFmtId="4">
    <oc r="F34">
      <v>9677.4193539999997</v>
    </oc>
    <nc r="F34"/>
  </rcc>
  <rcc rId="6363" sId="7" numFmtId="4">
    <oc r="G34">
      <v>770.9</v>
    </oc>
    <nc r="G34"/>
  </rcc>
  <rcc rId="6364" sId="7" numFmtId="4">
    <oc r="H34">
      <v>1612.903225</v>
    </oc>
    <nc r="H34"/>
  </rcc>
  <rcc rId="6365" sId="7" numFmtId="4">
    <oc r="I34">
      <v>0</v>
    </oc>
    <nc r="I34"/>
  </rcc>
  <rcc rId="6366" sId="7" numFmtId="4">
    <oc r="J34">
      <v>645.16129000000001</v>
    </oc>
    <nc r="J34"/>
  </rcc>
  <rcc rId="6367" sId="7" numFmtId="4">
    <oc r="K34">
      <v>1048.2</v>
    </oc>
    <nc r="K34"/>
  </rcc>
  <rcc rId="6368" sId="7" numFmtId="4">
    <oc r="L34">
      <v>4419.3548000000001</v>
    </oc>
    <nc r="L34"/>
  </rcc>
  <rcc rId="6369" sId="7" numFmtId="4">
    <oc r="M34">
      <v>0</v>
    </oc>
    <nc r="M34"/>
  </rcc>
  <rcc rId="6370" sId="7" numFmtId="4">
    <oc r="N34">
      <v>0</v>
    </oc>
    <nc r="N34"/>
  </rcc>
  <rcc rId="6371" sId="7">
    <oc r="O34">
      <f>M34+N34</f>
    </oc>
    <nc r="O34"/>
  </rcc>
  <rcc rId="6372" sId="7" numFmtId="4">
    <oc r="P34">
      <v>967.74193500000001</v>
    </oc>
    <nc r="P34"/>
  </rcc>
  <rcc rId="6373" sId="7" numFmtId="4">
    <oc r="Q34">
      <v>8460.7000000000007</v>
    </oc>
    <nc r="Q34"/>
  </rcc>
  <rcc rId="6374" sId="7" numFmtId="4">
    <oc r="R34">
      <v>7936.2903200000001</v>
    </oc>
    <nc r="R34"/>
  </rcc>
  <rcc rId="6375" sId="7" numFmtId="4">
    <oc r="C35">
      <v>1382</v>
    </oc>
    <nc r="C35"/>
  </rcc>
  <rcc rId="6376" sId="7" numFmtId="4">
    <oc r="D35">
      <v>4516.1290300000001</v>
    </oc>
    <nc r="D35"/>
  </rcc>
  <rcc rId="6377" sId="7" numFmtId="4">
    <oc r="E35">
      <v>16748.5</v>
    </oc>
    <nc r="E35"/>
  </rcc>
  <rcc rId="6378" sId="7" numFmtId="4">
    <oc r="F35">
      <v>9677.4193539999997</v>
    </oc>
    <nc r="F35"/>
  </rcc>
  <rcc rId="6379" sId="7" numFmtId="4">
    <oc r="G35">
      <v>591.20000000000005</v>
    </oc>
    <nc r="G35"/>
  </rcc>
  <rcc rId="6380" sId="7" numFmtId="4">
    <oc r="H35">
      <v>1612.903225</v>
    </oc>
    <nc r="H35"/>
  </rcc>
  <rcc rId="6381" sId="7" numFmtId="4">
    <oc r="I35">
      <v>0</v>
    </oc>
    <nc r="I35"/>
  </rcc>
  <rcc rId="6382" sId="7" numFmtId="4">
    <oc r="J35">
      <v>645.16129000000001</v>
    </oc>
    <nc r="J35"/>
  </rcc>
  <rcc rId="6383" sId="7" numFmtId="4">
    <oc r="K35">
      <v>0</v>
    </oc>
    <nc r="K35"/>
  </rcc>
  <rcc rId="6384" sId="7" numFmtId="4">
    <oc r="L35">
      <v>4419.3548000000001</v>
    </oc>
    <nc r="L35"/>
  </rcc>
  <rcc rId="6385" sId="7" numFmtId="4">
    <oc r="M35">
      <v>0</v>
    </oc>
    <nc r="M35"/>
  </rcc>
  <rcc rId="6386" sId="7" numFmtId="4">
    <oc r="N35">
      <v>0</v>
    </oc>
    <nc r="N35"/>
  </rcc>
  <rcc rId="6387" sId="7">
    <oc r="O35">
      <f>M35+N35</f>
    </oc>
    <nc r="O35"/>
  </rcc>
  <rcc rId="6388" sId="7" numFmtId="4">
    <oc r="P35">
      <v>967.74193500000001</v>
    </oc>
    <nc r="P35"/>
  </rcc>
  <rcc rId="6389" sId="7" numFmtId="4">
    <oc r="Q35">
      <v>6947.9</v>
    </oc>
    <nc r="Q35"/>
  </rcc>
  <rcc rId="6390" sId="7" numFmtId="4">
    <oc r="R35">
      <v>7936.2903200000001</v>
    </oc>
    <nc r="R35"/>
  </rcc>
  <rcc rId="6391" sId="7" numFmtId="4">
    <oc r="C36">
      <v>7277.5</v>
    </oc>
    <nc r="C36"/>
  </rcc>
  <rcc rId="6392" sId="7" numFmtId="4">
    <oc r="D36">
      <v>4516.1290300000001</v>
    </oc>
    <nc r="D36"/>
  </rcc>
  <rcc rId="6393" sId="7" numFmtId="4">
    <oc r="E36">
      <v>9580.2999999999993</v>
    </oc>
    <nc r="E36"/>
  </rcc>
  <rcc rId="6394" sId="7" numFmtId="4">
    <oc r="F36">
      <v>9677.4193539999997</v>
    </oc>
    <nc r="F36"/>
  </rcc>
  <rcc rId="6395" sId="7" numFmtId="4">
    <oc r="G36">
      <v>741.9</v>
    </oc>
    <nc r="G36"/>
  </rcc>
  <rcc rId="6396" sId="7" numFmtId="4">
    <oc r="H36">
      <v>1612.903225</v>
    </oc>
    <nc r="H36"/>
  </rcc>
  <rcc rId="6397" sId="7" numFmtId="4">
    <oc r="I36">
      <v>0</v>
    </oc>
    <nc r="I36"/>
  </rcc>
  <rcc rId="6398" sId="7" numFmtId="4">
    <oc r="J36">
      <v>645.16129000000001</v>
    </oc>
    <nc r="J36"/>
  </rcc>
  <rcc rId="6399" sId="7" numFmtId="4">
    <oc r="K36">
      <v>4120.6000000000004</v>
    </oc>
    <nc r="K36"/>
  </rcc>
  <rcc rId="6400" sId="7" numFmtId="4">
    <oc r="L36">
      <v>4419.3548000000001</v>
    </oc>
    <nc r="L36"/>
  </rcc>
  <rcc rId="6401" sId="7" numFmtId="4">
    <oc r="M36">
      <v>0</v>
    </oc>
    <nc r="M36"/>
  </rcc>
  <rcc rId="6402" sId="7" numFmtId="4">
    <oc r="N36">
      <v>0</v>
    </oc>
    <nc r="N36"/>
  </rcc>
  <rcc rId="6403" sId="7">
    <oc r="O36">
      <f>M36+N36</f>
    </oc>
    <nc r="O36"/>
  </rcc>
  <rcc rId="6404" sId="7" numFmtId="4">
    <oc r="P36">
      <v>967.74193500000001</v>
    </oc>
    <nc r="P36"/>
  </rcc>
  <rcc rId="6405" sId="7" numFmtId="4">
    <oc r="Q36">
      <v>8181.3</v>
    </oc>
    <nc r="Q36"/>
  </rcc>
  <rcc rId="6406" sId="7" numFmtId="4">
    <oc r="R36">
      <v>7936.2903200000001</v>
    </oc>
    <nc r="R36"/>
  </rcc>
  <rcc rId="6407" sId="7" numFmtId="4">
    <oc r="C37">
      <v>9106.7000000000007</v>
    </oc>
    <nc r="C37"/>
  </rcc>
  <rcc rId="6408" sId="7" numFmtId="4">
    <oc r="D37">
      <v>4516.1290300000001</v>
    </oc>
    <nc r="D37"/>
  </rcc>
  <rcc rId="6409" sId="7" numFmtId="4">
    <oc r="E37">
      <v>4443.8999999999996</v>
    </oc>
    <nc r="E37"/>
  </rcc>
  <rcc rId="6410" sId="7" numFmtId="4">
    <oc r="F37">
      <v>9677.4193539999997</v>
    </oc>
    <nc r="F37"/>
  </rcc>
  <rcc rId="6411" sId="7" numFmtId="4">
    <oc r="G37">
      <v>380.4</v>
    </oc>
    <nc r="G37"/>
  </rcc>
  <rcc rId="6412" sId="7" numFmtId="4">
    <oc r="H37">
      <v>1612.903225</v>
    </oc>
    <nc r="H37"/>
  </rcc>
  <rcc rId="6413" sId="7" numFmtId="4">
    <oc r="I37">
      <v>2916</v>
    </oc>
    <nc r="I37"/>
  </rcc>
  <rcc rId="6414" sId="7" numFmtId="4">
    <oc r="J37">
      <v>645.16129000000001</v>
    </oc>
    <nc r="J37"/>
  </rcc>
  <rcc rId="6415" sId="7" numFmtId="4">
    <oc r="K37">
      <v>4759.1000000000004</v>
    </oc>
    <nc r="K37"/>
  </rcc>
  <rcc rId="6416" sId="7" numFmtId="4">
    <oc r="L37">
      <v>4419.3548000000001</v>
    </oc>
    <nc r="L37"/>
  </rcc>
  <rcc rId="6417" sId="7" numFmtId="4">
    <oc r="M37">
      <v>0</v>
    </oc>
    <nc r="M37"/>
  </rcc>
  <rcc rId="6418" sId="7" numFmtId="4">
    <oc r="N37">
      <v>0</v>
    </oc>
    <nc r="N37"/>
  </rcc>
  <rcc rId="6419" sId="7">
    <oc r="O37">
      <f>M37+N37</f>
    </oc>
    <nc r="O37"/>
  </rcc>
  <rcc rId="6420" sId="7" numFmtId="4">
    <oc r="P37">
      <v>967.74193500000001</v>
    </oc>
    <nc r="P37"/>
  </rcc>
  <rcc rId="6421" sId="7" numFmtId="4">
    <oc r="Q37">
      <v>9412.7999999999993</v>
    </oc>
    <nc r="Q37"/>
  </rcc>
  <rcc rId="6422" sId="7" numFmtId="4">
    <oc r="R37">
      <v>7936.2903200000001</v>
    </oc>
    <nc r="R37"/>
  </rcc>
  <rcc rId="6423" sId="7" numFmtId="4">
    <oc r="C38">
      <v>778.2</v>
    </oc>
    <nc r="C38"/>
  </rcc>
  <rcc rId="6424" sId="7" numFmtId="4">
    <oc r="D38">
      <v>4516.1290300000001</v>
    </oc>
    <nc r="D38"/>
  </rcc>
  <rcc rId="6425" sId="7" numFmtId="4">
    <oc r="E38">
      <v>16583.5</v>
    </oc>
    <nc r="E38"/>
  </rcc>
  <rcc rId="6426" sId="7" numFmtId="4">
    <oc r="F38">
      <v>9677.4193539999997</v>
    </oc>
    <nc r="F38"/>
  </rcc>
  <rcc rId="6427" sId="7" numFmtId="4">
    <oc r="G38">
      <v>986.7</v>
    </oc>
    <nc r="G38"/>
  </rcc>
  <rcc rId="6428" sId="7" numFmtId="4">
    <oc r="H38">
      <v>1612.903225</v>
    </oc>
    <nc r="H38"/>
  </rcc>
  <rcc rId="6429" sId="7" numFmtId="4">
    <oc r="I38">
      <v>4050</v>
    </oc>
    <nc r="I38"/>
  </rcc>
  <rcc rId="6430" sId="7" numFmtId="4">
    <oc r="J38">
      <v>645.16129000000001</v>
    </oc>
    <nc r="J38"/>
  </rcc>
  <rcc rId="6431" sId="7" numFmtId="4">
    <oc r="K38">
      <v>10790.4</v>
    </oc>
    <nc r="K38"/>
  </rcc>
  <rcc rId="6432" sId="7" numFmtId="4">
    <oc r="L38">
      <v>4419.3548000000001</v>
    </oc>
    <nc r="L38"/>
  </rcc>
  <rcc rId="6433" sId="7" numFmtId="4">
    <oc r="M38">
      <v>0</v>
    </oc>
    <nc r="M38"/>
  </rcc>
  <rcc rId="6434" sId="7" numFmtId="4">
    <oc r="N38">
      <v>0</v>
    </oc>
    <nc r="N38"/>
  </rcc>
  <rcc rId="6435" sId="7">
    <oc r="O38">
      <f>M38+N38</f>
    </oc>
    <nc r="O38"/>
  </rcc>
  <rcc rId="6436" sId="7" numFmtId="4">
    <oc r="P38">
      <v>967.74193500000001</v>
    </oc>
    <nc r="P38"/>
  </rcc>
  <rcc rId="6437" sId="7" numFmtId="4">
    <oc r="Q38">
      <v>11376.9</v>
    </oc>
    <nc r="Q38"/>
  </rcc>
  <rcc rId="6438" sId="7" numFmtId="4">
    <oc r="R38">
      <v>7936.2903200000001</v>
    </oc>
    <nc r="R38"/>
  </rcc>
  <rcc rId="6439" sId="7" numFmtId="4">
    <oc r="C39">
      <v>1579.9</v>
    </oc>
    <nc r="C39"/>
  </rcc>
  <rcc rId="6440" sId="7" numFmtId="4">
    <oc r="D39">
      <v>4516.1290300000001</v>
    </oc>
    <nc r="D39"/>
  </rcc>
  <rcc rId="6441" sId="7" numFmtId="4">
    <oc r="E39">
      <v>21766.400000000001</v>
    </oc>
    <nc r="E39"/>
  </rcc>
  <rcc rId="6442" sId="7" numFmtId="4">
    <oc r="F39">
      <v>9677.4193539999997</v>
    </oc>
    <nc r="F39"/>
  </rcc>
  <rcc rId="6443" sId="7" numFmtId="4">
    <oc r="G39">
      <v>1214.0999999999999</v>
    </oc>
    <nc r="G39"/>
  </rcc>
  <rcc rId="6444" sId="7" numFmtId="4">
    <oc r="H39">
      <v>1612.903225</v>
    </oc>
    <nc r="H39"/>
  </rcc>
  <rcc rId="6445" sId="7" numFmtId="4">
    <oc r="I39">
      <v>0</v>
    </oc>
    <nc r="I39"/>
  </rcc>
  <rcc rId="6446" sId="7" numFmtId="4">
    <oc r="J39">
      <v>645.16129000000001</v>
    </oc>
    <nc r="J39"/>
  </rcc>
  <rcc rId="6447" sId="7" numFmtId="4">
    <oc r="K39">
      <v>0</v>
    </oc>
    <nc r="K39"/>
  </rcc>
  <rcc rId="6448" sId="7" numFmtId="4">
    <oc r="L39">
      <v>4419.3548000000001</v>
    </oc>
    <nc r="L39"/>
  </rcc>
  <rcc rId="6449" sId="7" numFmtId="4">
    <oc r="M39">
      <v>0</v>
    </oc>
    <nc r="M39"/>
  </rcc>
  <rcc rId="6450" sId="7" numFmtId="4">
    <oc r="N39">
      <v>0</v>
    </oc>
    <nc r="N39"/>
  </rcc>
  <rcc rId="6451" sId="7">
    <oc r="O39">
      <f>M39+N39</f>
    </oc>
    <nc r="O39"/>
  </rcc>
  <rcc rId="6452" sId="7" numFmtId="4">
    <oc r="P39">
      <v>967.74193500000001</v>
    </oc>
    <nc r="P39"/>
  </rcc>
  <rcc rId="6453" sId="7" numFmtId="4">
    <oc r="Q39">
      <v>11421.9</v>
    </oc>
    <nc r="Q39"/>
  </rcc>
  <rcc rId="6454" sId="7" numFmtId="4">
    <oc r="R39">
      <v>7936.2903200000001</v>
    </oc>
    <nc r="R39"/>
  </rcc>
  <rcc rId="6455" sId="7" numFmtId="4">
    <oc r="U33">
      <v>5065.2</v>
    </oc>
    <nc r="U33"/>
  </rcc>
  <rcc rId="6456" sId="7" numFmtId="4">
    <oc r="V33">
      <v>2419.3548300000002</v>
    </oc>
    <nc r="V33"/>
  </rcc>
  <rcc rId="6457" sId="7" numFmtId="4">
    <oc r="U34">
      <v>463.4</v>
    </oc>
    <nc r="U34"/>
  </rcc>
  <rcc rId="6458" sId="7" numFmtId="4">
    <oc r="V34">
      <v>2419.3548300000002</v>
    </oc>
    <nc r="V34"/>
  </rcc>
  <rcc rId="6459" sId="7" numFmtId="4">
    <oc r="U35">
      <v>2626.2</v>
    </oc>
    <nc r="U35"/>
  </rcc>
  <rcc rId="6460" sId="7" numFmtId="4">
    <oc r="V35">
      <v>2419.3548300000002</v>
    </oc>
    <nc r="V35"/>
  </rcc>
  <rcc rId="6461" sId="7" numFmtId="4">
    <oc r="U36">
      <v>3049.4</v>
    </oc>
    <nc r="U36"/>
  </rcc>
  <rcc rId="6462" sId="7" numFmtId="4">
    <oc r="V36">
      <v>2419.3548300000002</v>
    </oc>
    <nc r="V36"/>
  </rcc>
  <rcc rId="6463" sId="7" numFmtId="4">
    <oc r="U37">
      <v>119.5</v>
    </oc>
    <nc r="U37"/>
  </rcc>
  <rcc rId="6464" sId="7" numFmtId="4">
    <oc r="V37">
      <v>2419.3548300000002</v>
    </oc>
    <nc r="V37"/>
  </rcc>
  <rcc rId="6465" sId="7" numFmtId="4">
    <oc r="U38">
      <v>2710.2</v>
    </oc>
    <nc r="U38"/>
  </rcc>
  <rcc rId="6466" sId="7" numFmtId="4">
    <oc r="V38">
      <v>2419.3548300000002</v>
    </oc>
    <nc r="V38"/>
  </rcc>
  <rcc rId="6467" sId="7" numFmtId="4">
    <oc r="U39">
      <v>7476</v>
    </oc>
    <nc r="U39"/>
  </rcc>
  <rcc rId="6468" sId="7" numFmtId="4">
    <oc r="V39">
      <v>2419.3548300000002</v>
    </oc>
    <nc r="V39"/>
  </rcc>
  <rcc rId="6469" sId="7" numFmtId="4">
    <oc r="C25">
      <v>1001.8</v>
    </oc>
    <nc r="C25"/>
  </rcc>
  <rcc rId="6470" sId="7" numFmtId="4">
    <oc r="D25">
      <v>4516.1290300000001</v>
    </oc>
    <nc r="D25"/>
  </rcc>
  <rcc rId="6471" sId="7" numFmtId="4">
    <oc r="E25">
      <v>15276</v>
    </oc>
    <nc r="E25"/>
  </rcc>
  <rcc rId="6472" sId="7" numFmtId="4">
    <oc r="F25">
      <v>9677.4193539999997</v>
    </oc>
    <nc r="F25"/>
  </rcc>
  <rcc rId="6473" sId="7" numFmtId="4">
    <oc r="G25">
      <v>572.70000000000005</v>
    </oc>
    <nc r="G25"/>
  </rcc>
  <rcc rId="6474" sId="7" numFmtId="4">
    <oc r="H25">
      <v>1612.903225</v>
    </oc>
    <nc r="H25"/>
  </rcc>
  <rcc rId="6475" sId="7" numFmtId="4">
    <oc r="I25">
      <v>0</v>
    </oc>
    <nc r="I25"/>
  </rcc>
  <rcc rId="6476" sId="7" numFmtId="4">
    <oc r="J25">
      <v>645.16129000000001</v>
    </oc>
    <nc r="J25"/>
  </rcc>
  <rcc rId="6477" sId="7" numFmtId="4">
    <oc r="K25">
      <v>0</v>
    </oc>
    <nc r="K25"/>
  </rcc>
  <rcc rId="6478" sId="7" numFmtId="4">
    <oc r="L25">
      <v>4419.3548000000001</v>
    </oc>
    <nc r="L25"/>
  </rcc>
  <rcc rId="6479" sId="7" numFmtId="4">
    <oc r="M25">
      <v>0</v>
    </oc>
    <nc r="M25"/>
  </rcc>
  <rcc rId="6480" sId="7" numFmtId="4">
    <oc r="N25">
      <v>0</v>
    </oc>
    <nc r="N25"/>
  </rcc>
  <rcc rId="6481" sId="7">
    <oc r="O25">
      <f>M25+N25</f>
    </oc>
    <nc r="O25"/>
  </rcc>
  <rcc rId="6482" sId="7" numFmtId="4">
    <oc r="P25">
      <v>967.74193500000001</v>
    </oc>
    <nc r="P25"/>
  </rcc>
  <rcc rId="6483" sId="7" numFmtId="4">
    <oc r="Q25">
      <v>4114.1000000000004</v>
    </oc>
    <nc r="Q25"/>
  </rcc>
  <rcc rId="6484" sId="7" numFmtId="4">
    <oc r="R25">
      <v>7936.2903200000001</v>
    </oc>
    <nc r="R25"/>
  </rcc>
  <rcc rId="6485" sId="7" numFmtId="4">
    <oc r="C26">
      <v>1845.4</v>
    </oc>
    <nc r="C26"/>
  </rcc>
  <rcc rId="6486" sId="7" numFmtId="4">
    <oc r="D26">
      <v>4516.1290300000001</v>
    </oc>
    <nc r="D26"/>
  </rcc>
  <rcc rId="6487" sId="7" numFmtId="4">
    <oc r="E26">
      <v>15547.1</v>
    </oc>
    <nc r="E26"/>
  </rcc>
  <rcc rId="6488" sId="7" numFmtId="4">
    <oc r="F26">
      <v>9677.4193539999997</v>
    </oc>
    <nc r="F26"/>
  </rcc>
  <rcc rId="6489" sId="7" numFmtId="4">
    <oc r="G26">
      <v>1158.9000000000001</v>
    </oc>
    <nc r="G26"/>
  </rcc>
  <rcc rId="6490" sId="7" numFmtId="4">
    <oc r="H26">
      <v>1612.903225</v>
    </oc>
    <nc r="H26"/>
  </rcc>
  <rcc rId="6491" sId="7" numFmtId="4">
    <oc r="I26">
      <v>0</v>
    </oc>
    <nc r="I26"/>
  </rcc>
  <rcc rId="6492" sId="7" numFmtId="4">
    <oc r="J26">
      <v>645.16129000000001</v>
    </oc>
    <nc r="J26"/>
  </rcc>
  <rcc rId="6493" sId="7" numFmtId="4">
    <oc r="K26">
      <v>0</v>
    </oc>
    <nc r="K26"/>
  </rcc>
  <rcc rId="6494" sId="7" numFmtId="4">
    <oc r="L26">
      <v>4419.3548000000001</v>
    </oc>
    <nc r="L26"/>
  </rcc>
  <rcc rId="6495" sId="7" numFmtId="4">
    <oc r="M26">
      <v>105.8</v>
    </oc>
    <nc r="M26"/>
  </rcc>
  <rcc rId="6496" sId="7" numFmtId="4">
    <oc r="N26">
      <v>4046</v>
    </oc>
    <nc r="N26"/>
  </rcc>
  <rcc rId="6497" sId="7">
    <oc r="O26">
      <f>M26+N26</f>
    </oc>
    <nc r="O26"/>
  </rcc>
  <rcc rId="6498" sId="7" numFmtId="4">
    <oc r="P26">
      <v>967.74193500000001</v>
    </oc>
    <nc r="P26"/>
  </rcc>
  <rcc rId="6499" sId="7" numFmtId="4">
    <oc r="Q26">
      <v>7820.6</v>
    </oc>
    <nc r="Q26"/>
  </rcc>
  <rcc rId="6500" sId="7" numFmtId="4">
    <oc r="R26">
      <v>7936.2903200000001</v>
    </oc>
    <nc r="R26"/>
  </rcc>
  <rcc rId="6501" sId="7" numFmtId="4">
    <oc r="C27">
      <v>8331</v>
    </oc>
    <nc r="C27"/>
  </rcc>
  <rcc rId="6502" sId="7" numFmtId="4">
    <oc r="D27">
      <v>4516.1290300000001</v>
    </oc>
    <nc r="D27"/>
  </rcc>
  <rcc rId="6503" sId="7" numFmtId="4">
    <oc r="E27">
      <v>7202.7</v>
    </oc>
    <nc r="E27"/>
  </rcc>
  <rcc rId="6504" sId="7" numFmtId="4">
    <oc r="F27">
      <v>9677.4193539999997</v>
    </oc>
    <nc r="F27"/>
  </rcc>
  <rcc rId="6505" sId="7" numFmtId="4">
    <oc r="G27">
      <v>387.3</v>
    </oc>
    <nc r="G27"/>
  </rcc>
  <rcc rId="6506" sId="7" numFmtId="4">
    <oc r="H27">
      <v>1612.903225</v>
    </oc>
    <nc r="H27"/>
  </rcc>
  <rcc rId="6507" sId="7" numFmtId="4">
    <oc r="I27">
      <v>0</v>
    </oc>
    <nc r="I27"/>
  </rcc>
  <rcc rId="6508" sId="7" numFmtId="4">
    <oc r="J27">
      <v>645.16129000000001</v>
    </oc>
    <nc r="J27"/>
  </rcc>
  <rcc rId="6509" sId="7" numFmtId="4">
    <oc r="K27">
      <v>0</v>
    </oc>
    <nc r="K27"/>
  </rcc>
  <rcc rId="6510" sId="7" numFmtId="4">
    <oc r="L27">
      <v>4419.3548000000001</v>
    </oc>
    <nc r="L27"/>
  </rcc>
  <rcc rId="6511" sId="7" numFmtId="4">
    <oc r="M27">
      <v>0</v>
    </oc>
    <nc r="M27"/>
  </rcc>
  <rcc rId="6512" sId="7" numFmtId="4">
    <oc r="N27">
      <v>3174</v>
    </oc>
    <nc r="N27"/>
  </rcc>
  <rcc rId="6513" sId="7">
    <oc r="O27">
      <f>M27+N27</f>
    </oc>
    <nc r="O27"/>
  </rcc>
  <rcc rId="6514" sId="7" numFmtId="4">
    <oc r="P27">
      <v>967.74193500000001</v>
    </oc>
    <nc r="P27"/>
  </rcc>
  <rcc rId="6515" sId="7" numFmtId="4">
    <oc r="Q27">
      <v>4540</v>
    </oc>
    <nc r="Q27"/>
  </rcc>
  <rcc rId="6516" sId="7" numFmtId="4">
    <oc r="R27">
      <v>7936.2903200000001</v>
    </oc>
    <nc r="R27"/>
  </rcc>
  <rcc rId="6517" sId="7" numFmtId="4">
    <oc r="C28">
      <v>1327.5</v>
    </oc>
    <nc r="C28"/>
  </rcc>
  <rcc rId="6518" sId="7" numFmtId="4">
    <oc r="D28">
      <v>4516.1290300000001</v>
    </oc>
    <nc r="D28"/>
  </rcc>
  <rcc rId="6519" sId="7" numFmtId="4">
    <oc r="E28">
      <v>16825.900000000001</v>
    </oc>
    <nc r="E28"/>
  </rcc>
  <rcc rId="6520" sId="7" numFmtId="4">
    <oc r="F28">
      <v>9677.4193539999997</v>
    </oc>
    <nc r="F28"/>
  </rcc>
  <rcc rId="6521" sId="7" numFmtId="4">
    <oc r="G28">
      <v>961.8</v>
    </oc>
    <nc r="G28"/>
  </rcc>
  <rcc rId="6522" sId="7" numFmtId="4">
    <oc r="H28">
      <v>1612.903225</v>
    </oc>
    <nc r="H28"/>
  </rcc>
  <rcc rId="6523" sId="7" numFmtId="4">
    <oc r="I28">
      <v>0</v>
    </oc>
    <nc r="I28"/>
  </rcc>
  <rcc rId="6524" sId="7" numFmtId="4">
    <oc r="J28">
      <v>645.16129000000001</v>
    </oc>
    <nc r="J28"/>
  </rcc>
  <rcc rId="6525" sId="7" numFmtId="4">
    <oc r="K28">
      <v>534.79999999999995</v>
    </oc>
    <nc r="K28"/>
  </rcc>
  <rcc rId="6526" sId="7" numFmtId="4">
    <oc r="L28">
      <v>4419.3548000000001</v>
    </oc>
    <nc r="L28"/>
  </rcc>
  <rcc rId="6527" sId="7" numFmtId="4">
    <oc r="M28">
      <v>93.9</v>
    </oc>
    <nc r="M28"/>
  </rcc>
  <rcc rId="6528" sId="7" numFmtId="4">
    <oc r="N28">
      <v>568</v>
    </oc>
    <nc r="N28"/>
  </rcc>
  <rcc rId="6529" sId="7">
    <oc r="O28">
      <f>M28+N28</f>
    </oc>
    <nc r="O28"/>
  </rcc>
  <rcc rId="6530" sId="7" numFmtId="4">
    <oc r="P28">
      <v>967.74193500000001</v>
    </oc>
    <nc r="P28"/>
  </rcc>
  <rcc rId="6531" sId="7" numFmtId="4">
    <oc r="Q28">
      <v>5547.3</v>
    </oc>
    <nc r="Q28"/>
  </rcc>
  <rcc rId="6532" sId="7" numFmtId="4">
    <oc r="R28">
      <v>7936.2903200000001</v>
    </oc>
    <nc r="R28"/>
  </rcc>
  <rcc rId="6533" sId="7" numFmtId="4">
    <oc r="C29">
      <v>1031.7</v>
    </oc>
    <nc r="C29"/>
  </rcc>
  <rcc rId="6534" sId="7" numFmtId="4">
    <oc r="D29">
      <v>4516.1290300000001</v>
    </oc>
    <nc r="D29"/>
  </rcc>
  <rcc rId="6535" sId="7" numFmtId="4">
    <oc r="E29">
      <v>18179</v>
    </oc>
    <nc r="E29"/>
  </rcc>
  <rcc rId="6536" sId="7" numFmtId="4">
    <oc r="F29">
      <v>9677.4193539999997</v>
    </oc>
    <nc r="F29"/>
  </rcc>
  <rcc rId="6537" sId="7" numFmtId="4">
    <oc r="G29">
      <v>813.1</v>
    </oc>
    <nc r="G29"/>
  </rcc>
  <rcc rId="6538" sId="7" numFmtId="4">
    <oc r="H29">
      <v>1612.903225</v>
    </oc>
    <nc r="H29"/>
  </rcc>
  <rcc rId="6539" sId="7" numFmtId="4">
    <oc r="I29">
      <v>1978.5</v>
    </oc>
    <nc r="I29"/>
  </rcc>
  <rcc rId="6540" sId="7" numFmtId="4">
    <oc r="J29">
      <v>645.16129000000001</v>
    </oc>
    <nc r="J29"/>
  </rcc>
  <rcc rId="6541" sId="7" numFmtId="4">
    <oc r="K29">
      <v>7391.8</v>
    </oc>
    <nc r="K29"/>
  </rcc>
  <rcc rId="6542" sId="7" numFmtId="4">
    <oc r="L29">
      <v>4419.3548000000001</v>
    </oc>
    <nc r="L29"/>
  </rcc>
  <rcc rId="6543" sId="7" numFmtId="4">
    <oc r="M29">
      <v>173.1</v>
    </oc>
    <nc r="M29"/>
  </rcc>
  <rcc rId="6544" sId="7" numFmtId="4">
    <oc r="N29">
      <v>550</v>
    </oc>
    <nc r="N29"/>
  </rcc>
  <rcc rId="6545" sId="7">
    <oc r="O29">
      <f>M29+N29</f>
    </oc>
    <nc r="O29"/>
  </rcc>
  <rcc rId="6546" sId="7" numFmtId="4">
    <oc r="P29">
      <v>967.74193500000001</v>
    </oc>
    <nc r="P29"/>
  </rcc>
  <rcc rId="6547" sId="7" numFmtId="4">
    <oc r="Q29">
      <v>10214.5</v>
    </oc>
    <nc r="Q29"/>
  </rcc>
  <rcc rId="6548" sId="7" numFmtId="4">
    <oc r="R29">
      <v>7936.2903200000001</v>
    </oc>
    <nc r="R29"/>
  </rcc>
  <rcc rId="6549" sId="7" numFmtId="4">
    <oc r="C30">
      <v>3546.5</v>
    </oc>
    <nc r="C30"/>
  </rcc>
  <rcc rId="6550" sId="7" numFmtId="4">
    <oc r="D30">
      <v>4516.1290300000001</v>
    </oc>
    <nc r="D30"/>
  </rcc>
  <rcc rId="6551" sId="7" numFmtId="4">
    <oc r="E30">
      <v>15756</v>
    </oc>
    <nc r="E30"/>
  </rcc>
  <rcc rId="6552" sId="7" numFmtId="4">
    <oc r="F30">
      <v>9677.4193539999997</v>
    </oc>
    <nc r="F30"/>
  </rcc>
  <rcc rId="6553" sId="7" numFmtId="4">
    <oc r="G30">
      <v>1073.9000000000001</v>
    </oc>
    <nc r="G30"/>
  </rcc>
  <rcc rId="6554" sId="7" numFmtId="4">
    <oc r="H30">
      <v>1612.903225</v>
    </oc>
    <nc r="H30"/>
  </rcc>
  <rcc rId="6555" sId="7" numFmtId="4">
    <oc r="I30">
      <v>4038</v>
    </oc>
    <nc r="I30"/>
  </rcc>
  <rcc rId="6556" sId="7" numFmtId="4">
    <oc r="J30">
      <v>645.16129000000001</v>
    </oc>
    <nc r="J30"/>
  </rcc>
  <rcc rId="6557" sId="7" numFmtId="4">
    <oc r="K30">
      <v>11720.9</v>
    </oc>
    <nc r="K30"/>
  </rcc>
  <rcc rId="6558" sId="7" numFmtId="4">
    <oc r="L30">
      <v>4419.3548000000001</v>
    </oc>
    <nc r="L30"/>
  </rcc>
  <rcc rId="6559" sId="7" numFmtId="4">
    <oc r="M30">
      <v>0</v>
    </oc>
    <nc r="M30"/>
  </rcc>
  <rcc rId="6560" sId="7" numFmtId="4">
    <oc r="N30">
      <v>0</v>
    </oc>
    <nc r="N30"/>
  </rcc>
  <rcc rId="6561" sId="7">
    <oc r="O30">
      <f>M30+N30</f>
    </oc>
    <nc r="O30"/>
  </rcc>
  <rcc rId="6562" sId="7" numFmtId="4">
    <oc r="P30">
      <v>967.74193500000001</v>
    </oc>
    <nc r="P30"/>
  </rcc>
  <rcc rId="6563" sId="7" numFmtId="4">
    <oc r="Q30">
      <v>10453.9</v>
    </oc>
    <nc r="Q30"/>
  </rcc>
  <rcc rId="6564" sId="7" numFmtId="4">
    <oc r="R30">
      <v>7936.2903200000001</v>
    </oc>
    <nc r="R30"/>
  </rcc>
  <rcc rId="6565" sId="7" numFmtId="4">
    <oc r="C31">
      <v>813</v>
    </oc>
    <nc r="C31"/>
  </rcc>
  <rcc rId="6566" sId="7" numFmtId="4">
    <oc r="D31">
      <v>4516.1290300000001</v>
    </oc>
    <nc r="D31"/>
  </rcc>
  <rcc rId="6567" sId="7" numFmtId="4">
    <oc r="E31">
      <v>17228.5</v>
    </oc>
    <nc r="E31"/>
  </rcc>
  <rcc rId="6568" sId="7" numFmtId="4">
    <oc r="F31">
      <v>9677.4193539999997</v>
    </oc>
    <nc r="F31"/>
  </rcc>
  <rcc rId="6569" sId="7" numFmtId="4">
    <oc r="G31">
      <v>1526.6</v>
    </oc>
    <nc r="G31"/>
  </rcc>
  <rcc rId="6570" sId="7" numFmtId="4">
    <oc r="H31">
      <v>1612.903225</v>
    </oc>
    <nc r="H31"/>
  </rcc>
  <rcc rId="6571" sId="7" numFmtId="4">
    <oc r="I31">
      <v>0</v>
    </oc>
    <nc r="I31"/>
  </rcc>
  <rcc rId="6572" sId="7" numFmtId="4">
    <oc r="J31">
      <v>645.16129000000001</v>
    </oc>
    <nc r="J31"/>
  </rcc>
  <rcc rId="6573" sId="7" numFmtId="4">
    <oc r="K31">
      <v>4569.5</v>
    </oc>
    <nc r="K31"/>
  </rcc>
  <rcc rId="6574" sId="7" numFmtId="4">
    <oc r="L31">
      <v>4419.3548000000001</v>
    </oc>
    <nc r="L31"/>
  </rcc>
  <rcc rId="6575" sId="7" numFmtId="4">
    <oc r="M31">
      <v>0</v>
    </oc>
    <nc r="M31"/>
  </rcc>
  <rcc rId="6576" sId="7" numFmtId="4">
    <oc r="N31">
      <v>0</v>
    </oc>
    <nc r="N31"/>
  </rcc>
  <rcc rId="6577" sId="7">
    <oc r="O31">
      <f>M31+N31</f>
    </oc>
    <nc r="O31"/>
  </rcc>
  <rcc rId="6578" sId="7" numFmtId="4">
    <oc r="P31">
      <v>967.74193500000001</v>
    </oc>
    <nc r="P31"/>
  </rcc>
  <rcc rId="6579" sId="7" numFmtId="4">
    <oc r="Q31">
      <v>4951.1000000000004</v>
    </oc>
    <nc r="Q31"/>
  </rcc>
  <rcc rId="6580" sId="7" numFmtId="4">
    <oc r="R31">
      <v>7936.2903200000001</v>
    </oc>
    <nc r="R31"/>
  </rcc>
  <rcc rId="6581" sId="7" numFmtId="4">
    <oc r="U25">
      <v>6255.3</v>
    </oc>
    <nc r="U25"/>
  </rcc>
  <rcc rId="6582" sId="7" numFmtId="4">
    <oc r="V25">
      <v>2419.3548300000002</v>
    </oc>
    <nc r="V25"/>
  </rcc>
  <rcc rId="6583" sId="7" numFmtId="4">
    <oc r="U26">
      <v>8168.6</v>
    </oc>
    <nc r="U26"/>
  </rcc>
  <rcc rId="6584" sId="7" numFmtId="4">
    <oc r="V26">
      <v>2419.3548300000002</v>
    </oc>
    <nc r="V26"/>
  </rcc>
  <rcc rId="6585" sId="7" numFmtId="4">
    <oc r="U27">
      <v>2151</v>
    </oc>
    <nc r="U27"/>
  </rcc>
  <rcc rId="6586" sId="7" numFmtId="4">
    <oc r="V27">
      <v>2419.3548300000002</v>
    </oc>
    <nc r="V27"/>
  </rcc>
  <rcc rId="6587" sId="7" numFmtId="4">
    <oc r="U28">
      <v>3766.7</v>
    </oc>
    <nc r="U28"/>
  </rcc>
  <rcc rId="6588" sId="7" numFmtId="4">
    <oc r="V28">
      <v>2419.3548300000002</v>
    </oc>
    <nc r="V28"/>
  </rcc>
  <rcc rId="6589" sId="7" numFmtId="4">
    <oc r="U29">
      <v>6276.2</v>
    </oc>
    <nc r="U29"/>
  </rcc>
  <rcc rId="6590" sId="7" numFmtId="4">
    <oc r="V29">
      <v>2419.3548300000002</v>
    </oc>
    <nc r="V29"/>
  </rcc>
  <rcc rId="6591" sId="7" numFmtId="4">
    <oc r="U30">
      <v>1362.7</v>
    </oc>
    <nc r="U30"/>
  </rcc>
  <rcc rId="6592" sId="7" numFmtId="4">
    <oc r="V30">
      <v>2419.3548300000002</v>
    </oc>
    <nc r="V30"/>
  </rcc>
  <rcc rId="6593" sId="7" numFmtId="4">
    <oc r="U31">
      <v>11942</v>
    </oc>
    <nc r="U31"/>
  </rcc>
  <rcc rId="6594" sId="7" numFmtId="4">
    <oc r="V31">
      <v>2419.3548300000002</v>
    </oc>
    <nc r="V31"/>
  </rcc>
  <rcc rId="6595" sId="7" numFmtId="4">
    <oc r="C17">
      <v>1186</v>
    </oc>
    <nc r="C17"/>
  </rcc>
  <rcc rId="6596" sId="7" numFmtId="4">
    <oc r="D17">
      <v>4516.1290300000001</v>
    </oc>
    <nc r="D17"/>
  </rcc>
  <rcc rId="6597" sId="7" numFmtId="4">
    <oc r="E17">
      <v>14833</v>
    </oc>
    <nc r="E17"/>
  </rcc>
  <rcc rId="6598" sId="7" numFmtId="4">
    <oc r="F17">
      <v>9677.4193539999997</v>
    </oc>
    <nc r="F17"/>
  </rcc>
  <rcc rId="6599" sId="7" numFmtId="4">
    <oc r="G17">
      <v>894.6</v>
    </oc>
    <nc r="G17"/>
  </rcc>
  <rcc rId="6600" sId="7" numFmtId="4">
    <oc r="H17">
      <v>1612.903225</v>
    </oc>
    <nc r="H17"/>
  </rcc>
  <rcc rId="6601" sId="7" numFmtId="4">
    <oc r="I17">
      <v>0</v>
    </oc>
    <nc r="I17"/>
  </rcc>
  <rcc rId="6602" sId="7" numFmtId="4">
    <oc r="J17">
      <v>645.16129000000001</v>
    </oc>
    <nc r="J17"/>
  </rcc>
  <rcc rId="6603" sId="7" numFmtId="4">
    <oc r="K17">
      <v>0</v>
    </oc>
    <nc r="K17"/>
  </rcc>
  <rcc rId="6604" sId="7" numFmtId="4">
    <oc r="L17">
      <v>4419.3548000000001</v>
    </oc>
    <nc r="L17"/>
  </rcc>
  <rcc rId="6605" sId="7" numFmtId="4">
    <oc r="M17">
      <v>777.6</v>
    </oc>
    <nc r="M17"/>
  </rcc>
  <rcc rId="6606" sId="7" numFmtId="4">
    <oc r="N17">
      <v>1628</v>
    </oc>
    <nc r="N17"/>
  </rcc>
  <rcc rId="6607" sId="7">
    <oc r="O17">
      <f>M17+N17</f>
    </oc>
    <nc r="O17"/>
  </rcc>
  <rcc rId="6608" sId="7" numFmtId="4">
    <oc r="P17">
      <v>967.74193500000001</v>
    </oc>
    <nc r="P17"/>
  </rcc>
  <rcc rId="6609" sId="7" numFmtId="4">
    <oc r="Q17">
      <v>4376.6000000000004</v>
    </oc>
    <nc r="Q17"/>
  </rcc>
  <rcc rId="6610" sId="7" numFmtId="4">
    <oc r="R17">
      <v>7936.2903200000001</v>
    </oc>
    <nc r="R17"/>
  </rcc>
  <rcc rId="6611" sId="7" numFmtId="4">
    <oc r="C18">
      <v>862.1</v>
    </oc>
    <nc r="C18"/>
  </rcc>
  <rcc rId="6612" sId="7" numFmtId="4">
    <oc r="D18">
      <v>4516.1290300000001</v>
    </oc>
    <nc r="D18"/>
  </rcc>
  <rcc rId="6613" sId="7" numFmtId="4">
    <oc r="E18">
      <v>18713.8</v>
    </oc>
    <nc r="E18"/>
  </rcc>
  <rcc rId="6614" sId="7" numFmtId="4">
    <oc r="F18">
      <v>9677.4193539999997</v>
    </oc>
    <nc r="F18"/>
  </rcc>
  <rcc rId="6615" sId="7" numFmtId="4">
    <oc r="G18">
      <v>927</v>
    </oc>
    <nc r="G18"/>
  </rcc>
  <rcc rId="6616" sId="7" numFmtId="4">
    <oc r="H18">
      <v>1612.903225</v>
    </oc>
    <nc r="H18"/>
  </rcc>
  <rcc rId="6617" sId="7" numFmtId="4">
    <oc r="I18">
      <v>0</v>
    </oc>
    <nc r="I18"/>
  </rcc>
  <rcc rId="6618" sId="7" numFmtId="4">
    <oc r="J18">
      <v>645.16129000000001</v>
    </oc>
    <nc r="J18"/>
  </rcc>
  <rcc rId="6619" sId="7" numFmtId="4">
    <oc r="K18">
      <v>3609.8</v>
    </oc>
    <nc r="K18"/>
  </rcc>
  <rcc rId="6620" sId="7" numFmtId="4">
    <oc r="L18">
      <v>4419.3548000000001</v>
    </oc>
    <nc r="L18"/>
  </rcc>
  <rcc rId="6621" sId="7" numFmtId="4">
    <oc r="M18">
      <v>0</v>
    </oc>
    <nc r="M18"/>
  </rcc>
  <rcc rId="6622" sId="7" numFmtId="4">
    <oc r="N18">
      <v>0</v>
    </oc>
    <nc r="N18"/>
  </rcc>
  <rcc rId="6623" sId="7">
    <oc r="O18">
      <f>M18+N18</f>
    </oc>
    <nc r="O18"/>
  </rcc>
  <rcc rId="6624" sId="7" numFmtId="4">
    <oc r="P18">
      <v>967.74193500000001</v>
    </oc>
    <nc r="P18"/>
  </rcc>
  <rcc rId="6625" sId="7" numFmtId="4">
    <oc r="Q18">
      <v>5846.5</v>
    </oc>
    <nc r="Q18"/>
  </rcc>
  <rcc rId="6626" sId="7" numFmtId="4">
    <oc r="R18">
      <v>7936.2903200000001</v>
    </oc>
    <nc r="R18"/>
  </rcc>
  <rcc rId="6627" sId="7" numFmtId="4">
    <oc r="C19">
      <v>838</v>
    </oc>
    <nc r="C19"/>
  </rcc>
  <rcc rId="6628" sId="7" numFmtId="4">
    <oc r="D19">
      <v>4516.1290300000001</v>
    </oc>
    <nc r="D19"/>
  </rcc>
  <rcc rId="6629" sId="7" numFmtId="4">
    <oc r="E19">
      <v>17037.599999999999</v>
    </oc>
    <nc r="E19"/>
  </rcc>
  <rcc rId="6630" sId="7" numFmtId="4">
    <oc r="F19">
      <v>9677.4193539999997</v>
    </oc>
    <nc r="F19"/>
  </rcc>
  <rcc rId="6631" sId="7" numFmtId="4">
    <oc r="G19">
      <v>1131.5</v>
    </oc>
    <nc r="G19"/>
  </rcc>
  <rcc rId="6632" sId="7" numFmtId="4">
    <oc r="H19">
      <v>1612.903225</v>
    </oc>
    <nc r="H19"/>
  </rcc>
  <rcc rId="6633" sId="7" numFmtId="4">
    <oc r="I19">
      <v>0</v>
    </oc>
    <nc r="I19"/>
  </rcc>
  <rcc rId="6634" sId="7" numFmtId="4">
    <oc r="J19">
      <v>645.16129000000001</v>
    </oc>
    <nc r="J19"/>
  </rcc>
  <rcc rId="6635" sId="7" numFmtId="4">
    <oc r="K19">
      <v>0</v>
    </oc>
    <nc r="K19"/>
  </rcc>
  <rcc rId="6636" sId="7" numFmtId="4">
    <oc r="L19">
      <v>4419.3548000000001</v>
    </oc>
    <nc r="L19"/>
  </rcc>
  <rcc rId="6637" sId="7" numFmtId="4">
    <oc r="M19">
      <v>0</v>
    </oc>
    <nc r="M19"/>
  </rcc>
  <rcc rId="6638" sId="7" numFmtId="4">
    <oc r="N19">
      <v>0</v>
    </oc>
    <nc r="N19"/>
  </rcc>
  <rcc rId="6639" sId="7">
    <oc r="O19">
      <f>M19+N19</f>
    </oc>
    <nc r="O19"/>
  </rcc>
  <rcc rId="6640" sId="7" numFmtId="4">
    <oc r="P19">
      <v>967.74193500000001</v>
    </oc>
    <nc r="P19"/>
  </rcc>
  <rcc rId="6641" sId="7" numFmtId="4">
    <oc r="Q19">
      <v>5026.3</v>
    </oc>
    <nc r="Q19"/>
  </rcc>
  <rcc rId="6642" sId="7" numFmtId="4">
    <oc r="R19">
      <v>7936.2903200000001</v>
    </oc>
    <nc r="R19"/>
  </rcc>
  <rcc rId="6643" sId="7" numFmtId="4">
    <oc r="C20">
      <v>906.2</v>
    </oc>
    <nc r="C20"/>
  </rcc>
  <rcc rId="6644" sId="7" numFmtId="4">
    <oc r="D20">
      <v>4516.1290300000001</v>
    </oc>
    <nc r="D20"/>
  </rcc>
  <rcc rId="6645" sId="7" numFmtId="4">
    <oc r="E20">
      <v>18393.900000000001</v>
    </oc>
    <nc r="E20"/>
  </rcc>
  <rcc rId="6646" sId="7" numFmtId="4">
    <oc r="F20">
      <v>9677.4193539999997</v>
    </oc>
    <nc r="F20"/>
  </rcc>
  <rcc rId="6647" sId="7" numFmtId="4">
    <oc r="G20">
      <v>584.70000000000005</v>
    </oc>
    <nc r="G20"/>
  </rcc>
  <rcc rId="6648" sId="7" numFmtId="4">
    <oc r="H20">
      <v>1612.903225</v>
    </oc>
    <nc r="H20"/>
  </rcc>
  <rcc rId="6649" sId="7" numFmtId="4">
    <oc r="I20">
      <v>0</v>
    </oc>
    <nc r="I20"/>
  </rcc>
  <rcc rId="6650" sId="7" numFmtId="4">
    <oc r="J20">
      <v>645.16129000000001</v>
    </oc>
    <nc r="J20"/>
  </rcc>
  <rcc rId="6651" sId="7" numFmtId="4">
    <oc r="K20">
      <v>0</v>
    </oc>
    <nc r="K20"/>
  </rcc>
  <rcc rId="6652" sId="7" numFmtId="4">
    <oc r="L20">
      <v>4419.3548000000001</v>
    </oc>
    <nc r="L20"/>
  </rcc>
  <rcc rId="6653" sId="7" numFmtId="4">
    <oc r="M20">
      <v>0</v>
    </oc>
    <nc r="M20"/>
  </rcc>
  <rcc rId="6654" sId="7" numFmtId="4">
    <oc r="N20">
      <v>550</v>
    </oc>
    <nc r="N20"/>
  </rcc>
  <rcc rId="6655" sId="7">
    <oc r="O20">
      <f>M20+N20</f>
    </oc>
    <nc r="O20"/>
  </rcc>
  <rcc rId="6656" sId="7" numFmtId="4">
    <oc r="P20">
      <v>967.74193500000001</v>
    </oc>
    <nc r="P20"/>
  </rcc>
  <rcc rId="6657" sId="7" numFmtId="4">
    <oc r="Q20">
      <v>5425.4</v>
    </oc>
    <nc r="Q20"/>
  </rcc>
  <rcc rId="6658" sId="7" numFmtId="4">
    <oc r="R20">
      <v>7936.2903200000001</v>
    </oc>
    <nc r="R20"/>
  </rcc>
  <rcc rId="6659" sId="7" numFmtId="4">
    <oc r="C21">
      <v>1924.7</v>
    </oc>
    <nc r="C21"/>
  </rcc>
  <rcc rId="6660" sId="7" numFmtId="4">
    <oc r="D21">
      <v>4516.1290300000001</v>
    </oc>
    <nc r="D21"/>
  </rcc>
  <rcc rId="6661" sId="7" numFmtId="4">
    <oc r="E21">
      <v>17287.7</v>
    </oc>
    <nc r="E21"/>
  </rcc>
  <rcc rId="6662" sId="7" numFmtId="4">
    <oc r="F21">
      <v>9677.4193539999997</v>
    </oc>
    <nc r="F21"/>
  </rcc>
  <rcc rId="6663" sId="7" numFmtId="4">
    <oc r="G21">
      <v>949.4</v>
    </oc>
    <nc r="G21"/>
  </rcc>
  <rcc rId="6664" sId="7" numFmtId="4">
    <oc r="H21">
      <v>1612.903225</v>
    </oc>
    <nc r="H21"/>
  </rcc>
  <rcc rId="6665" sId="7" numFmtId="4">
    <oc r="I21">
      <v>4851</v>
    </oc>
    <nc r="I21"/>
  </rcc>
  <rcc rId="6666" sId="7" numFmtId="4">
    <oc r="J21">
      <v>645.16129000000001</v>
    </oc>
    <nc r="J21"/>
  </rcc>
  <rcc rId="6667" sId="7" numFmtId="4">
    <oc r="K21">
      <v>20892.8</v>
    </oc>
    <nc r="K21"/>
  </rcc>
  <rcc rId="6668" sId="7" numFmtId="4">
    <oc r="L21">
      <v>4419.3548000000001</v>
    </oc>
    <nc r="L21"/>
  </rcc>
  <rcc rId="6669" sId="7" numFmtId="4">
    <oc r="M21">
      <v>0</v>
    </oc>
    <nc r="M21"/>
  </rcc>
  <rcc rId="6670" sId="7" numFmtId="4">
    <oc r="N21">
      <v>0</v>
    </oc>
    <nc r="N21"/>
  </rcc>
  <rcc rId="6671" sId="7">
    <oc r="O21">
      <f>M21+N21</f>
    </oc>
    <nc r="O21"/>
  </rcc>
  <rcc rId="6672" sId="7" numFmtId="4">
    <oc r="P21">
      <v>967.74193500000001</v>
    </oc>
    <nc r="P21"/>
  </rcc>
  <rcc rId="6673" sId="7" numFmtId="4">
    <oc r="Q21">
      <v>7827.7</v>
    </oc>
    <nc r="Q21"/>
  </rcc>
  <rcc rId="6674" sId="7" numFmtId="4">
    <oc r="R21">
      <v>7936.2903200000001</v>
    </oc>
    <nc r="R21"/>
  </rcc>
  <rcc rId="6675" sId="7" numFmtId="4">
    <oc r="C22">
      <v>948.5</v>
    </oc>
    <nc r="C22"/>
  </rcc>
  <rcc rId="6676" sId="7" numFmtId="4">
    <oc r="D22">
      <v>4516.1290300000001</v>
    </oc>
    <nc r="D22"/>
  </rcc>
  <rcc rId="6677" sId="7" numFmtId="4">
    <oc r="E22">
      <v>21331.3</v>
    </oc>
    <nc r="E22"/>
  </rcc>
  <rcc rId="6678" sId="7" numFmtId="4">
    <oc r="F22">
      <v>9677.4193539999997</v>
    </oc>
    <nc r="F22"/>
  </rcc>
  <rcc rId="6679" sId="7" numFmtId="4">
    <oc r="G22">
      <v>1116.3</v>
    </oc>
    <nc r="G22"/>
  </rcc>
  <rcc rId="6680" sId="7" numFmtId="4">
    <oc r="H22">
      <v>1612.903225</v>
    </oc>
    <nc r="H22"/>
  </rcc>
  <rcc rId="6681" sId="7" numFmtId="4">
    <oc r="I22">
      <v>4770</v>
    </oc>
    <nc r="I22"/>
  </rcc>
  <rcc rId="6682" sId="7" numFmtId="4">
    <oc r="J22">
      <v>645.16129000000001</v>
    </oc>
    <nc r="J22"/>
  </rcc>
  <rcc rId="6683" sId="7" numFmtId="4">
    <oc r="K22">
      <v>23315.4</v>
    </oc>
    <nc r="K22"/>
  </rcc>
  <rcc rId="6684" sId="7" numFmtId="4">
    <oc r="L22">
      <v>4419.3548000000001</v>
    </oc>
    <nc r="L22"/>
  </rcc>
  <rcc rId="6685" sId="7" numFmtId="4">
    <oc r="M22">
      <v>0</v>
    </oc>
    <nc r="M22"/>
  </rcc>
  <rcc rId="6686" sId="7" numFmtId="4">
    <oc r="N22">
      <v>0</v>
    </oc>
    <nc r="N22"/>
  </rcc>
  <rcc rId="6687" sId="7">
    <oc r="O22">
      <f>M22+N22</f>
    </oc>
    <nc r="O22"/>
  </rcc>
  <rcc rId="6688" sId="7" numFmtId="4">
    <oc r="P22">
      <v>967.74193500000001</v>
    </oc>
    <nc r="P22"/>
  </rcc>
  <rcc rId="6689" sId="7" numFmtId="4">
    <oc r="Q22">
      <v>9805.5</v>
    </oc>
    <nc r="Q22"/>
  </rcc>
  <rcc rId="6690" sId="7" numFmtId="4">
    <oc r="R22">
      <v>7936.2903200000001</v>
    </oc>
    <nc r="R22"/>
  </rcc>
  <rcc rId="6691" sId="7" numFmtId="4">
    <oc r="C23">
      <v>876.9</v>
    </oc>
    <nc r="C23"/>
  </rcc>
  <rcc rId="6692" sId="7" numFmtId="4">
    <oc r="D23">
      <v>4516.1290300000001</v>
    </oc>
    <nc r="D23"/>
  </rcc>
  <rcc rId="6693" sId="7" numFmtId="4">
    <oc r="E23">
      <v>18679.7</v>
    </oc>
    <nc r="E23"/>
  </rcc>
  <rcc rId="6694" sId="7" numFmtId="4">
    <oc r="F23">
      <v>9677.4193539999997</v>
    </oc>
    <nc r="F23"/>
  </rcc>
  <rcc rId="6695" sId="7" numFmtId="4">
    <oc r="G23">
      <v>1262.2</v>
    </oc>
    <nc r="G23"/>
  </rcc>
  <rcc rId="6696" sId="7" numFmtId="4">
    <oc r="H23">
      <v>1612.903225</v>
    </oc>
    <nc r="H23"/>
  </rcc>
  <rcc rId="6697" sId="7" numFmtId="4">
    <oc r="I23">
      <v>193</v>
    </oc>
    <nc r="I23"/>
  </rcc>
  <rcc rId="6698" sId="7" numFmtId="4">
    <oc r="J23">
      <v>645.16129000000001</v>
    </oc>
    <nc r="J23"/>
  </rcc>
  <rcc rId="6699" sId="7" numFmtId="4">
    <oc r="K23">
      <v>375</v>
    </oc>
    <nc r="K23"/>
  </rcc>
  <rcc rId="6700" sId="7" numFmtId="4">
    <oc r="L23">
      <v>4419.3548000000001</v>
    </oc>
    <nc r="L23"/>
  </rcc>
  <rcc rId="6701" sId="7" numFmtId="4">
    <oc r="M23">
      <v>0</v>
    </oc>
    <nc r="M23"/>
  </rcc>
  <rcc rId="6702" sId="7" numFmtId="4">
    <oc r="N23">
      <v>0</v>
    </oc>
    <nc r="N23"/>
  </rcc>
  <rcc rId="6703" sId="7">
    <oc r="O23">
      <f>M23+N23</f>
    </oc>
    <nc r="O23"/>
  </rcc>
  <rcc rId="6704" sId="7" numFmtId="4">
    <oc r="P23">
      <v>967.74193500000001</v>
    </oc>
    <nc r="P23"/>
  </rcc>
  <rcc rId="6705" sId="7" numFmtId="4">
    <oc r="Q23">
      <v>5381.6</v>
    </oc>
    <nc r="Q23"/>
  </rcc>
  <rcc rId="6706" sId="7" numFmtId="4">
    <oc r="R23">
      <v>7936.2903200000001</v>
    </oc>
    <nc r="R23"/>
  </rcc>
  <rcc rId="6707" sId="7" numFmtId="4">
    <oc r="U17">
      <v>3074.4</v>
    </oc>
    <nc r="U17"/>
  </rcc>
  <rcc rId="6708" sId="7" numFmtId="4">
    <oc r="V17">
      <v>2419.3548300000002</v>
    </oc>
    <nc r="V17"/>
  </rcc>
  <rcc rId="6709" sId="7" numFmtId="4">
    <oc r="U18">
      <v>4105.5</v>
    </oc>
    <nc r="U18"/>
  </rcc>
  <rcc rId="6710" sId="7" numFmtId="4">
    <oc r="V18">
      <v>2419.3548300000002</v>
    </oc>
    <nc r="V18"/>
  </rcc>
  <rcc rId="6711" sId="7" numFmtId="4">
    <oc r="U19">
      <v>5589.8</v>
    </oc>
    <nc r="U19"/>
  </rcc>
  <rcc rId="6712" sId="7" numFmtId="4">
    <oc r="V19">
      <v>2419.3548300000002</v>
    </oc>
    <nc r="V19"/>
  </rcc>
  <rcc rId="6713" sId="7" numFmtId="4">
    <oc r="U20">
      <v>6383.8</v>
    </oc>
    <nc r="U20"/>
  </rcc>
  <rcc rId="6714" sId="7" numFmtId="4">
    <oc r="V20">
      <v>2419.3548300000002</v>
    </oc>
    <nc r="V20"/>
  </rcc>
  <rcc rId="6715" sId="7" numFmtId="4">
    <oc r="U21">
      <v>5648</v>
    </oc>
    <nc r="U21"/>
  </rcc>
  <rcc rId="6716" sId="7" numFmtId="4">
    <oc r="V21">
      <v>2419.3548300000002</v>
    </oc>
    <nc r="V21"/>
  </rcc>
  <rcc rId="6717" sId="7" numFmtId="4">
    <oc r="U22">
      <v>6816.3</v>
    </oc>
    <nc r="U22"/>
  </rcc>
  <rcc rId="6718" sId="7" numFmtId="4">
    <oc r="V22">
      <v>2419.3548300000002</v>
    </oc>
    <nc r="V22"/>
  </rcc>
  <rcc rId="6719" sId="7" numFmtId="4">
    <oc r="U23">
      <v>11144</v>
    </oc>
    <nc r="U23"/>
  </rcc>
  <rcc rId="6720" sId="7" numFmtId="4">
    <oc r="V23">
      <v>2419.3548300000002</v>
    </oc>
    <nc r="V23"/>
  </rcc>
  <rcc rId="6721" sId="7" numFmtId="4">
    <oc r="C9">
      <v>5214.5</v>
    </oc>
    <nc r="C9"/>
  </rcc>
  <rcc rId="6722" sId="7" numFmtId="4">
    <oc r="D9">
      <v>4516.1290300000001</v>
    </oc>
    <nc r="D9"/>
  </rcc>
  <rcc rId="6723" sId="7" numFmtId="4">
    <oc r="E9">
      <v>6621.5</v>
    </oc>
    <nc r="E9"/>
  </rcc>
  <rcc rId="6724" sId="7" numFmtId="4">
    <oc r="F9">
      <v>9677.4193539999997</v>
    </oc>
    <nc r="F9"/>
  </rcc>
  <rcc rId="6725" sId="7" numFmtId="4">
    <oc r="G9">
      <v>270.89999999999998</v>
    </oc>
    <nc r="G9"/>
  </rcc>
  <rcc rId="6726" sId="7" numFmtId="4">
    <oc r="H9">
      <v>1612.903225</v>
    </oc>
    <nc r="H9"/>
  </rcc>
  <rcc rId="6727" sId="7" numFmtId="4">
    <oc r="I9">
      <v>0</v>
    </oc>
    <nc r="I9"/>
  </rcc>
  <rcc rId="6728" sId="7" numFmtId="4">
    <oc r="J9">
      <v>645.16129000000001</v>
    </oc>
    <nc r="J9"/>
  </rcc>
  <rcc rId="6729" sId="7" numFmtId="4">
    <oc r="K9">
      <v>0</v>
    </oc>
    <nc r="K9"/>
  </rcc>
  <rcc rId="6730" sId="7" numFmtId="4">
    <oc r="L9">
      <v>4419.3548000000001</v>
    </oc>
    <nc r="L9"/>
  </rcc>
  <rcc rId="6731" sId="7" numFmtId="4">
    <oc r="M9">
      <v>0</v>
    </oc>
    <nc r="M9"/>
  </rcc>
  <rcc rId="6732" sId="7" numFmtId="4">
    <oc r="N9">
      <v>0</v>
    </oc>
    <nc r="N9"/>
  </rcc>
  <rcc rId="6733" sId="7">
    <oc r="O9">
      <f>M9+N9</f>
    </oc>
    <nc r="O9"/>
  </rcc>
  <rcc rId="6734" sId="7" numFmtId="4">
    <oc r="P9">
      <v>967.74193500000001</v>
    </oc>
    <nc r="P9"/>
  </rcc>
  <rcc rId="6735" sId="7" numFmtId="4">
    <oc r="Q9">
      <v>4109.8</v>
    </oc>
    <nc r="Q9"/>
  </rcc>
  <rcc rId="6736" sId="7" numFmtId="4">
    <oc r="R9">
      <v>7936.2903200000001</v>
    </oc>
    <nc r="R9"/>
  </rcc>
  <rcc rId="6737" sId="7" numFmtId="4">
    <oc r="C10">
      <v>491</v>
    </oc>
    <nc r="C10"/>
  </rcc>
  <rcc rId="6738" sId="7" numFmtId="4">
    <oc r="D10">
      <v>4516.1290300000001</v>
    </oc>
    <nc r="D10"/>
  </rcc>
  <rcc rId="6739" sId="7" numFmtId="4">
    <oc r="E10">
      <v>13363.7</v>
    </oc>
    <nc r="E10"/>
  </rcc>
  <rcc rId="6740" sId="7" numFmtId="4">
    <oc r="F10">
      <v>9677.4193539999997</v>
    </oc>
    <nc r="F10"/>
  </rcc>
  <rcc rId="6741" sId="7" numFmtId="4">
    <oc r="G10">
      <v>687.3</v>
    </oc>
    <nc r="G10"/>
  </rcc>
  <rcc rId="6742" sId="7" numFmtId="4">
    <oc r="H10">
      <v>1612.903225</v>
    </oc>
    <nc r="H10"/>
  </rcc>
  <rcc rId="6743" sId="7" numFmtId="4">
    <oc r="I10">
      <v>0</v>
    </oc>
    <nc r="I10"/>
  </rcc>
  <rcc rId="6744" sId="7" numFmtId="4">
    <oc r="J10">
      <v>645.16129000000001</v>
    </oc>
    <nc r="J10"/>
  </rcc>
  <rcc rId="6745" sId="7" numFmtId="4">
    <oc r="K10">
      <v>0</v>
    </oc>
    <nc r="K10"/>
  </rcc>
  <rcc rId="6746" sId="7" numFmtId="4">
    <oc r="L10">
      <v>4419.3548000000001</v>
    </oc>
    <nc r="L10"/>
  </rcc>
  <rcc rId="6747" sId="7" numFmtId="4">
    <oc r="M10">
      <v>641.9</v>
    </oc>
    <nc r="M10"/>
  </rcc>
  <rcc rId="6748" sId="7" numFmtId="4">
    <oc r="N10">
      <v>6148</v>
    </oc>
    <nc r="N10"/>
  </rcc>
  <rcc rId="6749" sId="7">
    <oc r="O10">
      <f>M10+N10</f>
    </oc>
    <nc r="O10"/>
  </rcc>
  <rcc rId="6750" sId="7" numFmtId="4">
    <oc r="P10">
      <v>967.74193500000001</v>
    </oc>
    <nc r="P10"/>
  </rcc>
  <rcc rId="6751" sId="7" numFmtId="4">
    <oc r="Q10">
      <v>5307.5</v>
    </oc>
    <nc r="Q10"/>
  </rcc>
  <rcc rId="6752" sId="7" numFmtId="4">
    <oc r="R10">
      <v>7936.2903200000001</v>
    </oc>
    <nc r="R10"/>
  </rcc>
  <rcc rId="6753" sId="7" numFmtId="4">
    <oc r="C11">
      <v>1840.4</v>
    </oc>
    <nc r="C11"/>
  </rcc>
  <rcc rId="6754" sId="7" numFmtId="4">
    <oc r="D11">
      <v>4516.1290300000001</v>
    </oc>
    <nc r="D11"/>
  </rcc>
  <rcc rId="6755" sId="7" numFmtId="4">
    <oc r="E11">
      <v>15077.7</v>
    </oc>
    <nc r="E11"/>
  </rcc>
  <rcc rId="6756" sId="7" numFmtId="4">
    <oc r="F11">
      <v>9677.4193539999997</v>
    </oc>
    <nc r="F11"/>
  </rcc>
  <rcc rId="6757" sId="7" numFmtId="4">
    <oc r="G11">
      <v>719.3</v>
    </oc>
    <nc r="G11"/>
  </rcc>
  <rcc rId="6758" sId="7" numFmtId="4">
    <oc r="H11">
      <v>1612.903225</v>
    </oc>
    <nc r="H11"/>
  </rcc>
  <rcc rId="6759" sId="7" numFmtId="4">
    <oc r="I11">
      <v>0</v>
    </oc>
    <nc r="I11"/>
  </rcc>
  <rcc rId="6760" sId="7" numFmtId="4">
    <oc r="J11">
      <v>645.16129000000001</v>
    </oc>
    <nc r="J11"/>
  </rcc>
  <rcc rId="6761" sId="7" numFmtId="4">
    <oc r="K11">
      <v>0</v>
    </oc>
    <nc r="K11"/>
  </rcc>
  <rcc rId="6762" sId="7" numFmtId="4">
    <oc r="L11">
      <v>4419.3548000000001</v>
    </oc>
    <nc r="L11"/>
  </rcc>
  <rcc rId="6763" sId="7" numFmtId="4">
    <oc r="M11">
      <v>0</v>
    </oc>
    <nc r="M11"/>
  </rcc>
  <rcc rId="6764" sId="7" numFmtId="4">
    <oc r="N11">
      <v>4391</v>
    </oc>
    <nc r="N11"/>
  </rcc>
  <rcc rId="6765" sId="7">
    <oc r="O11">
      <f>M11+N11</f>
    </oc>
    <nc r="O11"/>
  </rcc>
  <rcc rId="6766" sId="7" numFmtId="4">
    <oc r="P11">
      <v>967.74193500000001</v>
    </oc>
    <nc r="P11"/>
  </rcc>
  <rcc rId="6767" sId="7" numFmtId="4">
    <oc r="Q11">
      <v>6467.2</v>
    </oc>
    <nc r="Q11"/>
  </rcc>
  <rcc rId="6768" sId="7" numFmtId="4">
    <oc r="R11">
      <v>7936.2903200000001</v>
    </oc>
    <nc r="R11"/>
  </rcc>
  <rcc rId="6769" sId="7" numFmtId="4">
    <oc r="C12">
      <v>2198.1</v>
    </oc>
    <nc r="C12"/>
  </rcc>
  <rcc rId="6770" sId="7" numFmtId="4">
    <oc r="D12">
      <v>4516.1290300000001</v>
    </oc>
    <nc r="D12"/>
  </rcc>
  <rcc rId="6771" sId="7" numFmtId="4">
    <oc r="E12">
      <v>13984.6</v>
    </oc>
    <nc r="E12"/>
  </rcc>
  <rcc rId="6772" sId="7" numFmtId="4">
    <oc r="F12">
      <v>9677.4193539999997</v>
    </oc>
    <nc r="F12"/>
  </rcc>
  <rcc rId="6773" sId="7" numFmtId="4">
    <oc r="G12">
      <v>596.20000000000005</v>
    </oc>
    <nc r="G12"/>
  </rcc>
  <rcc rId="6774" sId="7" numFmtId="4">
    <oc r="H12">
      <v>1612.903225</v>
    </oc>
    <nc r="H12"/>
  </rcc>
  <rcc rId="6775" sId="7" numFmtId="4">
    <oc r="I12">
      <v>0</v>
    </oc>
    <nc r="I12"/>
  </rcc>
  <rcc rId="6776" sId="7" numFmtId="4">
    <oc r="J12">
      <v>645.16129000000001</v>
    </oc>
    <nc r="J12"/>
  </rcc>
  <rcc rId="6777" sId="7" numFmtId="4">
    <oc r="K12">
      <v>1635.2</v>
    </oc>
    <nc r="K12"/>
  </rcc>
  <rcc rId="6778" sId="7" numFmtId="4">
    <oc r="L12">
      <v>4419.3548000000001</v>
    </oc>
    <nc r="L12"/>
  </rcc>
  <rcc rId="6779" sId="7" numFmtId="4">
    <oc r="M12">
      <v>1256.4000000000001</v>
    </oc>
    <nc r="M12"/>
  </rcc>
  <rcc rId="6780" sId="7" numFmtId="4">
    <oc r="N12">
      <v>6646</v>
    </oc>
    <nc r="N12"/>
  </rcc>
  <rcc rId="6781" sId="7">
    <oc r="O12">
      <f>M12+N12</f>
    </oc>
    <nc r="O12"/>
  </rcc>
  <rcc rId="6782" sId="7" numFmtId="4">
    <oc r="P12">
      <v>967.74193500000001</v>
    </oc>
    <nc r="P12"/>
  </rcc>
  <rcc rId="6783" sId="7" numFmtId="4">
    <oc r="Q12">
      <v>8965.5</v>
    </oc>
    <nc r="Q12"/>
  </rcc>
  <rcc rId="6784" sId="7" numFmtId="4">
    <oc r="R12">
      <v>7936.2903200000001</v>
    </oc>
    <nc r="R12"/>
  </rcc>
  <rcc rId="6785" sId="7" numFmtId="4">
    <oc r="C13">
      <v>2267</v>
    </oc>
    <nc r="C13"/>
  </rcc>
  <rcc rId="6786" sId="7" numFmtId="4">
    <oc r="D13">
      <v>4516.1290300000001</v>
    </oc>
    <nc r="D13"/>
  </rcc>
  <rcc rId="6787" sId="7" numFmtId="4">
    <oc r="E13">
      <v>17617.8</v>
    </oc>
    <nc r="E13"/>
  </rcc>
  <rcc rId="6788" sId="7" numFmtId="4">
    <oc r="F13">
      <v>9677.4193539999997</v>
    </oc>
    <nc r="F13"/>
  </rcc>
  <rcc rId="6789" sId="7" numFmtId="4">
    <oc r="G13">
      <v>1026.3</v>
    </oc>
    <nc r="G13"/>
  </rcc>
  <rcc rId="6790" sId="7" numFmtId="4">
    <oc r="H13">
      <v>1612.903225</v>
    </oc>
    <nc r="H13"/>
  </rcc>
  <rcc rId="6791" sId="7" numFmtId="4">
    <oc r="I13">
      <v>3102</v>
    </oc>
    <nc r="I13"/>
  </rcc>
  <rcc rId="6792" sId="7" numFmtId="4">
    <oc r="J13">
      <v>645.16129000000001</v>
    </oc>
    <nc r="J13"/>
  </rcc>
  <rcc rId="6793" sId="7" numFmtId="4">
    <oc r="K13">
      <v>9233.4</v>
    </oc>
    <nc r="K13"/>
  </rcc>
  <rcc rId="6794" sId="7" numFmtId="4">
    <oc r="L13">
      <v>4419.3548000000001</v>
    </oc>
    <nc r="L13"/>
  </rcc>
  <rcc rId="6795" sId="7" numFmtId="4">
    <oc r="M13">
      <v>0</v>
    </oc>
    <nc r="M13"/>
  </rcc>
  <rcc rId="6796" sId="7" numFmtId="4">
    <oc r="N13">
      <v>0</v>
    </oc>
    <nc r="N13"/>
  </rcc>
  <rcc rId="6797" sId="7">
    <oc r="O13">
      <f>M13+N13</f>
    </oc>
    <nc r="O13"/>
  </rcc>
  <rcc rId="6798" sId="7" numFmtId="4">
    <oc r="P13">
      <v>967.74193500000001</v>
    </oc>
    <nc r="P13"/>
  </rcc>
  <rcc rId="6799" sId="7" numFmtId="4">
    <oc r="Q13">
      <v>7776.9</v>
    </oc>
    <nc r="Q13"/>
  </rcc>
  <rcc rId="6800" sId="7" numFmtId="4">
    <oc r="R13">
      <v>7936.2903200000001</v>
    </oc>
    <nc r="R13"/>
  </rcc>
  <rcc rId="6801" sId="7" numFmtId="4">
    <oc r="C14">
      <v>753.7</v>
    </oc>
    <nc r="C14"/>
  </rcc>
  <rcc rId="6802" sId="7" numFmtId="4">
    <oc r="D14">
      <v>4516.1290300000001</v>
    </oc>
    <nc r="D14"/>
  </rcc>
  <rcc rId="6803" sId="7" numFmtId="4">
    <oc r="E14">
      <v>18862.900000000001</v>
    </oc>
    <nc r="E14"/>
  </rcc>
  <rcc rId="6804" sId="7" numFmtId="4">
    <oc r="F14">
      <v>9677.4193539999997</v>
    </oc>
    <nc r="F14"/>
  </rcc>
  <rcc rId="6805" sId="7" numFmtId="4">
    <oc r="G14">
      <v>1560.7</v>
    </oc>
    <nc r="G14"/>
  </rcc>
  <rcc rId="6806" sId="7" numFmtId="4">
    <oc r="H14">
      <v>1612.903225</v>
    </oc>
    <nc r="H14"/>
  </rcc>
  <rcc rId="6807" sId="7" numFmtId="4">
    <oc r="I14">
      <v>4323</v>
    </oc>
    <nc r="I14"/>
  </rcc>
  <rcc rId="6808" sId="7" numFmtId="4">
    <oc r="J14">
      <v>645.16129000000001</v>
    </oc>
    <nc r="J14"/>
  </rcc>
  <rcc rId="6809" sId="7" numFmtId="4">
    <oc r="K14">
      <v>6965.4</v>
    </oc>
    <nc r="K14"/>
  </rcc>
  <rcc rId="6810" sId="7" numFmtId="4">
    <oc r="L14">
      <v>4419.3548000000001</v>
    </oc>
    <nc r="L14"/>
  </rcc>
  <rcc rId="6811" sId="7" numFmtId="4">
    <oc r="M14">
      <v>0</v>
    </oc>
    <nc r="M14"/>
  </rcc>
  <rcc rId="6812" sId="7" numFmtId="4">
    <oc r="N14">
      <v>0</v>
    </oc>
    <nc r="N14"/>
  </rcc>
  <rcc rId="6813" sId="7">
    <oc r="O14">
      <f>M14+N14</f>
    </oc>
    <nc r="O14"/>
  </rcc>
  <rcc rId="6814" sId="7" numFmtId="4">
    <oc r="P14">
      <v>967.74193500000001</v>
    </oc>
    <nc r="P14"/>
  </rcc>
  <rcc rId="6815" sId="7" numFmtId="4">
    <oc r="Q14">
      <v>9869.2000000000007</v>
    </oc>
    <nc r="Q14"/>
  </rcc>
  <rcc rId="6816" sId="7" numFmtId="4">
    <oc r="R14">
      <v>7936.2903200000001</v>
    </oc>
    <nc r="R14"/>
  </rcc>
  <rcc rId="6817" sId="7" numFmtId="4">
    <oc r="C15">
      <v>2029.1</v>
    </oc>
    <nc r="C15"/>
  </rcc>
  <rcc rId="6818" sId="7" numFmtId="4">
    <oc r="D15">
      <v>4516.1290300000001</v>
    </oc>
    <nc r="D15"/>
  </rcc>
  <rcc rId="6819" sId="7" numFmtId="4">
    <oc r="E15">
      <v>22400.799999999999</v>
    </oc>
    <nc r="E15"/>
  </rcc>
  <rcc rId="6820" sId="7" numFmtId="4">
    <oc r="F15">
      <v>9677.4193539999997</v>
    </oc>
    <nc r="F15"/>
  </rcc>
  <rcc rId="6821" sId="7" numFmtId="4">
    <oc r="G15">
      <v>1376.1</v>
    </oc>
    <nc r="G15"/>
  </rcc>
  <rcc rId="6822" sId="7" numFmtId="4">
    <oc r="H15">
      <v>1612.903225</v>
    </oc>
    <nc r="H15"/>
  </rcc>
  <rcc rId="6823" sId="7" numFmtId="4">
    <oc r="I15">
      <v>0</v>
    </oc>
    <nc r="I15"/>
  </rcc>
  <rcc rId="6824" sId="7" numFmtId="4">
    <oc r="J15">
      <v>645.16129000000001</v>
    </oc>
    <nc r="J15"/>
  </rcc>
  <rcc rId="6825" sId="7" numFmtId="4">
    <oc r="K15">
      <v>11342.6</v>
    </oc>
    <nc r="K15"/>
  </rcc>
  <rcc rId="6826" sId="7" numFmtId="4">
    <oc r="L15">
      <v>4419.3548000000001</v>
    </oc>
    <nc r="L15"/>
  </rcc>
  <rcc rId="6827" sId="7" numFmtId="4">
    <oc r="M15">
      <v>0</v>
    </oc>
    <nc r="M15"/>
  </rcc>
  <rcc rId="6828" sId="7" numFmtId="4">
    <oc r="N15">
      <v>0</v>
    </oc>
    <nc r="N15"/>
  </rcc>
  <rcc rId="6829" sId="7">
    <oc r="O15">
      <f>M15+N15</f>
    </oc>
    <nc r="O15"/>
  </rcc>
  <rcc rId="6830" sId="7" numFmtId="4">
    <oc r="P15">
      <v>967.74193500000001</v>
    </oc>
    <nc r="P15"/>
  </rcc>
  <rcc rId="6831" sId="7" numFmtId="4">
    <oc r="Q15">
      <v>3464.9</v>
    </oc>
    <nc r="Q15"/>
  </rcc>
  <rcc rId="6832" sId="7" numFmtId="4">
    <oc r="R15">
      <v>7936.2903200000001</v>
    </oc>
    <nc r="R15"/>
  </rcc>
  <rcc rId="6833" sId="7" numFmtId="4">
    <oc r="U9">
      <v>241.7</v>
    </oc>
    <nc r="U9"/>
  </rcc>
  <rcc rId="6834" sId="7" numFmtId="4">
    <oc r="V9">
      <v>2419.3548300000002</v>
    </oc>
    <nc r="V9"/>
  </rcc>
  <rcc rId="6835" sId="7" numFmtId="4">
    <oc r="U10">
      <v>1235.3</v>
    </oc>
    <nc r="U10"/>
  </rcc>
  <rcc rId="6836" sId="7" numFmtId="4">
    <oc r="V10">
      <v>2419.3548300000002</v>
    </oc>
    <nc r="V10"/>
  </rcc>
  <rcc rId="6837" sId="7" numFmtId="4">
    <oc r="U11">
      <v>2817.2</v>
    </oc>
    <nc r="U11"/>
  </rcc>
  <rcc rId="6838" sId="7" numFmtId="4">
    <oc r="V11">
      <v>2419.3548300000002</v>
    </oc>
    <nc r="V11"/>
  </rcc>
  <rcc rId="6839" sId="7" numFmtId="4">
    <oc r="U12">
      <v>1207.9000000000001</v>
    </oc>
    <nc r="U12"/>
  </rcc>
  <rcc rId="6840" sId="7" numFmtId="4">
    <oc r="V12">
      <v>2419.3548300000002</v>
    </oc>
    <nc r="V12"/>
  </rcc>
  <rcc rId="6841" sId="7" numFmtId="4">
    <oc r="U13">
      <v>1657.3</v>
    </oc>
    <nc r="U13"/>
  </rcc>
  <rcc rId="6842" sId="7" numFmtId="4">
    <oc r="V13">
      <v>2419.3548300000002</v>
    </oc>
    <nc r="V13"/>
  </rcc>
  <rcc rId="6843" sId="7" numFmtId="4">
    <oc r="U14">
      <v>3481.4</v>
    </oc>
    <nc r="U14"/>
  </rcc>
  <rcc rId="6844" sId="7" numFmtId="4">
    <oc r="V14">
      <v>2419.3548300000002</v>
    </oc>
    <nc r="V14"/>
  </rcc>
  <rcc rId="6845" sId="7" numFmtId="4">
    <oc r="U15">
      <v>6258.9</v>
    </oc>
    <nc r="U15"/>
  </rcc>
  <rcc rId="6846" sId="7" numFmtId="4">
    <oc r="V15">
      <v>2419.3548300000002</v>
    </oc>
    <nc r="V15"/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  <rsnm rId="6859" sheetId="6" oldName="[SON Tagesumsätze 2023.xlsx]06_22" newName="[SON Tagesumsätze 2023.xlsx]06_23"/>
  <rsnm rId="6860" sheetId="7" oldName="[SON Tagesumsätze 2023.xlsx]07_22" newName="[SON Tagesumsätze 2023.xlsx]07_23"/>
  <rsnm rId="6861" sheetId="8" oldName="[SON Tagesumsätze 2023.xlsx]08_22" newName="[SON Tagesumsätze 2023.xlsx]08_23"/>
  <rsnm rId="6862" sheetId="9" oldName="[SON Tagesumsätze 2023.xlsx]09_22" newName="[SON Tagesumsätze 2023.xlsx]09_23"/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63" sId="6" numFmtId="4">
    <oc r="C5">
      <v>7185.6</v>
    </oc>
    <nc r="C5"/>
  </rcc>
  <rcc rId="6864" sId="6" numFmtId="4">
    <oc r="D5">
      <v>3333.3333299999999</v>
    </oc>
    <nc r="D5"/>
  </rcc>
  <rcc rId="6865" sId="6" numFmtId="4">
    <oc r="E5">
      <v>2036.5</v>
    </oc>
    <nc r="E5"/>
  </rcc>
  <rcc rId="6866" sId="6" numFmtId="4">
    <oc r="F5">
      <v>10000</v>
    </oc>
    <nc r="F5"/>
  </rcc>
  <rcc rId="6867" sId="6" numFmtId="4">
    <oc r="G5">
      <v>106.2</v>
    </oc>
    <nc r="G5"/>
  </rcc>
  <rcc rId="6868" sId="6" numFmtId="4">
    <oc r="H5">
      <v>1666.6666600000001</v>
    </oc>
    <nc r="H5"/>
  </rcc>
  <rcc rId="6869" sId="6" numFmtId="4">
    <oc r="I5">
      <v>0</v>
    </oc>
    <nc r="I5"/>
  </rcc>
  <rcc rId="6870" sId="6" numFmtId="4">
    <oc r="J5">
      <v>1000</v>
    </oc>
    <nc r="J5"/>
  </rcc>
  <rcc rId="6871" sId="6" numFmtId="4">
    <oc r="K5">
      <v>0</v>
    </oc>
    <nc r="K5"/>
  </rcc>
  <rcc rId="6872" sId="6" numFmtId="4">
    <oc r="L5">
      <v>3000</v>
    </oc>
    <nc r="L5"/>
  </rcc>
  <rcc rId="6873" sId="6" numFmtId="4">
    <oc r="M5">
      <v>2428.9</v>
    </oc>
    <nc r="M5"/>
  </rcc>
  <rcc rId="6874" sId="6" numFmtId="4">
    <oc r="N5">
      <v>5319</v>
    </oc>
    <nc r="N5"/>
  </rcc>
  <rcc rId="6875" sId="6">
    <oc r="O5">
      <f>M5+N5</f>
    </oc>
    <nc r="O5"/>
  </rcc>
  <rcc rId="6876" sId="6" numFmtId="4">
    <oc r="P5">
      <v>1200</v>
    </oc>
    <nc r="P5"/>
  </rcc>
  <rcc rId="6877" sId="6" numFmtId="4">
    <oc r="Q5">
      <v>5329.5</v>
    </oc>
    <nc r="Q5"/>
  </rcc>
  <rcc rId="6878" sId="6" numFmtId="4">
    <oc r="R5">
      <v>7440.8333329999996</v>
    </oc>
    <nc r="R5"/>
  </rcc>
  <rcc rId="6879" sId="6" numFmtId="4">
    <oc r="C6">
      <v>988.8</v>
    </oc>
    <nc r="C6"/>
  </rcc>
  <rcc rId="6880" sId="6" numFmtId="4">
    <oc r="D6">
      <v>3333.3333299999999</v>
    </oc>
    <nc r="D6"/>
  </rcc>
  <rcc rId="6881" sId="6" numFmtId="4">
    <oc r="E6">
      <v>8998</v>
    </oc>
    <nc r="E6"/>
  </rcc>
  <rcc rId="6882" sId="6" numFmtId="4">
    <oc r="F6">
      <v>10000</v>
    </oc>
    <nc r="F6"/>
  </rcc>
  <rcc rId="6883" sId="6" numFmtId="4">
    <oc r="G6">
      <v>603.20000000000005</v>
    </oc>
    <nc r="G6"/>
  </rcc>
  <rcc rId="6884" sId="6" numFmtId="4">
    <oc r="H6">
      <v>1666.6666600000001</v>
    </oc>
    <nc r="H6"/>
  </rcc>
  <rcc rId="6885" sId="6" numFmtId="4">
    <oc r="I6">
      <v>0</v>
    </oc>
    <nc r="I6"/>
  </rcc>
  <rcc rId="6886" sId="6" numFmtId="4">
    <oc r="J6">
      <v>1000</v>
    </oc>
    <nc r="J6"/>
  </rcc>
  <rcc rId="6887" sId="6" numFmtId="4">
    <oc r="K6">
      <v>0</v>
    </oc>
    <nc r="K6"/>
  </rcc>
  <rcc rId="6888" sId="6" numFmtId="4">
    <oc r="L6">
      <v>3000</v>
    </oc>
    <nc r="L6"/>
  </rcc>
  <rcc rId="6889" sId="6" numFmtId="4">
    <oc r="M6">
      <v>967.2</v>
    </oc>
    <nc r="M6"/>
  </rcc>
  <rcc rId="6890" sId="6" numFmtId="4">
    <oc r="N6">
      <v>6373</v>
    </oc>
    <nc r="N6"/>
  </rcc>
  <rcc rId="6891" sId="6">
    <oc r="O6">
      <f>M6+N6</f>
    </oc>
    <nc r="O6"/>
  </rcc>
  <rcc rId="6892" sId="6" numFmtId="4">
    <oc r="P6">
      <v>1200</v>
    </oc>
    <nc r="P6"/>
  </rcc>
  <rcc rId="6893" sId="6" numFmtId="4">
    <oc r="Q6">
      <v>5150.7</v>
    </oc>
    <nc r="Q6"/>
  </rcc>
  <rcc rId="6894" sId="6" numFmtId="4">
    <oc r="R6">
      <v>7440.8333329999996</v>
    </oc>
    <nc r="R6"/>
  </rcc>
  <rcc rId="6895" sId="6" numFmtId="4">
    <oc r="C7">
      <v>6842.8</v>
    </oc>
    <nc r="C7"/>
  </rcc>
  <rcc rId="6896" sId="6" numFmtId="4">
    <oc r="D7">
      <v>3333.3333299999999</v>
    </oc>
    <nc r="D7"/>
  </rcc>
  <rcc rId="6897" sId="6" numFmtId="4">
    <oc r="E7">
      <v>7216.6</v>
    </oc>
    <nc r="E7"/>
  </rcc>
  <rcc rId="6898" sId="6" numFmtId="4">
    <oc r="F7">
      <v>10000</v>
    </oc>
    <nc r="F7"/>
  </rcc>
  <rcc rId="6899" sId="6" numFmtId="4">
    <oc r="G7">
      <v>319.3</v>
    </oc>
    <nc r="G7"/>
  </rcc>
  <rcc rId="6900" sId="6" numFmtId="4">
    <oc r="H7">
      <v>1666.6666600000001</v>
    </oc>
    <nc r="H7"/>
  </rcc>
  <rcc rId="6901" sId="6" numFmtId="4">
    <oc r="I7">
      <v>502</v>
    </oc>
    <nc r="I7"/>
  </rcc>
  <rcc rId="6902" sId="6" numFmtId="4">
    <oc r="J7">
      <v>1000</v>
    </oc>
    <nc r="J7"/>
  </rcc>
  <rcc rId="6903" sId="6" numFmtId="4">
    <oc r="K7">
      <v>14671.7</v>
    </oc>
    <nc r="K7"/>
  </rcc>
  <rcc rId="6904" sId="6" numFmtId="4">
    <oc r="L7">
      <v>3000</v>
    </oc>
    <nc r="L7"/>
  </rcc>
  <rcc rId="6905" sId="6" numFmtId="4">
    <oc r="M7">
      <v>0</v>
    </oc>
    <nc r="M7"/>
  </rcc>
  <rcc rId="6906" sId="6" numFmtId="4">
    <oc r="N7">
      <v>0</v>
    </oc>
    <nc r="N7"/>
  </rcc>
  <rcc rId="6907" sId="6">
    <oc r="O7">
      <f>M7+N7</f>
    </oc>
    <nc r="O7"/>
  </rcc>
  <rcc rId="6908" sId="6" numFmtId="4">
    <oc r="P7">
      <v>1200</v>
    </oc>
    <nc r="P7"/>
  </rcc>
  <rcc rId="6909" sId="6" numFmtId="4">
    <oc r="Q7">
      <v>5830.3</v>
    </oc>
    <nc r="Q7"/>
  </rcc>
  <rcc rId="6910" sId="6" numFmtId="4">
    <oc r="R7">
      <v>7440.8333329999996</v>
    </oc>
    <nc r="R7"/>
  </rcc>
  <rcc rId="6911" sId="6" numFmtId="4">
    <oc r="C8">
      <v>926.9</v>
    </oc>
    <nc r="C8"/>
  </rcc>
  <rcc rId="6912" sId="6" numFmtId="4">
    <oc r="D8">
      <v>3333.3333299999999</v>
    </oc>
    <nc r="D8"/>
  </rcc>
  <rcc rId="6913" sId="6" numFmtId="4">
    <oc r="E8">
      <v>19438.3</v>
    </oc>
    <nc r="E8"/>
  </rcc>
  <rcc rId="6914" sId="6" numFmtId="4">
    <oc r="F8">
      <v>10000</v>
    </oc>
    <nc r="F8"/>
  </rcc>
  <rcc rId="6915" sId="6" numFmtId="4">
    <oc r="G8">
      <v>1409.8</v>
    </oc>
    <nc r="G8"/>
  </rcc>
  <rcc rId="6916" sId="6" numFmtId="4">
    <oc r="H8">
      <v>1666.6666600000001</v>
    </oc>
    <nc r="H8"/>
  </rcc>
  <rcc rId="6917" sId="6" numFmtId="4">
    <oc r="I8">
      <v>0</v>
    </oc>
    <nc r="I8"/>
  </rcc>
  <rcc rId="6918" sId="6" numFmtId="4">
    <oc r="J8">
      <v>1000</v>
    </oc>
    <nc r="J8"/>
  </rcc>
  <rcc rId="6919" sId="6" numFmtId="4">
    <oc r="K8">
      <v>3328.7</v>
    </oc>
    <nc r="K8"/>
  </rcc>
  <rcc rId="6920" sId="6" numFmtId="4">
    <oc r="L8">
      <v>3000</v>
    </oc>
    <nc r="L8"/>
  </rcc>
  <rcc rId="6921" sId="6" numFmtId="4">
    <oc r="M8">
      <v>1374</v>
    </oc>
    <nc r="M8"/>
  </rcc>
  <rcc rId="6922" sId="6" numFmtId="4">
    <oc r="N8">
      <v>0</v>
    </oc>
    <nc r="N8"/>
  </rcc>
  <rcc rId="6923" sId="6">
    <oc r="O8">
      <f>M8+N8</f>
    </oc>
    <nc r="O8"/>
  </rcc>
  <rcc rId="6924" sId="6" numFmtId="4">
    <oc r="P8">
      <v>1200</v>
    </oc>
    <nc r="P8"/>
  </rcc>
  <rcc rId="6925" sId="6" numFmtId="4">
    <oc r="Q8">
      <v>9149</v>
    </oc>
    <nc r="Q8"/>
  </rcc>
  <rcc rId="6926" sId="6" numFmtId="4">
    <oc r="R8">
      <v>7440.8333329999996</v>
    </oc>
    <nc r="R8"/>
  </rcc>
  <rcc rId="6927" sId="6" numFmtId="4">
    <oc r="C9">
      <v>12211</v>
    </oc>
    <nc r="C9"/>
  </rcc>
  <rcc rId="6928" sId="6" numFmtId="4">
    <oc r="D9">
      <v>3333.3333299999999</v>
    </oc>
    <nc r="D9"/>
  </rcc>
  <rcc rId="6929" sId="6" numFmtId="4">
    <oc r="E9">
      <v>1275.5999999999999</v>
    </oc>
    <nc r="E9"/>
  </rcc>
  <rcc rId="6930" sId="6" numFmtId="4">
    <oc r="F9">
      <v>10000</v>
    </oc>
    <nc r="F9"/>
  </rcc>
  <rcc rId="6931" sId="6" numFmtId="4">
    <oc r="G9">
      <v>412</v>
    </oc>
    <nc r="G9"/>
  </rcc>
  <rcc rId="6932" sId="6" numFmtId="4">
    <oc r="H9">
      <v>1666.6666600000001</v>
    </oc>
    <nc r="H9"/>
  </rcc>
  <rcc rId="6933" sId="6" numFmtId="4">
    <oc r="I9">
      <v>0</v>
    </oc>
    <nc r="I9"/>
  </rcc>
  <rcc rId="6934" sId="6" numFmtId="4">
    <oc r="J9">
      <v>1000</v>
    </oc>
    <nc r="J9"/>
  </rcc>
  <rcc rId="6935" sId="6" numFmtId="4">
    <oc r="K9">
      <v>8498.6</v>
    </oc>
    <nc r="K9"/>
  </rcc>
  <rcc rId="6936" sId="6" numFmtId="4">
    <oc r="L9">
      <v>3000</v>
    </oc>
    <nc r="L9"/>
  </rcc>
  <rcc rId="6937" sId="6" numFmtId="4">
    <oc r="M9">
      <v>0</v>
    </oc>
    <nc r="M9"/>
  </rcc>
  <rcc rId="6938" sId="6" numFmtId="4">
    <oc r="N9">
      <v>0</v>
    </oc>
    <nc r="N9"/>
  </rcc>
  <rcc rId="6939" sId="6">
    <oc r="O9">
      <f>M9+N9</f>
    </oc>
    <nc r="O9"/>
  </rcc>
  <rcc rId="6940" sId="6" numFmtId="4">
    <oc r="P9">
      <v>1200</v>
    </oc>
    <nc r="P9"/>
  </rcc>
  <rcc rId="6941" sId="6" numFmtId="4">
    <oc r="Q9">
      <v>6584.9</v>
    </oc>
    <nc r="Q9"/>
  </rcc>
  <rcc rId="6942" sId="6" numFmtId="4">
    <oc r="R9">
      <v>7440.8333329999996</v>
    </oc>
    <nc r="R9"/>
  </rcc>
  <rcc rId="6943" sId="6" numFmtId="4">
    <oc r="U5">
      <v>0</v>
    </oc>
    <nc r="U5"/>
  </rcc>
  <rcc rId="6944" sId="6" numFmtId="4">
    <oc r="V5">
      <v>2000</v>
    </oc>
    <nc r="V5"/>
  </rcc>
  <rcc rId="6945" sId="6" numFmtId="4">
    <oc r="U6">
      <v>279.7</v>
    </oc>
    <nc r="U6"/>
  </rcc>
  <rcc rId="6946" sId="6" numFmtId="4">
    <oc r="V6">
      <v>2000</v>
    </oc>
    <nc r="V6"/>
  </rcc>
  <rcc rId="6947" sId="6" numFmtId="4">
    <oc r="U7">
      <v>166.3</v>
    </oc>
    <nc r="U7"/>
  </rcc>
  <rcc rId="6948" sId="6" numFmtId="4">
    <oc r="V7">
      <v>2000</v>
    </oc>
    <nc r="V7"/>
  </rcc>
  <rcc rId="6949" sId="6" numFmtId="4">
    <oc r="U8">
      <v>3574.9</v>
    </oc>
    <nc r="U8"/>
  </rcc>
  <rcc rId="6950" sId="6" numFmtId="4">
    <oc r="V8">
      <v>2000</v>
    </oc>
    <nc r="V8"/>
  </rcc>
  <rcc rId="6951" sId="6" numFmtId="4">
    <oc r="U9">
      <v>0</v>
    </oc>
    <nc r="U9"/>
  </rcc>
  <rcc rId="6952" sId="6" numFmtId="4">
    <oc r="V9">
      <v>2000</v>
    </oc>
    <nc r="V9"/>
  </rcc>
  <rcc rId="6953" sId="6" numFmtId="4">
    <oc r="C11">
      <v>4116.5</v>
    </oc>
    <nc r="C11"/>
  </rcc>
  <rcc rId="6954" sId="6" numFmtId="4">
    <oc r="D11">
      <v>3333.3333299999999</v>
    </oc>
    <nc r="D11"/>
  </rcc>
  <rcc rId="6955" sId="6" numFmtId="4">
    <oc r="E11">
      <v>17288.3</v>
    </oc>
    <nc r="E11"/>
  </rcc>
  <rcc rId="6956" sId="6" numFmtId="4">
    <oc r="F11">
      <v>10000</v>
    </oc>
    <nc r="F11"/>
  </rcc>
  <rcc rId="6957" sId="6" numFmtId="4">
    <oc r="G11">
      <v>1269.8</v>
    </oc>
    <nc r="G11"/>
  </rcc>
  <rcc rId="6958" sId="6" numFmtId="4">
    <oc r="H11">
      <v>1666.6666600000001</v>
    </oc>
    <nc r="H11"/>
  </rcc>
  <rcc rId="6959" sId="6" numFmtId="4">
    <oc r="I11">
      <v>0</v>
    </oc>
    <nc r="I11"/>
  </rcc>
  <rcc rId="6960" sId="6" numFmtId="4">
    <oc r="J11">
      <v>1000</v>
    </oc>
    <nc r="J11"/>
  </rcc>
  <rcc rId="6961" sId="6" numFmtId="4">
    <oc r="K11">
      <v>683.3</v>
    </oc>
    <nc r="K11"/>
  </rcc>
  <rcc rId="6962" sId="6" numFmtId="4">
    <oc r="L11">
      <v>3000</v>
    </oc>
    <nc r="L11"/>
  </rcc>
  <rcc rId="6963" sId="6" numFmtId="4">
    <oc r="M11">
      <v>0</v>
    </oc>
    <nc r="M11"/>
  </rcc>
  <rcc rId="6964" sId="6" numFmtId="4">
    <oc r="N11">
      <v>0</v>
    </oc>
    <nc r="N11"/>
  </rcc>
  <rcc rId="6965" sId="6">
    <oc r="O11">
      <f>M11+N11</f>
    </oc>
    <nc r="O11"/>
  </rcc>
  <rcc rId="6966" sId="6" numFmtId="4">
    <oc r="P11">
      <v>1200</v>
    </oc>
    <nc r="P11"/>
  </rcc>
  <rcc rId="6967" sId="6" numFmtId="4">
    <oc r="Q11">
      <v>1778</v>
    </oc>
    <nc r="Q11"/>
  </rcc>
  <rcc rId="6968" sId="6" numFmtId="4">
    <oc r="R11">
      <v>7440.8333329999996</v>
    </oc>
    <nc r="R11"/>
  </rcc>
  <rcc rId="6969" sId="6" numFmtId="4">
    <oc r="C12">
      <v>6638.7</v>
    </oc>
    <nc r="C12"/>
  </rcc>
  <rcc rId="6970" sId="6" numFmtId="4">
    <oc r="D12">
      <v>3333.3333299999999</v>
    </oc>
    <nc r="D12"/>
  </rcc>
  <rcc rId="6971" sId="6" numFmtId="4">
    <oc r="E12">
      <v>1632.5</v>
    </oc>
    <nc r="E12"/>
  </rcc>
  <rcc rId="6972" sId="6" numFmtId="4">
    <oc r="F12">
      <v>10000</v>
    </oc>
    <nc r="F12"/>
  </rcc>
  <rcc rId="6973" sId="6" numFmtId="4">
    <oc r="G12">
      <v>211.2</v>
    </oc>
    <nc r="G12"/>
  </rcc>
  <rcc rId="6974" sId="6" numFmtId="4">
    <oc r="H12">
      <v>1666.6666600000001</v>
    </oc>
    <nc r="H12"/>
  </rcc>
  <rcc rId="6975" sId="6" numFmtId="4">
    <oc r="I12">
      <v>0</v>
    </oc>
    <nc r="I12"/>
  </rcc>
  <rcc rId="6976" sId="6" numFmtId="4">
    <oc r="J12">
      <v>1000</v>
    </oc>
    <nc r="J12"/>
  </rcc>
  <rcc rId="6977" sId="6" numFmtId="4">
    <oc r="K12">
      <v>0</v>
    </oc>
    <nc r="K12"/>
  </rcc>
  <rcc rId="6978" sId="6" numFmtId="4">
    <oc r="L12">
      <v>3000</v>
    </oc>
    <nc r="L12"/>
  </rcc>
  <rcc rId="6979" sId="6" numFmtId="4">
    <oc r="M12">
      <v>0</v>
    </oc>
    <nc r="M12"/>
  </rcc>
  <rcc rId="6980" sId="6" numFmtId="4">
    <oc r="N12">
      <v>0</v>
    </oc>
    <nc r="N12"/>
  </rcc>
  <rcc rId="6981" sId="6">
    <oc r="O12">
      <f>M12+N12</f>
    </oc>
    <nc r="O12"/>
  </rcc>
  <rcc rId="6982" sId="6" numFmtId="4">
    <oc r="P12">
      <v>1200</v>
    </oc>
    <nc r="P12"/>
  </rcc>
  <rcc rId="6983" sId="6" numFmtId="4">
    <oc r="Q12">
      <v>2091.4</v>
    </oc>
    <nc r="Q12"/>
  </rcc>
  <rcc rId="6984" sId="6" numFmtId="4">
    <oc r="R12">
      <v>7440.8333329999996</v>
    </oc>
    <nc r="R12"/>
  </rcc>
  <rcc rId="6985" sId="6" numFmtId="4">
    <oc r="C13">
      <v>4004.1</v>
    </oc>
    <nc r="C13"/>
  </rcc>
  <rcc rId="6986" sId="6" numFmtId="4">
    <oc r="D13">
      <v>3333.3333299999999</v>
    </oc>
    <nc r="D13"/>
  </rcc>
  <rcc rId="6987" sId="6" numFmtId="4">
    <oc r="E13">
      <v>3077.3</v>
    </oc>
    <nc r="E13"/>
  </rcc>
  <rcc rId="6988" sId="6" numFmtId="4">
    <oc r="F13">
      <v>10000</v>
    </oc>
    <nc r="F13"/>
  </rcc>
  <rcc rId="6989" sId="6" numFmtId="4">
    <oc r="G13">
      <v>207.5</v>
    </oc>
    <nc r="G13"/>
  </rcc>
  <rcc rId="6990" sId="6" numFmtId="4">
    <oc r="H13">
      <v>1666.6666600000001</v>
    </oc>
    <nc r="H13"/>
  </rcc>
  <rcc rId="6991" sId="6" numFmtId="4">
    <oc r="I13">
      <v>0</v>
    </oc>
    <nc r="I13"/>
  </rcc>
  <rcc rId="6992" sId="6" numFmtId="4">
    <oc r="J13">
      <v>1000</v>
    </oc>
    <nc r="J13"/>
  </rcc>
  <rcc rId="6993" sId="6" numFmtId="4">
    <oc r="K13">
      <v>1374</v>
    </oc>
    <nc r="K13"/>
  </rcc>
  <rcc rId="6994" sId="6" numFmtId="4">
    <oc r="L13">
      <v>3000</v>
    </oc>
    <nc r="L13"/>
  </rcc>
  <rcc rId="6995" sId="6" numFmtId="4">
    <oc r="M13">
      <v>-1374</v>
    </oc>
    <nc r="M13"/>
  </rcc>
  <rcc rId="6996" sId="6" numFmtId="4">
    <oc r="N13">
      <v>3117</v>
    </oc>
    <nc r="N13"/>
  </rcc>
  <rcc rId="6997" sId="6">
    <oc r="O13">
      <f>M13+N13</f>
    </oc>
    <nc r="O13"/>
  </rcc>
  <rcc rId="6998" sId="6" numFmtId="4">
    <oc r="P13">
      <v>1200</v>
    </oc>
    <nc r="P13"/>
  </rcc>
  <rcc rId="6999" sId="6" numFmtId="4">
    <oc r="Q13">
      <v>2010.2</v>
    </oc>
    <nc r="Q13"/>
  </rcc>
  <rcc rId="7000" sId="6" numFmtId="4">
    <oc r="R13">
      <v>7440.8333329999996</v>
    </oc>
    <nc r="R13"/>
  </rcc>
  <rcc rId="7001" sId="6" numFmtId="4">
    <oc r="C14">
      <v>8878.7000000000007</v>
    </oc>
    <nc r="C14"/>
  </rcc>
  <rcc rId="7002" sId="6" numFmtId="4">
    <oc r="D14">
      <v>3333.3333299999999</v>
    </oc>
    <nc r="D14"/>
  </rcc>
  <rcc rId="7003" sId="6" numFmtId="4">
    <oc r="E14">
      <v>547.1</v>
    </oc>
    <nc r="E14"/>
  </rcc>
  <rcc rId="7004" sId="6" numFmtId="4">
    <oc r="F14">
      <v>10000</v>
    </oc>
    <nc r="F14"/>
  </rcc>
  <rcc rId="7005" sId="6" numFmtId="4">
    <oc r="G14">
      <v>179.5</v>
    </oc>
    <nc r="G14"/>
  </rcc>
  <rcc rId="7006" sId="6" numFmtId="4">
    <oc r="H14">
      <v>1666.6666600000001</v>
    </oc>
    <nc r="H14"/>
  </rcc>
  <rcc rId="7007" sId="6" numFmtId="4">
    <oc r="I14">
      <v>0</v>
    </oc>
    <nc r="I14"/>
  </rcc>
  <rcc rId="7008" sId="6" numFmtId="4">
    <oc r="J14">
      <v>1000</v>
    </oc>
    <nc r="J14"/>
  </rcc>
  <rcc rId="7009" sId="6" numFmtId="4">
    <oc r="K14">
      <v>1268.5999999999999</v>
    </oc>
    <nc r="K14"/>
  </rcc>
  <rcc rId="7010" sId="6" numFmtId="4">
    <oc r="L14">
      <v>3000</v>
    </oc>
    <nc r="L14"/>
  </rcc>
  <rcc rId="7011" sId="6" numFmtId="4">
    <oc r="M14">
      <v>1008.4</v>
    </oc>
    <nc r="M14"/>
  </rcc>
  <rcc rId="7012" sId="6" numFmtId="4">
    <oc r="N14">
      <v>1086</v>
    </oc>
    <nc r="N14"/>
  </rcc>
  <rcc rId="7013" sId="6">
    <oc r="O14">
      <f>M14+N14</f>
    </oc>
    <nc r="O14"/>
  </rcc>
  <rcc rId="7014" sId="6" numFmtId="4">
    <oc r="P14">
      <v>1200</v>
    </oc>
    <nc r="P14"/>
  </rcc>
  <rcc rId="7015" sId="6" numFmtId="4">
    <oc r="Q14">
      <v>3979.5</v>
    </oc>
    <nc r="Q14"/>
  </rcc>
  <rcc rId="7016" sId="6" numFmtId="4">
    <oc r="R14">
      <v>7440.8333329999996</v>
    </oc>
    <nc r="R14"/>
  </rcc>
  <rcc rId="7017" sId="6" numFmtId="4">
    <oc r="C15">
      <v>1850.7</v>
    </oc>
    <nc r="C15"/>
  </rcc>
  <rcc rId="7018" sId="6" numFmtId="4">
    <oc r="D15">
      <v>3333.3333299999999</v>
    </oc>
    <nc r="D15"/>
  </rcc>
  <rcc rId="7019" sId="6" numFmtId="4">
    <oc r="E15">
      <v>18241.2</v>
    </oc>
    <nc r="E15"/>
  </rcc>
  <rcc rId="7020" sId="6" numFmtId="4">
    <oc r="F15">
      <v>10000</v>
    </oc>
    <nc r="F15"/>
  </rcc>
  <rcc rId="7021" sId="6" numFmtId="4">
    <oc r="G15">
      <v>871</v>
    </oc>
    <nc r="G15"/>
  </rcc>
  <rcc rId="7022" sId="6" numFmtId="4">
    <oc r="H15">
      <v>1666.6666600000001</v>
    </oc>
    <nc r="H15"/>
  </rcc>
  <rcc rId="7023" sId="6" numFmtId="4">
    <oc r="I15">
      <v>1185</v>
    </oc>
    <nc r="I15"/>
  </rcc>
  <rcc rId="7024" sId="6" numFmtId="4">
    <oc r="J15">
      <v>1000</v>
    </oc>
    <nc r="J15"/>
  </rcc>
  <rcc rId="7025" sId="6" numFmtId="4">
    <oc r="K15">
      <v>12452.7</v>
    </oc>
    <nc r="K15"/>
  </rcc>
  <rcc rId="7026" sId="6" numFmtId="4">
    <oc r="L15">
      <v>3000</v>
    </oc>
    <nc r="L15"/>
  </rcc>
  <rcc rId="7027" sId="6" numFmtId="4">
    <oc r="M15">
      <v>91.3</v>
    </oc>
    <nc r="M15"/>
  </rcc>
  <rcc rId="7028" sId="6" numFmtId="4">
    <oc r="N15">
      <v>792</v>
    </oc>
    <nc r="N15"/>
  </rcc>
  <rcc rId="7029" sId="6">
    <oc r="O15">
      <f>M15+N15</f>
    </oc>
    <nc r="O15"/>
  </rcc>
  <rcc rId="7030" sId="6" numFmtId="4">
    <oc r="P15">
      <v>1200</v>
    </oc>
    <nc r="P15"/>
  </rcc>
  <rcc rId="7031" sId="6" numFmtId="4">
    <oc r="Q15">
      <v>6465.9</v>
    </oc>
    <nc r="Q15"/>
  </rcc>
  <rcc rId="7032" sId="6" numFmtId="4">
    <oc r="R15">
      <v>7440.8333329999996</v>
    </oc>
    <nc r="R15"/>
  </rcc>
  <rcc rId="7033" sId="6" numFmtId="4">
    <oc r="C16">
      <v>346.5</v>
    </oc>
    <nc r="C16"/>
  </rcc>
  <rcc rId="7034" sId="6" numFmtId="4">
    <oc r="D16">
      <v>3333.3333299999999</v>
    </oc>
    <nc r="D16"/>
  </rcc>
  <rcc rId="7035" sId="6" numFmtId="4">
    <oc r="E16">
      <v>16168.9</v>
    </oc>
    <nc r="E16"/>
  </rcc>
  <rcc rId="7036" sId="6" numFmtId="4">
    <oc r="F16">
      <v>10000</v>
    </oc>
    <nc r="F16"/>
  </rcc>
  <rcc rId="7037" sId="6" numFmtId="4">
    <oc r="G16">
      <v>1342.2</v>
    </oc>
    <nc r="G16"/>
  </rcc>
  <rcc rId="7038" sId="6" numFmtId="4">
    <oc r="H16">
      <v>1666.6666600000001</v>
    </oc>
    <nc r="H16"/>
  </rcc>
  <rcc rId="7039" sId="6" numFmtId="4">
    <oc r="I16">
      <v>2579</v>
    </oc>
    <nc r="I16"/>
  </rcc>
  <rcc rId="7040" sId="6" numFmtId="4">
    <oc r="J16">
      <v>1000</v>
    </oc>
    <nc r="J16"/>
  </rcc>
  <rcc rId="7041" sId="6" numFmtId="4">
    <oc r="K16">
      <v>18881</v>
    </oc>
    <nc r="K16"/>
  </rcc>
  <rcc rId="7042" sId="6" numFmtId="4">
    <oc r="L16">
      <v>3000</v>
    </oc>
    <nc r="L16"/>
  </rcc>
  <rcc rId="7043" sId="6" numFmtId="4">
    <oc r="M16">
      <v>0</v>
    </oc>
    <nc r="M16"/>
  </rcc>
  <rcc rId="7044" sId="6" numFmtId="4">
    <oc r="N16">
      <v>0</v>
    </oc>
    <nc r="N16"/>
  </rcc>
  <rcc rId="7045" sId="6">
    <oc r="O16">
      <f>M16+N16</f>
    </oc>
    <nc r="O16"/>
  </rcc>
  <rcc rId="7046" sId="6" numFmtId="4">
    <oc r="P16">
      <v>1200</v>
    </oc>
    <nc r="P16"/>
  </rcc>
  <rcc rId="7047" sId="6" numFmtId="4">
    <oc r="Q16">
      <v>8535.5</v>
    </oc>
    <nc r="Q16"/>
  </rcc>
  <rcc rId="7048" sId="6" numFmtId="4">
    <oc r="R16">
      <v>7440.8333329999996</v>
    </oc>
    <nc r="R16"/>
  </rcc>
  <rcc rId="7049" sId="6" numFmtId="4">
    <oc r="C17">
      <v>1944.4</v>
    </oc>
    <nc r="C17"/>
  </rcc>
  <rcc rId="7050" sId="6" numFmtId="4">
    <oc r="D17">
      <v>3333.3333299999999</v>
    </oc>
    <nc r="D17"/>
  </rcc>
  <rcc rId="7051" sId="6" numFmtId="4">
    <oc r="E17">
      <v>17482</v>
    </oc>
    <nc r="E17"/>
  </rcc>
  <rcc rId="7052" sId="6" numFmtId="4">
    <oc r="F17">
      <v>10000</v>
    </oc>
    <nc r="F17"/>
  </rcc>
  <rcc rId="7053" sId="6" numFmtId="4">
    <oc r="G17">
      <v>1153.3</v>
    </oc>
    <nc r="G17"/>
  </rcc>
  <rcc rId="7054" sId="6" numFmtId="4">
    <oc r="H17">
      <v>1666.6666600000001</v>
    </oc>
    <nc r="H17"/>
  </rcc>
  <rcc rId="7055" sId="6" numFmtId="4">
    <oc r="I17">
      <v>5521.8</v>
    </oc>
    <nc r="I17"/>
  </rcc>
  <rcc rId="7056" sId="6" numFmtId="4">
    <oc r="J17">
      <v>1000</v>
    </oc>
    <nc r="J17"/>
  </rcc>
  <rcc rId="7057" sId="6" numFmtId="4">
    <oc r="K17">
      <v>7040.1</v>
    </oc>
    <nc r="K17"/>
  </rcc>
  <rcc rId="7058" sId="6" numFmtId="4">
    <oc r="L17">
      <v>3000</v>
    </oc>
    <nc r="L17"/>
  </rcc>
  <rcc rId="7059" sId="6" numFmtId="4">
    <oc r="M17">
      <v>0</v>
    </oc>
    <nc r="M17"/>
  </rcc>
  <rcc rId="7060" sId="6" numFmtId="4">
    <oc r="N17">
      <v>0</v>
    </oc>
    <nc r="N17"/>
  </rcc>
  <rcc rId="7061" sId="6">
    <oc r="O17">
      <f>M17+N17</f>
    </oc>
    <nc r="O17"/>
  </rcc>
  <rcc rId="7062" sId="6" numFmtId="4">
    <oc r="P17">
      <v>1200</v>
    </oc>
    <nc r="P17"/>
  </rcc>
  <rcc rId="7063" sId="6" numFmtId="4">
    <oc r="Q17">
      <v>3815</v>
    </oc>
    <nc r="Q17"/>
  </rcc>
  <rcc rId="7064" sId="6" numFmtId="4">
    <oc r="R17">
      <v>7440.8333329999996</v>
    </oc>
    <nc r="R17"/>
  </rcc>
  <rcc rId="7065" sId="6" numFmtId="4">
    <oc r="U11">
      <v>1570.1</v>
    </oc>
    <nc r="U11"/>
  </rcc>
  <rcc rId="7066" sId="6" numFmtId="4">
    <oc r="V11">
      <v>2000</v>
    </oc>
    <nc r="V11"/>
  </rcc>
  <rcc rId="7067" sId="6" numFmtId="4">
    <oc r="U12">
      <v>0</v>
    </oc>
    <nc r="U12"/>
  </rcc>
  <rcc rId="7068" sId="6" numFmtId="4">
    <oc r="V12">
      <v>2000</v>
    </oc>
    <nc r="V12"/>
  </rcc>
  <rcc rId="7069" sId="6" numFmtId="4">
    <oc r="U13">
      <v>0</v>
    </oc>
    <nc r="U13"/>
  </rcc>
  <rcc rId="7070" sId="6" numFmtId="4">
    <oc r="V13">
      <v>2000</v>
    </oc>
    <nc r="V13"/>
  </rcc>
  <rcc rId="7071" sId="6" numFmtId="4">
    <oc r="U14">
      <v>0</v>
    </oc>
    <nc r="U14"/>
  </rcc>
  <rcc rId="7072" sId="6" numFmtId="4">
    <oc r="V14">
      <v>2000</v>
    </oc>
    <nc r="V14"/>
  </rcc>
  <rcc rId="7073" sId="6" numFmtId="4">
    <oc r="U15">
      <v>1024.5</v>
    </oc>
    <nc r="U15"/>
  </rcc>
  <rcc rId="7074" sId="6" numFmtId="4">
    <oc r="V15">
      <v>2000</v>
    </oc>
    <nc r="V15"/>
  </rcc>
  <rcc rId="7075" sId="6" numFmtId="4">
    <oc r="U16">
      <v>4627.3999999999996</v>
    </oc>
    <nc r="U16"/>
  </rcc>
  <rcc rId="7076" sId="6" numFmtId="4">
    <oc r="V16">
      <v>2000</v>
    </oc>
    <nc r="V16"/>
  </rcc>
  <rcc rId="7077" sId="6" numFmtId="4">
    <oc r="U17">
      <v>9861.2000000000007</v>
    </oc>
    <nc r="U17"/>
  </rcc>
  <rcc rId="7078" sId="6" numFmtId="4">
    <oc r="V17">
      <v>2000</v>
    </oc>
    <nc r="V17"/>
  </rcc>
  <rcc rId="7079" sId="6" numFmtId="4">
    <oc r="C19">
      <v>2324</v>
    </oc>
    <nc r="C19"/>
  </rcc>
  <rcc rId="7080" sId="6" numFmtId="4">
    <oc r="D19">
      <v>3333.3333299999999</v>
    </oc>
    <nc r="D19"/>
  </rcc>
  <rcc rId="7081" sId="6" numFmtId="4">
    <oc r="E19">
      <v>10108.5</v>
    </oc>
    <nc r="E19"/>
  </rcc>
  <rcc rId="7082" sId="6" numFmtId="4">
    <oc r="F19">
      <v>10000</v>
    </oc>
    <nc r="F19"/>
  </rcc>
  <rcc rId="7083" sId="6" numFmtId="4">
    <oc r="G19">
      <v>1119.8</v>
    </oc>
    <nc r="G19"/>
  </rcc>
  <rcc rId="7084" sId="6" numFmtId="4">
    <oc r="H19">
      <v>1666.6666600000001</v>
    </oc>
    <nc r="H19"/>
  </rcc>
  <rcc rId="7085" sId="6" numFmtId="4">
    <oc r="I19">
      <v>0</v>
    </oc>
    <nc r="I19"/>
  </rcc>
  <rcc rId="7086" sId="6" numFmtId="4">
    <oc r="J19">
      <v>1000</v>
    </oc>
    <nc r="J19"/>
  </rcc>
  <rcc rId="7087" sId="6" numFmtId="4">
    <oc r="K19">
      <v>5912.6</v>
    </oc>
    <nc r="K19"/>
  </rcc>
  <rcc rId="7088" sId="6" numFmtId="4">
    <oc r="L19">
      <v>3000</v>
    </oc>
    <nc r="L19"/>
  </rcc>
  <rcc rId="7089" sId="6" numFmtId="4">
    <oc r="M19">
      <v>873.1</v>
    </oc>
    <nc r="M19"/>
  </rcc>
  <rcc rId="7090" sId="6" numFmtId="4">
    <oc r="N19">
      <v>7727</v>
    </oc>
    <nc r="N19"/>
  </rcc>
  <rcc rId="7091" sId="6">
    <oc r="O19">
      <f>M19+N19</f>
    </oc>
    <nc r="O19"/>
  </rcc>
  <rcc rId="7092" sId="6" numFmtId="4">
    <oc r="P19">
      <v>1200</v>
    </oc>
    <nc r="P19"/>
  </rcc>
  <rcc rId="7093" sId="6" numFmtId="4">
    <oc r="Q19">
      <v>5432.1</v>
    </oc>
    <nc r="Q19"/>
  </rcc>
  <rcc rId="7094" sId="6" numFmtId="4">
    <oc r="R19">
      <v>7440.8333329999996</v>
    </oc>
    <nc r="R19"/>
  </rcc>
  <rcc rId="7095" sId="6" numFmtId="4">
    <oc r="C20">
      <v>1545.3</v>
    </oc>
    <nc r="C20"/>
  </rcc>
  <rcc rId="7096" sId="6" numFmtId="4">
    <oc r="D20">
      <v>3333.3333299999999</v>
    </oc>
    <nc r="D20"/>
  </rcc>
  <rcc rId="7097" sId="6" numFmtId="4">
    <oc r="E20">
      <v>12420.9</v>
    </oc>
    <nc r="E20"/>
  </rcc>
  <rcc rId="7098" sId="6" numFmtId="4">
    <oc r="F20">
      <v>10000</v>
    </oc>
    <nc r="F20"/>
  </rcc>
  <rcc rId="7099" sId="6" numFmtId="4">
    <oc r="G20">
      <v>1214.5999999999999</v>
    </oc>
    <nc r="G20"/>
  </rcc>
  <rcc rId="7100" sId="6" numFmtId="4">
    <oc r="H20">
      <v>1666.6666600000001</v>
    </oc>
    <nc r="H20"/>
  </rcc>
  <rcc rId="7101" sId="6" numFmtId="4">
    <oc r="I20">
      <v>0</v>
    </oc>
    <nc r="I20"/>
  </rcc>
  <rcc rId="7102" sId="6" numFmtId="4">
    <oc r="J20">
      <v>1000</v>
    </oc>
    <nc r="J20"/>
  </rcc>
  <rcc rId="7103" sId="6" numFmtId="4">
    <oc r="K20">
      <v>4948</v>
    </oc>
    <nc r="K20"/>
  </rcc>
  <rcc rId="7104" sId="6" numFmtId="4">
    <oc r="L20">
      <v>3000</v>
    </oc>
    <nc r="L20"/>
  </rcc>
  <rcc rId="7105" sId="6" numFmtId="4">
    <oc r="M20">
      <v>169.6</v>
    </oc>
    <nc r="M20"/>
  </rcc>
  <rcc rId="7106" sId="6" numFmtId="4">
    <oc r="N20">
      <v>835</v>
    </oc>
    <nc r="N20"/>
  </rcc>
  <rcc rId="7107" sId="6">
    <oc r="O20">
      <f>M20+N20</f>
    </oc>
    <nc r="O20"/>
  </rcc>
  <rcc rId="7108" sId="6" numFmtId="4">
    <oc r="P20">
      <v>1200</v>
    </oc>
    <nc r="P20"/>
  </rcc>
  <rcc rId="7109" sId="6" numFmtId="4">
    <oc r="Q20">
      <v>7428</v>
    </oc>
    <nc r="Q20"/>
  </rcc>
  <rcc rId="7110" sId="6" numFmtId="4">
    <oc r="R20">
      <v>7440.8333329999996</v>
    </oc>
    <nc r="R20"/>
  </rcc>
  <rcc rId="7111" sId="6" numFmtId="4">
    <oc r="C21">
      <v>976.7</v>
    </oc>
    <nc r="C21"/>
  </rcc>
  <rcc rId="7112" sId="6" numFmtId="4">
    <oc r="D21">
      <v>3333.3333299999999</v>
    </oc>
    <nc r="D21"/>
  </rcc>
  <rcc rId="7113" sId="6" numFmtId="4">
    <oc r="E21">
      <v>15096.3</v>
    </oc>
    <nc r="E21"/>
  </rcc>
  <rcc rId="7114" sId="6" numFmtId="4">
    <oc r="F21">
      <v>10000</v>
    </oc>
    <nc r="F21"/>
  </rcc>
  <rcc rId="7115" sId="6" numFmtId="4">
    <oc r="G21">
      <v>801.7</v>
    </oc>
    <nc r="G21"/>
  </rcc>
  <rcc rId="7116" sId="6" numFmtId="4">
    <oc r="H21">
      <v>1666.6666600000001</v>
    </oc>
    <nc r="H21"/>
  </rcc>
  <rcc rId="7117" sId="6" numFmtId="4">
    <oc r="I21">
      <v>0</v>
    </oc>
    <nc r="I21"/>
  </rcc>
  <rcc rId="7118" sId="6" numFmtId="4">
    <oc r="J21">
      <v>1000</v>
    </oc>
    <nc r="J21"/>
  </rcc>
  <rcc rId="7119" sId="6" numFmtId="4">
    <oc r="K21">
      <v>1256.9000000000001</v>
    </oc>
    <nc r="K21"/>
  </rcc>
  <rcc rId="7120" sId="6" numFmtId="4">
    <oc r="L21">
      <v>3000</v>
    </oc>
    <nc r="L21"/>
  </rcc>
  <rcc rId="7121" sId="6" numFmtId="4">
    <oc r="M21">
      <v>2521</v>
    </oc>
    <nc r="M21"/>
  </rcc>
  <rcc rId="7122" sId="6" numFmtId="4">
    <oc r="N21">
      <v>5392</v>
    </oc>
    <nc r="N21"/>
  </rcc>
  <rcc rId="7123" sId="6">
    <oc r="O21">
      <f>M21+N21</f>
    </oc>
    <nc r="O21"/>
  </rcc>
  <rcc rId="7124" sId="6" numFmtId="4">
    <oc r="P21">
      <v>1200</v>
    </oc>
    <nc r="P21"/>
  </rcc>
  <rcc rId="7125" sId="6" numFmtId="4">
    <oc r="Q21">
      <v>7280.3</v>
    </oc>
    <nc r="Q21"/>
  </rcc>
  <rcc rId="7126" sId="6" numFmtId="4">
    <oc r="R21">
      <v>7440.8333329999996</v>
    </oc>
    <nc r="R21"/>
  </rcc>
  <rcc rId="7127" sId="6" numFmtId="4">
    <oc r="C22">
      <v>368.1</v>
    </oc>
    <nc r="C22"/>
  </rcc>
  <rcc rId="7128" sId="6" numFmtId="4">
    <oc r="D22">
      <v>3333.3333299999999</v>
    </oc>
    <nc r="D22"/>
  </rcc>
  <rcc rId="7129" sId="6" numFmtId="4">
    <oc r="E22">
      <v>17247.5</v>
    </oc>
    <nc r="E22"/>
  </rcc>
  <rcc rId="7130" sId="6" numFmtId="4">
    <oc r="F22">
      <v>10000</v>
    </oc>
    <nc r="F22"/>
  </rcc>
  <rcc rId="7131" sId="6" numFmtId="4">
    <oc r="G22">
      <v>967.5</v>
    </oc>
    <nc r="G22"/>
  </rcc>
  <rcc rId="7132" sId="6" numFmtId="4">
    <oc r="H22">
      <v>1666.6666600000001</v>
    </oc>
    <nc r="H22"/>
  </rcc>
  <rcc rId="7133" sId="6" numFmtId="4">
    <oc r="I22">
      <v>0</v>
    </oc>
    <nc r="I22"/>
  </rcc>
  <rcc rId="7134" sId="6" numFmtId="4">
    <oc r="J22">
      <v>1000</v>
    </oc>
    <nc r="J22"/>
  </rcc>
  <rcc rId="7135" sId="6" numFmtId="4">
    <oc r="K22">
      <v>3092.8</v>
    </oc>
    <nc r="K22"/>
  </rcc>
  <rcc rId="7136" sId="6" numFmtId="4">
    <oc r="L22">
      <v>3000</v>
    </oc>
    <nc r="L22"/>
  </rcc>
  <rcc rId="7137" sId="6" numFmtId="4">
    <oc r="M22">
      <v>654.29999999999995</v>
    </oc>
    <nc r="M22"/>
  </rcc>
  <rcc rId="7138" sId="6" numFmtId="4">
    <oc r="N22">
      <v>3891</v>
    </oc>
    <nc r="N22"/>
  </rcc>
  <rcc rId="7139" sId="6">
    <oc r="O22">
      <f>M22+N22</f>
    </oc>
    <nc r="O22"/>
  </rcc>
  <rcc rId="7140" sId="6" numFmtId="4">
    <oc r="P22">
      <v>1200</v>
    </oc>
    <nc r="P22"/>
  </rcc>
  <rcc rId="7141" sId="6" numFmtId="4">
    <oc r="Q22">
      <v>5832.3</v>
    </oc>
    <nc r="Q22"/>
  </rcc>
  <rcc rId="7142" sId="6" numFmtId="4">
    <oc r="R22">
      <v>7440.8333329999996</v>
    </oc>
    <nc r="R22"/>
  </rcc>
  <rcc rId="7143" sId="6" numFmtId="4">
    <oc r="C23">
      <v>1058.5</v>
    </oc>
    <nc r="C23"/>
  </rcc>
  <rcc rId="7144" sId="6" numFmtId="4">
    <oc r="D23">
      <v>3333.3333299999999</v>
    </oc>
    <nc r="D23"/>
  </rcc>
  <rcc rId="7145" sId="6" numFmtId="4">
    <oc r="E23">
      <v>16158.2</v>
    </oc>
    <nc r="E23"/>
  </rcc>
  <rcc rId="7146" sId="6" numFmtId="4">
    <oc r="F23">
      <v>10000</v>
    </oc>
    <nc r="F23"/>
  </rcc>
  <rcc rId="7147" sId="6" numFmtId="4">
    <oc r="G23">
      <v>766.4</v>
    </oc>
    <nc r="G23"/>
  </rcc>
  <rcc rId="7148" sId="6" numFmtId="4">
    <oc r="H23">
      <v>1666.6666600000001</v>
    </oc>
    <nc r="H23"/>
  </rcc>
  <rcc rId="7149" sId="6" numFmtId="4">
    <oc r="I23">
      <v>0</v>
    </oc>
    <nc r="I23"/>
  </rcc>
  <rcc rId="7150" sId="6" numFmtId="4">
    <oc r="J23">
      <v>1000</v>
    </oc>
    <nc r="J23"/>
  </rcc>
  <rcc rId="7151" sId="6" numFmtId="4">
    <oc r="K23">
      <v>3593.6</v>
    </oc>
    <nc r="K23"/>
  </rcc>
  <rcc rId="7152" sId="6" numFmtId="4">
    <oc r="L23">
      <v>3000</v>
    </oc>
    <nc r="L23"/>
  </rcc>
  <rcc rId="7153" sId="6" numFmtId="4">
    <oc r="M23">
      <v>377</v>
    </oc>
    <nc r="M23"/>
  </rcc>
  <rcc rId="7154" sId="6" numFmtId="4">
    <oc r="N23">
      <v>2982</v>
    </oc>
    <nc r="N23"/>
  </rcc>
  <rcc rId="7155" sId="6">
    <oc r="O23">
      <f>M23+N23</f>
    </oc>
    <nc r="O23"/>
  </rcc>
  <rcc rId="7156" sId="6" numFmtId="4">
    <oc r="P23">
      <v>1200</v>
    </oc>
    <nc r="P23"/>
  </rcc>
  <rcc rId="7157" sId="6" numFmtId="4">
    <oc r="Q23">
      <v>7390.9</v>
    </oc>
    <nc r="Q23"/>
  </rcc>
  <rcc rId="7158" sId="6" numFmtId="4">
    <oc r="R23">
      <v>7440.8333329999996</v>
    </oc>
    <nc r="R23"/>
  </rcc>
  <rcc rId="7159" sId="6" numFmtId="4">
    <oc r="C24">
      <v>1290</v>
    </oc>
    <nc r="C24"/>
  </rcc>
  <rcc rId="7160" sId="6" numFmtId="4">
    <oc r="D24">
      <v>3333.3333299999999</v>
    </oc>
    <nc r="D24"/>
  </rcc>
  <rcc rId="7161" sId="6" numFmtId="4">
    <oc r="E24">
      <v>19339.3</v>
    </oc>
    <nc r="E24"/>
  </rcc>
  <rcc rId="7162" sId="6" numFmtId="4">
    <oc r="F24">
      <v>10000</v>
    </oc>
    <nc r="F24"/>
  </rcc>
  <rcc rId="7163" sId="6" numFmtId="4">
    <oc r="G24">
      <v>1136.2</v>
    </oc>
    <nc r="G24"/>
  </rcc>
  <rcc rId="7164" sId="6" numFmtId="4">
    <oc r="H24">
      <v>1666.6666600000001</v>
    </oc>
    <nc r="H24"/>
  </rcc>
  <rcc rId="7165" sId="6" numFmtId="4">
    <oc r="I24">
      <v>2996</v>
    </oc>
    <nc r="I24"/>
  </rcc>
  <rcc rId="7166" sId="6" numFmtId="4">
    <oc r="J24">
      <v>1000</v>
    </oc>
    <nc r="J24"/>
  </rcc>
  <rcc rId="7167" sId="6" numFmtId="4">
    <oc r="K24">
      <v>16773.5</v>
    </oc>
    <nc r="K24"/>
  </rcc>
  <rcc rId="7168" sId="6" numFmtId="4">
    <oc r="L24">
      <v>3000</v>
    </oc>
    <nc r="L24"/>
  </rcc>
  <rcc rId="7169" sId="6" numFmtId="4">
    <oc r="M24">
      <v>0</v>
    </oc>
    <nc r="M24"/>
  </rcc>
  <rcc rId="7170" sId="6" numFmtId="4">
    <oc r="N24">
      <v>0</v>
    </oc>
    <nc r="N24"/>
  </rcc>
  <rcc rId="7171" sId="6">
    <oc r="O24">
      <f>M24+N24</f>
    </oc>
    <nc r="O24"/>
  </rcc>
  <rcc rId="7172" sId="6" numFmtId="4">
    <oc r="P24">
      <v>1200</v>
    </oc>
    <nc r="P24"/>
  </rcc>
  <rcc rId="7173" sId="6" numFmtId="4">
    <oc r="Q24">
      <v>9747.4</v>
    </oc>
    <nc r="Q24"/>
  </rcc>
  <rcc rId="7174" sId="6" numFmtId="4">
    <oc r="R24">
      <v>7440.8333329999996</v>
    </oc>
    <nc r="R24"/>
  </rcc>
  <rcc rId="7175" sId="6" numFmtId="4">
    <oc r="C25">
      <v>145.9</v>
    </oc>
    <nc r="C25"/>
  </rcc>
  <rcc rId="7176" sId="6" numFmtId="4">
    <oc r="D25">
      <v>3333.3333299999999</v>
    </oc>
    <nc r="D25"/>
  </rcc>
  <rcc rId="7177" sId="6" numFmtId="4">
    <oc r="E25">
      <v>16648.900000000001</v>
    </oc>
    <nc r="E25"/>
  </rcc>
  <rcc rId="7178" sId="6" numFmtId="4">
    <oc r="F25">
      <v>10000</v>
    </oc>
    <nc r="F25"/>
  </rcc>
  <rcc rId="7179" sId="6" numFmtId="4">
    <oc r="G25">
      <v>888.8</v>
    </oc>
    <nc r="G25"/>
  </rcc>
  <rcc rId="7180" sId="6" numFmtId="4">
    <oc r="H25">
      <v>1666.6666600000001</v>
    </oc>
    <nc r="H25"/>
  </rcc>
  <rcc rId="7181" sId="6" numFmtId="4">
    <oc r="I25">
      <v>0</v>
    </oc>
    <nc r="I25"/>
  </rcc>
  <rcc rId="7182" sId="6" numFmtId="4">
    <oc r="J25">
      <v>1000</v>
    </oc>
    <nc r="J25"/>
  </rcc>
  <rcc rId="7183" sId="6" numFmtId="4">
    <oc r="K25">
      <v>3622.4</v>
    </oc>
    <nc r="K25"/>
  </rcc>
  <rcc rId="7184" sId="6" numFmtId="4">
    <oc r="L25">
      <v>3000</v>
    </oc>
    <nc r="L25"/>
  </rcc>
  <rcc rId="7185" sId="6" numFmtId="4">
    <oc r="M25">
      <v>0</v>
    </oc>
    <nc r="M25"/>
  </rcc>
  <rcc rId="7186" sId="6" numFmtId="4">
    <oc r="N25">
      <v>0</v>
    </oc>
    <nc r="N25"/>
  </rcc>
  <rcc rId="7187" sId="6">
    <oc r="O25">
      <f>M25+N25</f>
    </oc>
    <nc r="O25"/>
  </rcc>
  <rcc rId="7188" sId="6" numFmtId="4">
    <oc r="P25">
      <v>1200</v>
    </oc>
    <nc r="P25"/>
  </rcc>
  <rcc rId="7189" sId="6" numFmtId="4">
    <oc r="Q25">
      <v>3619.9</v>
    </oc>
    <nc r="Q25"/>
  </rcc>
  <rcc rId="7190" sId="6" numFmtId="4">
    <oc r="R25">
      <v>7440.8333329999996</v>
    </oc>
    <nc r="R25"/>
  </rcc>
  <rcc rId="7191" sId="6" numFmtId="4">
    <oc r="U19">
      <v>617.5</v>
    </oc>
    <nc r="U19"/>
  </rcc>
  <rcc rId="7192" sId="6" numFmtId="4">
    <oc r="V19">
      <v>2000</v>
    </oc>
    <nc r="V19"/>
  </rcc>
  <rcc rId="7193" sId="6" numFmtId="4">
    <oc r="U20">
      <v>2730</v>
    </oc>
    <nc r="U20"/>
  </rcc>
  <rcc rId="7194" sId="6" numFmtId="4">
    <oc r="V20">
      <v>2000</v>
    </oc>
    <nc r="V20"/>
  </rcc>
  <rcc rId="7195" sId="6" numFmtId="4">
    <oc r="U21">
      <v>3033.8</v>
    </oc>
    <nc r="U21"/>
  </rcc>
  <rcc rId="7196" sId="6" numFmtId="4">
    <oc r="V21">
      <v>2000</v>
    </oc>
    <nc r="V21"/>
  </rcc>
  <rcc rId="7197" sId="6" numFmtId="4">
    <oc r="U22">
      <v>6105.1</v>
    </oc>
    <nc r="U22"/>
  </rcc>
  <rcc rId="7198" sId="6" numFmtId="4">
    <oc r="V22">
      <v>2000</v>
    </oc>
    <nc r="V22"/>
  </rcc>
  <rcc rId="7199" sId="6" numFmtId="4">
    <oc r="U23">
      <v>5050.6000000000004</v>
    </oc>
    <nc r="U23"/>
  </rcc>
  <rcc rId="7200" sId="6" numFmtId="4">
    <oc r="V23">
      <v>2000</v>
    </oc>
    <nc r="V23"/>
  </rcc>
  <rcc rId="7201" sId="6" numFmtId="4">
    <oc r="U24">
      <v>9366.4</v>
    </oc>
    <nc r="U24"/>
  </rcc>
  <rcc rId="7202" sId="6" numFmtId="4">
    <oc r="V24">
      <v>2000</v>
    </oc>
    <nc r="V24"/>
  </rcc>
  <rcc rId="7203" sId="6" numFmtId="4">
    <oc r="U25">
      <v>13744.3</v>
    </oc>
    <nc r="U25"/>
  </rcc>
  <rcc rId="7204" sId="6" numFmtId="4">
    <oc r="V25">
      <v>2000</v>
    </oc>
    <nc r="V25"/>
  </rcc>
  <rcc rId="7205" sId="6" numFmtId="4">
    <oc r="C27">
      <v>713.2</v>
    </oc>
    <nc r="C27"/>
  </rcc>
  <rcc rId="7206" sId="6" numFmtId="4">
    <oc r="D27">
      <v>3333.3333299999999</v>
    </oc>
    <nc r="D27"/>
  </rcc>
  <rcc rId="7207" sId="6" numFmtId="4">
    <oc r="E27">
      <v>11756.1</v>
    </oc>
    <nc r="E27"/>
  </rcc>
  <rcc rId="7208" sId="6" numFmtId="4">
    <oc r="F27">
      <v>10000</v>
    </oc>
    <nc r="F27"/>
  </rcc>
  <rcc rId="7209" sId="6" numFmtId="4">
    <oc r="G27">
      <v>634.5</v>
    </oc>
    <nc r="G27"/>
  </rcc>
  <rcc rId="7210" sId="6" numFmtId="4">
    <oc r="H27">
      <v>1666.6666600000001</v>
    </oc>
    <nc r="H27"/>
  </rcc>
  <rcc rId="7211" sId="6" numFmtId="4">
    <oc r="I27">
      <v>0</v>
    </oc>
    <nc r="I27"/>
  </rcc>
  <rcc rId="7212" sId="6" numFmtId="4">
    <oc r="J27">
      <v>1000</v>
    </oc>
    <nc r="J27"/>
  </rcc>
  <rcc rId="7213" sId="6" numFmtId="4">
    <oc r="K27">
      <v>0</v>
    </oc>
    <nc r="K27"/>
  </rcc>
  <rcc rId="7214" sId="6" numFmtId="4">
    <oc r="L27">
      <v>3000</v>
    </oc>
    <nc r="L27"/>
  </rcc>
  <rcc rId="7215" sId="6" numFmtId="4">
    <oc r="M27">
      <v>1248.0999999999999</v>
    </oc>
    <nc r="M27"/>
  </rcc>
  <rcc rId="7216" sId="6" numFmtId="4">
    <oc r="N27">
      <v>6584</v>
    </oc>
    <nc r="N27"/>
  </rcc>
  <rcc rId="7217" sId="6">
    <oc r="O27">
      <f>M27+N27</f>
    </oc>
    <nc r="O27"/>
  </rcc>
  <rcc rId="7218" sId="6" numFmtId="4">
    <oc r="P27">
      <v>1200</v>
    </oc>
    <nc r="P27"/>
  </rcc>
  <rcc rId="7219" sId="6" numFmtId="4">
    <oc r="Q27">
      <v>4055.3</v>
    </oc>
    <nc r="Q27"/>
  </rcc>
  <rcc rId="7220" sId="6" numFmtId="4">
    <oc r="R27">
      <v>7440.8333329999996</v>
    </oc>
    <nc r="R27"/>
  </rcc>
  <rcc rId="7221" sId="6" numFmtId="4">
    <oc r="C28">
      <v>5781.1</v>
    </oc>
    <nc r="C28"/>
  </rcc>
  <rcc rId="7222" sId="6" numFmtId="4">
    <oc r="D28">
      <v>3333.3333299999999</v>
    </oc>
    <nc r="D28"/>
  </rcc>
  <rcc rId="7223" sId="6" numFmtId="4">
    <oc r="E28">
      <v>10510.2</v>
    </oc>
    <nc r="E28"/>
  </rcc>
  <rcc rId="7224" sId="6" numFmtId="4">
    <oc r="F28">
      <v>10000</v>
    </oc>
    <nc r="F28"/>
  </rcc>
  <rcc rId="7225" sId="6" numFmtId="4">
    <oc r="G28">
      <v>437.4</v>
    </oc>
    <nc r="G28"/>
  </rcc>
  <rcc rId="7226" sId="6" numFmtId="4">
    <oc r="H28">
      <v>1666.6666600000001</v>
    </oc>
    <nc r="H28"/>
  </rcc>
  <rcc rId="7227" sId="6" numFmtId="4">
    <oc r="I28">
      <v>0</v>
    </oc>
    <nc r="I28"/>
  </rcc>
  <rcc rId="7228" sId="6" numFmtId="4">
    <oc r="J28">
      <v>1000</v>
    </oc>
    <nc r="J28"/>
  </rcc>
  <rcc rId="7229" sId="6" numFmtId="4">
    <oc r="K28">
      <v>0</v>
    </oc>
    <nc r="K28"/>
  </rcc>
  <rcc rId="7230" sId="6" numFmtId="4">
    <oc r="L28">
      <v>3000</v>
    </oc>
    <nc r="L28"/>
  </rcc>
  <rcc rId="7231" sId="6" numFmtId="4">
    <oc r="M28">
      <v>60.5</v>
    </oc>
    <nc r="M28"/>
  </rcc>
  <rcc rId="7232" sId="6" numFmtId="4">
    <oc r="N28">
      <v>1056</v>
    </oc>
    <nc r="N28"/>
  </rcc>
  <rcc rId="7233" sId="6">
    <oc r="O28">
      <f>M28+N28</f>
    </oc>
    <nc r="O28"/>
  </rcc>
  <rcc rId="7234" sId="6" numFmtId="4">
    <oc r="P28">
      <v>1200</v>
    </oc>
    <nc r="P28"/>
  </rcc>
  <rcc rId="7235" sId="6" numFmtId="4">
    <oc r="Q28">
      <v>4183.8</v>
    </oc>
    <nc r="Q28"/>
  </rcc>
  <rcc rId="7236" sId="6" numFmtId="4">
    <oc r="R28">
      <v>7440.8333329999996</v>
    </oc>
    <nc r="R28"/>
  </rcc>
  <rcc rId="7237" sId="6" numFmtId="4">
    <oc r="C29">
      <v>6422.9</v>
    </oc>
    <nc r="C29"/>
  </rcc>
  <rcc rId="7238" sId="6" numFmtId="4">
    <oc r="D29">
      <v>3333.3333299999999</v>
    </oc>
    <nc r="D29"/>
  </rcc>
  <rcc rId="7239" sId="6" numFmtId="4">
    <oc r="E29">
      <v>2512.4</v>
    </oc>
    <nc r="E29"/>
  </rcc>
  <rcc rId="7240" sId="6" numFmtId="4">
    <oc r="F29">
      <v>10000</v>
    </oc>
    <nc r="F29"/>
  </rcc>
  <rcc rId="7241" sId="6" numFmtId="4">
    <oc r="G29">
      <v>342.7</v>
    </oc>
    <nc r="G29"/>
  </rcc>
  <rcc rId="7242" sId="6" numFmtId="4">
    <oc r="H29">
      <v>1666.6666600000001</v>
    </oc>
    <nc r="H29"/>
  </rcc>
  <rcc rId="7243" sId="6" numFmtId="4">
    <oc r="I29">
      <v>0</v>
    </oc>
    <nc r="I29"/>
  </rcc>
  <rcc rId="7244" sId="6" numFmtId="4">
    <oc r="J29">
      <v>1000</v>
    </oc>
    <nc r="J29"/>
  </rcc>
  <rcc rId="7245" sId="6" numFmtId="4">
    <oc r="K29">
      <v>0</v>
    </oc>
    <nc r="K29"/>
  </rcc>
  <rcc rId="7246" sId="6" numFmtId="4">
    <oc r="L29">
      <v>3000</v>
    </oc>
    <nc r="L29"/>
  </rcc>
  <rcc rId="7247" sId="6" numFmtId="4">
    <oc r="M29">
      <v>2117.8000000000002</v>
    </oc>
    <nc r="M29"/>
  </rcc>
  <rcc rId="7248" sId="6" numFmtId="4">
    <oc r="N29">
      <v>7023</v>
    </oc>
    <nc r="N29"/>
  </rcc>
  <rcc rId="7249" sId="6">
    <oc r="O29">
      <f>M29+N29</f>
    </oc>
    <nc r="O29"/>
  </rcc>
  <rcc rId="7250" sId="6" numFmtId="4">
    <oc r="P29">
      <v>1200</v>
    </oc>
    <nc r="P29"/>
  </rcc>
  <rcc rId="7251" sId="6" numFmtId="4">
    <oc r="Q29">
      <v>5464.7</v>
    </oc>
    <nc r="Q29"/>
  </rcc>
  <rcc rId="7252" sId="6" numFmtId="4">
    <oc r="R29">
      <v>7440.8333329999996</v>
    </oc>
    <nc r="R29"/>
  </rcc>
  <rcc rId="7253" sId="6" numFmtId="4">
    <oc r="C30">
      <v>7935.4</v>
    </oc>
    <nc r="C30"/>
  </rcc>
  <rcc rId="7254" sId="6" numFmtId="4">
    <oc r="D30">
      <v>3333.3333299999999</v>
    </oc>
    <nc r="D30"/>
  </rcc>
  <rcc rId="7255" sId="6" numFmtId="4">
    <oc r="E30">
      <v>4961.3</v>
    </oc>
    <nc r="E30"/>
  </rcc>
  <rcc rId="7256" sId="6" numFmtId="4">
    <oc r="F30">
      <v>10000</v>
    </oc>
    <nc r="F30"/>
  </rcc>
  <rcc rId="7257" sId="6" numFmtId="4">
    <oc r="G30">
      <v>568.4</v>
    </oc>
    <nc r="G30"/>
  </rcc>
  <rcc rId="7258" sId="6" numFmtId="4">
    <oc r="H30">
      <v>1666.6666600000001</v>
    </oc>
    <nc r="H30"/>
  </rcc>
  <rcc rId="7259" sId="6" numFmtId="4">
    <oc r="I30">
      <v>0</v>
    </oc>
    <nc r="I30"/>
  </rcc>
  <rcc rId="7260" sId="6" numFmtId="4">
    <oc r="J30">
      <v>1000</v>
    </oc>
    <nc r="J30"/>
  </rcc>
  <rcc rId="7261" sId="6" numFmtId="4">
    <oc r="K30">
      <v>0</v>
    </oc>
    <nc r="K30"/>
  </rcc>
  <rcc rId="7262" sId="6" numFmtId="4">
    <oc r="L30">
      <v>3000</v>
    </oc>
    <nc r="L30"/>
  </rcc>
  <rcc rId="7263" sId="6" numFmtId="4">
    <oc r="M30">
      <v>526.70000000000005</v>
    </oc>
    <nc r="M30"/>
  </rcc>
  <rcc rId="7264" sId="6" numFmtId="4">
    <oc r="N30">
      <v>1731</v>
    </oc>
    <nc r="N30"/>
  </rcc>
  <rcc rId="7265" sId="6">
    <oc r="O30">
      <f>M30+N30</f>
    </oc>
    <nc r="O30"/>
  </rcc>
  <rcc rId="7266" sId="6" numFmtId="4">
    <oc r="P30">
      <v>1200</v>
    </oc>
    <nc r="P30"/>
  </rcc>
  <rcc rId="7267" sId="6" numFmtId="4">
    <oc r="Q30">
      <v>4547</v>
    </oc>
    <nc r="Q30"/>
  </rcc>
  <rcc rId="7268" sId="6" numFmtId="4">
    <oc r="R30">
      <v>7440.8333329999996</v>
    </oc>
    <nc r="R30"/>
  </rcc>
  <rcc rId="7269" sId="6" numFmtId="4">
    <oc r="C31">
      <v>12797.5</v>
    </oc>
    <nc r="C31"/>
  </rcc>
  <rcc rId="7270" sId="6" numFmtId="4">
    <oc r="D31">
      <v>3333.3333299999999</v>
    </oc>
    <nc r="D31"/>
  </rcc>
  <rcc rId="7271" sId="6" numFmtId="4">
    <oc r="E31">
      <v>1067.0999999999999</v>
    </oc>
    <nc r="E31"/>
  </rcc>
  <rcc rId="7272" sId="6" numFmtId="4">
    <oc r="F31">
      <v>10000</v>
    </oc>
    <nc r="F31"/>
  </rcc>
  <rcc rId="7273" sId="6" numFmtId="4">
    <oc r="G31">
      <v>118.4</v>
    </oc>
    <nc r="G31"/>
  </rcc>
  <rcc rId="7274" sId="6" numFmtId="4">
    <oc r="H31">
      <v>1666.6666600000001</v>
    </oc>
    <nc r="H31"/>
  </rcc>
  <rcc rId="7275" sId="6" numFmtId="4">
    <oc r="I31">
      <v>2856</v>
    </oc>
    <nc r="I31"/>
  </rcc>
  <rcc rId="7276" sId="6" numFmtId="4">
    <oc r="J31">
      <v>1000</v>
    </oc>
    <nc r="J31"/>
  </rcc>
  <rcc rId="7277" sId="6" numFmtId="4">
    <oc r="K31">
      <v>17013.599999999999</v>
    </oc>
    <nc r="K31"/>
  </rcc>
  <rcc rId="7278" sId="6" numFmtId="4">
    <oc r="L31">
      <v>3000</v>
    </oc>
    <nc r="L31"/>
  </rcc>
  <rcc rId="7279" sId="6" numFmtId="4">
    <oc r="M31">
      <v>22</v>
    </oc>
    <nc r="M31"/>
  </rcc>
  <rcc rId="7280" sId="6" numFmtId="4">
    <oc r="N31">
      <v>0</v>
    </oc>
    <nc r="N31"/>
  </rcc>
  <rcc rId="7281" sId="6">
    <oc r="O31">
      <f>M31+N31</f>
    </oc>
    <nc r="O31"/>
  </rcc>
  <rcc rId="7282" sId="6" numFmtId="4">
    <oc r="P31">
      <v>1200</v>
    </oc>
    <nc r="P31"/>
  </rcc>
  <rcc rId="7283" sId="6" numFmtId="4">
    <oc r="Q31">
      <v>6931.8</v>
    </oc>
    <nc r="Q31"/>
  </rcc>
  <rcc rId="7284" sId="6" numFmtId="4">
    <oc r="R31">
      <v>7440.8333329999996</v>
    </oc>
    <nc r="R31"/>
  </rcc>
  <rcc rId="7285" sId="6" numFmtId="4">
    <oc r="C32">
      <v>3716.6</v>
    </oc>
    <nc r="C32"/>
  </rcc>
  <rcc rId="7286" sId="6" numFmtId="4">
    <oc r="D32">
      <v>3333.3333299999999</v>
    </oc>
    <nc r="D32"/>
  </rcc>
  <rcc rId="7287" sId="6" numFmtId="4">
    <oc r="E32">
      <v>16759.3</v>
    </oc>
    <nc r="E32"/>
  </rcc>
  <rcc rId="7288" sId="6" numFmtId="4">
    <oc r="F32">
      <v>10000</v>
    </oc>
    <nc r="F32"/>
  </rcc>
  <rcc rId="7289" sId="6" numFmtId="4">
    <oc r="G32">
      <v>1660</v>
    </oc>
    <nc r="G32"/>
  </rcc>
  <rcc rId="7290" sId="6" numFmtId="4">
    <oc r="H32">
      <v>1666.6666600000001</v>
    </oc>
    <nc r="H32"/>
  </rcc>
  <rcc rId="7291" sId="6" numFmtId="4">
    <oc r="I32">
      <v>3224</v>
    </oc>
    <nc r="I32"/>
  </rcc>
  <rcc rId="7292" sId="6" numFmtId="4">
    <oc r="J32">
      <v>1000</v>
    </oc>
    <nc r="J32"/>
  </rcc>
  <rcc rId="7293" sId="6" numFmtId="4">
    <oc r="K32">
      <v>14853.7</v>
    </oc>
    <nc r="K32"/>
  </rcc>
  <rcc rId="7294" sId="6" numFmtId="4">
    <oc r="L32">
      <v>3000</v>
    </oc>
    <nc r="L32"/>
  </rcc>
  <rcc rId="7295" sId="6" numFmtId="4">
    <oc r="M32">
      <v>0</v>
    </oc>
    <nc r="M32"/>
  </rcc>
  <rcc rId="7296" sId="6" numFmtId="4">
    <oc r="N32">
      <v>0</v>
    </oc>
    <nc r="N32"/>
  </rcc>
  <rcc rId="7297" sId="6">
    <oc r="O32">
      <f>M32+N32</f>
    </oc>
    <nc r="O32"/>
  </rcc>
  <rcc rId="7298" sId="6" numFmtId="4">
    <oc r="P32">
      <v>1200</v>
    </oc>
    <nc r="P32"/>
  </rcc>
  <rcc rId="7299" sId="6" numFmtId="4">
    <oc r="Q32">
      <v>8125.9</v>
    </oc>
    <nc r="Q32"/>
  </rcc>
  <rcc rId="7300" sId="6" numFmtId="4">
    <oc r="R32">
      <v>7440.8333329999996</v>
    </oc>
    <nc r="R32"/>
  </rcc>
  <rcc rId="7301" sId="6" numFmtId="4">
    <oc r="C33">
      <v>485.5</v>
    </oc>
    <nc r="C33"/>
  </rcc>
  <rcc rId="7302" sId="6" numFmtId="4">
    <oc r="D33">
      <v>3333.3333299999999</v>
    </oc>
    <nc r="D33"/>
  </rcc>
  <rcc rId="7303" sId="6" numFmtId="4">
    <oc r="E33">
      <v>19156.2</v>
    </oc>
    <nc r="E33"/>
  </rcc>
  <rcc rId="7304" sId="6" numFmtId="4">
    <oc r="F33">
      <v>10000</v>
    </oc>
    <nc r="F33"/>
  </rcc>
  <rcc rId="7305" sId="6" numFmtId="4">
    <oc r="G33">
      <v>1187.9000000000001</v>
    </oc>
    <nc r="G33"/>
  </rcc>
  <rcc rId="7306" sId="6" numFmtId="4">
    <oc r="H33">
      <v>1666.6666600000001</v>
    </oc>
    <nc r="H33"/>
  </rcc>
  <rcc rId="7307" sId="6" numFmtId="4">
    <oc r="I33">
      <v>0</v>
    </oc>
    <nc r="I33"/>
  </rcc>
  <rcc rId="7308" sId="6" numFmtId="4">
    <oc r="J33">
      <v>1000</v>
    </oc>
    <nc r="J33"/>
  </rcc>
  <rcc rId="7309" sId="6" numFmtId="4">
    <oc r="K33">
      <v>2687.3</v>
    </oc>
    <nc r="K33"/>
  </rcc>
  <rcc rId="7310" sId="6" numFmtId="4">
    <oc r="L33">
      <v>3000</v>
    </oc>
    <nc r="L33"/>
  </rcc>
  <rcc rId="7311" sId="6" numFmtId="4">
    <oc r="M33">
      <v>0</v>
    </oc>
    <nc r="M33"/>
  </rcc>
  <rcc rId="7312" sId="6" numFmtId="4">
    <oc r="N33">
      <v>0</v>
    </oc>
    <nc r="N33"/>
  </rcc>
  <rcc rId="7313" sId="6">
    <oc r="O33">
      <f>M33+N33</f>
    </oc>
    <nc r="O33"/>
  </rcc>
  <rcc rId="7314" sId="6" numFmtId="4">
    <oc r="P33">
      <v>1200</v>
    </oc>
    <nc r="P33"/>
  </rcc>
  <rcc rId="7315" sId="6" numFmtId="4">
    <oc r="Q33">
      <v>3382.1</v>
    </oc>
    <nc r="Q33"/>
  </rcc>
  <rcc rId="7316" sId="6" numFmtId="4">
    <oc r="R33">
      <v>7440.8333329999996</v>
    </oc>
    <nc r="R33"/>
  </rcc>
  <rcc rId="7317" sId="6" numFmtId="4">
    <oc r="U27">
      <v>4070.4</v>
    </oc>
    <nc r="U27"/>
  </rcc>
  <rcc rId="7318" sId="6" numFmtId="4">
    <oc r="V27">
      <v>2000</v>
    </oc>
    <nc r="V27"/>
  </rcc>
  <rcc rId="7319" sId="6" numFmtId="4">
    <oc r="U28">
      <v>2319.9</v>
    </oc>
    <nc r="U28"/>
  </rcc>
  <rcc rId="7320" sId="6" numFmtId="4">
    <oc r="V28">
      <v>2000</v>
    </oc>
    <nc r="V28"/>
  </rcc>
  <rcc rId="7321" sId="6" numFmtId="4">
    <oc r="U29">
      <v>0</v>
    </oc>
    <nc r="U29"/>
  </rcc>
  <rcc rId="7322" sId="6" numFmtId="4">
    <oc r="V29">
      <v>2000</v>
    </oc>
    <nc r="V29"/>
  </rcc>
  <rcc rId="7323" sId="6" numFmtId="4">
    <oc r="U30">
      <v>1539.9</v>
    </oc>
    <nc r="U30"/>
  </rcc>
  <rcc rId="7324" sId="6" numFmtId="4">
    <oc r="V30">
      <v>2000</v>
    </oc>
    <nc r="V30"/>
  </rcc>
  <rcc rId="7325" sId="6" numFmtId="4">
    <oc r="U31">
      <v>0</v>
    </oc>
    <nc r="U31"/>
  </rcc>
  <rcc rId="7326" sId="6" numFmtId="4">
    <oc r="V31">
      <v>2000</v>
    </oc>
    <nc r="V31"/>
  </rcc>
  <rcc rId="7327" sId="6" numFmtId="4">
    <oc r="U32">
      <v>2802</v>
    </oc>
    <nc r="U32"/>
  </rcc>
  <rcc rId="7328" sId="6" numFmtId="4">
    <oc r="V32">
      <v>2000</v>
    </oc>
    <nc r="V32"/>
  </rcc>
  <rcc rId="7329" sId="6" numFmtId="4">
    <oc r="U33">
      <v>5023.8999999999996</v>
    </oc>
    <nc r="U33"/>
  </rcc>
  <rcc rId="7330" sId="6" numFmtId="4">
    <oc r="V33">
      <v>2000</v>
    </oc>
    <nc r="V33"/>
  </rcc>
  <rcc rId="7331" sId="6" numFmtId="4">
    <oc r="C35">
      <v>6024.5</v>
    </oc>
    <nc r="C35"/>
  </rcc>
  <rcc rId="7332" sId="6" numFmtId="4">
    <oc r="D35">
      <v>3333.3333299999999</v>
    </oc>
    <nc r="D35"/>
  </rcc>
  <rcc rId="7333" sId="6" numFmtId="4">
    <oc r="E35">
      <v>2167.9</v>
    </oc>
    <nc r="E35"/>
  </rcc>
  <rcc rId="7334" sId="6" numFmtId="4">
    <oc r="F35">
      <v>10000</v>
    </oc>
    <nc r="F35"/>
  </rcc>
  <rcc rId="7335" sId="6" numFmtId="4">
    <oc r="G35">
      <v>306.3</v>
    </oc>
    <nc r="G35"/>
  </rcc>
  <rcc rId="7336" sId="6" numFmtId="4">
    <oc r="H35">
      <v>1666.6666600000001</v>
    </oc>
    <nc r="H35"/>
  </rcc>
  <rcc rId="7337" sId="6" numFmtId="4">
    <oc r="I35">
      <v>0</v>
    </oc>
    <nc r="I35"/>
  </rcc>
  <rcc rId="7338" sId="6" numFmtId="4">
    <oc r="J35">
      <v>1000</v>
    </oc>
    <nc r="J35"/>
  </rcc>
  <rcc rId="7339" sId="6" numFmtId="4">
    <oc r="K35">
      <v>0</v>
    </oc>
    <nc r="K35"/>
  </rcc>
  <rcc rId="7340" sId="6" numFmtId="4">
    <oc r="L35">
      <v>3000</v>
    </oc>
    <nc r="L35"/>
  </rcc>
  <rcc rId="7341" sId="6" numFmtId="4">
    <oc r="M35">
      <v>365.7</v>
    </oc>
    <nc r="M35"/>
  </rcc>
  <rcc rId="7342" sId="6" numFmtId="4">
    <oc r="N35">
      <v>5034</v>
    </oc>
    <nc r="N35"/>
  </rcc>
  <rcc rId="7343" sId="6">
    <oc r="O35">
      <f>M35+N35</f>
    </oc>
    <nc r="O35"/>
  </rcc>
  <rcc rId="7344" sId="6" numFmtId="4">
    <oc r="P35">
      <v>1200</v>
    </oc>
    <nc r="P35"/>
  </rcc>
  <rcc rId="7345" sId="6" numFmtId="4">
    <oc r="Q35">
      <v>6999.6</v>
    </oc>
    <nc r="Q35"/>
  </rcc>
  <rcc rId="7346" sId="6" numFmtId="4">
    <oc r="R35">
      <v>7440.8333329999996</v>
    </oc>
    <nc r="R35"/>
  </rcc>
  <rcc rId="7347" sId="6" numFmtId="4">
    <oc r="C36">
      <v>12127.8</v>
    </oc>
    <nc r="C36"/>
  </rcc>
  <rcc rId="7348" sId="6" numFmtId="4">
    <oc r="D36">
      <v>3333.3333299999999</v>
    </oc>
    <nc r="D36"/>
  </rcc>
  <rcc rId="7349" sId="6" numFmtId="4">
    <oc r="E36">
      <v>1335</v>
    </oc>
    <nc r="E36"/>
  </rcc>
  <rcc rId="7350" sId="6" numFmtId="4">
    <oc r="F36">
      <v>10000</v>
    </oc>
    <nc r="F36"/>
  </rcc>
  <rcc rId="7351" sId="6" numFmtId="4">
    <oc r="G36">
      <v>273.8</v>
    </oc>
    <nc r="G36"/>
  </rcc>
  <rcc rId="7352" sId="6" numFmtId="4">
    <oc r="H36">
      <v>1666.6666600000001</v>
    </oc>
    <nc r="H36"/>
  </rcc>
  <rcc rId="7353" sId="6" numFmtId="4">
    <oc r="I36">
      <v>0</v>
    </oc>
    <nc r="I36"/>
  </rcc>
  <rcc rId="7354" sId="6" numFmtId="4">
    <oc r="J36">
      <v>1000</v>
    </oc>
    <nc r="J36"/>
  </rcc>
  <rcc rId="7355" sId="6" numFmtId="4">
    <oc r="K36">
      <v>0</v>
    </oc>
    <nc r="K36"/>
  </rcc>
  <rcc rId="7356" sId="6" numFmtId="4">
    <oc r="L36">
      <v>3000</v>
    </oc>
    <nc r="L36"/>
  </rcc>
  <rcc rId="7357" sId="6" numFmtId="4">
    <oc r="M36">
      <v>89.5</v>
    </oc>
    <nc r="M36"/>
  </rcc>
  <rcc rId="7358" sId="6" numFmtId="4">
    <oc r="N36">
      <v>3827.5</v>
    </oc>
    <nc r="N36"/>
  </rcc>
  <rcc rId="7359" sId="6">
    <oc r="O36">
      <f>M36+N36</f>
    </oc>
    <nc r="O36"/>
  </rcc>
  <rcc rId="7360" sId="6" numFmtId="4">
    <oc r="P36">
      <v>1200</v>
    </oc>
    <nc r="P36"/>
  </rcc>
  <rcc rId="7361" sId="6" numFmtId="4">
    <oc r="Q36">
      <v>5550</v>
    </oc>
    <nc r="Q36"/>
  </rcc>
  <rcc rId="7362" sId="6" numFmtId="4">
    <oc r="R36">
      <v>7440.8333329999996</v>
    </oc>
    <nc r="R36"/>
  </rcc>
  <rcc rId="7363" sId="6" numFmtId="4">
    <oc r="C37">
      <v>570.6</v>
    </oc>
    <nc r="C37"/>
  </rcc>
  <rcc rId="7364" sId="6" numFmtId="4">
    <oc r="D37">
      <v>3333.3333299999999</v>
    </oc>
    <nc r="D37"/>
  </rcc>
  <rcc rId="7365" sId="6" numFmtId="4">
    <oc r="E37">
      <v>15125.4</v>
    </oc>
    <nc r="E37"/>
  </rcc>
  <rcc rId="7366" sId="6" numFmtId="4">
    <oc r="F37">
      <v>10000</v>
    </oc>
    <nc r="F37"/>
  </rcc>
  <rcc rId="7367" sId="6" numFmtId="4">
    <oc r="G37">
      <v>988.3</v>
    </oc>
    <nc r="G37"/>
  </rcc>
  <rcc rId="7368" sId="6" numFmtId="4">
    <oc r="H37">
      <v>1666.6666600000001</v>
    </oc>
    <nc r="H37"/>
  </rcc>
  <rcc rId="7369" sId="6" numFmtId="4">
    <oc r="I37">
      <v>0</v>
    </oc>
    <nc r="I37"/>
  </rcc>
  <rcc rId="7370" sId="6" numFmtId="4">
    <oc r="J37">
      <v>1000</v>
    </oc>
    <nc r="J37"/>
  </rcc>
  <rcc rId="7371" sId="6" numFmtId="4">
    <oc r="K37">
      <v>4253.7</v>
    </oc>
    <nc r="K37"/>
  </rcc>
  <rcc rId="7372" sId="6" numFmtId="4">
    <oc r="L37">
      <v>3000</v>
    </oc>
    <nc r="L37"/>
  </rcc>
  <rcc rId="7373" sId="6" numFmtId="4">
    <oc r="M37">
      <v>79.5</v>
    </oc>
    <nc r="M37"/>
  </rcc>
  <rcc rId="7374" sId="6" numFmtId="4">
    <oc r="N37">
      <v>4135</v>
    </oc>
    <nc r="N37"/>
  </rcc>
  <rcc rId="7375" sId="6">
    <oc r="O37">
      <f>M37+N37</f>
    </oc>
    <nc r="O37"/>
  </rcc>
  <rcc rId="7376" sId="6" numFmtId="4">
    <oc r="P37">
      <v>1200</v>
    </oc>
    <nc r="P37"/>
  </rcc>
  <rcc rId="7377" sId="6" numFmtId="4">
    <oc r="Q37">
      <v>7371.8</v>
    </oc>
    <nc r="Q37"/>
  </rcc>
  <rcc rId="7378" sId="6" numFmtId="4">
    <oc r="R37">
      <v>7440.8333329999996</v>
    </oc>
    <nc r="R37"/>
  </rcc>
  <rcc rId="7379" sId="6" numFmtId="4">
    <oc r="C38">
      <v>6392.9</v>
    </oc>
    <nc r="C38"/>
  </rcc>
  <rcc rId="7380" sId="6" numFmtId="4">
    <oc r="D38">
      <v>3333.3333299999999</v>
    </oc>
    <nc r="D38"/>
  </rcc>
  <rcc rId="7381" sId="6" numFmtId="4">
    <oc r="E38">
      <v>5428.6</v>
    </oc>
    <nc r="E38"/>
  </rcc>
  <rcc rId="7382" sId="6" numFmtId="4">
    <oc r="F38">
      <v>10000</v>
    </oc>
    <nc r="F38"/>
  </rcc>
  <rcc rId="7383" sId="6" numFmtId="4">
    <oc r="G38">
      <v>476.3</v>
    </oc>
    <nc r="G38"/>
  </rcc>
  <rcc rId="7384" sId="6" numFmtId="4">
    <oc r="H38">
      <v>1666.6666600000001</v>
    </oc>
    <nc r="H38"/>
  </rcc>
  <rcc rId="7385" sId="6" numFmtId="4">
    <oc r="I38">
      <v>0</v>
    </oc>
    <nc r="I38"/>
  </rcc>
  <rcc rId="7386" sId="6" numFmtId="4">
    <oc r="J38">
      <v>1000</v>
    </oc>
    <nc r="J38"/>
  </rcc>
  <rcc rId="7387" sId="6" numFmtId="4">
    <oc r="K38">
      <v>633</v>
    </oc>
    <nc r="K38"/>
  </rcc>
  <rcc rId="7388" sId="6" numFmtId="4">
    <oc r="L38">
      <v>3000</v>
    </oc>
    <nc r="L38"/>
  </rcc>
  <rcc rId="7389" sId="6" numFmtId="4">
    <oc r="M38">
      <v>0</v>
    </oc>
    <nc r="M38"/>
  </rcc>
  <rcc rId="7390" sId="6" numFmtId="4">
    <oc r="N38">
      <v>5918</v>
    </oc>
    <nc r="N38"/>
  </rcc>
  <rcc rId="7391" sId="6">
    <oc r="O38">
      <f>M38+N38</f>
    </oc>
    <nc r="O38"/>
  </rcc>
  <rcc rId="7392" sId="6" numFmtId="4">
    <oc r="P38">
      <v>1200</v>
    </oc>
    <nc r="P38"/>
  </rcc>
  <rcc rId="7393" sId="6" numFmtId="4">
    <oc r="Q38">
      <v>6885.7</v>
    </oc>
    <nc r="Q38"/>
  </rcc>
  <rcc rId="7394" sId="6" numFmtId="4">
    <oc r="R38">
      <v>7440.8333329999996</v>
    </oc>
    <nc r="R38"/>
  </rcc>
  <rcc rId="7395" sId="6" numFmtId="4">
    <oc r="U35">
      <v>50.2</v>
    </oc>
    <nc r="U35"/>
  </rcc>
  <rcc rId="7396" sId="6" numFmtId="4">
    <oc r="V35">
      <v>2000</v>
    </oc>
    <nc r="V35"/>
  </rcc>
  <rcc rId="7397" sId="6" numFmtId="4">
    <oc r="U36">
      <v>0</v>
    </oc>
    <nc r="U36"/>
  </rcc>
  <rcc rId="7398" sId="6" numFmtId="4">
    <oc r="V36">
      <v>2000</v>
    </oc>
    <nc r="V36"/>
  </rcc>
  <rcc rId="7399" sId="6" numFmtId="4">
    <oc r="U37">
      <v>948.6</v>
    </oc>
    <nc r="U37"/>
  </rcc>
  <rcc rId="7400" sId="6" numFmtId="4">
    <oc r="V37">
      <v>2000</v>
    </oc>
    <nc r="V37"/>
  </rcc>
  <rcc rId="7401" sId="6" numFmtId="4">
    <oc r="U38">
      <v>884.5</v>
    </oc>
    <nc r="U38"/>
  </rcc>
  <rcc rId="7402" sId="6" numFmtId="4">
    <oc r="V38">
      <v>2000</v>
    </oc>
    <nc r="V38"/>
  </rcc>
  <rfmt sheetId="6" sqref="D8:V9">
    <dxf>
      <fill>
        <patternFill>
          <bgColor theme="0" tint="-4.9989318521683403E-2"/>
        </patternFill>
      </fill>
    </dxf>
  </rfmt>
  <rfmt sheetId="6" sqref="D16:V17">
    <dxf>
      <fill>
        <patternFill>
          <bgColor theme="0" tint="-4.9989318521683403E-2"/>
        </patternFill>
      </fill>
    </dxf>
  </rfmt>
  <rfmt sheetId="6" sqref="D24:V25">
    <dxf>
      <fill>
        <patternFill>
          <bgColor theme="0" tint="-4.9989318521683403E-2"/>
        </patternFill>
      </fill>
    </dxf>
  </rfmt>
  <rfmt sheetId="6" sqref="D32:V33">
    <dxf>
      <fill>
        <patternFill>
          <bgColor theme="0" tint="-4.9989318521683403E-2"/>
        </patternFill>
      </fill>
    </dxf>
  </rfmt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03" sId="13">
    <oc r="U9">
      <f>Q9+S9</f>
    </oc>
    <nc r="U9">
      <f>Q9+S9</f>
    </nc>
  </rcc>
  <rcc rId="7404" sId="13">
    <oc r="Q9">
      <f>C9+E9+G9+I9+K9+M9+O9</f>
    </oc>
    <nc r="Q9">
      <f>C9+E9+G9+I9+K9+M9+O9</f>
    </nc>
  </rcc>
  <rcc rId="7405" sId="13">
    <oc r="M9">
      <f>'04_23'!M40</f>
    </oc>
    <nc r="M9">
      <f>'04_23'!O40</f>
    </nc>
  </rcc>
  <rcc rId="7406" sId="14" numFmtId="4">
    <oc r="B19">
      <f>'Jahresumsatz Monat 2023'!C18</f>
    </oc>
    <nc r="B19">
      <v>1865998.9</v>
    </nc>
  </rcc>
  <rcc rId="7407" sId="14" numFmtId="4">
    <oc r="C19">
      <f>'Jahresumsatz Monat 2023'!E18</f>
    </oc>
    <nc r="C19">
      <v>1723530.0000000002</v>
    </nc>
  </rcc>
  <rcc rId="7408" sId="14" numFmtId="4">
    <oc r="D19">
      <f>'Jahresumsatz Monat 2023'!G18</f>
    </oc>
    <nc r="D19">
      <v>124907.85</v>
    </nc>
  </rcc>
  <rcc rId="7409" sId="14" numFmtId="4">
    <oc r="E19">
      <f>'Jahresumsatz Monat 2023'!I18</f>
    </oc>
    <nc r="E19">
      <v>116153.8</v>
    </nc>
  </rcc>
  <rcc rId="7410" sId="14" numFmtId="4">
    <oc r="F19">
      <f>'Jahresumsatz Monat 2023'!K18</f>
    </oc>
    <nc r="F19">
      <v>1133372.25</v>
    </nc>
  </rcc>
  <rcc rId="7411" sId="14" numFmtId="4">
    <oc r="G19">
      <f>'Jahresumsatz Monat 2023'!M18</f>
    </oc>
    <nc r="G19">
      <v>439209.8</v>
    </nc>
  </rcc>
  <rcc rId="7412" sId="14" numFmtId="4">
    <oc r="H19">
      <f>'Jahresumsatz Monat 2023'!O18</f>
    </oc>
    <nc r="H19">
      <v>1354943.9500000002</v>
    </nc>
  </rcc>
  <rcc rId="7413" sId="14" numFmtId="4">
    <oc r="I19">
      <f>'Jahresumsatz Monat 2023'!S18</f>
    </oc>
    <nc r="I19">
      <v>341615</v>
    </nc>
  </rcc>
  <rcc rId="7414" sId="14" numFmtId="34">
    <oc r="J19">
      <f>SUM(B19:I19)</f>
    </oc>
    <nc r="J19">
      <v>7099731.5500000007</v>
    </nc>
  </rcc>
  <rcc rId="7415" sId="14" numFmtId="34">
    <oc r="K19">
      <f>(100/J17*J19)-100</f>
    </oc>
    <nc r="K19">
      <v>67.943203122856858</v>
    </nc>
  </rcc>
  <rcc rId="7416" sId="14">
    <oc r="K20">
      <f>(100/J18*J20)-100</f>
    </oc>
    <nc r="K20">
      <f>(100/J19*J20)-100</f>
    </nc>
  </rcc>
  <rrc rId="7417" sId="15" ref="P1:P1048576" action="deleteCol">
    <undo index="65535" exp="ref" v="1" dr="P91" r="Q91" sId="15"/>
    <undo index="65535" exp="ref" v="1" dr="P90" r="Q90" sId="15"/>
    <undo index="65535" exp="ref" v="1" dr="P89" r="Q89" sId="15"/>
    <undo index="65535" exp="ref" v="1" dr="P88" r="Q88" sId="15"/>
    <undo index="65535" exp="ref" v="1" dr="P87" r="Q87" sId="15"/>
    <undo index="65535" exp="ref" v="1" dr="P86" r="Q86" sId="15"/>
    <undo index="65535" exp="ref" v="1" dr="P85" r="Q85" sId="15"/>
    <undo index="65535" exp="ref" v="1" dr="P84" r="Q84" sId="15"/>
    <undo index="65535" exp="ref" v="1" dr="P83" r="Q83" sId="15"/>
    <undo index="65535" exp="ref" v="1" dr="P82" r="Q82" sId="15"/>
    <undo index="65535" exp="ref" v="1" dr="P81" r="Q81" sId="15"/>
    <undo index="65535" exp="ref" v="1" dr="P80" r="Q80" sId="15"/>
    <undo index="65535" exp="ref" v="1" dr="P79" r="Q79" sId="15"/>
    <undo index="65535" exp="ref" v="1" dr="P76" r="Q76" sId="15"/>
    <undo index="65535" exp="ref" v="1" dr="P75" r="Q75" sId="15"/>
    <undo index="65535" exp="ref" v="1" dr="P74" r="Q74" sId="15"/>
    <undo index="65535" exp="ref" v="1" dr="P73" r="Q73" sId="15"/>
    <undo index="65535" exp="ref" v="1" dr="P72" r="Q72" sId="15"/>
    <undo index="65535" exp="ref" v="1" dr="P71" r="Q71" sId="15"/>
    <undo index="65535" exp="ref" v="1" dr="P70" r="Q70" sId="15"/>
    <undo index="65535" exp="ref" v="1" dr="P69" r="Q69" sId="15"/>
    <undo index="65535" exp="ref" v="1" dr="P68" r="Q68" sId="15"/>
    <undo index="65535" exp="ref" v="1" dr="P67" r="Q67" sId="15"/>
    <undo index="65535" exp="ref" v="1" dr="P66" r="Q66" sId="15"/>
    <undo index="65535" exp="ref" v="1" dr="P65" r="Q65" sId="15"/>
    <undo index="65535" exp="ref" v="1" dr="P64" r="Q64" sId="15"/>
    <undo index="65535" exp="ref" v="1" dr="P61" r="Q61" sId="15"/>
    <undo index="65535" exp="ref" v="1" dr="P60" r="Q60" sId="15"/>
    <undo index="65535" exp="ref" v="1" dr="P59" r="Q59" sId="15"/>
    <undo index="65535" exp="ref" v="1" dr="P58" r="Q58" sId="15"/>
    <undo index="65535" exp="ref" v="1" dr="P57" r="Q57" sId="15"/>
    <undo index="65535" exp="ref" v="1" dr="P56" r="Q56" sId="15"/>
    <undo index="65535" exp="ref" v="1" dr="P55" r="Q55" sId="15"/>
    <undo index="65535" exp="ref" v="1" dr="P54" r="Q54" sId="15"/>
    <undo index="65535" exp="ref" v="1" dr="P53" r="Q53" sId="15"/>
    <undo index="65535" exp="ref" v="1" dr="P52" r="Q52" sId="15"/>
    <undo index="65535" exp="ref" v="1" dr="P51" r="Q51" sId="15"/>
    <undo index="65535" exp="ref" v="1" dr="P50" r="Q50" sId="15"/>
    <undo index="65535" exp="ref" v="1" dr="P49" r="Q49" sId="15"/>
    <undo index="65535" exp="ref" v="1" dr="P46" r="Q46" sId="15"/>
    <undo index="65535" exp="ref" v="1" dr="P45" r="Q45" sId="15"/>
    <undo index="65535" exp="ref" v="1" dr="P44" r="Q44" sId="15"/>
    <undo index="65535" exp="ref" v="1" dr="P43" r="Q43" sId="15"/>
    <undo index="65535" exp="ref" v="1" dr="P42" r="Q42" sId="15"/>
    <undo index="65535" exp="ref" v="1" dr="P41" r="Q41" sId="15"/>
    <undo index="65535" exp="ref" v="1" dr="P40" r="Q40" sId="15"/>
    <undo index="65535" exp="ref" v="1" dr="P39" r="Q39" sId="15"/>
    <undo index="65535" exp="ref" v="1" dr="P38" r="Q38" sId="15"/>
    <undo index="65535" exp="ref" v="1" dr="P37" r="Q37" sId="15"/>
    <undo index="65535" exp="ref" v="1" dr="P36" r="Q36" sId="15"/>
    <undo index="65535" exp="ref" v="1" dr="P35" r="Q35" sId="15"/>
    <undo index="65535" exp="ref" v="1" dr="P34" r="Q34" sId="15"/>
    <undo index="65535" exp="ref" v="1" dr="P31" r="Q31" sId="15"/>
    <undo index="65535" exp="ref" v="1" dr="P30" r="Q30" sId="15"/>
    <undo index="65535" exp="ref" v="1" dr="P29" r="Q29" sId="15"/>
    <undo index="65535" exp="ref" v="1" dr="P28" r="Q28" sId="15"/>
    <undo index="65535" exp="ref" v="1" dr="P27" r="Q27" sId="15"/>
    <undo index="65535" exp="ref" v="1" dr="P26" r="Q26" sId="15"/>
    <undo index="65535" exp="ref" v="1" dr="P25" r="Q25" sId="15"/>
    <undo index="65535" exp="ref" v="1" dr="P24" r="Q24" sId="15"/>
    <undo index="65535" exp="ref" v="1" dr="P23" r="Q23" sId="15"/>
    <undo index="65535" exp="ref" v="1" dr="P22" r="Q22" sId="15"/>
    <undo index="65535" exp="ref" v="1" dr="P21" r="Q21" sId="15"/>
    <undo index="65535" exp="ref" v="1" dr="P20" r="Q20" sId="15"/>
    <undo index="65535" exp="ref" v="1" dr="P19" r="Q19" sId="15"/>
    <undo index="65535" exp="ref" v="1" dr="P16" r="Q16" sId="15"/>
    <undo index="65535" exp="ref" v="1" dr="P15" r="Q15" sId="15"/>
    <undo index="65535" exp="ref" v="1" dr="P14" r="Q14" sId="15"/>
    <undo index="65535" exp="ref" v="1" dr="P13" r="Q13" sId="15"/>
    <undo index="65535" exp="ref" v="1" dr="P12" r="Q12" sId="15"/>
    <undo index="65535" exp="ref" v="1" dr="P11" r="Q11" sId="15"/>
    <undo index="65535" exp="ref" v="1" dr="P10" r="Q10" sId="15"/>
    <undo index="65535" exp="ref" v="1" dr="P9" r="Q9" sId="15"/>
    <undo index="65535" exp="ref" v="1" dr="P8" r="Q8" sId="15"/>
    <undo index="65535" exp="ref" v="1" dr="P7" r="Q7" sId="15"/>
    <undo index="65535" exp="ref" v="1" dr="P6" r="Q6" sId="15"/>
    <undo index="65535" exp="ref" v="1" dr="P5" r="Q5" sId="15"/>
    <undo index="65535" exp="ref" v="1" dr="P4" r="Q4" sId="15"/>
    <rfmt sheetId="15" xfDxf="1" s="1" sqref="P1:P1048576" start="0" length="0">
      <dxf>
        <font>
          <b val="0"/>
          <i val="0"/>
          <strike val="0"/>
          <condense val="0"/>
          <extend val="0"/>
          <outline val="0"/>
          <shadow val="0"/>
          <u val="none"/>
          <vertAlign val="baseline"/>
          <sz val="11"/>
          <color theme="1"/>
          <name val="DIN Offc"/>
          <family val="2"/>
          <scheme val="none"/>
        </font>
        <numFmt numFmtId="0" formatCode="General"/>
        <fill>
          <patternFill patternType="none">
            <fgColor indexed="64"/>
            <bgColor indexed="65"/>
          </patternFill>
        </fill>
        <alignment horizontal="general" vertical="center" textRotation="0" wrapText="0" indent="0" justifyLastLine="0" shrinkToFit="0" readingOrder="0"/>
        <border diagonalUp="0" diagonalDown="0" outline="0">
          <left/>
          <right/>
          <top/>
          <bottom/>
        </border>
        <protection locked="1" hidden="0"/>
      </dxf>
    </rfmt>
    <rfmt sheetId="15" sqref="P1" start="0" length="0">
      <dxf>
        <alignment horizontal="center"/>
      </dxf>
    </rfmt>
    <rcc rId="0" sId="15" dxf="1">
      <nc r="P3">
        <v>2023</v>
      </nc>
      <ndxf>
        <font>
          <b/>
          <sz val="11"/>
          <color theme="1"/>
          <name val="DIN Offc"/>
          <family val="2"/>
          <scheme val="none"/>
        </font>
        <fill>
          <patternFill patternType="solid">
            <bgColor theme="0" tint="-0.34998626667073579"/>
          </patternFill>
        </fill>
        <alignment horizontal="center"/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thin">
            <color indexed="64"/>
          </bottom>
        </border>
      </ndxf>
    </rcc>
    <rcc rId="0" sId="15" s="1" dxf="1">
      <nc r="P4">
        <f>'01_23'!Y42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">
        <f>'02_23'!Y38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">
        <f>'03_23'!Y41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">
        <f>'04_23'!Y40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">
        <f>'05_23'!Y41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9">
        <f>'06_23'!Y40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0">
        <f>'07_23'!Y41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1">
        <f>'08_23'!Y41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2">
        <f>'09_23'!Y40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3">
        <f>'10_23'!Y42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4">
        <f>'11_23'!Y40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5">
        <f>'12_23'!Y41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6">
        <f>SUM(P4:P15)</f>
      </nc>
      <n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5" tint="0.79998168889431442"/>
          </patternFill>
        </fill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thin">
            <color indexed="64"/>
          </bottom>
        </border>
      </ndxf>
    </rcc>
    <rcc rId="0" sId="15" dxf="1">
      <nc r="P18">
        <v>2022</v>
      </nc>
      <ndxf>
        <font>
          <b/>
          <sz val="11"/>
          <color theme="1"/>
          <name val="DIN Offc"/>
          <family val="2"/>
          <scheme val="none"/>
        </font>
        <fill>
          <patternFill patternType="solid">
            <bgColor theme="0" tint="-0.14999847407452621"/>
          </patternFill>
        </fill>
        <alignment horizontal="center"/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thin">
            <color indexed="64"/>
          </bottom>
        </border>
      </ndxf>
    </rcc>
    <rcc rId="0" sId="15" s="1" dxf="1">
      <nc r="P19">
        <f>'01_23'!E42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0">
        <f>'02_23'!E38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1">
        <f>'03_23'!E41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2">
        <f>'04_23'!E40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3">
        <f>'05_23'!E41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4">
        <f>'06_23'!E40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5">
        <f>'07_23'!E41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6">
        <f>'08_23'!E41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7">
        <f>'09_23'!E40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8">
        <f>'10_23'!E42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9">
        <f>'11_23'!E40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0">
        <f>'12_23'!E41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1">
        <f>SUM(P19:P30)</f>
      </nc>
      <n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5" tint="0.79998168889431442"/>
          </patternFill>
        </fill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medium">
            <color indexed="64"/>
          </bottom>
        </border>
      </ndxf>
    </rcc>
    <rcc rId="0" sId="15" dxf="1">
      <nc r="P33">
        <v>2022</v>
      </nc>
      <ndxf>
        <font>
          <b/>
          <sz val="11"/>
          <color theme="1"/>
          <name val="DIN Offc"/>
          <family val="2"/>
          <scheme val="none"/>
        </font>
        <fill>
          <patternFill patternType="solid">
            <bgColor theme="0" tint="-0.14999847407452621"/>
          </patternFill>
        </fill>
        <alignment horizontal="center"/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thin">
            <color indexed="64"/>
          </bottom>
        </border>
      </ndxf>
    </rcc>
    <rcc rId="0" sId="15" s="1" dxf="1">
      <nc r="P34">
        <f>'01_23'!S42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5">
        <f>'02_23'!S38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6">
        <f>'03_23'!S41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7">
        <f>'04_23'!S40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8">
        <f>'05_23'!S41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9">
        <f>'06_23'!S40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0">
        <f>'07_23'!S41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1">
        <f>'08_23'!S41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2">
        <f>'09_23'!S40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3">
        <f>'10_23'!S42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4">
        <f>'11_23'!S40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5">
        <f>'12_23'!S41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6">
        <f>SUM(P34:P45)</f>
      </nc>
      <n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5" tint="0.79998168889431442"/>
          </patternFill>
        </fill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medium">
            <color indexed="64"/>
          </bottom>
        </border>
      </ndxf>
    </rcc>
    <rfmt sheetId="15" s="1" sqref="P47" start="0" length="0">
      <dxf>
        <font>
          <sz val="11"/>
          <color auto="1"/>
          <name val="DIN Offc"/>
          <family val="2"/>
          <scheme val="none"/>
        </font>
        <numFmt numFmtId="4" formatCode="#,##0.00"/>
      </dxf>
    </rfmt>
    <rcc rId="0" sId="15" dxf="1">
      <nc r="P48">
        <v>2022</v>
      </nc>
      <ndxf>
        <font>
          <b/>
          <sz val="11"/>
          <color theme="1"/>
          <name val="DIN Offc"/>
          <family val="2"/>
          <scheme val="none"/>
        </font>
        <fill>
          <patternFill patternType="solid">
            <bgColor theme="0" tint="-0.14999847407452621"/>
          </patternFill>
        </fill>
        <alignment horizontal="center"/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thin">
            <color indexed="64"/>
          </bottom>
        </border>
      </ndxf>
    </rcc>
    <rcc rId="0" sId="15" s="1" dxf="1">
      <nc r="P49">
        <f>'01_23'!M42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0">
        <f>'02_23'!M38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1">
        <f>'03_23'!M41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2">
        <f>'04_23'!M40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3">
        <f>'05_23'!M41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4">
        <f>'06_23'!M40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5">
        <f>'07_23'!M41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6">
        <f>'08_23'!M41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7">
        <f>'09_23'!M40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8">
        <f>'10_23'!M42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9">
        <f>'11_23'!M40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0">
        <f>'12_23'!M41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1">
        <f>SUM(P49:P60)</f>
      </nc>
      <n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5" tint="0.79998168889431442"/>
          </patternFill>
        </fill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medium">
            <color indexed="64"/>
          </bottom>
        </border>
      </ndxf>
    </rcc>
    <rcc rId="0" sId="15" dxf="1">
      <nc r="P63">
        <v>2022</v>
      </nc>
      <ndxf>
        <font>
          <b/>
          <sz val="11"/>
          <color theme="1"/>
          <name val="DIN Offc"/>
          <family val="2"/>
          <scheme val="none"/>
        </font>
        <fill>
          <patternFill patternType="solid">
            <bgColor theme="0" tint="-0.14999847407452621"/>
          </patternFill>
        </fill>
        <alignment horizontal="center"/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thin">
            <color indexed="64"/>
          </bottom>
        </border>
      </ndxf>
    </rcc>
    <rcc rId="0" sId="15" s="1" dxf="1">
      <nc r="P64">
        <f>'01_23'!#REF!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5">
        <f>'02_23'!#REF!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6">
        <f>'03_23'!O40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7">
        <f>'04_23'!O40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8">
        <f>'05_23'!O41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9">
        <f>'06_23'!Q40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0">
        <f>'07_23'!Q41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1">
        <f>'08_23'!Q41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2">
        <f>'09_23'!Q40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3">
        <f>'10_23'!Q42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4">
        <f>'11_23'!Q40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5">
        <f>'12_23'!Q41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6">
        <f>SUM(P64:P75)</f>
      </nc>
      <n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5" tint="0.79998168889431442"/>
          </patternFill>
        </fill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medium">
            <color indexed="64"/>
          </bottom>
        </border>
      </ndxf>
    </rcc>
    <rcc rId="0" sId="15" dxf="1">
      <nc r="P78">
        <v>2022</v>
      </nc>
      <ndxf>
        <font>
          <b/>
          <sz val="11"/>
          <color theme="1"/>
          <name val="DIN Offc"/>
          <family val="2"/>
          <scheme val="none"/>
        </font>
        <fill>
          <patternFill patternType="solid">
            <bgColor theme="0" tint="-0.14999847407452621"/>
          </patternFill>
        </fill>
        <alignment horizontal="center"/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thin">
            <color indexed="64"/>
          </bottom>
        </border>
      </ndxf>
    </rcc>
    <rcc rId="0" sId="15" s="1" dxf="1">
      <nc r="P79">
        <f>'01_23'!G42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0">
        <f>'02_23'!G38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1">
        <f>'03_23'!G41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2">
        <f>'04_23'!G40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3">
        <f>'05_23'!G41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4">
        <f>'06_23'!G40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5">
        <f>'06_23'!G40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6">
        <f>'07_23'!G41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7">
        <f>'09_23'!G40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8">
        <f>'10_23'!G42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9">
        <f>'11_23'!G40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90">
        <f>'12_23'!G41</f>
      </nc>
      <ndxf>
        <font>
          <sz val="11"/>
          <color auto="1"/>
          <name val="DIN Offc"/>
          <family val="2"/>
          <scheme val="none"/>
        </font>
        <numFmt numFmtId="3" formatCode="#,##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91">
        <f>SUM(P79:P90)</f>
      </nc>
      <n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5" tint="0.79998168889431442"/>
          </patternFill>
        </fill>
        <border outline="0">
          <left style="medium">
            <color indexed="64"/>
          </left>
          <right style="thin">
            <color indexed="64"/>
          </right>
          <top style="medium">
            <color indexed="64"/>
          </top>
          <bottom style="medium">
            <color indexed="64"/>
          </bottom>
        </border>
      </ndxf>
    </rcc>
  </rrc>
  <rrc rId="7418" sId="15" ref="P1:P1048576" action="deleteCol">
    <rfmt sheetId="15" xfDxf="1" s="1" sqref="P1:P1048576" start="0" length="0">
      <dxf>
        <font>
          <b val="0"/>
          <i val="0"/>
          <strike val="0"/>
          <condense val="0"/>
          <extend val="0"/>
          <outline val="0"/>
          <shadow val="0"/>
          <u val="none"/>
          <vertAlign val="baseline"/>
          <sz val="10"/>
          <color theme="1"/>
          <name val="DIN Offc"/>
          <family val="2"/>
          <scheme val="none"/>
        </font>
        <numFmt numFmtId="0" formatCode="General"/>
        <fill>
          <patternFill patternType="none">
            <fgColor indexed="64"/>
            <bgColor indexed="65"/>
          </patternFill>
        </fill>
        <alignment horizontal="general" vertical="center" textRotation="0" wrapText="0" indent="0" justifyLastLine="0" shrinkToFit="0" readingOrder="0"/>
        <border diagonalUp="0" diagonalDown="0" outline="0">
          <left/>
          <right/>
          <top/>
          <bottom/>
        </border>
        <protection locked="1" hidden="0"/>
      </dxf>
    </rfmt>
    <rfmt sheetId="15" sqref="P1" start="0" length="0">
      <dxf>
        <font>
          <sz val="11"/>
          <color theme="1"/>
          <name val="DIN Offc"/>
          <family val="2"/>
          <scheme val="none"/>
        </font>
      </dxf>
    </rfmt>
    <rcc rId="0" sId="15" dxf="1">
      <nc r="P3" t="inlineStr">
        <is>
          <t>Index</t>
        </is>
      </nc>
      <ndxf>
        <font>
          <b/>
          <sz val="10"/>
        </font>
        <fill>
          <patternFill patternType="solid">
            <bgColor theme="0" tint="-0.34998626667073579"/>
          </patternFill>
        </fill>
        <alignment horizontal="center"/>
        <border outline="0">
          <right style="medium">
            <color indexed="64"/>
          </right>
          <top style="medium">
            <color indexed="64"/>
          </top>
        </border>
      </ndxf>
    </rcc>
    <rcc rId="0" sId="15" s="1" dxf="1">
      <nc r="P4">
        <f>SUM(100/N4*#REF!)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">
        <f>SUM(100/N5*#REF!)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">
        <f>SUM(100/N6*#REF!)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">
        <f>SUM(100/N7*#REF!)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">
        <f>SUM(100/N8*#REF!)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9">
        <f>SUM(100/N9*#REF!)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0">
        <f>SUM(100/N10*#REF!)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1">
        <f>SUM(100/N11*#REF!)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2">
        <f>SUM(100/N12*#REF!)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3">
        <f>SUM(100/N13*#REF!)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4">
        <f>SUM(100/N14*#REF!)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15">
        <f>SUM(100/N15*#REF!)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</border>
      </ndxf>
    </rcc>
    <rcc rId="0" sId="15" s="1" dxf="1">
      <nc r="P16">
        <f>SUM(100/N16*#REF!)</f>
      </nc>
      <ndxf>
        <font>
          <b/>
          <sz val="10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5" tint="0.79998168889431442"/>
          </patternFill>
        </fill>
        <border outline="0">
          <right style="medium">
            <color indexed="64"/>
          </right>
          <top style="medium">
            <color indexed="64"/>
          </top>
          <bottom style="thin">
            <color indexed="64"/>
          </bottom>
        </border>
      </ndxf>
    </rcc>
    <rcc rId="0" sId="15" dxf="1">
      <nc r="P18" t="inlineStr">
        <is>
          <t>Index</t>
        </is>
      </nc>
      <ndxf>
        <font>
          <b/>
          <sz val="10"/>
        </font>
        <fill>
          <patternFill patternType="solid">
            <bgColor theme="0" tint="-0.14999847407452621"/>
          </patternFill>
        </fill>
        <alignment horizontal="center"/>
        <border outline="0">
          <right style="medium">
            <color indexed="64"/>
          </right>
          <top style="medium">
            <color indexed="64"/>
          </top>
        </border>
      </ndxf>
    </rcc>
    <rcc rId="0" sId="15" s="1" dxf="1">
      <nc r="P19">
        <f>SUM(100/N19*#REF!)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0">
        <f>SUM(100/N20*#REF!)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1">
        <f>SUM(100/N21*#REF!)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2">
        <f>SUM(100/N22*#REF!)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3">
        <f>SUM(100/N23*#REF!)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4">
        <f>SUM(100/N24*#REF!)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5">
        <f>SUM(100/N25*#REF!)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6">
        <f>SUM(100/N26*#REF!)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7">
        <f>SUM(100/N27*#REF!)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8">
        <f>SUM(100/N28*#REF!)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29">
        <f>SUM(100/N29*#REF!)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0">
        <f>SUM(100/N30*#REF!)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</border>
      </ndxf>
    </rcc>
    <rcc rId="0" sId="15" s="1" dxf="1">
      <nc r="P31">
        <f>SUM(100/N31*#REF!)</f>
      </nc>
      <ndxf>
        <font>
          <b/>
          <sz val="10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5" tint="0.79998168889431442"/>
          </patternFill>
        </fill>
        <border outline="0">
          <right style="medium">
            <color indexed="64"/>
          </right>
          <top style="medium">
            <color indexed="64"/>
          </top>
          <bottom style="medium">
            <color indexed="64"/>
          </bottom>
        </border>
      </ndxf>
    </rcc>
    <rcc rId="0" sId="15" dxf="1">
      <nc r="P33" t="inlineStr">
        <is>
          <t>Index</t>
        </is>
      </nc>
      <ndxf>
        <font>
          <b/>
          <sz val="10"/>
        </font>
        <fill>
          <patternFill patternType="solid">
            <bgColor theme="0" tint="-0.14999847407452621"/>
          </patternFill>
        </fill>
        <alignment horizontal="center"/>
        <border outline="0">
          <right style="medium">
            <color indexed="64"/>
          </right>
          <top style="medium">
            <color indexed="64"/>
          </top>
        </border>
      </ndxf>
    </rcc>
    <rcc rId="0" sId="15" s="1" dxf="1">
      <nc r="P34">
        <f>SUM(100/N34*#REF!)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5">
        <f>SUM(100/N35*#REF!)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6">
        <f>SUM(100/N36*#REF!)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7">
        <f>SUM(100/N37*#REF!)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8">
        <f>SUM(100/N38*#REF!)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39">
        <f>SUM(100/N39*#REF!)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0">
        <f>SUM(100/N40*#REF!)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1">
        <f>SUM(100/N41*#REF!)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2">
        <f>SUM(100/N42*#REF!)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3">
        <f>SUM(100/N43*#REF!)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4">
        <f>SUM(100/N44*#REF!)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45">
        <f>SUM(100/N45*#REF!)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</border>
      </ndxf>
    </rcc>
    <rcc rId="0" sId="15" s="1" dxf="1">
      <nc r="P46">
        <f>SUM(100/N46*#REF!)</f>
      </nc>
      <ndxf>
        <font>
          <b/>
          <sz val="10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5" tint="0.79998168889431442"/>
          </patternFill>
        </fill>
        <border outline="0">
          <right style="medium">
            <color indexed="64"/>
          </right>
          <top style="medium">
            <color indexed="64"/>
          </top>
          <bottom style="medium">
            <color indexed="64"/>
          </bottom>
        </border>
      </ndxf>
    </rcc>
    <rfmt sheetId="15" s="1" sqref="P47" start="0" length="0">
      <dxf>
        <font>
          <b/>
          <sz val="10"/>
          <color auto="1"/>
          <name val="DIN Offc"/>
          <family val="2"/>
          <scheme val="none"/>
        </font>
        <numFmt numFmtId="4" formatCode="#,##0.00"/>
      </dxf>
    </rfmt>
    <rcc rId="0" sId="15" dxf="1">
      <nc r="P48" t="inlineStr">
        <is>
          <t>Index</t>
        </is>
      </nc>
      <ndxf>
        <font>
          <b/>
          <sz val="10"/>
        </font>
        <fill>
          <patternFill patternType="solid">
            <bgColor theme="0" tint="-0.14999847407452621"/>
          </patternFill>
        </fill>
        <alignment horizontal="center"/>
        <border outline="0">
          <right style="medium">
            <color indexed="64"/>
          </right>
          <top style="medium">
            <color indexed="64"/>
          </top>
        </border>
      </ndxf>
    </rcc>
    <rcc rId="0" sId="15" s="1" dxf="1">
      <nc r="P49">
        <f>SUM(100/N49*#REF!)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0">
        <f>SUM(100/N50*#REF!)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1">
        <f>SUM(100/N51*#REF!)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2">
        <f>SUM(100/N52*#REF!)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3">
        <f>SUM(100/N53*#REF!)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4">
        <f>SUM(100/N54*#REF!)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5">
        <f>SUM(100/N55*#REF!)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6">
        <f>SUM(100/N56*#REF!)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7">
        <f>SUM(100/N57*#REF!)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8">
        <f>SUM(100/N58*#REF!)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59">
        <f>SUM(100/N59*#REF!)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0">
        <f>SUM(100/N60*#REF!)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</border>
      </ndxf>
    </rcc>
    <rcc rId="0" sId="15" s="1" dxf="1">
      <nc r="P61">
        <f>SUM(100/N61*#REF!)</f>
      </nc>
      <ndxf>
        <font>
          <b/>
          <sz val="10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5" tint="0.79998168889431442"/>
          </patternFill>
        </fill>
        <border outline="0">
          <right style="medium">
            <color indexed="64"/>
          </right>
          <top style="medium">
            <color indexed="64"/>
          </top>
          <bottom style="medium">
            <color indexed="64"/>
          </bottom>
        </border>
      </ndxf>
    </rcc>
    <rcc rId="0" sId="15" dxf="1">
      <nc r="P63" t="inlineStr">
        <is>
          <t>Index</t>
        </is>
      </nc>
      <ndxf>
        <font>
          <b/>
          <sz val="10"/>
        </font>
        <fill>
          <patternFill patternType="solid">
            <bgColor theme="0" tint="-0.14999847407452621"/>
          </patternFill>
        </fill>
        <alignment horizontal="center"/>
        <border outline="0">
          <right style="medium">
            <color indexed="64"/>
          </right>
          <top style="medium">
            <color indexed="64"/>
          </top>
        </border>
      </ndxf>
    </rcc>
    <rcc rId="0" sId="15" s="1" dxf="1">
      <nc r="P64">
        <f>SUM(100/N64*#REF!)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5">
        <f>SUM(100/N65*#REF!)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6">
        <f>SUM(100/N66*#REF!)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7">
        <f>SUM(100/N67*#REF!)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8">
        <f>SUM(100/N68*#REF!)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69">
        <f>SUM(100/N69*#REF!)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0">
        <f>SUM(100/N70*#REF!)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1">
        <f>SUM(100/N71*#REF!)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2">
        <f>SUM(100/N72*#REF!)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3">
        <f>SUM(100/N73*#REF!)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4">
        <f>SUM(100/N74*#REF!)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75">
        <f>SUM(100/N75*#REF!)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</border>
      </ndxf>
    </rcc>
    <rcc rId="0" sId="15" s="1" dxf="1">
      <nc r="P76">
        <f>SUM(100/N76*#REF!)</f>
      </nc>
      <ndxf>
        <font>
          <b/>
          <sz val="10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5" tint="0.79998168889431442"/>
          </patternFill>
        </fill>
        <border outline="0">
          <right style="medium">
            <color indexed="64"/>
          </right>
          <top style="medium">
            <color indexed="64"/>
          </top>
          <bottom style="medium">
            <color indexed="64"/>
          </bottom>
        </border>
      </ndxf>
    </rcc>
    <rcc rId="0" sId="15" dxf="1">
      <nc r="P78" t="inlineStr">
        <is>
          <t>Index</t>
        </is>
      </nc>
      <ndxf>
        <font>
          <b/>
          <sz val="10"/>
        </font>
        <fill>
          <patternFill patternType="solid">
            <bgColor theme="0" tint="-0.14999847407452621"/>
          </patternFill>
        </fill>
        <alignment horizontal="center"/>
        <border outline="0">
          <right style="medium">
            <color indexed="64"/>
          </right>
          <top style="medium">
            <color indexed="64"/>
          </top>
        </border>
      </ndxf>
    </rcc>
    <rcc rId="0" sId="15" s="1" dxf="1">
      <nc r="P79">
        <f>SUM(100/N79*#REF!)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0">
        <f>SUM(100/N80*#REF!)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1">
        <f>SUM(100/N81*#REF!)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2">
        <f>SUM(100/N82*#REF!)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3">
        <f>SUM(100/N83*#REF!)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4">
        <f>SUM(100/N84*#REF!)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5">
        <f>SUM(100/N85*#REF!)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6">
        <f>SUM(100/N86*#REF!)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7">
        <f>SUM(100/N87*#REF!)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8">
        <f>SUM(100/N88*#REF!)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89">
        <f>SUM(100/N89*#REF!)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5" s="1" dxf="1">
      <nc r="P90">
        <f>SUM(100/N90*#REF!)</f>
      </nc>
      <ndxf>
        <font>
          <sz val="10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</border>
      </ndxf>
    </rcc>
    <rcc rId="0" sId="15" s="1" dxf="1">
      <nc r="P91">
        <f>SUM(100/N91*#REF!)</f>
      </nc>
      <ndxf>
        <font>
          <b/>
          <sz val="10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5" tint="0.79998168889431442"/>
          </patternFill>
        </fill>
        <border outline="0">
          <right style="medium">
            <color indexed="64"/>
          </right>
          <top style="medium">
            <color indexed="64"/>
          </top>
          <bottom style="medium">
            <color indexed="64"/>
          </bottom>
        </border>
      </ndxf>
    </rcc>
  </rrc>
  <rrc rId="7419" sId="15" ref="N1:N1048576" action="insertCol"/>
  <rrc rId="7420" sId="15" ref="N1:N1048576" action="insertCol"/>
  <rcc rId="7421" sId="15">
    <oc r="P3">
      <v>2022</v>
    </oc>
    <nc r="P3">
      <v>2023</v>
    </nc>
  </rcc>
  <rcc rId="7422" sId="15">
    <nc r="N3">
      <v>2022</v>
    </nc>
  </rcc>
  <rcc rId="7423" sId="15">
    <nc r="O3" t="inlineStr">
      <is>
        <t>Index</t>
      </is>
    </nc>
  </rcc>
  <rcc rId="7424" sId="15" numFmtId="4">
    <nc r="N4">
      <v>126012.8</v>
    </nc>
  </rcc>
  <rcc rId="7425" sId="15" numFmtId="4">
    <nc r="O4">
      <v>233.0131269219319</v>
    </nc>
  </rcc>
  <rcc rId="7426" sId="15" numFmtId="4">
    <nc r="N5">
      <v>0</v>
    </nc>
  </rcc>
  <rcc rId="7427" sId="15" numFmtId="4">
    <nc r="O5">
      <v>0</v>
    </nc>
  </rcc>
  <rcc rId="7428" sId="15" numFmtId="4">
    <nc r="N6">
      <v>176143.85</v>
    </nc>
  </rcc>
  <rcc rId="7429" sId="15" numFmtId="4">
    <nc r="O6">
      <v>135.26422752521557</v>
    </nc>
  </rcc>
  <rcc rId="7430" sId="15" numFmtId="4">
    <nc r="N7">
      <v>323379.95</v>
    </nc>
  </rcc>
  <rcc rId="7431" sId="15" numFmtId="4">
    <nc r="O7">
      <v>106.80801274905663</v>
    </nc>
  </rcc>
  <rcc rId="7432" sId="15" numFmtId="4">
    <nc r="N8">
      <v>704030.39999999991</v>
    </nc>
  </rcc>
  <rcc rId="7433" sId="15" numFmtId="4">
    <nc r="O8">
      <v>172.57690910845125</v>
    </nc>
  </rcc>
  <rcc rId="7434" sId="15" numFmtId="4">
    <nc r="N9">
      <v>962253</v>
    </nc>
  </rcc>
  <rcc rId="7435" sId="15" numFmtId="4">
    <nc r="O9">
      <v>145.46358650756392</v>
    </nc>
  </rcc>
  <rcc rId="7436" sId="15" numFmtId="4">
    <nc r="N10">
      <v>1173916</v>
    </nc>
  </rcc>
  <rcc rId="7437" sId="15" numFmtId="4">
    <nc r="O10">
      <v>160.58857873589415</v>
    </nc>
  </rcc>
  <rcc rId="7438" sId="15" numFmtId="4">
    <nc r="N11">
      <v>1065671.55</v>
    </nc>
  </rcc>
  <rcc rId="7439" sId="15" numFmtId="4">
    <nc r="O11">
      <v>136.22627920715647</v>
    </nc>
  </rcc>
  <rcc rId="7440" sId="15" numFmtId="4">
    <nc r="N12">
      <v>854302.45000000007</v>
    </nc>
  </rcc>
  <rcc rId="7441" sId="15" numFmtId="4">
    <nc r="O12">
      <v>135.13432563372012</v>
    </nc>
  </rcc>
  <rcc rId="7442" sId="15" numFmtId="4">
    <nc r="N13">
      <v>714250.04999999993</v>
    </nc>
  </rcc>
  <rcc rId="7443" sId="15" numFmtId="4">
    <nc r="O13">
      <v>162.14242235245678</v>
    </nc>
  </rcc>
  <rcc rId="7444" sId="15" numFmtId="4">
    <nc r="N14">
      <v>570442.35</v>
    </nc>
  </rcc>
  <rcc rId="7445" sId="15" numFmtId="4">
    <nc r="O14">
      <v>207.21939231903022</v>
    </nc>
  </rcc>
  <rcc rId="7446" sId="15" numFmtId="4">
    <nc r="N15">
      <v>502151.65</v>
    </nc>
  </rcc>
  <rcc rId="7447" sId="15" numFmtId="4">
    <nc r="O15">
      <v>203.56729069710877</v>
    </nc>
  </rcc>
  <rcc rId="7448" sId="15" numFmtId="4">
    <nc r="N16">
      <v>7172554.0499999998</v>
    </nc>
  </rcc>
  <rcc rId="7449" sId="15" numFmtId="4">
    <nc r="O16">
      <v>153.26435585419023</v>
    </nc>
  </rcc>
  <rcc rId="7450" sId="15">
    <nc r="N18">
      <v>2022</v>
    </nc>
  </rcc>
  <rcc rId="7451" sId="15">
    <nc r="O18" t="inlineStr">
      <is>
        <t>Index</t>
      </is>
    </nc>
  </rcc>
  <rcc rId="7452" sId="15" numFmtId="4">
    <nc r="N19">
      <v>103421.3</v>
    </nc>
  </rcc>
  <rcc rId="7453" sId="15" numFmtId="4">
    <nc r="O19">
      <v>530.4227634770923</v>
    </nc>
  </rcc>
  <rcc rId="7454" sId="15" numFmtId="4">
    <nc r="N20">
      <v>0</v>
    </nc>
  </rcc>
  <rcc rId="7455" sId="15" numFmtId="4">
    <nc r="O20">
      <v>0</v>
    </nc>
  </rcc>
  <rcc rId="7456" sId="15" numFmtId="4">
    <nc r="N21">
      <v>101290.4</v>
    </nc>
  </rcc>
  <rcc rId="7457" sId="15" numFmtId="4">
    <nc r="O21">
      <v>239.46230534455816</v>
    </nc>
  </rcc>
  <rcc rId="7458" sId="15" numFmtId="4">
    <nc r="N22">
      <v>165571.4</v>
    </nc>
  </rcc>
  <rcc rId="7459" sId="15" numFmtId="4">
    <nc r="O22">
      <v>246.03636201529076</v>
    </nc>
  </rcc>
  <rcc rId="7460" sId="15" numFmtId="4">
    <nc r="N23">
      <v>147799.39999999997</v>
    </nc>
  </rcc>
  <rcc rId="7461" sId="15" numFmtId="4">
    <nc r="O23">
      <v>211.13114182699169</v>
    </nc>
  </rcc>
  <rcc rId="7462" sId="15" numFmtId="4">
    <nc r="N24">
      <v>126611.19999999998</v>
    </nc>
  </rcc>
  <rcc rId="7463" sId="15" numFmtId="4">
    <nc r="O24">
      <v>142.69314558710329</v>
    </nc>
  </rcc>
  <rcc rId="7464" sId="15" numFmtId="4">
    <nc r="N25">
      <v>76764.800000000017</v>
    </nc>
  </rcc>
  <rcc rId="7465" sId="15" numFmtId="4">
    <nc r="O25">
      <v>65.668020835204629</v>
    </nc>
  </rcc>
  <rcc rId="7466" sId="15" numFmtId="4">
    <nc r="N26">
      <v>127191.75</v>
    </nc>
  </rcc>
  <rcc rId="7467" sId="15" numFmtId="4">
    <nc r="O26">
      <v>101.60136371933039</v>
    </nc>
  </rcc>
  <rcc rId="7468" sId="15" numFmtId="4">
    <nc r="N27">
      <v>216778.8</v>
    </nc>
  </rcc>
  <rcc rId="7469" sId="15" numFmtId="4">
    <nc r="O27">
      <v>210.40683927926665</v>
    </nc>
  </rcc>
  <rcc rId="7470" sId="15" numFmtId="4">
    <nc r="N28">
      <v>291440.2</v>
    </nc>
  </rcc>
  <rcc rId="7471" sId="15" numFmtId="4">
    <nc r="O28">
      <v>175.68608491689216</v>
    </nc>
  </rcc>
  <rcc rId="7472" sId="15" numFmtId="4">
    <nc r="N29">
      <v>238417.45</v>
    </nc>
  </rcc>
  <rcc rId="7473" sId="15" numFmtId="4">
    <nc r="O29">
      <v>171.37946055362156</v>
    </nc>
  </rcc>
  <rcc rId="7474" sId="15" numFmtId="4">
    <nc r="N30">
      <v>270712.2</v>
    </nc>
  </rcc>
  <rcc rId="7475" sId="15" numFmtId="4">
    <nc r="O30">
      <v>192.32858785528475</v>
    </nc>
  </rcc>
  <rcc rId="7476" sId="15" numFmtId="4">
    <nc r="N31">
      <v>1865998.9</v>
    </nc>
  </rcc>
  <rcc rId="7477" sId="15" numFmtId="4">
    <nc r="O31">
      <v>171.96959398839655</v>
    </nc>
  </rcc>
  <rcc rId="7478" sId="15">
    <nc r="N33">
      <v>2022</v>
    </nc>
  </rcc>
  <rcc rId="7479" sId="15">
    <nc r="O33" t="inlineStr">
      <is>
        <t>Index</t>
      </is>
    </nc>
  </rcc>
  <rcc rId="7480" sId="15" numFmtId="4">
    <nc r="N34">
      <v>13230.7</v>
    </nc>
  </rcc>
  <rcc rId="7481" sId="15" numFmtId="4">
    <nc r="O34">
      <v>40.573892403607601</v>
    </nc>
  </rcc>
  <rcc rId="7482" sId="15" numFmtId="4">
    <nc r="N35">
      <v>0</v>
    </nc>
  </rcc>
  <rcc rId="7483" sId="15" numFmtId="4">
    <nc r="O35">
      <v>0</v>
    </nc>
  </rcc>
  <rcc rId="7484" sId="15" numFmtId="4">
    <nc r="N36">
      <v>24296.25</v>
    </nc>
  </rcc>
  <rcc rId="7485" sId="15" numFmtId="4">
    <nc r="O36">
      <v>34.898752859302562</v>
    </nc>
  </rcc>
  <rcc rId="7486" sId="15" numFmtId="4">
    <nc r="N37">
      <v>68169.149999999994</v>
    </nc>
  </rcc>
  <rcc rId="7487" sId="15" numFmtId="4">
    <nc r="O37">
      <v>57.23262493398898</v>
    </nc>
  </rcc>
  <rcc rId="7488" sId="15" numFmtId="4">
    <nc r="N38">
      <v>81056.400000000009</v>
    </nc>
  </rcc>
  <rcc rId="7489" sId="15" numFmtId="4">
    <nc r="O38">
      <v>56.742285338587152</v>
    </nc>
  </rcc>
  <rcc rId="7490" sId="15" numFmtId="4">
    <nc r="N39">
      <v>170948.5</v>
    </nc>
  </rcc>
  <rcc rId="7491" sId="15" numFmtId="4">
    <nc r="O39">
      <v>135.3266971082501</v>
    </nc>
  </rcc>
  <rcc rId="7492" sId="15" numFmtId="4">
    <nc r="N40">
      <v>220187.80000000002</v>
    </nc>
  </rcc>
  <rcc rId="7493" sId="15" numFmtId="4">
    <nc r="O40">
      <v>141.54006956546334</v>
    </nc>
  </rcc>
  <rcc rId="7494" sId="15" numFmtId="4">
    <nc r="N41">
      <v>201685.85</v>
    </nc>
  </rcc>
  <rcc rId="7495" sId="15" numFmtId="4">
    <nc r="O41">
      <v>129.29085688607054</v>
    </nc>
  </rcc>
  <rcc rId="7496" sId="15" numFmtId="4">
    <nc r="N42">
      <v>196049.1</v>
    </nc>
  </rcc>
  <rcc rId="7497" sId="15" numFmtId="4">
    <nc r="O42">
      <v>169.2392357136568</v>
    </nc>
  </rcc>
  <rcc rId="7498" sId="15" numFmtId="4">
    <nc r="N43">
      <v>148525.35</v>
    </nc>
  </rcc>
  <rcc rId="7499" sId="15" numFmtId="4">
    <nc r="O43">
      <v>160.5830147088397</v>
    </nc>
  </rcc>
  <rcc rId="7500" sId="15" numFmtId="4">
    <nc r="N44">
      <v>126613.8</v>
    </nc>
  </rcc>
  <rcc rId="7501" sId="15" numFmtId="4">
    <nc r="O44">
      <v>261.72123938165277</v>
    </nc>
  </rcc>
  <rcc rId="7502" sId="15" numFmtId="4">
    <nc r="N45">
      <v>104181.05</v>
    </nc>
  </rcc>
  <rcc rId="7503" sId="15" numFmtId="4">
    <nc r="O45">
      <v>241.63723931424701</v>
    </nc>
  </rcc>
  <rcc rId="7504" sId="15" numFmtId="4">
    <nc r="N46">
      <v>1354943.9500000002</v>
    </nc>
  </rcc>
  <rcc rId="7505" sId="15" numFmtId="4">
    <nc r="O46">
      <v>122.1527836809463</v>
    </nc>
  </rcc>
  <rcc rId="7506" sId="15">
    <nc r="N48">
      <v>2022</v>
    </nc>
  </rcc>
  <rcc rId="7507" sId="15">
    <nc r="O48" t="inlineStr">
      <is>
        <t>Index</t>
      </is>
    </nc>
  </rcc>
  <rcc rId="7508" sId="15" numFmtId="4">
    <nc r="N49">
      <v>3697.6000000000004</v>
    </nc>
  </rcc>
  <rcc rId="7509" sId="15">
    <nc r="O49" t="e">
      <v>#DIV/0!</v>
    </nc>
  </rcc>
  <rcc rId="7510" sId="15" numFmtId="4">
    <nc r="N50">
      <v>0</v>
    </nc>
  </rcc>
  <rcc rId="7511" sId="15" numFmtId="4">
    <nc r="O50">
      <v>0</v>
    </nc>
  </rcc>
  <rcc rId="7512" sId="15" numFmtId="4">
    <nc r="N51">
      <v>262.89999999999998</v>
    </nc>
  </rcc>
  <rcc rId="7513" sId="15" numFmtId="4">
    <nc r="O51">
      <v>3.7293425065607493</v>
    </nc>
  </rcc>
  <rcc rId="7514" sId="15" numFmtId="4">
    <nc r="N52">
      <v>1654.3</v>
    </nc>
  </rcc>
  <rcc rId="7515" sId="15" numFmtId="4">
    <nc r="O52">
      <v>15.281934744854597</v>
    </nc>
  </rcc>
  <rcc rId="7516" sId="15" numFmtId="4">
    <nc r="N53">
      <v>168622.5</v>
    </nc>
  </rcc>
  <rcc rId="7517" sId="15" numFmtId="4">
    <nc r="O53">
      <v>1180.7884877980464</v>
    </nc>
  </rcc>
  <rcc rId="7518" sId="15" numFmtId="4">
    <nc r="N54">
      <v>146839.80000000002</v>
    </nc>
  </rcc>
  <rcc rId="7519" sId="15" numFmtId="4">
    <nc r="O54">
      <v>264.4990110994629</v>
    </nc>
  </rcc>
  <rcc rId="7520" sId="15" numFmtId="4">
    <nc r="N55">
      <v>156394.20000000001</v>
    </nc>
  </rcc>
  <rcc rId="7521" sId="15" numFmtId="4">
    <nc r="O55">
      <v>136.79646485232607</v>
    </nc>
  </rcc>
  <rcc rId="7522" sId="15" numFmtId="4">
    <nc r="N56">
      <v>151068</v>
    </nc>
  </rcc>
  <rcc rId="7523" sId="15" numFmtId="4">
    <nc r="O56">
      <v>126.26099689587906</v>
    </nc>
  </rcc>
  <rcc rId="7524" sId="15" numFmtId="4">
    <nc r="N57">
      <v>181102.2</v>
    </nc>
  </rcc>
  <rcc rId="7525" sId="15" numFmtId="4">
    <nc r="O57">
      <v>231.84078837712138</v>
    </nc>
  </rcc>
  <rcc rId="7526" sId="15" numFmtId="4">
    <nc r="N58">
      <v>127223.05</v>
    </nc>
  </rcc>
  <rcc rId="7527" sId="15" numFmtId="4">
    <nc r="O58">
      <v>153.07569858214055</v>
    </nc>
  </rcc>
  <rcc rId="7528" sId="15" numFmtId="4">
    <nc r="N59">
      <v>93232.7</v>
    </nc>
  </rcc>
  <rcc rId="7529" sId="15" numFmtId="4">
    <nc r="O59">
      <v>225.94828035387764</v>
    </nc>
  </rcc>
  <rcc rId="7530" sId="15" numFmtId="4">
    <nc r="N60">
      <v>103274.99999999999</v>
    </nc>
  </rcc>
  <rcc rId="7531" sId="15" numFmtId="4">
    <nc r="O60">
      <v>204.09151362685094</v>
    </nc>
  </rcc>
  <rcc rId="7532" sId="15" numFmtId="4">
    <nc r="N61">
      <v>1133372.25</v>
    </nc>
  </rcc>
  <rcc rId="7533" sId="15" numFmtId="4">
    <nc r="O61">
      <v>197.06878649758858</v>
    </nc>
  </rcc>
  <rcc rId="7534" sId="15">
    <nc r="N63">
      <v>2022</v>
    </nc>
  </rcc>
  <rcc rId="7535" sId="15">
    <nc r="O63" t="inlineStr">
      <is>
        <t>Index</t>
      </is>
    </nc>
  </rcc>
  <rcc rId="7536" sId="15" numFmtId="4">
    <nc r="N64">
      <v>797.69999999999993</v>
    </nc>
  </rcc>
  <rcc rId="7537" sId="15" numFmtId="4">
    <nc r="O64">
      <v>40.432865325155859</v>
    </nc>
  </rcc>
  <rcc rId="7538" sId="15" numFmtId="4">
    <nc r="N65">
      <v>0</v>
    </nc>
  </rcc>
  <rcc rId="7539" sId="15" numFmtId="4">
    <nc r="O65">
      <v>0</v>
    </nc>
  </rcc>
  <rcc rId="7540" sId="15" numFmtId="4">
    <nc r="N66">
      <v>726.9</v>
    </nc>
  </rcc>
  <rcc rId="7541" sId="15" numFmtId="4">
    <nc r="O66">
      <v>6.8450839509195527</v>
    </nc>
  </rcc>
  <rcc rId="7542" sId="15" numFmtId="4">
    <nc r="N67">
      <v>4847.5</v>
    </nc>
  </rcc>
  <rcc rId="7543" sId="15" numFmtId="4">
    <nc r="O67">
      <v>24.14935485478005</v>
    </nc>
  </rcc>
  <rcc rId="7544" sId="15" numFmtId="4">
    <nc r="N68">
      <v>21975.9</v>
    </nc>
  </rcc>
  <rcc rId="7545" sId="15" numFmtId="4">
    <nc r="O68">
      <v>987.59212655042245</v>
    </nc>
  </rcc>
  <rcc rId="7546" sId="15" numFmtId="4">
    <nc r="N69">
      <v>86423.1</v>
    </nc>
  </rcc>
  <rcc rId="7547" sId="15" numFmtId="4">
    <nc r="O69">
      <v>439.2555997743317</v>
    </nc>
  </rcc>
  <rcc rId="7548" sId="15" numFmtId="4">
    <nc r="N70">
      <v>30782.7</v>
    </nc>
  </rcc>
  <rcc rId="7549" sId="15" numFmtId="4">
    <nc r="O70">
      <v>465.72007806708325</v>
    </nc>
  </rcc>
  <rcc rId="7550" sId="15" numFmtId="4">
    <nc r="N71">
      <v>57846.1</v>
    </nc>
  </rcc>
  <rcc rId="7551" sId="15" numFmtId="4">
    <nc r="O71">
      <v>253.90696326989251</v>
    </nc>
  </rcc>
  <rcc rId="7552" sId="15" numFmtId="4">
    <nc r="N72">
      <v>103036.25</v>
    </nc>
  </rcc>
  <rcc rId="7553" sId="15" numFmtId="4">
    <nc r="O72">
      <v>277.78114772218714</v>
    </nc>
  </rcc>
  <rcc rId="7554" sId="15" numFmtId="4">
    <nc r="N73">
      <v>74735.150000000009</v>
    </nc>
  </rcc>
  <rcc rId="7555" sId="15" numFmtId="4">
    <nc r="O73">
      <v>383.7156705191332</v>
    </nc>
  </rcc>
  <rcc rId="7556" sId="15" numFmtId="4">
    <nc r="N74">
      <v>107188.7</v>
    </nc>
  </rcc>
  <rcc rId="7557" sId="15" numFmtId="4">
    <nc r="O74">
      <v>257.83775917290779</v>
    </nc>
  </rcc>
  <rcc rId="7558" sId="15" numFmtId="4">
    <nc r="N75">
      <v>23672.300000000003</v>
    </nc>
  </rcc>
  <rcc rId="7559" sId="15" numFmtId="4">
    <nc r="O75">
      <v>232.76597836774829</v>
    </nc>
  </rcc>
  <rcc rId="7560" sId="15" numFmtId="4">
    <nc r="N76">
      <v>512032.30000000005</v>
    </nc>
  </rcc>
  <rcc rId="7561" sId="15" numFmtId="4">
    <nc r="O76">
      <v>264.51836543128371</v>
    </nc>
  </rcc>
  <rcc rId="7562" sId="15">
    <nc r="N78">
      <v>2022</v>
    </nc>
  </rcc>
  <rcc rId="7563" sId="15">
    <nc r="O78" t="inlineStr">
      <is>
        <t>Index</t>
      </is>
    </nc>
  </rcc>
  <rcc rId="7564" sId="15" numFmtId="4">
    <nc r="N79">
      <v>3699.7</v>
    </nc>
  </rcc>
  <rcc rId="7565" sId="15" numFmtId="4">
    <nc r="N80">
      <v>0</v>
    </nc>
  </rcc>
  <rcc rId="7566" sId="15" numFmtId="4">
    <nc r="N81">
      <v>45490.9</v>
    </nc>
  </rcc>
  <rcc rId="7567" sId="15" numFmtId="4">
    <nc r="O81">
      <v>29674.429223744293</v>
    </nc>
  </rcc>
  <rcc rId="7568" sId="15" numFmtId="4">
    <nc r="N82">
      <v>74786.7</v>
    </nc>
  </rcc>
  <rcc rId="7569" sId="15" numFmtId="4">
    <nc r="O82">
      <v>103.25875197614133</v>
    </nc>
  </rcc>
  <rcc rId="7570" sId="15" numFmtId="4">
    <nc r="N83">
      <v>220452.3</v>
    </nc>
  </rcc>
  <rcc rId="7571" sId="15" numFmtId="4">
    <nc r="O83">
      <v>145.75551412250078</v>
    </nc>
  </rcc>
  <rcc rId="7572" sId="15" numFmtId="4">
    <nc r="N84">
      <v>311201.40000000002</v>
    </nc>
  </rcc>
  <rcc rId="7573" sId="15" numFmtId="4">
    <nc r="O84">
      <v>114.84760249327415</v>
    </nc>
  </rcc>
  <rcc rId="7574" sId="15" numFmtId="4">
    <nc r="N85">
      <v>311201.40000000002</v>
    </nc>
  </rcc>
  <rcc rId="7575" sId="15" numFmtId="4">
    <nc r="O85">
      <v>122.36848003460275</v>
    </nc>
  </rcc>
  <rcc rId="7576" sId="15" numFmtId="4">
    <nc r="N86">
      <v>485668</v>
    </nc>
  </rcc>
  <rcc rId="7577" sId="15" numFmtId="4">
    <nc r="O86">
      <v>198.41834998367852</v>
    </nc>
  </rcc>
  <rcc rId="7578" sId="15" numFmtId="4">
    <nc r="N87">
      <v>122627.99999999999</v>
    </nc>
  </rcc>
  <rcc rId="7579" sId="15" numFmtId="4">
    <nc r="O87">
      <v>54.148214775378172</v>
    </nc>
  </rcc>
  <rcc rId="7580" sId="15" numFmtId="4">
    <nc r="N88">
      <v>62828.55</v>
    </nc>
  </rcc>
  <rcc rId="7581" sId="15" numFmtId="4">
    <nc r="O88">
      <v>109.30506263048018</v>
    </nc>
  </rcc>
  <rcc rId="7582" sId="15" numFmtId="4">
    <nc r="N89">
      <v>3435.0000000000005</v>
    </nc>
  </rcc>
  <rcc rId="7583" sId="15" numFmtId="4">
    <nc r="O89">
      <v>92.044266995364296</v>
    </nc>
  </rcc>
  <rcc rId="7584" sId="15" numFmtId="4">
    <nc r="N90">
      <v>67.8</v>
    </nc>
  </rcc>
  <rcc rId="7585" sId="15" numFmtId="4">
    <nc r="O90">
      <v>3.8680967594705611</v>
    </nc>
  </rcc>
  <rcc rId="7586" sId="15" numFmtId="4">
    <nc r="N91">
      <v>1641459.75</v>
    </nc>
  </rcc>
  <rcc rId="7587" sId="15" numFmtId="4">
    <nc r="O91">
      <v>127.90793130439287</v>
    </nc>
  </rcc>
  <rfmt sheetId="15" sqref="O4:O16" start="0" length="0">
    <dxf>
      <border>
        <right style="medium">
          <color indexed="64"/>
        </right>
      </border>
    </dxf>
  </rfmt>
  <rcc rId="7588" sId="15">
    <oc r="P18">
      <v>2022</v>
    </oc>
    <nc r="P18">
      <v>2023</v>
    </nc>
  </rcc>
  <rcc rId="7589" sId="15">
    <oc r="P33">
      <v>2022</v>
    </oc>
    <nc r="P33">
      <v>2023</v>
    </nc>
  </rcc>
  <rcc rId="7590" sId="15">
    <oc r="P48">
      <v>2022</v>
    </oc>
    <nc r="P48">
      <v>2023</v>
    </nc>
  </rcc>
  <rcc rId="7591" sId="15">
    <oc r="Q49">
      <f>SUM(100/L49*P49)</f>
    </oc>
    <nc r="Q49">
      <f>SUM(100/L49*P49)</f>
    </nc>
  </rcc>
  <rcc rId="7592" sId="15">
    <oc r="P63">
      <v>2022</v>
    </oc>
    <nc r="P63">
      <v>2023</v>
    </nc>
  </rcc>
  <rcc rId="7593" sId="15">
    <oc r="P64">
      <f>'01_23'!#REF!</f>
    </oc>
    <nc r="P64">
      <f>'01_23'!O42</f>
    </nc>
  </rcc>
  <rcc rId="7594" sId="15">
    <oc r="P65">
      <f>'02_23'!#REF!</f>
    </oc>
    <nc r="P65">
      <f>'02_23'!O38</f>
    </nc>
  </rcc>
  <rcc rId="7595" sId="15">
    <oc r="P66">
      <f>'03_23'!M40</f>
    </oc>
    <nc r="P66">
      <f>'03_23'!O41</f>
    </nc>
  </rcc>
  <rcc rId="7596" sId="15">
    <oc r="P67">
      <f>'04_23'!M40</f>
    </oc>
    <nc r="P67">
      <f>'04_23'!O40</f>
    </nc>
  </rcc>
  <rcc rId="7597" sId="15">
    <oc r="P68">
      <f>'05_23'!M41</f>
    </oc>
    <nc r="P68">
      <f>'05_23'!O41</f>
    </nc>
  </rcc>
  <rcc rId="7598" sId="15">
    <oc r="P78">
      <v>2022</v>
    </oc>
    <nc r="P78">
      <v>2023</v>
    </nc>
  </rcc>
  <rcc rId="7599" sId="15" numFmtId="4">
    <nc r="O79">
      <v>0</v>
    </nc>
  </rcc>
  <rcc rId="7600" sId="15" numFmtId="4">
    <nc r="O80">
      <v>0</v>
    </nc>
  </rcc>
  <rcc rId="7601" sId="15">
    <oc r="Q79">
      <f>SUM(100/L79*P79)</f>
    </oc>
    <nc r="Q79">
      <f>SUM(100/L79*P79)</f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4" sId="15" numFmtId="4">
    <oc r="O4">
      <v>233.0131269219319</v>
    </oc>
    <nc r="O4">
      <v>233.01312692193201</v>
    </nc>
  </rcc>
  <rcc rId="7615" sId="15">
    <oc r="M4">
      <f>SUM(100/J4*L4)</f>
    </oc>
    <nc r="M4">
      <f>SUM(100/J4*L4)</f>
    </nc>
  </rcc>
  <rcc rId="7616" sId="15">
    <oc r="Q4">
      <f>SUM(100/L4*P4)</f>
    </oc>
    <nc r="Q4">
      <f>SUM(100/N4*P4)</f>
    </nc>
  </rcc>
  <rcc rId="7617" sId="15">
    <oc r="Q6">
      <f>SUM(100/L6*P6)</f>
    </oc>
    <nc r="Q6">
      <f>SUM(100/N6*P6)</f>
    </nc>
  </rcc>
  <rcc rId="7618" sId="15">
    <oc r="Q7">
      <f>SUM(100/L7*P7)</f>
    </oc>
    <nc r="Q7">
      <f>SUM(100/N7*P7)</f>
    </nc>
  </rcc>
  <rcc rId="7619" sId="15">
    <oc r="Q8">
      <f>SUM(100/L8*P8)</f>
    </oc>
    <nc r="Q8">
      <f>SUM(100/N8*P8)</f>
    </nc>
  </rcc>
  <rcc rId="7620" sId="15">
    <oc r="Q9">
      <f>SUM(100/L9*P9)</f>
    </oc>
    <nc r="Q9">
      <f>SUM(100/N9*P9)</f>
    </nc>
  </rcc>
  <rcc rId="7621" sId="15">
    <oc r="Q10">
      <f>SUM(100/L10*P10)</f>
    </oc>
    <nc r="Q10">
      <f>SUM(100/N10*P10)</f>
    </nc>
  </rcc>
  <rcc rId="7622" sId="15">
    <oc r="Q11">
      <f>SUM(100/L11*P11)</f>
    </oc>
    <nc r="Q11">
      <f>SUM(100/N11*P11)</f>
    </nc>
  </rcc>
  <rcc rId="7623" sId="15">
    <oc r="Q12">
      <f>SUM(100/L12*P12)</f>
    </oc>
    <nc r="Q12">
      <f>SUM(100/N12*P12)</f>
    </nc>
  </rcc>
  <rcc rId="7624" sId="15">
    <oc r="Q13">
      <f>SUM(100/L13*P13)</f>
    </oc>
    <nc r="Q13">
      <f>SUM(100/N13*P13)</f>
    </nc>
  </rcc>
  <rcc rId="7625" sId="15">
    <oc r="Q14">
      <f>SUM(100/L14*P14)</f>
    </oc>
    <nc r="Q14">
      <f>SUM(100/N14*P14)</f>
    </nc>
  </rcc>
  <rcc rId="7626" sId="15" odxf="1" dxf="1">
    <oc r="Q15">
      <f>SUM(100/L15*P15)</f>
    </oc>
    <nc r="Q15">
      <f>SUM(100/N15*P15)</f>
    </nc>
    <odxf>
      <border outline="0">
        <bottom/>
      </border>
    </odxf>
    <ndxf>
      <border outline="0">
        <bottom style="thin">
          <color indexed="64"/>
        </bottom>
      </border>
    </ndxf>
  </rcc>
  <rcc rId="7627" sId="15">
    <oc r="Q5">
      <f>SUM(100/L5*P5)</f>
    </oc>
    <nc r="Q5">
      <f>SUM(100/N5*P5)</f>
    </nc>
  </rcc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28" sId="15">
    <oc r="Q19">
      <f>SUM(100/L19*P19)</f>
    </oc>
    <nc r="Q19">
      <f>SUM(100/N19*P19)</f>
    </nc>
  </rcc>
  <rcc rId="7629" sId="15">
    <oc r="Q20">
      <f>SUM(100/L20*P20)</f>
    </oc>
    <nc r="Q20">
      <f>SUM(100/N20*P20)</f>
    </nc>
  </rcc>
  <rcc rId="7630" sId="15">
    <oc r="Q21">
      <f>SUM(100/L21*P21)</f>
    </oc>
    <nc r="Q21">
      <f>SUM(100/N21*P21)</f>
    </nc>
  </rcc>
  <rcc rId="7631" sId="15">
    <oc r="Q22">
      <f>SUM(100/L22*P22)</f>
    </oc>
    <nc r="Q22">
      <f>SUM(100/N22*P22)</f>
    </nc>
  </rcc>
  <rcc rId="7632" sId="15">
    <oc r="Q23">
      <f>SUM(100/L23*P23)</f>
    </oc>
    <nc r="Q23">
      <f>SUM(100/N23*P23)</f>
    </nc>
  </rcc>
  <rcc rId="7633" sId="15">
    <oc r="Q24">
      <f>SUM(100/L24*P24)</f>
    </oc>
    <nc r="Q24">
      <f>SUM(100/N24*P24)</f>
    </nc>
  </rcc>
  <rcc rId="7634" sId="15">
    <oc r="Q25">
      <f>SUM(100/L25*P25)</f>
    </oc>
    <nc r="Q25">
      <f>SUM(100/N25*P25)</f>
    </nc>
  </rcc>
  <rcc rId="7635" sId="15">
    <oc r="Q26">
      <f>SUM(100/L26*P26)</f>
    </oc>
    <nc r="Q26">
      <f>SUM(100/N26*P26)</f>
    </nc>
  </rcc>
  <rcc rId="7636" sId="15">
    <oc r="Q27">
      <f>SUM(100/L27*P27)</f>
    </oc>
    <nc r="Q27">
      <f>SUM(100/N27*P27)</f>
    </nc>
  </rcc>
  <rcc rId="7637" sId="15">
    <oc r="Q28">
      <f>SUM(100/L28*P28)</f>
    </oc>
    <nc r="Q28">
      <f>SUM(100/N28*P28)</f>
    </nc>
  </rcc>
  <rcc rId="7638" sId="15">
    <oc r="Q29">
      <f>SUM(100/L29*P29)</f>
    </oc>
    <nc r="Q29">
      <f>SUM(100/N29*P29)</f>
    </nc>
  </rcc>
  <rcc rId="7639" sId="15" odxf="1" dxf="1">
    <oc r="Q30">
      <f>SUM(100/L30*P30)</f>
    </oc>
    <nc r="Q30">
      <f>SUM(100/N30*P30)</f>
    </nc>
    <odxf>
      <border outline="0">
        <bottom/>
      </border>
    </odxf>
    <ndxf>
      <border outline="0">
        <bottom style="thin">
          <color indexed="64"/>
        </bottom>
      </border>
    </ndxf>
  </rcc>
  <rfmt sheetId="15" sqref="N18" start="0" length="0">
    <dxf>
      <font>
        <sz val="10"/>
      </font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40" sId="4">
    <nc r="Y36" t="inlineStr">
      <is>
        <t>Regen, wechselhaft, Gewitter &amp; Hagel</t>
      </is>
    </nc>
  </rcc>
  <rcc rId="7641" sId="4" numFmtId="34">
    <oc r="Z36">
      <v>0</v>
    </oc>
    <nc r="Z36">
      <v>15</v>
    </nc>
  </rcc>
  <rcc rId="7642" sId="4" numFmtId="34">
    <oc r="Z37">
      <v>0</v>
    </oc>
    <nc r="Z37">
      <v>19</v>
    </nc>
  </rcc>
  <rcc rId="7643" sId="4">
    <nc r="Y37" t="inlineStr">
      <is>
        <t>Sonnig, bedeckt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56" sId="4" numFmtId="4">
    <nc r="M35">
      <v>201.5</v>
    </nc>
  </rcc>
  <rcc rId="7657" sId="4" numFmtId="4">
    <nc r="G35">
      <v>966.6</v>
    </nc>
  </rcc>
  <rcc rId="7658" sId="4" numFmtId="4">
    <nc r="E35">
      <v>2598.701</v>
    </nc>
  </rcc>
  <rcc rId="7659" sId="4" numFmtId="4">
    <nc r="C35">
      <v>5666</v>
    </nc>
  </rcc>
  <rcc rId="7660" sId="4" numFmtId="4">
    <nc r="M36">
      <v>751.5</v>
    </nc>
  </rcc>
  <rcc rId="7661" sId="4" numFmtId="4">
    <nc r="K35">
      <v>0</v>
    </nc>
  </rcc>
  <rcc rId="7662" sId="4" numFmtId="4">
    <nc r="K36">
      <v>1832.9</v>
    </nc>
  </rcc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63" sId="4" numFmtId="4">
    <nc r="G36">
      <v>92.6</v>
    </nc>
  </rcc>
  <rcc rId="7664" sId="4" numFmtId="4">
    <nc r="C36">
      <v>9299</v>
    </nc>
  </rcc>
  <rcc rId="7665" sId="4" numFmtId="4">
    <nc r="E36">
      <v>0</v>
    </nc>
  </rcc>
  <rcc rId="7666" sId="4" numFmtId="4">
    <nc r="M37">
      <v>35.5</v>
    </nc>
  </rcc>
  <rcc rId="7667" sId="4" numFmtId="4">
    <nc r="K37">
      <v>6570.4</v>
    </nc>
  </rcc>
  <rcc rId="7668" sId="4" numFmtId="4">
    <nc r="E37">
      <v>3342.7</v>
    </nc>
  </rcc>
  <rcc rId="7669" sId="4" numFmtId="4">
    <nc r="C37">
      <v>10680.2</v>
    </nc>
  </rcc>
  <rcc rId="7670" sId="4" numFmtId="4">
    <nc r="G37">
      <v>746.5</v>
    </nc>
  </rcc>
  <rcc rId="7671" sId="4" odxf="1" dxf="1">
    <nc r="W37">
      <f>SUM(S37+U37)</f>
    </nc>
    <odxf>
      <fill>
        <patternFill>
          <bgColor theme="0" tint="-4.9989318521683403E-2"/>
        </patternFill>
      </fill>
    </odxf>
    <ndxf>
      <fill>
        <patternFill>
          <bgColor rgb="FFFFFFCC"/>
        </patternFill>
      </fill>
    </ndxf>
  </rcc>
  <rcc rId="7672" sId="4" numFmtId="4">
    <nc r="Q35">
      <v>2571.6</v>
    </nc>
  </rcc>
  <rcc rId="7673" sId="4" numFmtId="4">
    <nc r="Q36">
      <v>8462.9</v>
    </nc>
  </rcc>
  <rcc rId="7674" sId="4" numFmtId="4">
    <nc r="Q37">
      <v>10838.7</v>
    </nc>
  </rcc>
</revisions>
</file>

<file path=xl/revisions/revisionLog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75" sId="4" numFmtId="4">
    <oc r="Q5">
      <v>7283.8</v>
    </oc>
    <nc r="Q5">
      <v>7355.6</v>
    </nc>
  </rcc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76" sId="4" numFmtId="4">
    <oc r="Q24">
      <v>5200.6000000000004</v>
    </oc>
    <nc r="Q24">
      <v>5118.8</v>
    </nc>
  </rcc>
  <rcc rId="7677" sId="4" numFmtId="4">
    <oc r="Q25">
      <v>3984.66</v>
    </oc>
    <nc r="Q25">
      <v>7514.8</v>
    </nc>
  </rcc>
  <rcc rId="7678" sId="4">
    <oc r="Q31">
      <f>SUM(Q24:Q30)</f>
    </oc>
    <nc r="Q31">
      <f>SUM(Q24:Q30)</f>
    </nc>
  </rcc>
  <rcc rId="7679" sId="4" numFmtId="4">
    <oc r="Q27">
      <v>4193.3999999999996</v>
    </oc>
    <nc r="Q27">
      <v>4133.3999999999996</v>
    </nc>
  </rcc>
  <rcc rId="7680" sId="4" numFmtId="4">
    <oc r="Q28">
      <v>4908.1000000000004</v>
    </oc>
    <nc r="Q28">
      <v>7648.1</v>
    </nc>
  </rcc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81" sId="4" numFmtId="34">
    <oc r="Z38">
      <v>0</v>
    </oc>
    <nc r="Z38">
      <v>16</v>
    </nc>
  </rcc>
  <rcc rId="7682" sId="4">
    <nc r="Y38" t="inlineStr">
      <is>
        <t>bedeckt, regen</t>
      </is>
    </nc>
  </rcc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83" sId="4">
    <oc r="Y38" t="inlineStr">
      <is>
        <t>bedeckt, regen</t>
      </is>
    </oc>
    <nc r="Y38" t="inlineStr">
      <is>
        <t>bedeckt, Regen</t>
      </is>
    </nc>
  </rcc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12:V12">
    <dxf>
      <fill>
        <patternFill>
          <bgColor theme="0"/>
        </patternFill>
      </fill>
    </dxf>
  </rfmt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84" sId="4" numFmtId="4">
    <nc r="M38">
      <v>129</v>
    </nc>
  </rcc>
  <rcc rId="7685" sId="4" numFmtId="4">
    <nc r="K38">
      <v>4202.2</v>
    </nc>
  </rcc>
  <rcc rId="7686" sId="4" numFmtId="4">
    <nc r="G38">
      <v>170.2</v>
    </nc>
  </rcc>
  <rcc rId="7687" sId="4" numFmtId="4">
    <nc r="E38">
      <v>307</v>
    </nc>
  </rcc>
  <rcc rId="7688" sId="4" numFmtId="4">
    <nc r="C38">
      <v>15682.6</v>
    </nc>
  </rcc>
  <rcc rId="7689" sId="5" numFmtId="34">
    <oc r="Z5">
      <v>0</v>
    </oc>
    <nc r="Z5">
      <v>13</v>
    </nc>
  </rcc>
  <rcc rId="7690" sId="5">
    <nc r="Y5" t="inlineStr">
      <is>
        <t>Regen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3" sId="4">
    <oc r="C39">
      <f>SUM(C32:C38)</f>
    </oc>
    <nc r="C39">
      <f>SUM(C32:C38)</f>
    </nc>
  </rcc>
  <rcc rId="7704" sId="4" numFmtId="4">
    <nc r="Q38">
      <v>4302.2</v>
    </nc>
  </rcc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="1" sqref="Q45" start="0" length="0">
    <dxf>
      <font>
        <sz val="11"/>
        <color auto="1"/>
        <name val="DIN Offc"/>
        <family val="2"/>
        <scheme val="none"/>
      </font>
      <numFmt numFmtId="4" formatCode="#,##0.00"/>
      <fill>
        <patternFill patternType="solid">
          <bgColor theme="0" tint="-4.9989318521683403E-2"/>
        </patternFill>
      </fill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="1" sqref="Q45" start="0" length="0">
    <dxf>
      <font>
        <sz val="11"/>
        <color theme="1"/>
        <name val="Calibri"/>
        <family val="2"/>
        <scheme val="minor"/>
      </font>
      <numFmt numFmtId="0" formatCode="General"/>
      <fill>
        <patternFill patternType="none">
          <bgColor indexed="65"/>
        </patternFill>
      </fill>
      <border outline="0">
        <left/>
        <right/>
        <top/>
        <bottom/>
      </border>
    </dxf>
  </rfmt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9" sId="4" numFmtId="4">
    <nc r="N36">
      <v>0</v>
    </nc>
  </rcc>
  <rcc rId="7730" sId="4" numFmtId="4">
    <nc r="N37">
      <v>0</v>
    </nc>
  </rcc>
  <rcc rId="7731" sId="4" numFmtId="4">
    <nc r="N38">
      <v>0</v>
    </nc>
  </rcc>
  <rfmt sheetId="4" sqref="W37">
    <dxf>
      <fill>
        <patternFill>
          <bgColor theme="0" tint="-4.9989318521683403E-2"/>
        </patternFill>
      </fill>
    </dxf>
  </rfmt>
</revisions>
</file>

<file path=xl/revisions/revisionLog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32" sId="4" numFmtId="4">
    <oc r="N36">
      <v>0</v>
    </oc>
    <nc r="N36">
      <v>4219.1000000000004</v>
    </nc>
  </rcc>
  <rcc rId="7733" sId="4" numFmtId="4">
    <oc r="N38">
      <v>0</v>
    </oc>
    <nc r="N38">
      <v>1136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46" sId="4" numFmtId="4">
    <oc r="N37">
      <v>0</v>
    </oc>
    <nc r="N37">
      <v>2007</v>
    </nc>
  </rcc>
  <rcc rId="7747" sId="5" numFmtId="4">
    <nc r="N5">
      <v>1898</v>
    </nc>
  </rcc>
</revisions>
</file>

<file path=xl/revisions/revisionLog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48" sId="5" numFmtId="4">
    <nc r="G5">
      <v>18</v>
    </nc>
  </rcc>
  <rcc rId="7749" sId="5" numFmtId="4">
    <nc r="E5">
      <v>16.600000000000001</v>
    </nc>
  </rcc>
  <rcc rId="7750" sId="5" numFmtId="4">
    <nc r="C5">
      <v>8048.3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63" sId="5" numFmtId="4">
    <nc r="I5">
      <v>0</v>
    </nc>
  </rcc>
  <rcc rId="7764" sId="5" numFmtId="4">
    <nc r="K5">
      <v>0</v>
    </nc>
  </rcc>
  <rcc rId="7765" sId="5" numFmtId="4">
    <nc r="M5">
      <v>0</v>
    </nc>
  </rcc>
  <rcc rId="7766" sId="5" numFmtId="4">
    <nc r="Q5">
      <v>2149.8000000000002</v>
    </nc>
  </rcc>
</revisions>
</file>

<file path=xl/revisions/revisionLog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67" sId="5" numFmtId="34">
    <oc r="Z6">
      <v>0</v>
    </oc>
    <nc r="Z6">
      <v>18</v>
    </nc>
  </rcc>
  <rcc rId="7768" sId="5">
    <nc r="Y6" t="inlineStr">
      <is>
        <t>leicht bewölkt, regen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1" sId="5" numFmtId="4">
    <nc r="N6">
      <v>7651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94" sId="5" numFmtId="4">
    <nc r="M6">
      <v>272</v>
    </nc>
  </rcc>
  <rcc rId="7795" sId="5" numFmtId="4">
    <nc r="G6">
      <v>167.2</v>
    </nc>
  </rcc>
  <rcc rId="7796" sId="5" numFmtId="4">
    <nc r="C6">
      <v>7006.2</v>
    </nc>
  </rcc>
  <rcc rId="7797" sId="5" numFmtId="4">
    <nc r="E6">
      <v>347.5</v>
    </nc>
  </rcc>
  <rcc rId="7798" sId="5" numFmtId="4">
    <nc r="I6">
      <v>0</v>
    </nc>
  </rcc>
  <rcc rId="7799" sId="5" numFmtId="4">
    <nc r="K6">
      <v>0</v>
    </nc>
  </rcc>
  <rcc rId="7800" sId="5" numFmtId="4">
    <nc r="Q6">
      <v>3046.6</v>
    </nc>
  </rcc>
  <rcc rId="7801" sId="5" numFmtId="34">
    <nc r="Z7">
      <v>19</v>
    </nc>
  </rcc>
  <rcc rId="7802" sId="5">
    <nc r="Y7" t="inlineStr">
      <is>
        <t>sonnig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5" sId="5" numFmtId="4">
    <oc r="N6">
      <v>7651</v>
    </oc>
    <nc r="N6">
      <v>7701</v>
    </nc>
  </rcc>
</revisions>
</file>

<file path=xl/revisions/revisionLog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6" sId="4">
    <oc r="Q40">
      <f>SUM(Q7+Q15+Q23+Q31+Q39)</f>
    </oc>
    <nc r="Q40">
      <f>SUM(Q7+Q15+Q23+Q31+Q39)</f>
    </nc>
  </rcc>
  <rcc rId="7817" sId="4" numFmtId="4">
    <oc r="Q16">
      <v>3559.1</v>
    </oc>
    <nc r="Q16">
      <v>3569.1</v>
    </nc>
  </rcc>
</revisions>
</file>

<file path=xl/revisions/revisionLog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C47" start="0" length="0">
    <dxf>
      <numFmt numFmtId="4" formatCode="#,##0.00"/>
    </dxf>
  </rfmt>
  <rcc rId="7818" sId="4">
    <oc r="C40">
      <f>SUM(C7+C15+C23+C31+C39)</f>
    </oc>
    <nc r="C40">
      <f>SUM(C7+C15+C23+C31+C39)</f>
    </nc>
  </rcc>
  <rcc rId="7819" sId="4" numFmtId="4">
    <nc r="C47">
      <v>289865</v>
    </nc>
  </rcc>
  <rcc rId="7820" sId="4" odxf="1" dxf="1">
    <nc r="D47">
      <f>C47-C40</f>
    </nc>
    <odxf>
      <numFmt numFmtId="0" formatCode="General"/>
    </odxf>
    <ndxf>
      <numFmt numFmtId="4" formatCode="#,##0.00"/>
    </ndxf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3" sId="5" numFmtId="4">
    <nc r="M7">
      <v>1696.1</v>
    </nc>
  </rcc>
  <rcc rId="7834" sId="5" numFmtId="4">
    <nc r="G7">
      <v>497.8</v>
    </nc>
  </rcc>
  <rcc rId="7835" sId="5" numFmtId="4">
    <nc r="C7">
      <v>8310.7000000000007</v>
    </nc>
  </rcc>
  <rcc rId="7836" sId="5" numFmtId="4">
    <nc r="E7">
      <v>1958.9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49" sId="5" numFmtId="4">
    <nc r="I7">
      <v>0</v>
    </nc>
  </rcc>
  <rcc rId="7850" sId="5" numFmtId="4">
    <nc r="K7">
      <v>0</v>
    </nc>
  </rcc>
  <rcc rId="7851" sId="5" numFmtId="4">
    <nc r="Q7">
      <v>5617.5</v>
    </nc>
  </rcc>
  <rcc rId="7852" sId="5" numFmtId="34">
    <nc r="Z8">
      <v>22</v>
    </nc>
  </rcc>
  <rcc rId="7853" sId="5">
    <nc r="Y8" t="inlineStr">
      <is>
        <t>sonnig</t>
      </is>
    </nc>
  </rcc>
</revisions>
</file>

<file path=xl/revisions/revisionLog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54" sId="5" numFmtId="4">
    <nc r="N7">
      <v>1581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7" sId="4" numFmtId="4">
    <oc r="C29">
      <v>13169.7</v>
    </oc>
    <nc r="C29">
      <v>13439.7</v>
    </nc>
  </rcc>
</revisions>
</file>

<file path=xl/revisions/revisionLog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8" sId="4">
    <oc r="Z23">
      <f>SUM(Z16:Z22)/7</f>
    </oc>
    <nc r="Z23">
      <f>SUM(Z16:Z22)/7</f>
    </nc>
  </rcc>
  <rcc rId="7869" sId="4">
    <nc r="Z31">
      <f>SUM(Z24:Z30)/7</f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2" sId="4" numFmtId="4">
    <oc r="C47">
      <v>289865</v>
    </oc>
    <nc r="C47"/>
  </rcc>
  <rcc rId="7883" sId="4">
    <oc r="D47">
      <f>C47-C40</f>
    </oc>
    <nc r="D47"/>
  </rcc>
</revisions>
</file>

<file path=xl/revisions/revisionLog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4" sId="5" numFmtId="4">
    <nc r="N8">
      <v>2810.5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97" sId="5" numFmtId="4">
    <oc r="N8">
      <v>2810.5</v>
    </oc>
    <nc r="N8">
      <v>4838.5</v>
    </nc>
  </rcc>
  <rcc rId="7898" sId="5" numFmtId="4">
    <nc r="N9">
      <v>4783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11" sId="5">
    <nc r="Y9" t="inlineStr">
      <is>
        <t>leicht bewölkt, regen</t>
      </is>
    </nc>
  </rcc>
  <rcc rId="7912" sId="5">
    <nc r="Y10" t="inlineStr">
      <is>
        <t>teilweise sonnig</t>
      </is>
    </nc>
  </rcc>
  <rcc rId="7913" sId="5" numFmtId="34">
    <nc r="Z10">
      <v>21</v>
    </nc>
  </rcc>
  <rcc rId="7914" sId="5" numFmtId="34">
    <nc r="Z9">
      <v>20</v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27" sId="5" numFmtId="4">
    <nc r="N10">
      <v>1296</v>
    </nc>
  </rcc>
  <rcc rId="7928" sId="5" numFmtId="4">
    <nc r="N11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41" sId="5" numFmtId="34">
    <nc r="Z11">
      <v>19</v>
    </nc>
  </rcc>
  <rcc rId="7942" sId="5">
    <nc r="Y11" t="inlineStr">
      <is>
        <t>sonne/Wolken/starker Regen</t>
      </is>
    </nc>
  </rcc>
  <rcc rId="7943" sId="5">
    <oc r="Z12">
      <f>SUM(Z5:Z11)/7</f>
    </oc>
    <nc r="Z12">
      <f>SUM(Z5:Z11)/7</f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56" sId="5" numFmtId="34">
    <oc r="Z9">
      <v>20</v>
    </oc>
    <nc r="Z9">
      <v>22</v>
    </nc>
  </rcc>
  <rcc rId="7957" sId="5">
    <oc r="Y9" t="inlineStr">
      <is>
        <t>leicht bewölkt, regen</t>
      </is>
    </oc>
    <nc r="Y9" t="inlineStr">
      <is>
        <t>Bewölkt, Regen</t>
      </is>
    </nc>
  </rcc>
</revisions>
</file>

<file path=xl/revisions/revisionLog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58" sId="5" numFmtId="4">
    <nc r="K8">
      <v>9303.1</v>
    </nc>
  </rcc>
  <rcc rId="7959" sId="5" numFmtId="4">
    <nc r="U8">
      <v>214.5</v>
    </nc>
  </rcc>
  <rcc rId="7960" sId="5" numFmtId="4">
    <nc r="E8">
      <v>8567.9</v>
    </nc>
  </rcc>
  <rcc rId="7961" sId="5" numFmtId="4">
    <nc r="G8">
      <v>576.29999999999995</v>
    </nc>
  </rcc>
  <rcc rId="7962" sId="5" numFmtId="4">
    <nc r="I8">
      <v>0</v>
    </nc>
  </rcc>
  <rcc rId="7963" sId="5" numFmtId="4">
    <nc r="C8">
      <v>4000.6</v>
    </nc>
  </rcc>
  <rcc rId="7964" sId="5" numFmtId="4">
    <nc r="M8">
      <v>0</v>
    </nc>
  </rcc>
  <rcc rId="7965" sId="5" numFmtId="4">
    <nc r="K9">
      <v>14482</v>
    </nc>
  </rcc>
  <rcc rId="7966" sId="5" numFmtId="4">
    <nc r="M9">
      <v>36</v>
    </nc>
  </rcc>
  <rcc rId="7967" sId="5" numFmtId="4">
    <nc r="U9">
      <v>87</v>
    </nc>
  </rcc>
  <rcc rId="7968" sId="5" numFmtId="4">
    <nc r="N13">
      <v>4783</v>
    </nc>
  </rcc>
  <rcc rId="7969" sId="5" numFmtId="4">
    <oc r="N9">
      <v>4783</v>
    </oc>
    <nc r="N9"/>
  </rcc>
  <rcc rId="7970" sId="5" numFmtId="4">
    <nc r="E9">
      <v>3919.9</v>
    </nc>
  </rcc>
  <rcc rId="7971" sId="5" numFmtId="4">
    <nc r="C9">
      <v>6169.1</v>
    </nc>
  </rcc>
  <rcc rId="7972" sId="5" numFmtId="4">
    <nc r="G9">
      <v>390</v>
    </nc>
  </rcc>
  <rcc rId="7973" sId="5" numFmtId="4">
    <nc r="I9">
      <v>0</v>
    </nc>
  </rcc>
</revisions>
</file>

<file path=xl/revisions/revisionLog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74" sId="5" numFmtId="4">
    <oc r="C9">
      <v>6169.1</v>
    </oc>
    <nc r="C9">
      <v>8525.4</v>
    </nc>
  </rcc>
  <rcc rId="7975" sId="5" numFmtId="4">
    <oc r="E9">
      <v>3919.9</v>
    </oc>
    <nc r="E9">
      <v>3928.6</v>
    </nc>
  </rcc>
</revisions>
</file>

<file path=xl/revisions/revisionLog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76" sId="5" numFmtId="4">
    <nc r="N9">
      <v>4783</v>
    </nc>
  </rcc>
  <rcc rId="7977" sId="5" numFmtId="4">
    <oc r="N13">
      <v>4783</v>
    </oc>
    <nc r="N13"/>
  </rcc>
</revisions>
</file>

<file path=xl/revisions/revisionLog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78" sId="5" numFmtId="4">
    <nc r="K10">
      <v>17914.8</v>
    </nc>
  </rcc>
  <rcc rId="7979" sId="5" numFmtId="4">
    <nc r="U10">
      <v>348.5</v>
    </nc>
  </rcc>
</revisions>
</file>

<file path=xl/revisions/revisionLog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80" sId="5" numFmtId="4">
    <nc r="E10">
      <v>8342</v>
    </nc>
  </rcc>
  <rcc rId="7981" sId="5" numFmtId="4">
    <nc r="I10">
      <v>0</v>
    </nc>
  </rcc>
  <rcc rId="7982" sId="5" numFmtId="4">
    <nc r="G10">
      <v>1352.3</v>
    </nc>
  </rcc>
  <rcc rId="7983" sId="5" numFmtId="4">
    <nc r="C10">
      <f>7707.9+1140.5</f>
    </nc>
  </rcc>
  <rcc rId="7984" sId="5" numFmtId="4">
    <nc r="K11">
      <v>8706.2000000000007</v>
    </nc>
  </rcc>
  <rcc rId="7985" sId="5" numFmtId="4">
    <nc r="E11">
      <v>2992.1</v>
    </nc>
  </rcc>
  <rcc rId="7986" sId="5" numFmtId="4">
    <nc r="C11">
      <v>15394.9</v>
    </nc>
  </rcc>
  <rcc rId="7987" sId="5" numFmtId="4">
    <nc r="I11">
      <v>0</v>
    </nc>
  </rcc>
  <rcc rId="7988" sId="5" numFmtId="4">
    <nc r="G11">
      <v>386.8</v>
    </nc>
  </rcc>
</revisions>
</file>

<file path=xl/revisions/revisionLog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01" sId="5" numFmtId="34">
    <nc r="Z13">
      <v>20</v>
    </nc>
  </rcc>
  <rcc rId="8002" sId="5">
    <nc r="Y13" t="inlineStr">
      <is>
        <t>leicht regen/trockene Abschnitte</t>
      </is>
    </nc>
  </rcc>
</revisions>
</file>

<file path=xl/revisions/revisionLog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15" sId="5" numFmtId="4">
    <nc r="Q11">
      <v>2837.1</v>
    </nc>
  </rcc>
  <rcc rId="8016" sId="5" numFmtId="4">
    <nc r="Q10">
      <v>12258.5</v>
    </nc>
  </rcc>
</revisions>
</file>

<file path=xl/revisions/revisionLog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17" sId="5">
    <oc r="S12">
      <f>SUM(S5:S11)</f>
    </oc>
    <nc r="S12">
      <f>SUM(S5:S11)</f>
    </nc>
  </rcc>
  <rcc rId="8018" sId="5">
    <oc r="T12">
      <f>SUM(T5:T11)</f>
    </oc>
    <nc r="T12">
      <f>SUM(T5:T11)</f>
    </nc>
  </rcc>
</revisions>
</file>

<file path=xl/revisions/revisionLog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19" sId="5" numFmtId="4">
    <nc r="M10">
      <v>0</v>
    </nc>
  </rcc>
  <rcc rId="8020" sId="5" numFmtId="4">
    <nc r="M11">
      <v>0</v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45" sId="5" numFmtId="4">
    <nc r="Q8">
      <v>7660.9</v>
    </nc>
  </rcc>
  <rcc rId="8046" sId="5" numFmtId="4">
    <nc r="Q9">
      <v>10124.1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59" sId="5" numFmtId="4">
    <nc r="Q13">
      <v>5103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72" sId="5" numFmtId="4">
    <nc r="U5">
      <v>0</v>
    </nc>
  </rcc>
  <rcc rId="8073" sId="5" numFmtId="4">
    <nc r="U6">
      <v>0</v>
    </nc>
  </rcc>
  <rcc rId="8074" sId="5" numFmtId="4">
    <nc r="U7">
      <v>0</v>
    </nc>
  </rcc>
</revisions>
</file>

<file path=xl/revisions/revisionLog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75" sId="5" numFmtId="4">
    <nc r="N13">
      <v>5446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88" sId="5">
    <nc r="Y14" t="inlineStr">
      <is>
        <t>bedeckt, Regen</t>
      </is>
    </nc>
  </rcc>
  <rcc rId="8089" sId="5">
    <oc r="Y13" t="inlineStr">
      <is>
        <t>leicht regen/trockene Abschnitte</t>
      </is>
    </oc>
    <nc r="Y13" t="inlineStr">
      <is>
        <t>leicht regen, trockene Abschnitte</t>
      </is>
    </nc>
  </rcc>
  <rcc rId="8090" sId="5" numFmtId="34">
    <nc r="Z14">
      <v>20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03" sId="5" numFmtId="4">
    <nc r="U11">
      <v>0</v>
    </nc>
  </rcc>
</revisions>
</file>

<file path=xl/revisions/revisionLog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04" sId="5" numFmtId="4">
    <nc r="K13">
      <v>125</v>
    </nc>
  </rcc>
  <rcc rId="8105" sId="5" numFmtId="4">
    <nc r="M13">
      <v>1060.3</v>
    </nc>
  </rcc>
  <rcc rId="8106" sId="5" numFmtId="4">
    <nc r="C13">
      <v>5767.5</v>
    </nc>
  </rcc>
  <rcc rId="8107" sId="5" numFmtId="4">
    <nc r="E13">
      <v>235.4</v>
    </nc>
  </rcc>
  <rcc rId="8108" sId="5" numFmtId="4">
    <nc r="G13">
      <v>316.8</v>
    </nc>
  </rcc>
  <rcc rId="8109" sId="5" numFmtId="4">
    <nc r="K14">
      <v>1429.2</v>
    </nc>
  </rcc>
  <rcc rId="8110" sId="5" numFmtId="4">
    <nc r="M14">
      <v>1937.8</v>
    </nc>
  </rcc>
  <rcc rId="8111" sId="5" numFmtId="4">
    <nc r="E14">
      <v>2474.4</v>
    </nc>
  </rcc>
  <rcc rId="8112" sId="5" numFmtId="4">
    <nc r="C14">
      <v>4981.1000000000004</v>
    </nc>
  </rcc>
  <rcc rId="8113" sId="5" numFmtId="4">
    <nc r="G14">
      <v>195.6</v>
    </nc>
  </rcc>
  <rfmt sheetId="5" sqref="Q17" start="0" length="0">
    <dxf>
      <fill>
        <patternFill patternType="solid">
          <bgColor theme="0" tint="-4.9989318521683403E-2"/>
        </patternFill>
      </fill>
    </dxf>
  </rfmt>
  <rfmt sheetId="5" sqref="N17" start="0" length="0">
    <dxf>
      <fill>
        <patternFill patternType="solid">
          <bgColor theme="0" tint="-4.9989318521683403E-2"/>
        </patternFill>
      </fill>
    </dxf>
  </rfmt>
  <rcc rId="8114" sId="5" numFmtId="4">
    <oc r="C10">
      <f>7707.9+1140.5</f>
    </oc>
    <nc r="C10">
      <v>9196.9</v>
    </nc>
  </rcc>
  <rcc rId="8115" sId="5" numFmtId="4">
    <oc r="I10">
      <v>0</v>
    </oc>
    <nc r="I10">
      <v>600</v>
    </nc>
  </rcc>
  <rcc rId="8116" sId="5" numFmtId="4">
    <oc r="K10">
      <v>17914.8</v>
    </oc>
    <nc r="K10">
      <v>17314.8</v>
    </nc>
  </rcc>
  <rfmt sheetId="5" sqref="Q17" start="0" length="0">
    <dxf>
      <fill>
        <patternFill patternType="none">
          <bgColor indexed="65"/>
        </patternFill>
      </fill>
    </dxf>
  </rfmt>
  <rfmt sheetId="5" sqref="N17" start="0" length="0">
    <dxf>
      <fill>
        <patternFill patternType="none">
          <bgColor indexed="65"/>
        </patternFill>
      </fill>
      <border outline="0">
        <left style="medium">
          <color indexed="64"/>
        </left>
      </border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29" sId="5" numFmtId="4">
    <oc r="C9">
      <v>8525.4</v>
    </oc>
    <nc r="C9">
      <v>8612.4</v>
    </nc>
  </rcc>
  <rfmt sheetId="5" sqref="Q16" start="0" length="0">
    <dxf>
      <fill>
        <patternFill patternType="solid">
          <bgColor theme="0" tint="-4.9989318521683403E-2"/>
        </patternFill>
      </fill>
    </dxf>
  </rfmt>
  <rfmt sheetId="5" sqref="Q16" start="0" length="0">
    <dxf>
      <fill>
        <patternFill patternType="none">
          <bgColor indexed="65"/>
        </patternFill>
      </fill>
    </dxf>
  </rfmt>
</revisions>
</file>

<file path=xl/revisions/revisionLog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30" sId="5" numFmtId="4">
    <nc r="N16">
      <v>5446</v>
    </nc>
  </rcc>
  <rcc rId="8131" sId="5" numFmtId="4">
    <oc r="N13">
      <v>5446</v>
    </oc>
    <nc r="N13"/>
  </rcc>
  <rcc rId="8132" sId="5" numFmtId="4">
    <nc r="Q16">
      <v>5103</v>
    </nc>
  </rcc>
  <rcc rId="8133" sId="5" numFmtId="4">
    <oc r="Q13">
      <v>5103</v>
    </oc>
    <nc r="Q13"/>
  </rcc>
  <rcc rId="8134" sId="5">
    <oc r="C13">
      <v>5767.5</v>
    </oc>
    <nc r="C13">
      <f>6908-1490.5</f>
    </nc>
  </rcc>
  <rcc rId="8135" sId="5" numFmtId="4">
    <nc r="I13">
      <v>0</v>
    </nc>
  </rcc>
  <rcc rId="8136" sId="5" numFmtId="4">
    <nc r="I14">
      <v>0</v>
    </nc>
  </rcc>
  <rcc rId="8137" sId="5" numFmtId="34">
    <nc r="Z15">
      <v>15</v>
    </nc>
  </rcc>
  <rcc rId="8138" sId="5">
    <nc r="Y15" t="inlineStr">
      <is>
        <t>Regen, Gewitter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51" sId="5" numFmtId="4">
    <nc r="N13">
      <v>5446</v>
    </nc>
  </rcc>
  <rcc rId="8152" sId="5" numFmtId="4">
    <nc r="Q13">
      <v>5103</v>
    </nc>
  </rcc>
  <rcc rId="8153" sId="5" numFmtId="4">
    <oc r="Q16">
      <v>5103</v>
    </oc>
    <nc r="Q16"/>
  </rcc>
  <rcc rId="8154" sId="5" numFmtId="4">
    <oc r="N16">
      <v>5446</v>
    </oc>
    <nc r="N16"/>
  </rcc>
  <rcc rId="8155" sId="5" numFmtId="4">
    <nc r="Q14">
      <v>7196.9</v>
    </nc>
  </rcc>
</revisions>
</file>

<file path=xl/revisions/revisionLog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56" sId="5" numFmtId="4">
    <nc r="U13">
      <v>0</v>
    </nc>
  </rcc>
  <rcc rId="8157" sId="5" numFmtId="4">
    <nc r="U14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70" sId="5" numFmtId="4">
    <nc r="N14">
      <v>6744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83" sId="5" numFmtId="4">
    <nc r="N15">
      <v>3762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96" sId="5" numFmtId="4">
    <nc r="M15">
      <v>945</v>
    </nc>
  </rcc>
  <rcc rId="8197" sId="5" numFmtId="4">
    <nc r="G15">
      <v>24.9</v>
    </nc>
  </rcc>
  <rcc rId="8198" sId="5" numFmtId="4">
    <nc r="C15">
      <v>7694.5</v>
    </nc>
  </rcc>
  <rcc rId="8199" sId="5" numFmtId="4">
    <nc r="E15">
      <v>0</v>
    </nc>
  </rcc>
  <rcc rId="8200" sId="5" numFmtId="4">
    <nc r="I15">
      <v>0</v>
    </nc>
  </rcc>
  <rcc rId="8201" sId="5" numFmtId="4">
    <nc r="K15">
      <v>0</v>
    </nc>
  </rcc>
  <rcc rId="8202" sId="5" numFmtId="4">
    <nc r="Q15">
      <v>7414.75</v>
    </nc>
  </rcc>
  <rcc rId="8203" sId="5">
    <nc r="Y16" t="inlineStr">
      <is>
        <t>bedeckt, Regen</t>
      </is>
    </nc>
  </rcc>
  <rcc rId="8204" sId="5" numFmtId="34">
    <nc r="Z16">
      <v>16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17" sId="5" numFmtId="4">
    <nc r="U15">
      <v>0</v>
    </nc>
  </rcc>
</revisions>
</file>

<file path=xl/revisions/revisionLog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18" sId="5" numFmtId="4">
    <oc r="K15">
      <v>0</v>
    </oc>
    <nc r="K15">
      <v>3636.3</v>
    </nc>
  </rcc>
  <rcc rId="8219" sId="5" numFmtId="4">
    <oc r="M15">
      <v>945</v>
    </oc>
    <nc r="M15">
      <v>364.7</v>
    </nc>
  </rcc>
  <rcc rId="8220" sId="5" numFmtId="4">
    <oc r="C15">
      <v>7694.5</v>
    </oc>
    <nc r="C15">
      <v>4069.1</v>
    </nc>
  </rcc>
  <rcc rId="8221" sId="5" numFmtId="4">
    <oc r="G15">
      <v>24.9</v>
    </oc>
    <nc r="G15">
      <v>5.0999999999999996</v>
    </nc>
  </rcc>
  <rcc rId="8222" sId="5" numFmtId="4">
    <oc r="E15">
      <v>0</v>
    </oc>
    <nc r="E15">
      <v>46.8</v>
    </nc>
  </rcc>
  <rcc rId="8223" sId="5" numFmtId="4">
    <oc r="Q15">
      <v>7414.75</v>
    </oc>
    <nc r="Q15">
      <v>5322.2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48" sId="5" numFmtId="4">
    <oc r="N15">
      <v>3762</v>
    </oc>
    <nc r="N15">
      <v>5426</v>
    </nc>
  </rcc>
  <rcc rId="8249" sId="5" numFmtId="4">
    <nc r="N16">
      <v>6049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74" sId="5">
    <nc r="Y17" t="inlineStr">
      <is>
        <t>bedeckt, etwas regen</t>
      </is>
    </nc>
  </rcc>
  <rcc rId="8275" sId="5" numFmtId="34">
    <nc r="Z17">
      <v>15</v>
    </nc>
  </rcc>
  <rcc rId="8276" sId="5" numFmtId="4">
    <nc r="M16">
      <v>945</v>
    </nc>
  </rcc>
  <rfmt sheetId="5" sqref="N17" start="0" length="0">
    <dxf>
      <border outline="0">
        <left/>
      </border>
    </dxf>
  </rfmt>
  <rcc rId="8277" sId="5" numFmtId="4">
    <nc r="G16">
      <v>24.9</v>
    </nc>
  </rcc>
  <rcc rId="8278" sId="5" numFmtId="4">
    <nc r="C16">
      <v>7694.5</v>
    </nc>
  </rcc>
  <rcc rId="8279" sId="5" numFmtId="4">
    <nc r="E16">
      <v>0</v>
    </nc>
  </rcc>
  <rcc rId="8280" sId="5" numFmtId="4">
    <nc r="I16">
      <v>0</v>
    </nc>
  </rcc>
  <rcc rId="8281" sId="5" numFmtId="4">
    <nc r="K16">
      <v>0</v>
    </nc>
  </rcc>
  <rcc rId="8282" sId="5" numFmtId="4">
    <nc r="Q16">
      <v>7414.75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95" sId="5">
    <nc r="Y17" t="inlineStr">
      <is>
        <t>wechselnd bewölkt</t>
      </is>
    </nc>
  </rcc>
  <rcft rId="8274" sheetId="5"/>
  <rcc rId="8296" sId="5" numFmtId="34">
    <nc r="Z17">
      <v>18</v>
    </nc>
  </rcc>
  <rcft rId="8275" sheetId="5"/>
</revisions>
</file>

<file path=xl/revisions/revisionLog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97" sId="5" numFmtId="4">
    <nc r="U16">
      <v>0</v>
    </nc>
  </rcc>
</revisions>
</file>

<file path=xl/revisions/revisionLog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98" sId="5" numFmtId="4">
    <nc r="N17">
      <v>5704.6</v>
    </nc>
  </rcc>
  <rcc rId="8299" sId="5" numFmtId="4">
    <nc r="N18">
      <v>0</v>
    </nc>
  </rcc>
  <rcc rId="8300" sId="5" numFmtId="4">
    <nc r="N19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25" sId="5" numFmtId="4">
    <nc r="M17">
      <v>20</v>
    </nc>
  </rcc>
  <rfmt sheetId="5" sqref="N19" start="0" length="0">
    <dxf>
      <fill>
        <patternFill patternType="none">
          <bgColor indexed="65"/>
        </patternFill>
      </fill>
    </dxf>
  </rfmt>
  <rcc rId="8326" sId="5" numFmtId="4">
    <nc r="G17">
      <v>533.29999999999995</v>
    </nc>
  </rcc>
  <rcc rId="8327" sId="5" numFmtId="4">
    <nc r="I17">
      <v>0</v>
    </nc>
  </rcc>
  <rcc rId="8328" sId="5" numFmtId="4">
    <nc r="K17">
      <v>0</v>
    </nc>
  </rcc>
  <rcc rId="8329" sId="5" numFmtId="4">
    <nc r="C17">
      <v>10586.6</v>
    </nc>
  </rcc>
  <rcc rId="8330" sId="5" numFmtId="4">
    <nc r="E17">
      <v>365.8</v>
    </nc>
  </rcc>
  <rfmt sheetId="5" sqref="N19" start="0" length="0">
    <dxf>
      <fill>
        <patternFill patternType="solid">
          <bgColor theme="0" tint="-4.9989318521683403E-2"/>
        </patternFill>
      </fill>
    </dxf>
  </rfmt>
  <rcc rId="8331" sId="5" numFmtId="4">
    <oc r="N19">
      <v>0</v>
    </oc>
    <nc r="N19"/>
  </rcc>
  <rcc rId="8332" sId="5" numFmtId="34">
    <nc r="Z19">
      <v>14</v>
    </nc>
  </rcc>
  <rcc rId="8333" sId="5">
    <nc r="Y19" t="inlineStr">
      <is>
        <t>bedeckt, Regen, Gewitter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46" sId="5">
    <nc r="Y18" t="inlineStr">
      <is>
        <t>Regen, bedeckt</t>
      </is>
    </nc>
  </rcc>
  <rcc rId="8347" sId="5" numFmtId="34">
    <nc r="Z18">
      <v>14</v>
    </nc>
  </rcc>
</revisions>
</file>

<file path=xl/revisions/revisionLog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48" sId="5" numFmtId="4">
    <nc r="I18">
      <v>1551</v>
    </nc>
  </rcc>
  <rcc rId="8349" sId="5" numFmtId="4">
    <nc r="K18">
      <f>21691.2-1551</f>
    </nc>
  </rcc>
  <rcc rId="8350" sId="5" numFmtId="4">
    <nc r="M18">
      <v>0</v>
    </nc>
  </rcc>
  <rcc rId="8351" sId="5" numFmtId="4">
    <nc r="E18">
      <v>0</v>
    </nc>
  </rcc>
  <rcc rId="8352" sId="5">
    <nc r="C18">
      <f>13871.85+841.8</f>
    </nc>
  </rcc>
  <rcc rId="8353" sId="5" numFmtId="4">
    <nc r="G18">
      <v>56.5</v>
    </nc>
  </rcc>
  <rcc rId="8354" sId="5" numFmtId="4">
    <nc r="U17">
      <v>0</v>
    </nc>
  </rcc>
  <rcc rId="8355" sId="5" numFmtId="4">
    <nc r="U18">
      <v>0</v>
    </nc>
  </rcc>
  <rcc rId="8356" sId="5" numFmtId="4">
    <nc r="Q17">
      <v>4574.5</v>
    </nc>
  </rcc>
  <rcc rId="8357" sId="5" numFmtId="4">
    <nc r="Q18">
      <v>8741.4</v>
    </nc>
  </rcc>
</revisions>
</file>

<file path=xl/revisions/revisionLog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="1" sqref="N16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right/>
        <top/>
        <bottom/>
      </border>
    </dxf>
  </rfmt>
  <rfmt sheetId="5" sqref="N16" start="0" length="0">
    <dxf>
      <numFmt numFmtId="4" formatCode="#,##0.00"/>
    </dxf>
  </rfmt>
  <rcc rId="8358" sId="5" xfDxf="1" dxf="1" numFmtId="4">
    <oc r="N16">
      <v>6049</v>
    </oc>
    <nc r="N16">
      <v>8565</v>
    </nc>
    <ndxf>
      <numFmt numFmtId="4" formatCode="#,##0.00"/>
    </ndxf>
  </rcc>
  <rcc rId="8359" sId="5" numFmtId="4">
    <nc r="N19">
      <v>0</v>
    </nc>
  </rcc>
  <rdn rId="0" localSheetId="1" customView="1" name="Z_A787F5B4_E187_4523_8646_D052EDD0D541_.wvu.PrintArea" hidden="1" oldHidden="1">
    <formula>'01_23'!$A$1:$T$45</formula>
  </rdn>
  <rdn rId="0" localSheetId="2" customView="1" name="Z_A787F5B4_E187_4523_8646_D052EDD0D541_.wvu.PrintArea" hidden="1" oldHidden="1">
    <formula>'02_23'!$A$1:$T$41</formula>
  </rdn>
  <rdn rId="0" localSheetId="3" customView="1" name="Z_A787F5B4_E187_4523_8646_D052EDD0D541_.wvu.PrintArea" hidden="1" oldHidden="1">
    <formula>'03_23'!$A$1:$X$44</formula>
  </rdn>
  <rdn rId="0" localSheetId="4" customView="1" name="Z_A787F5B4_E187_4523_8646_D052EDD0D541_.wvu.PrintArea" hidden="1" oldHidden="1">
    <formula>'04_23'!$A$1:$X$43</formula>
  </rdn>
  <rdn rId="0" localSheetId="5" customView="1" name="Z_A787F5B4_E187_4523_8646_D052EDD0D541_.wvu.PrintArea" hidden="1" oldHidden="1">
    <formula>'05_23'!$A$1:$X$44</formula>
  </rdn>
  <rdn rId="0" localSheetId="6" customView="1" name="Z_A787F5B4_E187_4523_8646_D052EDD0D541_.wvu.PrintArea" hidden="1" oldHidden="1">
    <formula>'06_23'!$A$1:$X$43</formula>
  </rdn>
  <rdn rId="0" localSheetId="7" customView="1" name="Z_A787F5B4_E187_4523_8646_D052EDD0D541_.wvu.PrintArea" hidden="1" oldHidden="1">
    <formula>'07_23'!$A$1:$X$44</formula>
  </rdn>
  <rdn rId="0" localSheetId="8" customView="1" name="Z_A787F5B4_E187_4523_8646_D052EDD0D541_.wvu.PrintArea" hidden="1" oldHidden="1">
    <formula>'08_23'!$A$1:$X$44</formula>
  </rdn>
  <rdn rId="0" localSheetId="9" customView="1" name="Z_A787F5B4_E187_4523_8646_D052EDD0D541_.wvu.PrintArea" hidden="1" oldHidden="1">
    <formula>'09_23'!$A$1:$X$43</formula>
  </rdn>
  <rdn rId="0" localSheetId="10" customView="1" name="Z_A787F5B4_E187_4523_8646_D052EDD0D541_.wvu.PrintArea" hidden="1" oldHidden="1">
    <formula>'10_23'!$A$1:$X$45</formula>
  </rdn>
  <rdn rId="0" localSheetId="11" customView="1" name="Z_A787F5B4_E187_4523_8646_D052EDD0D541_.wvu.PrintArea" hidden="1" oldHidden="1">
    <formula>'11_23'!$A$1:$X$43</formula>
  </rdn>
  <rdn rId="0" localSheetId="12" customView="1" name="Z_A787F5B4_E187_4523_8646_D052EDD0D541_.wvu.PrintArea" hidden="1" oldHidden="1">
    <formula>'12_23'!$A$1:$X$44</formula>
  </rdn>
  <rcv guid="{A787F5B4-E187-4523-8646-D052EDD0D541}" action="add"/>
</revisions>
</file>

<file path=xl/revisions/revisionLog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72" sId="5" odxf="1" dxf="1" numFmtId="4">
    <nc r="G21">
      <v>119.7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8373" sId="5" odxf="1" dxf="1" numFmtId="4">
    <nc r="M21">
      <v>1553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8374" sId="5" numFmtId="4">
    <nc r="E21">
      <v>103.2</v>
    </nc>
  </rcc>
  <rcc rId="8375" sId="5" numFmtId="4">
    <nc r="C21">
      <v>5685.1</v>
    </nc>
  </rcc>
  <rcc rId="8376" sId="5" numFmtId="4">
    <nc r="I21">
      <v>0</v>
    </nc>
  </rcc>
  <rcc rId="8377" sId="5" numFmtId="4">
    <nc r="K21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90" sId="5" numFmtId="4">
    <nc r="M19">
      <v>612.4</v>
    </nc>
  </rcc>
  <rcc rId="8391" sId="5" numFmtId="4">
    <nc r="K19">
      <v>2278.3000000000002</v>
    </nc>
  </rcc>
  <rcc rId="8392" sId="5" numFmtId="4">
    <nc r="G19">
      <v>155.80000000000001</v>
    </nc>
  </rcc>
  <rcc rId="8393" sId="5" numFmtId="4">
    <nc r="E19">
      <v>409.6</v>
    </nc>
  </rcc>
  <rcc rId="8394" sId="5" numFmtId="4">
    <nc r="I19">
      <v>0</v>
    </nc>
  </rcc>
  <rcc rId="8395" sId="5">
    <nc r="C19">
      <f>32826.5-841.8</f>
    </nc>
  </rcc>
  <rcc rId="8396" sId="5">
    <nc r="Y22" t="inlineStr">
      <is>
        <t>starker Regen</t>
      </is>
    </nc>
  </rcc>
  <rcc rId="8397" sId="5" numFmtId="34">
    <nc r="Z22">
      <v>11</v>
    </nc>
  </rcc>
</revisions>
</file>

<file path=xl/revisions/revisionLog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98" sId="5" numFmtId="34">
    <nc r="Z21">
      <v>15</v>
    </nc>
  </rcc>
  <rcc rId="8399" sId="5">
    <nc r="Y21" t="inlineStr">
      <is>
        <t>Regen, trockene Abschnitte, bedeckt</t>
      </is>
    </nc>
  </rcc>
</revisions>
</file>

<file path=xl/revisions/revisionLog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12" sId="5" numFmtId="4">
    <nc r="Q19">
      <v>6142.6</v>
    </nc>
  </rcc>
</revisions>
</file>

<file path=xl/revisions/revisionLog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25" sId="5" numFmtId="4">
    <oc r="Q19">
      <v>6142.6</v>
    </oc>
    <nc r="Q19">
      <v>3407.3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38" sId="5" numFmtId="4">
    <nc r="Q21">
      <v>6142.6</v>
    </nc>
  </rcc>
  <rfmt sheetId="5" sqref="M21" start="0" length="0">
    <dxf>
      <fill>
        <patternFill patternType="none">
          <bgColor indexed="65"/>
        </patternFill>
      </fill>
    </dxf>
  </rfmt>
</revisions>
</file>

<file path=xl/revisions/revisionLog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39" sId="5" numFmtId="4">
    <nc r="U19">
      <v>0</v>
    </nc>
  </rcc>
  <rcc rId="8440" sId="5" numFmtId="4">
    <nc r="U21">
      <v>0</v>
    </nc>
  </rcc>
</revisions>
</file>

<file path=xl/revisions/revisionLog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G21" start="0" length="0">
    <dxf>
      <fill>
        <patternFill patternType="none">
          <bgColor indexed="65"/>
        </patternFill>
      </fill>
    </dxf>
  </rfmt>
</revisions>
</file>

<file path=xl/revisions/revisionLog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41" sId="5" numFmtId="4">
    <nc r="M22">
      <v>1283.3</v>
    </nc>
  </rcc>
  <rcc rId="8442" sId="5" numFmtId="4">
    <nc r="G22">
      <v>5.0999999999999996</v>
    </nc>
  </rcc>
  <rcc rId="8443" sId="5" numFmtId="4">
    <nc r="C22">
      <v>5930</v>
    </nc>
  </rcc>
  <rcc rId="8444" sId="5" numFmtId="4">
    <nc r="E22">
      <v>0</v>
    </nc>
  </rcc>
  <rcc rId="8445" sId="5" numFmtId="4">
    <nc r="I22">
      <v>0</v>
    </nc>
  </rcc>
  <rcc rId="8446" sId="5" numFmtId="4">
    <nc r="K22">
      <v>0</v>
    </nc>
  </rcc>
  <rcc rId="8447" sId="5" numFmtId="4">
    <nc r="Q22">
      <v>5018.3500000000004</v>
    </nc>
  </rcc>
  <rcc rId="8448" sId="5" numFmtId="4">
    <nc r="U22">
      <v>0</v>
    </nc>
  </rcc>
</revisions>
</file>

<file path=xl/revisions/revisionLog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49" sId="5">
    <nc r="Y23" t="inlineStr">
      <is>
        <t>bedeckt</t>
      </is>
    </nc>
  </rcc>
  <rcc rId="8450" sId="5" numFmtId="34">
    <nc r="Z23">
      <v>12</v>
    </nc>
  </rcc>
</revisions>
</file>

<file path=xl/revisions/revisionLog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51" sId="5" numFmtId="4">
    <nc r="N22">
      <v>7019</v>
    </nc>
  </rcc>
  <rfmt sheetId="5" s="1" sqref="N21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right/>
        <top/>
        <bottom/>
      </border>
    </dxf>
  </rfmt>
  <rfmt sheetId="5" sqref="N21" start="0" length="0">
    <dxf>
      <numFmt numFmtId="4" formatCode="#,##0.00"/>
    </dxf>
  </rfmt>
  <rcc rId="8452" sId="5" xfDxf="1" dxf="1" numFmtId="4">
    <nc r="N21">
      <v>4055</v>
    </nc>
    <ndxf>
      <numFmt numFmtId="4" formatCode="#,##0.00"/>
    </ndxf>
  </rcc>
</revisions>
</file>

<file path=xl/revisions/revisionLog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="1" sqref="N23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right/>
        <top/>
        <bottom/>
      </border>
    </dxf>
  </rfmt>
  <rfmt sheetId="5" sqref="N23" start="0" length="0">
    <dxf>
      <numFmt numFmtId="4" formatCode="#,##0.00"/>
    </dxf>
  </rfmt>
  <rcc rId="8453" sId="5" xfDxf="1" dxf="1" numFmtId="4">
    <nc r="N23">
      <v>2083</v>
    </nc>
    <ndxf>
      <numFmt numFmtId="4" formatCode="#,##0.00"/>
    </ndxf>
  </rcc>
</revisions>
</file>

<file path=xl/revisions/revisionLog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54" sId="5" numFmtId="4">
    <nc r="K23">
      <v>1970</v>
    </nc>
  </rcc>
  <rcc rId="8455" sId="5" numFmtId="4">
    <nc r="G23">
      <v>43</v>
    </nc>
  </rcc>
  <rcc rId="8456" sId="5" numFmtId="4">
    <nc r="C23">
      <v>10195.6</v>
    </nc>
  </rcc>
  <rcc rId="8457" sId="5" numFmtId="4">
    <nc r="E23">
      <v>0</v>
    </nc>
  </rcc>
  <rcc rId="8458" sId="5" numFmtId="4">
    <nc r="I23">
      <v>0</v>
    </nc>
  </rcc>
  <rcc rId="8459" sId="5" numFmtId="4">
    <nc r="Q23">
      <v>5301.65</v>
    </nc>
  </rcc>
  <rcc rId="8460" sId="5" numFmtId="4">
    <nc r="M23">
      <v>0</v>
    </nc>
  </rcc>
  <rcc rId="8461" sId="5" numFmtId="4">
    <nc r="U23">
      <v>0</v>
    </nc>
  </rcc>
  <rcc rId="8462" sId="5">
    <nc r="Y24" t="inlineStr">
      <is>
        <t>bedeckt, etwas Regen</t>
      </is>
    </nc>
  </rcc>
  <rcc rId="8463" sId="5" numFmtId="34">
    <nc r="Z24">
      <v>13</v>
    </nc>
  </rcc>
</revisions>
</file>

<file path=xl/revisions/revisionLog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76" sId="5" numFmtId="4">
    <nc r="N24">
      <v>0</v>
    </nc>
  </rcc>
</revisions>
</file>

<file path=xl/revisions/revisionLog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77" sId="5">
    <nc r="AB24" t="inlineStr">
      <is>
        <t>Auffahrt</t>
      </is>
    </nc>
  </rcc>
</revisions>
</file>

<file path=xl/revisions/revisionLog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90" sId="5">
    <nc r="Y26" t="inlineStr">
      <is>
        <t>bedeckt</t>
      </is>
    </nc>
  </rcc>
  <rcc rId="8491" sId="5" numFmtId="34">
    <nc r="Z26">
      <v>19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04" sId="5" numFmtId="4">
    <nc r="M24">
      <v>17.2</v>
    </nc>
  </rcc>
  <rcc rId="8505" sId="5" numFmtId="4">
    <nc r="G24">
      <v>468.7</v>
    </nc>
  </rcc>
  <rcc rId="8506" sId="5" numFmtId="4">
    <nc r="C24">
      <v>19714.68</v>
    </nc>
  </rcc>
  <rcc rId="8507" sId="5" numFmtId="4">
    <nc r="E24">
      <v>670.6</v>
    </nc>
  </rcc>
  <rcc rId="8508" sId="5" numFmtId="4">
    <nc r="I24">
      <v>0</v>
    </nc>
  </rcc>
  <rcc rId="8509" sId="5" numFmtId="4">
    <nc r="K24">
      <v>0</v>
    </nc>
  </rcc>
  <rcc rId="8510" sId="5" numFmtId="4">
    <nc r="U24">
      <v>0</v>
    </nc>
  </rcc>
  <rcc rId="8511" sId="5" numFmtId="4">
    <nc r="K25">
      <v>20200</v>
    </nc>
  </rcc>
  <rcc rId="8512" sId="5" numFmtId="4">
    <nc r="G25">
      <v>237</v>
    </nc>
  </rcc>
  <rcc rId="8513" sId="5" numFmtId="4">
    <nc r="E25">
      <v>74.7</v>
    </nc>
  </rcc>
  <rcc rId="8514" sId="5" numFmtId="4">
    <nc r="C25">
      <v>12377.9</v>
    </nc>
  </rcc>
</revisions>
</file>

<file path=xl/revisions/revisionLog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15" sId="5" numFmtId="4">
    <nc r="I25">
      <v>0</v>
    </nc>
  </rcc>
  <rcc rId="8516" sId="5" numFmtId="4">
    <nc r="M25">
      <v>0</v>
    </nc>
  </rcc>
  <rcc rId="8517" sId="5" numFmtId="4">
    <nc r="Q24">
      <v>8485.2000000000007</v>
    </nc>
  </rcc>
  <rcc rId="8518" sId="5" numFmtId="4">
    <nc r="Q25">
      <v>10382.1</v>
    </nc>
  </rcc>
</revisions>
</file>

<file path=xl/revisions/revisionLog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19" sId="5" numFmtId="4">
    <nc r="U25">
      <v>0</v>
    </nc>
  </rcc>
  <rcc rId="8520" sId="5" numFmtId="34">
    <nc r="Z25">
      <v>15</v>
    </nc>
  </rcc>
  <rcc rId="8521" sId="5">
    <nc r="Y25" t="inlineStr">
      <is>
        <t>Bewölkt</t>
      </is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34" sId="5">
    <oc r="K12">
      <f>SUM(K5:K11)</f>
    </oc>
    <nc r="K12">
      <f>SUM(K5:K11)</f>
    </nc>
  </rcc>
  <rcc rId="8535" sId="5">
    <oc r="K20">
      <f>SUM(K13:K19)</f>
    </oc>
    <nc r="K20">
      <f>SUM(K13:K19)</f>
    </nc>
  </rcc>
</revisions>
</file>

<file path=xl/revisions/revisionLog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48" sId="5" numFmtId="4">
    <nc r="I26">
      <v>4257</v>
    </nc>
  </rcc>
  <rcc rId="8549" sId="5" numFmtId="4">
    <nc r="K26">
      <f>11060-4257</f>
    </nc>
  </rcc>
  <rcc rId="8550" sId="5" numFmtId="4">
    <nc r="G26">
      <v>275.10000000000002</v>
    </nc>
  </rcc>
  <rcc rId="8551" sId="5" numFmtId="4">
    <nc r="C26">
      <v>12620.4</v>
    </nc>
  </rcc>
  <rcc rId="8552" sId="5" numFmtId="4">
    <nc r="E26">
      <v>101.6</v>
    </nc>
  </rcc>
  <rcc rId="8553" sId="5" numFmtId="4">
    <nc r="M26">
      <v>0</v>
    </nc>
  </rcc>
  <rcc rId="8554" sId="5" numFmtId="4">
    <nc r="K27">
      <v>1326.6</v>
    </nc>
  </rcc>
  <rcc rId="8555" sId="5" numFmtId="4">
    <nc r="U27">
      <v>1660.6</v>
    </nc>
  </rcc>
  <rcc rId="8556" sId="5" numFmtId="4">
    <nc r="U26">
      <v>0</v>
    </nc>
  </rcc>
  <rcc rId="8557" sId="5" numFmtId="4">
    <nc r="G27">
      <v>1350.4</v>
    </nc>
  </rcc>
  <rcc rId="8558" sId="5" numFmtId="4">
    <nc r="I27">
      <v>0</v>
    </nc>
  </rcc>
  <rcc rId="8559" sId="5" numFmtId="4">
    <nc r="M27">
      <v>0</v>
    </nc>
  </rcc>
  <rcc rId="8560" sId="5" numFmtId="4">
    <nc r="C27">
      <v>5102.3999999999996</v>
    </nc>
  </rcc>
  <rcc rId="8561" sId="5" numFmtId="4">
    <nc r="E27">
      <v>17268.5</v>
    </nc>
  </rcc>
  <rcc rId="8562" sId="5" numFmtId="4">
    <nc r="Q26">
      <v>10579.15</v>
    </nc>
  </rcc>
  <rcc rId="8563" sId="5" numFmtId="4">
    <nc r="Q27">
      <v>3867.6</v>
    </nc>
  </rcc>
</revisions>
</file>

<file path=xl/revisions/revisionLog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64" sId="5">
    <nc r="Y29" t="inlineStr">
      <is>
        <t>ziemlich sonnig, später Regen</t>
      </is>
    </nc>
  </rcc>
  <rcc rId="8565" sId="5" numFmtId="34">
    <nc r="Z29">
      <v>24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78" sId="5">
    <nc r="Y27" t="inlineStr">
      <is>
        <t>bedeckt, sonnig</t>
      </is>
    </nc>
  </rcc>
  <rcc rId="8579" sId="5" numFmtId="34">
    <nc r="Z27">
      <v>22</v>
    </nc>
  </rcc>
</revisions>
</file>

<file path=xl/revisions/revisionLog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80" sId="5" numFmtId="4">
    <nc r="N25">
      <v>0</v>
    </nc>
  </rcc>
  <rcc rId="8581" sId="5" numFmtId="4">
    <nc r="N26">
      <v>0</v>
    </nc>
  </rcc>
  <rcc rId="8582" sId="5" numFmtId="4">
    <nc r="N27">
      <v>0</v>
    </nc>
  </rcc>
</revisions>
</file>

<file path=xl/revisions/revisionLog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="1" sqref="N29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right/>
        <top/>
        <bottom/>
      </border>
    </dxf>
  </rfmt>
  <rfmt sheetId="5" sqref="N29" start="0" length="0">
    <dxf>
      <numFmt numFmtId="4" formatCode="#,##0.00"/>
    </dxf>
  </rfmt>
  <rcc rId="8583" sId="5" xfDxf="1" dxf="1" numFmtId="4">
    <nc r="N29">
      <v>3272</v>
    </nc>
    <ndxf>
      <numFmt numFmtId="4" formatCode="#,##0.00"/>
    </ndxf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96" sId="5" numFmtId="4">
    <nc r="U29">
      <v>1201.3</v>
    </nc>
  </rcc>
  <rcc rId="8597" sId="5" numFmtId="4">
    <nc r="M29">
      <v>62.8</v>
    </nc>
  </rcc>
  <rcc rId="8598" sId="5" numFmtId="4">
    <nc r="K29">
      <v>0</v>
    </nc>
  </rcc>
  <rcc rId="8599" sId="5" numFmtId="4">
    <nc r="I29">
      <v>0</v>
    </nc>
  </rcc>
  <rcc rId="8600" sId="5" numFmtId="4">
    <nc r="G29">
      <v>904.3</v>
    </nc>
  </rcc>
</revisions>
</file>

<file path=xl/revisions/revisionLog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01" sId="5" numFmtId="4">
    <nc r="E29">
      <v>11152.3</v>
    </nc>
  </rcc>
  <rcc rId="8602" sId="5" numFmtId="4">
    <nc r="C29">
      <v>1601.9</v>
    </nc>
  </rcc>
  <rfmt sheetId="5" s="1" sqref="N30" start="0" length="0">
    <dxf>
      <font>
        <sz val="11"/>
        <color theme="1"/>
        <name val="Calibri"/>
        <family val="2"/>
        <scheme val="minor"/>
      </font>
      <alignment vertical="bottom"/>
      <border outline="0">
        <right/>
        <top/>
        <bottom/>
      </border>
    </dxf>
  </rfmt>
  <rcc rId="8603" sId="5">
    <oc r="S29">
      <f>SUM(C29+E29+G29+I29+K29+M29+Q29)</f>
    </oc>
    <nc r="S29">
      <f>SUM(C29+E29+G29+I29+K29+M29+Q29)</f>
    </nc>
  </rcc>
  <rcc rId="8604" sId="5" numFmtId="4">
    <nc r="Q29">
      <v>4592.2</v>
    </nc>
  </rcc>
  <rcc rId="8605" sId="5" numFmtId="34">
    <nc r="Z30">
      <v>21</v>
    </nc>
  </rcc>
  <rcc rId="8606" sId="5">
    <nc r="Y30" t="inlineStr">
      <is>
        <t>bedeckt, leicht Regen</t>
      </is>
    </nc>
  </rcc>
</revisions>
</file>

<file path=xl/revisions/revisionLog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07" sId="5">
    <nc r="AB35" t="inlineStr">
      <is>
        <t>Pfingsten</t>
      </is>
    </nc>
  </rcc>
  <rcc rId="8608" sId="5">
    <nc r="AB37" t="inlineStr">
      <is>
        <t>Pfingst-Montag</t>
      </is>
    </nc>
  </rcc>
</revisions>
</file>

<file path=xl/revisions/revisionLog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="1" sqref="N29" start="0" length="0">
    <dxf>
      <font>
        <sz val="11"/>
        <color auto="1"/>
        <name val="DIN Offc"/>
        <family val="2"/>
        <scheme val="none"/>
      </font>
      <alignment vertical="center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5" s="1" sqref="N30" start="0" length="0">
    <dxf>
      <font>
        <sz val="11"/>
        <color auto="1"/>
        <name val="DIN Offc"/>
        <family val="2"/>
        <scheme val="none"/>
      </font>
      <alignment vertical="center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33" sId="5">
    <nc r="Y31" t="inlineStr">
      <is>
        <t>bedeckt</t>
      </is>
    </nc>
  </rcc>
  <rcc rId="8634" sId="5" numFmtId="34">
    <nc r="Z31">
      <v>14</v>
    </nc>
  </rcc>
  <rcc rId="8635" sId="5" numFmtId="4">
    <nc r="K30">
      <v>8456.1</v>
    </nc>
  </rcc>
  <rcc rId="8636" sId="5" numFmtId="4">
    <nc r="M30">
      <v>1256.2</v>
    </nc>
  </rcc>
  <rcc rId="8637" sId="5" numFmtId="4">
    <nc r="G30">
      <v>512.79999999999995</v>
    </nc>
  </rcc>
  <rcc rId="8638" sId="5" numFmtId="4">
    <nc r="E30">
      <v>0</v>
    </nc>
  </rcc>
  <rcc rId="8639" sId="5" numFmtId="4">
    <nc r="I30">
      <v>0</v>
    </nc>
  </rcc>
  <rcc rId="8640" sId="5" numFmtId="4">
    <nc r="U30">
      <v>0</v>
    </nc>
  </rcc>
  <rcc rId="8641" sId="5">
    <nc r="C30">
      <f>6300.7-666.1</f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="1" sqref="N30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right/>
        <top/>
        <bottom/>
      </border>
    </dxf>
  </rfmt>
  <rfmt sheetId="5" sqref="N30" start="0" length="0">
    <dxf>
      <numFmt numFmtId="4" formatCode="#,##0.00"/>
    </dxf>
  </rfmt>
  <rcc rId="8654" sId="5" xfDxf="1" dxf="1" numFmtId="4">
    <nc r="N30">
      <v>9699</v>
    </nc>
    <ndxf>
      <numFmt numFmtId="4" formatCode="#,##0.00"/>
    </ndxf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79" sId="5" numFmtId="34">
    <nc r="Z32">
      <v>16</v>
    </nc>
  </rcc>
  <rcc rId="8680" sId="5">
    <nc r="Y32" t="inlineStr">
      <is>
        <t>bewölkt</t>
      </is>
    </nc>
  </rcc>
  <rcc rId="8681" sId="5" numFmtId="4">
    <nc r="Q30">
      <v>5408.9</v>
    </nc>
  </rcc>
  <rcc rId="8682" sId="5" numFmtId="4">
    <nc r="M31">
      <v>72</v>
    </nc>
  </rcc>
  <rcc rId="8683" sId="5" numFmtId="4">
    <nc r="K31">
      <v>3152</v>
    </nc>
  </rcc>
  <rcc rId="8684" sId="5" numFmtId="4">
    <nc r="E31">
      <v>72.599999999999994</v>
    </nc>
  </rcc>
  <rcc rId="8685" sId="5" numFmtId="4">
    <nc r="G31">
      <v>0</v>
    </nc>
  </rcc>
  <rcc rId="8686" sId="5" numFmtId="4">
    <nc r="I31">
      <v>0</v>
    </nc>
  </rcc>
  <rcc rId="8687" sId="5" numFmtId="4">
    <nc r="C31">
      <v>9664.2999999999993</v>
    </nc>
  </rcc>
  <rcc rId="8688" sId="5" numFmtId="4">
    <nc r="Q31">
      <v>2942.1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01" sId="5" numFmtId="4">
    <nc r="U31">
      <v>0</v>
    </nc>
  </rcc>
</revisions>
</file>

<file path=xl/revisions/revisionLog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02" sId="5" numFmtId="4">
    <nc r="N31">
      <v>3932.5</v>
    </nc>
  </rcc>
</revisions>
</file>

<file path=xl/revisions/revisionLog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="1" sqref="N31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right/>
        <top/>
        <bottom/>
      </border>
    </dxf>
  </rfmt>
  <rfmt sheetId="5" sqref="N31" start="0" length="0">
    <dxf>
      <numFmt numFmtId="4" formatCode="#,##0.00"/>
    </dxf>
  </rfmt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27" sId="5" numFmtId="4">
    <nc r="M32">
      <v>688.4</v>
    </nc>
  </rcc>
  <rcc rId="8728" sId="5" numFmtId="4">
    <nc r="U32">
      <v>372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41" sId="5" numFmtId="4">
    <nc r="G32">
      <v>314.39999999999998</v>
    </nc>
  </rcc>
  <rcc rId="8742" sId="5" numFmtId="4">
    <nc r="E32">
      <v>331.9</v>
    </nc>
  </rcc>
  <rcc rId="8743" sId="5" numFmtId="4">
    <nc r="C32">
      <v>6614.2</v>
    </nc>
  </rcc>
  <rcc rId="8744" sId="5" numFmtId="4">
    <nc r="I32">
      <v>0</v>
    </nc>
  </rcc>
  <rcc rId="8745" sId="5" numFmtId="4">
    <nc r="K32">
      <v>0</v>
    </nc>
  </rcc>
</revisions>
</file>

<file path=xl/revisions/revisionLog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46" sId="5" numFmtId="4">
    <nc r="Q32">
      <v>5139.2</v>
    </nc>
  </rcc>
</revisions>
</file>

<file path=xl/revisions/revisionLog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47" sId="5" numFmtId="34">
    <nc r="Z33">
      <v>17</v>
    </nc>
  </rcc>
  <rcc rId="8748" sId="5">
    <nc r="Y33" t="inlineStr">
      <is>
        <t>ziemelich sonnig</t>
      </is>
    </nc>
  </rcc>
</revisions>
</file>

<file path=xl/revisions/revisionLog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="1" sqref="N32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right/>
        <top/>
        <bottom/>
      </border>
    </dxf>
  </rfmt>
  <rfmt sheetId="5" sqref="N32" start="0" length="0">
    <dxf>
      <numFmt numFmtId="4" formatCode="#,##0.00"/>
    </dxf>
  </rfmt>
  <rcc rId="8761" sId="5" xfDxf="1" dxf="1" numFmtId="4">
    <nc r="N32">
      <v>9889</v>
    </nc>
    <ndxf>
      <numFmt numFmtId="4" formatCode="#,##0.00"/>
    </ndxf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3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74" sId="5" numFmtId="4">
    <nc r="M33">
      <v>99.1</v>
    </nc>
  </rcc>
  <rcc rId="8775" sId="5" numFmtId="4">
    <nc r="U33">
      <v>1035.5</v>
    </nc>
  </rcc>
  <rcc rId="8776" sId="5" numFmtId="4">
    <nc r="K33">
      <v>4491.2</v>
    </nc>
  </rcc>
  <rcc rId="8777" sId="5" numFmtId="4">
    <nc r="G33">
      <v>719.2</v>
    </nc>
  </rcc>
  <rcc rId="8778" sId="5" numFmtId="4">
    <nc r="E33">
      <v>15907.3</v>
    </nc>
  </rcc>
  <rcc rId="8779" sId="5" numFmtId="4">
    <nc r="I33">
      <v>0</v>
    </nc>
  </rcc>
  <rcc rId="8780" sId="5" numFmtId="4">
    <nc r="C33">
      <v>1056.5999999999999</v>
    </nc>
  </rcc>
  <rcc rId="8781" sId="5" numFmtId="4">
    <nc r="Q33">
      <v>8475.5</v>
    </nc>
  </rcc>
  <rcc rId="8782" sId="5" numFmtId="34">
    <nc r="Z34">
      <v>17</v>
    </nc>
  </rcc>
  <rcc rId="8783" sId="5">
    <nc r="Y34" t="inlineStr">
      <is>
        <t>sonnig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96" sId="5">
    <oc r="S5">
      <f>SUM(C5+E5+G5+I5+K5+M5+Q5)</f>
    </oc>
    <nc r="S5">
      <f>SUM(C5+E5+G5+I5+K5+O5+Q5)</f>
    </nc>
  </rcc>
  <rcc rId="8797" sId="5">
    <oc r="S6">
      <f>SUM(C6+E6+G6+I6+K6+M6+Q6)</f>
    </oc>
    <nc r="S6">
      <f>SUM(C6+E6+G6+I6+K6+O6+Q6)</f>
    </nc>
  </rcc>
  <rcc rId="8798" sId="5">
    <oc r="S7">
      <f>SUM(C7+E7+G7+I7+K7+M7+Q7)</f>
    </oc>
    <nc r="S7">
      <f>SUM(C7+E7+G7+I7+K7+O7+Q7)</f>
    </nc>
  </rcc>
  <rcc rId="8799" sId="5">
    <oc r="S8">
      <f>SUM(C8+E8+G8+I8+K8+M8+Q8)</f>
    </oc>
    <nc r="S8">
      <f>SUM(C8+E8+G8+I8+K8+O8+Q8)</f>
    </nc>
  </rcc>
  <rcc rId="8800" sId="5">
    <oc r="S9">
      <f>SUM(C9+E9+G9+I9+K9+M9+Q9)</f>
    </oc>
    <nc r="S9">
      <f>SUM(C9+E9+G9+I9+K9+O9+Q9)</f>
    </nc>
  </rcc>
  <rcc rId="8801" sId="5">
    <oc r="S10">
      <f>SUM(C10+E10+G10+I10+K10+M10+Q10)</f>
    </oc>
    <nc r="S10">
      <f>SUM(C10+E10+G10+I10+K10+O10+Q10)</f>
    </nc>
  </rcc>
  <rcc rId="8802" sId="5">
    <oc r="S11">
      <f>SUM(C11+E11+G11+I11+K11+M11+Q11)</f>
    </oc>
    <nc r="S11">
      <f>SUM(C11+E11+G11+I11+K11+O11+Q11)</f>
    </nc>
  </rcc>
  <rcc rId="8803" sId="5">
    <oc r="S14">
      <f>SUM(C14+E14+G14+I14+K14+M14+Q14)</f>
    </oc>
    <nc r="S14">
      <f>SUM(C14+E14+G14+I14+K14+O14+Q14)</f>
    </nc>
  </rcc>
  <rcc rId="8804" sId="5">
    <oc r="S15">
      <f>SUM(C15+E15+G15+I15+K15+M15+Q15)</f>
    </oc>
    <nc r="S15">
      <f>SUM(C15+E15+G15+I15+K15+O15+Q15)</f>
    </nc>
  </rcc>
  <rcc rId="8805" sId="5">
    <oc r="S16">
      <f>SUM(C16+E16+G16+I16+K16+M16+Q16)</f>
    </oc>
    <nc r="S16">
      <f>SUM(C16+E16+G16+I16+K16+O16+Q16)</f>
    </nc>
  </rcc>
  <rcc rId="8806" sId="5">
    <oc r="S17">
      <f>SUM(C17+E17+G17+I17+K17+M17+Q17)</f>
    </oc>
    <nc r="S17">
      <f>SUM(C17+E17+G17+I17+K17+O17+Q17)</f>
    </nc>
  </rcc>
  <rcc rId="8807" sId="5">
    <oc r="S18">
      <f>SUM(C18+E18+G18+I18+K18+M18+Q18)</f>
    </oc>
    <nc r="S18">
      <f>SUM(C18+E18+G18+I18+K18+O18+Q18)</f>
    </nc>
  </rcc>
  <rcc rId="8808" sId="5">
    <oc r="S19">
      <f>SUM(C19+E19+G19+I19+K19+M19+Q19)</f>
    </oc>
    <nc r="S19">
      <f>SUM(C19+E19+G19+I19+K19+O19+Q19)</f>
    </nc>
  </rcc>
  <rcc rId="8809" sId="5">
    <oc r="S13">
      <f>SUM(C13+E13+G13+I13+K13+M13+Q13)</f>
    </oc>
    <nc r="S13">
      <f>SUM(C13+E13+G13+I13+K13+O13+Q13)</f>
    </nc>
  </rcc>
  <rcc rId="8810" sId="5">
    <oc r="S21">
      <f>SUM(C21+E21+G21+I21+K21+M21+Q21)</f>
    </oc>
    <nc r="S21">
      <f>SUM(C21+E21+G21+I21+K21+O21+Q21)</f>
    </nc>
  </rcc>
  <rcc rId="8811" sId="5">
    <oc r="S22">
      <f>SUM(C22+E22+G22+I22+K22+M22+Q22)</f>
    </oc>
    <nc r="S22">
      <f>SUM(C22+E22+G22+I22+K22+O22+Q22)</f>
    </nc>
  </rcc>
  <rcc rId="8812" sId="5">
    <oc r="S23">
      <f>SUM(C23+E23+G23+I23+K23+M23+Q23)</f>
    </oc>
    <nc r="S23">
      <f>SUM(C23+E23+G23+I23+K23+O23+Q23)</f>
    </nc>
  </rcc>
  <rcc rId="8813" sId="5">
    <oc r="S24">
      <f>SUM(C24+E24+G24+I24+K24+M24+Q24)</f>
    </oc>
    <nc r="S24">
      <f>SUM(C24+E24+G24+I24+K24+O24+Q24)</f>
    </nc>
  </rcc>
  <rcc rId="8814" sId="5">
    <oc r="S25">
      <f>SUM(C25+E25+G25+I25+K25+M25+Q25)</f>
    </oc>
    <nc r="S25">
      <f>SUM(C25+E25+G25+I25+K25+O25+Q25)</f>
    </nc>
  </rcc>
  <rcc rId="8815" sId="5">
    <oc r="S26">
      <f>SUM(C26+E26+G26+I26+K26+M26+Q26)</f>
    </oc>
    <nc r="S26">
      <f>SUM(C26+E26+G26+I26+K26+O26+Q26)</f>
    </nc>
  </rcc>
  <rcc rId="8816" sId="5">
    <oc r="S27">
      <f>SUM(C27+E27+G27+I27+K27+M27+Q27)</f>
    </oc>
    <nc r="S27">
      <f>SUM(C27+E27+G27+I27+K27+O27+Q27)</f>
    </nc>
  </rcc>
  <rcc rId="8817" sId="5">
    <oc r="S29">
      <f>SUM(C29+E29+G29+I29+K29+M29+Q29)</f>
    </oc>
    <nc r="S29">
      <f>SUM(C29+E29+G29+I29+K29+O29+Q29)</f>
    </nc>
  </rcc>
  <rcc rId="8818" sId="5">
    <oc r="S30">
      <f>SUM(C30+E30+G30+I30+K30+M30+Q30)</f>
    </oc>
    <nc r="S30">
      <f>SUM(C30+E30+G30+I30+K30+O30+Q30)</f>
    </nc>
  </rcc>
  <rcc rId="8819" sId="5">
    <oc r="S31">
      <f>SUM(C31+E31+G31+I31+K31+M31+Q31)</f>
    </oc>
    <nc r="S31">
      <f>SUM(C31+E31+G31+I31+K31+O31+Q31)</f>
    </nc>
  </rcc>
  <rcc rId="8820" sId="5">
    <oc r="S32">
      <f>SUM(C32+E32+G32+I32+K32+M32+Q32)</f>
    </oc>
    <nc r="S32">
      <f>SUM(C32+E32+G32+I32+K32+O32+Q32)</f>
    </nc>
  </rcc>
  <rcc rId="8821" sId="5">
    <oc r="S33">
      <f>SUM(C33+E33+G33+I33+K33+M33+Q33)</f>
    </oc>
    <nc r="S33">
      <f>SUM(C33+E33+G33+I33+K33+O33+Q33)</f>
    </nc>
  </rcc>
  <rcc rId="8822" sId="5">
    <oc r="S34">
      <f>SUM(C34+E34+G34+I34+K34+M34+Q34)</f>
    </oc>
    <nc r="S34">
      <f>SUM(C34+E34+G34+I34+K34+O34+Q34)</f>
    </nc>
  </rcc>
  <rcc rId="8823" sId="5">
    <oc r="S35">
      <f>SUM(C35+E35+G35+I35+K35+M35+Q35)</f>
    </oc>
    <nc r="S35">
      <f>SUM(C35+E35+G35+I35+K35+O35+Q35)</f>
    </nc>
  </rcc>
  <rcc rId="8824" sId="5">
    <oc r="S37">
      <f>SUM(C37+E37+G37+I37+K37+M37+Q37)</f>
    </oc>
    <nc r="S37">
      <f>SUM(C37+E37+G37+I37+K37+O37+Q37)</f>
    </nc>
  </rcc>
  <rcc rId="8825" sId="5">
    <nc r="S38">
      <f>SUM(C38+E38+G38+I38+K38+O38+Q38)</f>
    </nc>
  </rcc>
  <rcc rId="8826" sId="5">
    <oc r="S39">
      <f>SUM(C39+E39+G39+I39+K39+M39+Q39)</f>
    </oc>
    <nc r="S39">
      <f>SUM(C39+E39+G39+I39+K39+O39+Q39)</f>
    </nc>
  </rcc>
  <rfmt sheetId="5" sqref="A37:AB37">
    <dxf>
      <fill>
        <patternFill>
          <bgColor theme="0" tint="-0.14999847407452621"/>
        </patternFill>
      </fill>
    </dxf>
  </rfmt>
  <rfmt sheetId="5" sqref="A37:AB37">
    <dxf>
      <fill>
        <patternFill>
          <bgColor theme="0" tint="-4.9989318521683403E-2"/>
        </patternFill>
      </fill>
    </dxf>
  </rfmt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3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="1" sqref="N33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right/>
        <top/>
        <bottom/>
      </border>
    </dxf>
  </rfmt>
  <rfmt sheetId="5" sqref="N33" start="0" length="0">
    <dxf>
      <numFmt numFmtId="4" formatCode="#,##0.00"/>
    </dxf>
  </rfmt>
  <rcc rId="8839" sId="5" xfDxf="1" dxf="1" numFmtId="4">
    <nc r="N33">
      <v>8231</v>
    </nc>
    <ndxf>
      <numFmt numFmtId="4" formatCode="#,##0.00"/>
    </ndxf>
  </rcc>
  <rfmt sheetId="5" sqref="N32" start="0" length="0">
    <dxf>
      <numFmt numFmtId="0" formatCode="General"/>
    </dxf>
  </rfmt>
  <rfmt sheetId="5" sqref="N32" start="0" length="0">
    <dxf>
      <numFmt numFmtId="4" formatCode="#,##0.00"/>
    </dxf>
  </rfmt>
  <rcc rId="8840" sId="5" xfDxf="1" dxf="1" numFmtId="4">
    <oc r="N32">
      <v>9889</v>
    </oc>
    <nc r="N32">
      <v>9489</v>
    </nc>
    <ndxf>
      <numFmt numFmtId="4" formatCode="#,##0.00"/>
    </ndxf>
  </rcc>
  <rfmt sheetId="5" sqref="N29:N33"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</rfmt>
</revisions>
</file>

<file path=xl/revisions/revisionLog3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41" sId="5">
    <nc r="Y37" t="inlineStr">
      <is>
        <t>sonnig</t>
      </is>
    </nc>
  </rcc>
  <rcc rId="8842" sId="5" numFmtId="34">
    <nc r="Z37">
      <v>24</v>
    </nc>
  </rcc>
  <rcc rId="8843" sId="5">
    <nc r="Y35" t="inlineStr">
      <is>
        <t>sonnig</t>
      </is>
    </nc>
  </rcc>
  <rcc rId="8844" sId="5" numFmtId="34">
    <nc r="Z35">
      <v>23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57" sId="5" numFmtId="4">
    <nc r="U34">
      <v>2003.9</v>
    </nc>
  </rcc>
  <rcc rId="8858" sId="5" numFmtId="4">
    <nc r="K34">
      <f>16018.4-2222.5</f>
    </nc>
  </rcc>
  <rcc rId="8859" sId="5" numFmtId="4">
    <nc r="I34">
      <v>2222.5</v>
    </nc>
  </rcc>
</revisions>
</file>

<file path=xl/revisions/revisionLog3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60" sId="5" numFmtId="4">
    <nc r="G34">
      <v>948.6</v>
    </nc>
  </rcc>
  <rcc rId="8861" sId="5" numFmtId="4">
    <nc r="E34">
      <v>18222.8</v>
    </nc>
  </rcc>
  <rcc rId="8862" sId="5" numFmtId="4">
    <nc r="C34">
      <v>3366.7</v>
    </nc>
  </rcc>
</revisions>
</file>

<file path=xl/revisions/revisionLog3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63" sId="5" numFmtId="4">
    <nc r="K35">
      <v>7539.2</v>
    </nc>
  </rcc>
  <rcc rId="8864" sId="5" numFmtId="4">
    <nc r="U35">
      <v>4108.5</v>
    </nc>
  </rcc>
  <rcc rId="8865" sId="5" numFmtId="4">
    <nc r="G35">
      <v>1998.1</v>
    </nc>
  </rcc>
  <rcc rId="8866" sId="5" numFmtId="4">
    <nc r="E35">
      <v>27010.3</v>
    </nc>
  </rcc>
  <rcc rId="8867" sId="5" numFmtId="4">
    <nc r="C35">
      <v>3959.1</v>
    </nc>
  </rcc>
  <rcc rId="8868" sId="5" numFmtId="4">
    <nc r="M34">
      <v>0</v>
    </nc>
  </rcc>
  <rcc rId="8869" sId="5" numFmtId="4">
    <nc r="M35">
      <v>0</v>
    </nc>
  </rcc>
  <rcc rId="8870" sId="5" numFmtId="4">
    <nc r="I35">
      <v>0</v>
    </nc>
  </rcc>
  <rcc rId="8871" sId="5" numFmtId="4">
    <nc r="K37">
      <v>5246.5</v>
    </nc>
  </rcc>
  <rcc rId="8872" sId="5" numFmtId="4">
    <nc r="U37">
      <v>5229.6000000000004</v>
    </nc>
  </rcc>
  <rcc rId="8873" sId="5" numFmtId="4">
    <nc r="G37">
      <v>1350.3</v>
    </nc>
  </rcc>
  <rcc rId="8874" sId="5" numFmtId="4">
    <nc r="E37">
      <v>24853.1</v>
    </nc>
  </rcc>
  <rcc rId="8875" sId="5" numFmtId="4">
    <nc r="C37">
      <f>2472.3+165</f>
    </nc>
  </rcc>
  <rcc rId="8876" sId="5" numFmtId="4">
    <nc r="Q34">
      <v>12378.78</v>
    </nc>
  </rcc>
  <rcc rId="8877" sId="5" numFmtId="4">
    <nc r="Q35">
      <v>13900.5</v>
    </nc>
  </rcc>
</revisions>
</file>

<file path=xl/revisions/revisionLog3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78" sId="5" numFmtId="4">
    <nc r="M37">
      <v>0</v>
    </nc>
  </rcc>
  <rcc rId="8879" sId="5" numFmtId="4">
    <nc r="I37">
      <v>0</v>
    </nc>
  </rcc>
  <rfmt sheetId="5" sqref="Q38" start="0" length="0">
    <dxf>
      <fill>
        <patternFill patternType="solid">
          <bgColor theme="0" tint="-4.9989318521683403E-2"/>
        </patternFill>
      </fill>
    </dxf>
  </rfmt>
  <rcc rId="8880" sId="5" numFmtId="4">
    <nc r="Q37">
      <v>5270.6</v>
    </nc>
  </rcc>
</revisions>
</file>

<file path=xl/revisions/revisionLog3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A38" start="0" length="0">
    <dxf>
      <fill>
        <patternFill patternType="solid">
          <bgColor theme="0" tint="-4.9989318521683403E-2"/>
        </patternFill>
      </fill>
    </dxf>
  </rfmt>
  <rcc rId="8881" sId="5">
    <nc r="AA38" t="inlineStr">
      <is>
        <t>°C</t>
      </is>
    </nc>
  </rcc>
</revisions>
</file>

<file path=xl/revisions/revisionLog3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82" sId="5">
    <nc r="Y38" t="inlineStr">
      <is>
        <t>sonnig</t>
      </is>
    </nc>
  </rcc>
  <rcc rId="8883" sId="5" numFmtId="34">
    <nc r="Z38">
      <v>18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96" sId="5" numFmtId="4">
    <nc r="N34">
      <v>0</v>
    </nc>
  </rcc>
  <rcc rId="8897" sId="5" numFmtId="4">
    <nc r="N35">
      <v>0</v>
    </nc>
  </rcc>
  <rcc rId="8898" sId="5" numFmtId="4">
    <nc r="N37">
      <v>0</v>
    </nc>
  </rcc>
</revisions>
</file>

<file path=xl/revisions/revisionLog3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99" sId="6" numFmtId="4">
    <nc r="D5">
      <v>4333.3333300000004</v>
    </nc>
  </rcc>
  <rcc rId="8900" sId="6" numFmtId="4">
    <nc r="D6">
      <v>4333.3333300000004</v>
    </nc>
  </rcc>
  <rcc rId="8901" sId="6" numFmtId="4">
    <nc r="D7">
      <v>4333.3333300000004</v>
    </nc>
  </rcc>
  <rcc rId="8902" sId="6" numFmtId="4">
    <nc r="D8">
      <v>4333.3333300000004</v>
    </nc>
  </rcc>
  <rcc rId="8903" sId="6" numFmtId="4">
    <nc r="D9">
      <v>4333.3333300000004</v>
    </nc>
  </rcc>
  <rcc rId="8904" sId="6" numFmtId="4">
    <nc r="D11">
      <v>4333.3333300000004</v>
    </nc>
  </rcc>
  <rcc rId="8905" sId="6" numFmtId="4">
    <nc r="D12">
      <v>4333.3333300000004</v>
    </nc>
  </rcc>
  <rcc rId="8906" sId="6" numFmtId="4">
    <nc r="D13">
      <v>4333.3333300000004</v>
    </nc>
  </rcc>
  <rcc rId="8907" sId="6" numFmtId="4">
    <nc r="D14">
      <v>4333.3333300000004</v>
    </nc>
  </rcc>
  <rcc rId="8908" sId="6" numFmtId="4">
    <nc r="D15">
      <v>4333.3333300000004</v>
    </nc>
  </rcc>
  <rcc rId="8909" sId="6" numFmtId="4">
    <nc r="D16">
      <v>4333.3333300000004</v>
    </nc>
  </rcc>
  <rcc rId="8910" sId="6" numFmtId="4">
    <nc r="D17">
      <v>4333.3333300000004</v>
    </nc>
  </rcc>
  <rcc rId="8911" sId="6" numFmtId="4">
    <nc r="D19">
      <v>4333.3333300000004</v>
    </nc>
  </rcc>
  <rcc rId="8912" sId="6" numFmtId="4">
    <nc r="D20">
      <v>4333.3333300000004</v>
    </nc>
  </rcc>
  <rcc rId="8913" sId="6" numFmtId="4">
    <nc r="D21">
      <v>4333.3333300000004</v>
    </nc>
  </rcc>
  <rcc rId="8914" sId="6" numFmtId="4">
    <nc r="D22">
      <v>4333.3333300000004</v>
    </nc>
  </rcc>
  <rcc rId="8915" sId="6" numFmtId="4">
    <nc r="D23">
      <v>4333.3333300000004</v>
    </nc>
  </rcc>
  <rcc rId="8916" sId="6" numFmtId="4">
    <nc r="D24">
      <v>4333.3333300000004</v>
    </nc>
  </rcc>
  <rcc rId="8917" sId="6" numFmtId="4">
    <nc r="D25">
      <v>4333.3333300000004</v>
    </nc>
  </rcc>
  <rcc rId="8918" sId="6" numFmtId="4">
    <nc r="D27">
      <v>4333.3333300000004</v>
    </nc>
  </rcc>
  <rcc rId="8919" sId="6" numFmtId="4">
    <nc r="D28">
      <v>4333.3333300000004</v>
    </nc>
  </rcc>
  <rcc rId="8920" sId="6" numFmtId="4">
    <nc r="D29">
      <v>4333.3333300000004</v>
    </nc>
  </rcc>
  <rcc rId="8921" sId="6" numFmtId="4">
    <nc r="D30">
      <v>4333.3333300000004</v>
    </nc>
  </rcc>
  <rcc rId="8922" sId="6" numFmtId="4">
    <nc r="D31">
      <v>4333.3333300000004</v>
    </nc>
  </rcc>
  <rcc rId="8923" sId="6" numFmtId="4">
    <nc r="D32">
      <v>4333.3333300000004</v>
    </nc>
  </rcc>
  <rcc rId="8924" sId="6" numFmtId="4">
    <nc r="D33">
      <v>4333.3333300000004</v>
    </nc>
  </rcc>
  <rcc rId="8925" sId="6" numFmtId="4">
    <nc r="D35">
      <v>4333.3333300000004</v>
    </nc>
  </rcc>
  <rcc rId="8926" sId="6" numFmtId="4">
    <nc r="D36">
      <v>4333.3333300000004</v>
    </nc>
  </rcc>
  <rcc rId="8927" sId="6" numFmtId="4">
    <nc r="D37">
      <v>4333.3333300000004</v>
    </nc>
  </rcc>
  <rcc rId="8928" sId="6" numFmtId="4">
    <nc r="D38">
      <v>4333.3333300000004</v>
    </nc>
  </rcc>
  <rrc rId="8929" sId="6" ref="A5:XFD5" action="deleteRow">
    <undo index="0" exp="area" dr="Z5:Z9" r="Z10" sId="6"/>
    <undo index="65535" exp="area" dr="X5:X9" r="X10" sId="6"/>
    <undo index="65535" exp="area" dr="W5:W9" r="W10" sId="6"/>
    <undo index="65535" exp="area" dr="V5:V9" r="V10" sId="6"/>
    <undo index="65535" exp="area" dr="U5:U9" r="U10" sId="6"/>
    <undo index="65535" exp="area" dr="T5:T9" r="T10" sId="6"/>
    <undo index="65535" exp="area" dr="S5:S9" r="S10" sId="6"/>
    <undo index="65535" exp="area" dr="R5:R9" r="R10" sId="6"/>
    <undo index="65535" exp="area" dr="Q5:Q9" r="Q10" sId="6"/>
    <undo index="65535" exp="area" dr="P5:P9" r="P10" sId="6"/>
    <undo index="65535" exp="area" dr="O5:O9" r="O10" sId="6"/>
    <undo index="65535" exp="area" dr="N5:N9" r="N10" sId="6"/>
    <undo index="65535" exp="area" dr="M5:M9" r="M10" sId="6"/>
    <undo index="65535" exp="area" dr="L5:L9" r="L10" sId="6"/>
    <undo index="65535" exp="area" dr="K5:K9" r="K10" sId="6"/>
    <undo index="65535" exp="area" dr="J5:J9" r="J10" sId="6"/>
    <undo index="65535" exp="area" dr="I5:I9" r="I10" sId="6"/>
    <undo index="65535" exp="area" dr="H5:H9" r="H10" sId="6"/>
    <undo index="65535" exp="area" dr="G5:G9" r="G10" sId="6"/>
    <undo index="65535" exp="area" dr="F5:F9" r="F10" sId="6"/>
    <undo index="65535" exp="area" dr="E5:E9" r="E10" sId="6"/>
    <undo index="65535" exp="area" dr="D5:D9" r="D10" sId="6"/>
    <undo index="65535" exp="area" dr="C5:C9" r="C10" sId="6"/>
    <undo index="0" exp="ref" v="1" dr="A5" r="A6" sId="6"/>
    <rfmt sheetId="6" xfDxf="1" sqref="A5:XFD5" start="0" length="0">
      <dxf>
        <alignment vertical="center"/>
      </dxf>
    </rfmt>
    <rcc rId="0" sId="6" s="1" dxf="1" numFmtId="4">
      <nc r="A5">
        <v>1</v>
      </nc>
      <ndxf>
        <font>
          <sz val="11"/>
          <color auto="1"/>
          <name val="DIN Offc"/>
          <family val="2"/>
          <scheme val="none"/>
        </font>
        <numFmt numFmtId="1" formatCode="0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6" s="1" dxf="1">
      <nc r="B5" t="inlineStr">
        <is>
          <t>Mi</t>
        </is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thin">
            <color indexed="64"/>
          </left>
          <right style="medium">
            <color indexed="64"/>
          </right>
          <bottom style="thin">
            <color indexed="64"/>
          </bottom>
        </border>
      </ndxf>
    </rcc>
    <rfmt sheetId="6" s="1" sqref="C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6" s="1" dxf="1" numFmtId="4">
      <nc r="D5">
        <v>4333.3333300000004</v>
      </nc>
      <n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6" s="1" sqref="E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F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G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H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I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J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K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L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M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N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top style="thin">
            <color indexed="64"/>
          </top>
          <bottom style="thin">
            <color indexed="64"/>
          </bottom>
        </border>
      </dxf>
    </rfmt>
    <rfmt sheetId="6" s="1" sqref="O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P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Q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R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6" s="1" dxf="1">
      <nc r="S5">
        <f>SUM(C5+E5+G5+I5+K5+O5+Q5)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6" s="1" dxf="1">
      <nc r="T5">
        <f>SUM(D5+F5+H5+J5+L5+P5+R5)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bottom style="thin">
            <color indexed="64"/>
          </bottom>
        </border>
      </ndxf>
    </rcc>
    <rfmt sheetId="6" s="1" sqref="U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="1" sqref="V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6" s="1" dxf="1">
      <nc r="W5">
        <f>SUM(S5+U5)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medium">
            <color indexed="64"/>
          </left>
          <right style="thin">
            <color indexed="64"/>
          </right>
          <bottom style="thin">
            <color indexed="64"/>
          </bottom>
        </border>
      </ndxf>
    </rcc>
    <rcc rId="0" sId="6" s="1" dxf="1">
      <nc r="X5">
        <f>SUM(T5+V5)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6" s="1" sqref="Y5" start="0" length="0">
      <dxf>
        <font>
          <sz val="10"/>
          <color auto="1"/>
          <name val="DIN Offc"/>
          <family val="2"/>
          <scheme val="none"/>
        </font>
        <numFmt numFmtId="35" formatCode="_ * #,##0.00_ ;_ * \-#,##0.00_ ;_ * &quot;-&quot;??_ ;_ @_ "/>
        <alignment horizontal="left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6" s="1" dxf="1" numFmtId="34">
      <nc r="Z5">
        <v>18</v>
      </nc>
      <ndxf>
        <font>
          <sz val="10"/>
          <color auto="1"/>
          <name val="DIN Offc"/>
          <family val="2"/>
          <scheme val="none"/>
        </font>
        <numFmt numFmtId="164" formatCode="_ * #,##0.0_ ;_ * \-#,##0.0_ ;_ * &quot;-&quot;??_ ;_ @_ "/>
        <alignment horizontal="left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6" s="1" dxf="1">
      <nc r="AA5" t="inlineStr">
        <is>
          <t>°C</t>
        </is>
      </nc>
      <n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6" s="1" sqref="AB5" start="0" length="0">
      <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medium">
            <color indexed="64"/>
          </right>
          <bottom style="thin">
            <color indexed="64"/>
          </bottom>
        </border>
      </dxf>
    </rfmt>
  </rrc>
  <rcc rId="8930" sId="6" numFmtId="4">
    <oc r="A5">
      <f>SUM(#REF!+1)</f>
    </oc>
    <nc r="A5">
      <v>1</v>
    </nc>
  </rcc>
  <rrc rId="8931" sId="6" ref="A37:XFD37" action="insertRow"/>
  <rcc rId="8932" sId="6">
    <nc r="A37">
      <f>SUM(A36+1)</f>
    </nc>
  </rcc>
  <rcc rId="8933" sId="6">
    <nc r="B37" t="inlineStr">
      <is>
        <t>Do</t>
      </is>
    </nc>
  </rcc>
  <rcc rId="8934" sId="6">
    <oc r="B38" t="inlineStr">
      <is>
        <t>Do</t>
      </is>
    </oc>
    <nc r="B38" t="inlineStr">
      <is>
        <t>Fr</t>
      </is>
    </nc>
  </rcc>
  <rcc rId="8935" sId="6" numFmtId="4">
    <nc r="D37">
      <v>4333.3333300000004</v>
    </nc>
  </rcc>
  <rcc rId="8936" sId="6" numFmtId="4">
    <nc r="F5">
      <v>10666.666660000001</v>
    </nc>
  </rcc>
  <rcc rId="8937" sId="6" numFmtId="4">
    <nc r="F6">
      <v>10666.666660000001</v>
    </nc>
  </rcc>
  <rcc rId="8938" sId="6" numFmtId="4">
    <nc r="F7">
      <v>10666.666660000001</v>
    </nc>
  </rcc>
  <rcc rId="8939" sId="6" numFmtId="4">
    <nc r="F8">
      <v>10666.666660000001</v>
    </nc>
  </rcc>
  <rcc rId="8940" sId="6" numFmtId="4">
    <nc r="F10">
      <v>10666.666660000001</v>
    </nc>
  </rcc>
  <rcc rId="8941" sId="6" numFmtId="4">
    <nc r="F11">
      <v>10666.666660000001</v>
    </nc>
  </rcc>
  <rcc rId="8942" sId="6" numFmtId="4">
    <nc r="F12">
      <v>10666.666660000001</v>
    </nc>
  </rcc>
  <rcc rId="8943" sId="6" numFmtId="4">
    <nc r="F13">
      <v>10666.666660000001</v>
    </nc>
  </rcc>
  <rcc rId="8944" sId="6" numFmtId="4">
    <nc r="F14">
      <v>10666.666660000001</v>
    </nc>
  </rcc>
  <rcc rId="8945" sId="6" numFmtId="4">
    <nc r="F15">
      <v>10666.666660000001</v>
    </nc>
  </rcc>
  <rcc rId="8946" sId="6" numFmtId="4">
    <nc r="F16">
      <v>10666.666660000001</v>
    </nc>
  </rcc>
  <rcc rId="8947" sId="6" numFmtId="4">
    <nc r="F18">
      <v>10666.666660000001</v>
    </nc>
  </rcc>
  <rcc rId="8948" sId="6" numFmtId="4">
    <nc r="F19">
      <v>10666.666660000001</v>
    </nc>
  </rcc>
  <rcc rId="8949" sId="6" numFmtId="4">
    <nc r="F20">
      <v>10666.666660000001</v>
    </nc>
  </rcc>
  <rcc rId="8950" sId="6" numFmtId="4">
    <nc r="F21">
      <v>10666.666660000001</v>
    </nc>
  </rcc>
  <rcc rId="8951" sId="6" numFmtId="4">
    <nc r="F22">
      <v>10666.666660000001</v>
    </nc>
  </rcc>
  <rcc rId="8952" sId="6" numFmtId="4">
    <nc r="F23">
      <v>10666.666660000001</v>
    </nc>
  </rcc>
  <rcc rId="8953" sId="6" numFmtId="4">
    <nc r="F24">
      <v>10666.666660000001</v>
    </nc>
  </rcc>
  <rcc rId="8954" sId="6" numFmtId="4">
    <nc r="F26">
      <v>10666.666660000001</v>
    </nc>
  </rcc>
  <rcc rId="8955" sId="6" numFmtId="4">
    <nc r="F27">
      <v>10666.666660000001</v>
    </nc>
  </rcc>
  <rcc rId="8956" sId="6" numFmtId="4">
    <nc r="F28">
      <v>10666.666660000001</v>
    </nc>
  </rcc>
  <rcc rId="8957" sId="6" numFmtId="4">
    <nc r="F29">
      <v>10666.666660000001</v>
    </nc>
  </rcc>
  <rcc rId="8958" sId="6" numFmtId="4">
    <nc r="F30">
      <v>10666.666660000001</v>
    </nc>
  </rcc>
  <rcc rId="8959" sId="6" numFmtId="4">
    <nc r="F31">
      <v>10666.666660000001</v>
    </nc>
  </rcc>
  <rcc rId="8960" sId="6" numFmtId="4">
    <nc r="F32">
      <v>10666.666660000001</v>
    </nc>
  </rcc>
  <rcc rId="8961" sId="6" numFmtId="4">
    <nc r="F34">
      <v>10666.666660000001</v>
    </nc>
  </rcc>
  <rcc rId="8962" sId="6" numFmtId="4">
    <nc r="F35">
      <v>10666.666660000001</v>
    </nc>
  </rcc>
  <rcc rId="8963" sId="6" numFmtId="4">
    <nc r="F36">
      <v>10666.666660000001</v>
    </nc>
  </rcc>
  <rcc rId="8964" sId="6" numFmtId="4">
    <nc r="F37">
      <v>10666.666660000001</v>
    </nc>
  </rcc>
  <rcc rId="8965" sId="6" numFmtId="4">
    <nc r="F38">
      <v>10666.666660000001</v>
    </nc>
  </rcc>
  <rcc rId="8966" sId="6" numFmtId="4">
    <nc r="H8">
      <v>666.66665999999998</v>
    </nc>
  </rcc>
  <rcc rId="8967" sId="6" numFmtId="4">
    <nc r="H10">
      <v>666.66665999999998</v>
    </nc>
  </rcc>
  <rcc rId="8968" sId="6" numFmtId="4">
    <nc r="H11">
      <v>666.66665999999998</v>
    </nc>
  </rcc>
  <rcc rId="8969" sId="6" numFmtId="4">
    <nc r="H12">
      <v>666.66665999999998</v>
    </nc>
  </rcc>
  <rcc rId="8970" sId="6" numFmtId="4">
    <nc r="H13">
      <v>666.66665999999998</v>
    </nc>
  </rcc>
  <rcc rId="8971" sId="6" numFmtId="4">
    <nc r="H14">
      <v>666.66665999999998</v>
    </nc>
  </rcc>
  <rcc rId="8972" sId="6" numFmtId="4">
    <nc r="H15">
      <v>666.66665999999998</v>
    </nc>
  </rcc>
  <rcc rId="8973" sId="6" numFmtId="4">
    <nc r="H16">
      <v>666.66665999999998</v>
    </nc>
  </rcc>
  <rcc rId="8974" sId="6" numFmtId="4">
    <nc r="H18">
      <v>666.66665999999998</v>
    </nc>
  </rcc>
  <rcc rId="8975" sId="6" numFmtId="4">
    <nc r="H19">
      <v>666.66665999999998</v>
    </nc>
  </rcc>
  <rcc rId="8976" sId="6" numFmtId="4">
    <nc r="H20">
      <v>666.66665999999998</v>
    </nc>
  </rcc>
  <rcc rId="8977" sId="6" numFmtId="4">
    <nc r="H21">
      <v>666.66665999999998</v>
    </nc>
  </rcc>
  <rcc rId="8978" sId="6" numFmtId="4">
    <nc r="H22">
      <v>666.66665999999998</v>
    </nc>
  </rcc>
  <rcc rId="8979" sId="6" numFmtId="4">
    <nc r="H23">
      <v>666.66665999999998</v>
    </nc>
  </rcc>
  <rcc rId="8980" sId="6" numFmtId="4">
    <nc r="H24">
      <v>666.66665999999998</v>
    </nc>
  </rcc>
  <rcc rId="8981" sId="6" numFmtId="4">
    <nc r="H26">
      <v>666.66665999999998</v>
    </nc>
  </rcc>
  <rcc rId="8982" sId="6" numFmtId="4">
    <nc r="H27">
      <v>666.66665999999998</v>
    </nc>
  </rcc>
  <rcc rId="8983" sId="6" numFmtId="4">
    <nc r="H28">
      <v>666.66665999999998</v>
    </nc>
  </rcc>
  <rcc rId="8984" sId="6" numFmtId="4">
    <nc r="H29">
      <v>666.66665999999998</v>
    </nc>
  </rcc>
  <rcc rId="8985" sId="6" numFmtId="4">
    <nc r="H30">
      <v>666.66665999999998</v>
    </nc>
  </rcc>
  <rcc rId="8986" sId="6" numFmtId="4">
    <nc r="H31">
      <v>666.66665999999998</v>
    </nc>
  </rcc>
  <rcc rId="8987" sId="6" numFmtId="4">
    <nc r="H32">
      <v>666.66665999999998</v>
    </nc>
  </rcc>
  <rcc rId="8988" sId="6" numFmtId="4">
    <nc r="H34">
      <v>666.66665999999998</v>
    </nc>
  </rcc>
  <rcc rId="8989" sId="6" numFmtId="4">
    <nc r="H35">
      <v>666.66665999999998</v>
    </nc>
  </rcc>
  <rcc rId="8990" sId="6" numFmtId="4">
    <nc r="H36">
      <v>666.66665999999998</v>
    </nc>
  </rcc>
  <rcc rId="8991" sId="6" numFmtId="4">
    <nc r="H37">
      <v>666.66665999999998</v>
    </nc>
  </rcc>
  <rcc rId="8992" sId="6" numFmtId="4">
    <nc r="H38">
      <v>666.66665999999998</v>
    </nc>
  </rcc>
  <rcc rId="8993" sId="6" numFmtId="4">
    <nc r="H5">
      <v>666.66665999999998</v>
    </nc>
  </rcc>
  <rcc rId="8994" sId="6" numFmtId="4">
    <nc r="H6">
      <v>666.66665999999998</v>
    </nc>
  </rcc>
  <rcc rId="8995" sId="6" numFmtId="4">
    <nc r="H7">
      <v>666.66665999999998</v>
    </nc>
  </rcc>
  <rcc rId="8996" sId="6" numFmtId="4">
    <nc r="J5">
      <v>666.66665999999998</v>
    </nc>
  </rcc>
  <rcc rId="8997" sId="6" numFmtId="4">
    <nc r="J6">
      <v>666.66665999999998</v>
    </nc>
  </rcc>
  <rcc rId="8998" sId="6" numFmtId="4">
    <nc r="J7">
      <v>666.66665999999998</v>
    </nc>
  </rcc>
  <rcc rId="8999" sId="6" numFmtId="4">
    <nc r="J8">
      <v>666.66665999999998</v>
    </nc>
  </rcc>
  <rcc rId="9000" sId="6" numFmtId="4">
    <nc r="J10">
      <v>666.66665999999998</v>
    </nc>
  </rcc>
  <rcc rId="9001" sId="6" numFmtId="4">
    <nc r="J11">
      <v>666.66665999999998</v>
    </nc>
  </rcc>
  <rcc rId="9002" sId="6" numFmtId="4">
    <nc r="J12">
      <v>666.66665999999998</v>
    </nc>
  </rcc>
  <rcc rId="9003" sId="6" numFmtId="4">
    <nc r="J13">
      <v>666.66665999999998</v>
    </nc>
  </rcc>
  <rcc rId="9004" sId="6" numFmtId="4">
    <nc r="J14">
      <v>666.66665999999998</v>
    </nc>
  </rcc>
  <rcc rId="9005" sId="6" numFmtId="4">
    <nc r="J15">
      <v>666.66665999999998</v>
    </nc>
  </rcc>
  <rcc rId="9006" sId="6" numFmtId="4">
    <nc r="J16">
      <v>666.66665999999998</v>
    </nc>
  </rcc>
  <rcc rId="9007" sId="6" numFmtId="4">
    <nc r="J18">
      <v>666.66665999999998</v>
    </nc>
  </rcc>
  <rcc rId="9008" sId="6" numFmtId="4">
    <nc r="J19">
      <v>666.66665999999998</v>
    </nc>
  </rcc>
  <rcc rId="9009" sId="6" numFmtId="4">
    <nc r="J20">
      <v>666.66665999999998</v>
    </nc>
  </rcc>
  <rcc rId="9010" sId="6" numFmtId="4">
    <nc r="J21">
      <v>666.66665999999998</v>
    </nc>
  </rcc>
  <rcc rId="9011" sId="6" numFmtId="4">
    <nc r="J22">
      <v>666.66665999999998</v>
    </nc>
  </rcc>
  <rcc rId="9012" sId="6" numFmtId="4">
    <nc r="J23">
      <v>666.66665999999998</v>
    </nc>
  </rcc>
  <rcc rId="9013" sId="6" numFmtId="4">
    <nc r="J24">
      <v>666.66665999999998</v>
    </nc>
  </rcc>
  <rcc rId="9014" sId="6" numFmtId="4">
    <nc r="J26">
      <v>666.66665999999998</v>
    </nc>
  </rcc>
  <rcc rId="9015" sId="6" numFmtId="4">
    <nc r="J27">
      <v>666.66665999999998</v>
    </nc>
  </rcc>
  <rcc rId="9016" sId="6" numFmtId="4">
    <nc r="J28">
      <v>666.66665999999998</v>
    </nc>
  </rcc>
  <rcc rId="9017" sId="6" numFmtId="4">
    <nc r="J29">
      <v>666.66665999999998</v>
    </nc>
  </rcc>
  <rcc rId="9018" sId="6" numFmtId="4">
    <nc r="J30">
      <v>666.66665999999998</v>
    </nc>
  </rcc>
  <rcc rId="9019" sId="6" numFmtId="4">
    <nc r="J31">
      <v>666.66665999999998</v>
    </nc>
  </rcc>
  <rcc rId="9020" sId="6" numFmtId="4">
    <nc r="J32">
      <v>666.66665999999998</v>
    </nc>
  </rcc>
  <rcc rId="9021" sId="6" numFmtId="4">
    <nc r="J34">
      <v>666.66665999999998</v>
    </nc>
  </rcc>
  <rcc rId="9022" sId="6" numFmtId="4">
    <nc r="J35">
      <v>666.66665999999998</v>
    </nc>
  </rcc>
  <rcc rId="9023" sId="6" numFmtId="4">
    <nc r="J36">
      <v>666.66665999999998</v>
    </nc>
  </rcc>
  <rcc rId="9024" sId="6" numFmtId="4">
    <nc r="J37">
      <v>666.66665999999998</v>
    </nc>
  </rcc>
  <rcc rId="9025" sId="6" numFmtId="4">
    <nc r="J38">
      <v>666.66665999999998</v>
    </nc>
  </rcc>
  <rcc rId="9026" sId="6" numFmtId="4">
    <nc r="L10">
      <v>5333.3333300000004</v>
    </nc>
  </rcc>
  <rcc rId="9027" sId="6" numFmtId="4">
    <nc r="L11">
      <v>5333.3333300000004</v>
    </nc>
  </rcc>
  <rcc rId="9028" sId="6" numFmtId="4">
    <nc r="L12">
      <v>5333.3333300000004</v>
    </nc>
  </rcc>
  <rcc rId="9029" sId="6" numFmtId="4">
    <nc r="L13">
      <v>5333.3333300000004</v>
    </nc>
  </rcc>
  <rcc rId="9030" sId="6" numFmtId="4">
    <nc r="L14">
      <v>5333.3333300000004</v>
    </nc>
  </rcc>
  <rcc rId="9031" sId="6" numFmtId="4">
    <nc r="L15">
      <v>5333.3333300000004</v>
    </nc>
  </rcc>
  <rcc rId="9032" sId="6" numFmtId="4">
    <nc r="L16">
      <v>5333.3333300000004</v>
    </nc>
  </rcc>
  <rcc rId="9033" sId="6" numFmtId="4">
    <nc r="L18">
      <v>5333.3333300000004</v>
    </nc>
  </rcc>
  <rcc rId="9034" sId="6" numFmtId="4">
    <nc r="L19">
      <v>5333.3333300000004</v>
    </nc>
  </rcc>
  <rcc rId="9035" sId="6" numFmtId="4">
    <nc r="L20">
      <v>5333.3333300000004</v>
    </nc>
  </rcc>
  <rcc rId="9036" sId="6" numFmtId="4">
    <nc r="L21">
      <v>5333.3333300000004</v>
    </nc>
  </rcc>
  <rcc rId="9037" sId="6" numFmtId="4">
    <nc r="L22">
      <v>5333.3333300000004</v>
    </nc>
  </rcc>
  <rcc rId="9038" sId="6" numFmtId="4">
    <nc r="L23">
      <v>5333.3333300000004</v>
    </nc>
  </rcc>
  <rcc rId="9039" sId="6" numFmtId="4">
    <nc r="L24">
      <v>5333.3333300000004</v>
    </nc>
  </rcc>
  <rcc rId="9040" sId="6" numFmtId="4">
    <nc r="L26">
      <v>5333.3333300000004</v>
    </nc>
  </rcc>
  <rcc rId="9041" sId="6" numFmtId="4">
    <nc r="L27">
      <v>5333.3333300000004</v>
    </nc>
  </rcc>
  <rcc rId="9042" sId="6" numFmtId="4">
    <nc r="L28">
      <v>5333.3333300000004</v>
    </nc>
  </rcc>
  <rcc rId="9043" sId="6" numFmtId="4">
    <nc r="L29">
      <v>5333.3333300000004</v>
    </nc>
  </rcc>
  <rcc rId="9044" sId="6" numFmtId="4">
    <nc r="L30">
      <v>5333.3333300000004</v>
    </nc>
  </rcc>
  <rcc rId="9045" sId="6" numFmtId="4">
    <nc r="L31">
      <v>5333.3333300000004</v>
    </nc>
  </rcc>
  <rcc rId="9046" sId="6" numFmtId="4">
    <nc r="L32">
      <v>5333.3333300000004</v>
    </nc>
  </rcc>
  <rcc rId="9047" sId="6" numFmtId="4">
    <nc r="L34">
      <v>5333.3333300000004</v>
    </nc>
  </rcc>
  <rcc rId="9048" sId="6" numFmtId="4">
    <nc r="L35">
      <v>5333.3333300000004</v>
    </nc>
  </rcc>
  <rcc rId="9049" sId="6" numFmtId="4">
    <nc r="L36">
      <v>5333.3333300000004</v>
    </nc>
  </rcc>
  <rcc rId="9050" sId="6" numFmtId="4">
    <nc r="L37">
      <v>5333.3333300000004</v>
    </nc>
  </rcc>
  <rcc rId="9051" sId="6" numFmtId="4">
    <nc r="L38">
      <v>5333.3333300000004</v>
    </nc>
  </rcc>
  <rcc rId="9052" sId="6" numFmtId="4">
    <nc r="L5">
      <v>5333.3333300000004</v>
    </nc>
  </rcc>
  <rcc rId="9053" sId="6" numFmtId="4">
    <nc r="L6">
      <v>5333.3333300000004</v>
    </nc>
  </rcc>
  <rcc rId="9054" sId="6" numFmtId="4">
    <nc r="L7">
      <v>5333.3333300000004</v>
    </nc>
  </rcc>
  <rcc rId="9055" sId="6" numFmtId="4">
    <nc r="L8">
      <v>5333.3333300000004</v>
    </nc>
  </rcc>
  <rcc rId="9056" sId="6" numFmtId="4">
    <nc r="P5">
      <v>3000</v>
    </nc>
  </rcc>
  <rcc rId="9057" sId="6" numFmtId="4">
    <nc r="P6">
      <v>3000</v>
    </nc>
  </rcc>
  <rcc rId="9058" sId="6" odxf="1" dxf="1" numFmtId="4">
    <nc r="P7">
      <v>3000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059" sId="6" odxf="1" dxf="1" numFmtId="4">
    <nc r="P8">
      <v>3000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060" sId="6" numFmtId="4">
    <nc r="P10">
      <v>3000</v>
    </nc>
  </rcc>
  <rcc rId="9061" sId="6" numFmtId="4">
    <nc r="P11">
      <v>3000</v>
    </nc>
  </rcc>
  <rcc rId="9062" sId="6" numFmtId="4">
    <nc r="P12">
      <v>3000</v>
    </nc>
  </rcc>
  <rcc rId="9063" sId="6" numFmtId="4">
    <nc r="P13">
      <v>3000</v>
    </nc>
  </rcc>
  <rcc rId="9064" sId="6" numFmtId="4">
    <nc r="P14">
      <v>3000</v>
    </nc>
  </rcc>
  <rcc rId="9065" sId="6" odxf="1" dxf="1" numFmtId="4">
    <nc r="P15">
      <v>3000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066" sId="6" odxf="1" dxf="1" numFmtId="4">
    <nc r="P16">
      <v>3000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067" sId="6" numFmtId="4">
    <nc r="P18">
      <v>3000</v>
    </nc>
  </rcc>
  <rcc rId="9068" sId="6" numFmtId="4">
    <nc r="P19">
      <v>3000</v>
    </nc>
  </rcc>
  <rcc rId="9069" sId="6" numFmtId="4">
    <nc r="P20">
      <v>3000</v>
    </nc>
  </rcc>
  <rcc rId="9070" sId="6" numFmtId="4">
    <nc r="P21">
      <v>3000</v>
    </nc>
  </rcc>
  <rcc rId="9071" sId="6" numFmtId="4">
    <nc r="P22">
      <v>3000</v>
    </nc>
  </rcc>
  <rcc rId="9072" sId="6" odxf="1" dxf="1" numFmtId="4">
    <nc r="P23">
      <v>3000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073" sId="6" odxf="1" dxf="1" numFmtId="4">
    <nc r="P24">
      <v>3000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074" sId="6" numFmtId="4">
    <nc r="P26">
      <v>3000</v>
    </nc>
  </rcc>
  <rcc rId="9075" sId="6" numFmtId="4">
    <nc r="P27">
      <v>3000</v>
    </nc>
  </rcc>
  <rcc rId="9076" sId="6" numFmtId="4">
    <nc r="P28">
      <v>3000</v>
    </nc>
  </rcc>
  <rcc rId="9077" sId="6" numFmtId="4">
    <nc r="P29">
      <v>3000</v>
    </nc>
  </rcc>
  <rcc rId="9078" sId="6" numFmtId="4">
    <nc r="P30">
      <v>3000</v>
    </nc>
  </rcc>
  <rcc rId="9079" sId="6" odxf="1" dxf="1" numFmtId="4">
    <nc r="P31">
      <v>3000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080" sId="6" odxf="1" dxf="1" numFmtId="4">
    <nc r="P32">
      <v>3000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081" sId="6" numFmtId="4">
    <nc r="P34">
      <v>3000</v>
    </nc>
  </rcc>
  <rcc rId="9082" sId="6" numFmtId="4">
    <nc r="P35">
      <v>3000</v>
    </nc>
  </rcc>
  <rcc rId="9083" sId="6" numFmtId="4">
    <nc r="P36">
      <v>3000</v>
    </nc>
  </rcc>
  <rcc rId="9084" sId="6" numFmtId="4">
    <nc r="P37">
      <v>3000</v>
    </nc>
  </rcc>
  <rcc rId="9085" sId="6" numFmtId="4">
    <nc r="P38">
      <v>3000</v>
    </nc>
  </rcc>
  <rcc rId="9086" sId="6" numFmtId="4">
    <nc r="R5">
      <v>5873.3333300000004</v>
    </nc>
  </rcc>
  <rcc rId="9087" sId="6" numFmtId="4">
    <nc r="R6">
      <v>5873.3333300000004</v>
    </nc>
  </rcc>
  <rcc rId="9088" sId="6" numFmtId="4">
    <nc r="R7">
      <v>5873.3333300000004</v>
    </nc>
  </rcc>
  <rcc rId="9089" sId="6" numFmtId="4">
    <nc r="R8">
      <v>5873.3333300000004</v>
    </nc>
  </rcc>
  <rcc rId="9090" sId="6" numFmtId="4">
    <nc r="R10">
      <v>5873.3333300000004</v>
    </nc>
  </rcc>
  <rcc rId="9091" sId="6" numFmtId="4">
    <nc r="R11">
      <v>5873.3333300000004</v>
    </nc>
  </rcc>
  <rcc rId="9092" sId="6" numFmtId="4">
    <nc r="R12">
      <v>5873.3333300000004</v>
    </nc>
  </rcc>
  <rcc rId="9093" sId="6" numFmtId="4">
    <nc r="R13">
      <v>5873.3333300000004</v>
    </nc>
  </rcc>
  <rcc rId="9094" sId="6" numFmtId="4">
    <nc r="R14">
      <v>5873.3333300000004</v>
    </nc>
  </rcc>
  <rcc rId="9095" sId="6" numFmtId="4">
    <nc r="R15">
      <v>5873.3333300000004</v>
    </nc>
  </rcc>
  <rcc rId="9096" sId="6" numFmtId="4">
    <nc r="R16">
      <v>5873.3333300000004</v>
    </nc>
  </rcc>
  <rcc rId="9097" sId="6" numFmtId="4">
    <nc r="R18">
      <v>5873.3333300000004</v>
    </nc>
  </rcc>
  <rcc rId="9098" sId="6" numFmtId="4">
    <nc r="R19">
      <v>5873.3333300000004</v>
    </nc>
  </rcc>
  <rcc rId="9099" sId="6" numFmtId="4">
    <nc r="R20">
      <v>5873.3333300000004</v>
    </nc>
  </rcc>
  <rcc rId="9100" sId="6" numFmtId="4">
    <nc r="R21">
      <v>5873.3333300000004</v>
    </nc>
  </rcc>
  <rcc rId="9101" sId="6" numFmtId="4">
    <nc r="R22">
      <v>5873.3333300000004</v>
    </nc>
  </rcc>
  <rcc rId="9102" sId="6" numFmtId="4">
    <nc r="R23">
      <v>5873.3333300000004</v>
    </nc>
  </rcc>
  <rcc rId="9103" sId="6" numFmtId="4">
    <nc r="R24">
      <v>5873.3333300000004</v>
    </nc>
  </rcc>
  <rcc rId="9104" sId="6" numFmtId="4">
    <nc r="R26">
      <v>5873.3333300000004</v>
    </nc>
  </rcc>
  <rcc rId="9105" sId="6" numFmtId="4">
    <nc r="R27">
      <v>5873.3333300000004</v>
    </nc>
  </rcc>
  <rcc rId="9106" sId="6" numFmtId="4">
    <nc r="R28">
      <v>5873.3333300000004</v>
    </nc>
  </rcc>
  <rcc rId="9107" sId="6" numFmtId="4">
    <nc r="R29">
      <v>5873.3333300000004</v>
    </nc>
  </rcc>
  <rcc rId="9108" sId="6" numFmtId="4">
    <nc r="R30">
      <v>5873.3333300000004</v>
    </nc>
  </rcc>
  <rcc rId="9109" sId="6" numFmtId="4">
    <nc r="R31">
      <v>5873.3333300000004</v>
    </nc>
  </rcc>
  <rcc rId="9110" sId="6" numFmtId="4">
    <nc r="R32">
      <v>5873.3333300000004</v>
    </nc>
  </rcc>
  <rcc rId="9111" sId="6" numFmtId="4">
    <nc r="R34">
      <v>5873.3333300000004</v>
    </nc>
  </rcc>
  <rcc rId="9112" sId="6" numFmtId="4">
    <nc r="R35">
      <v>5873.3333300000004</v>
    </nc>
  </rcc>
  <rcc rId="9113" sId="6" numFmtId="4">
    <nc r="R36">
      <v>5873.3333300000004</v>
    </nc>
  </rcc>
  <rcc rId="9114" sId="6" numFmtId="4">
    <nc r="R37">
      <v>5873.3333300000004</v>
    </nc>
  </rcc>
  <rcc rId="9115" sId="6" numFmtId="4">
    <nc r="R38">
      <v>5873.3333300000004</v>
    </nc>
  </rcc>
  <rcc rId="9116" sId="6">
    <nc r="S37">
      <f>SUM(C37+E37+G37+I37+K37+O37+Q37)</f>
    </nc>
  </rcc>
  <rcc rId="9117" sId="6">
    <nc r="T37">
      <f>SUM(D37+F37+H37+J37+L37+P37+R37)</f>
    </nc>
  </rcc>
  <rcc rId="9118" sId="6">
    <nc r="W37">
      <f>SUM(S37+U37)</f>
    </nc>
  </rcc>
  <rcc rId="9119" sId="6">
    <nc r="X37">
      <f>SUM(T37+V37)</f>
    </nc>
  </rcc>
  <rfmt sheetId="6" sqref="U18:U24" start="0" length="0">
    <dxf>
      <border>
        <right style="thin">
          <color indexed="64"/>
        </right>
      </border>
    </dxf>
  </rfmt>
  <rcc rId="9120" sId="6" numFmtId="4">
    <nc r="V5">
      <v>2333.3333299999999</v>
    </nc>
  </rcc>
  <rcc rId="9121" sId="6" numFmtId="4">
    <nc r="V6">
      <v>2333.3333299999999</v>
    </nc>
  </rcc>
  <rcc rId="9122" sId="6" numFmtId="4">
    <nc r="V7">
      <v>2333.3333299999999</v>
    </nc>
  </rcc>
  <rcc rId="9123" sId="6" numFmtId="4">
    <nc r="V8">
      <v>2333.3333299999999</v>
    </nc>
  </rcc>
  <rcc rId="9124" sId="6" numFmtId="4">
    <nc r="V10">
      <v>2333.3333299999999</v>
    </nc>
  </rcc>
  <rcc rId="9125" sId="6" numFmtId="4">
    <nc r="V11">
      <v>2333.3333299999999</v>
    </nc>
  </rcc>
  <rcc rId="9126" sId="6" numFmtId="4">
    <nc r="V12">
      <v>2333.3333299999999</v>
    </nc>
  </rcc>
  <rcc rId="9127" sId="6" numFmtId="4">
    <nc r="V13">
      <v>2333.3333299999999</v>
    </nc>
  </rcc>
  <rcc rId="9128" sId="6" numFmtId="4">
    <nc r="V14">
      <v>2333.3333299999999</v>
    </nc>
  </rcc>
  <rcc rId="9129" sId="6" numFmtId="4">
    <nc r="V15">
      <v>2333.3333299999999</v>
    </nc>
  </rcc>
  <rcc rId="9130" sId="6" numFmtId="4">
    <nc r="V16">
      <v>2333.3333299999999</v>
    </nc>
  </rcc>
  <rcc rId="9131" sId="6" numFmtId="4">
    <nc r="V18">
      <v>2333.3333299999999</v>
    </nc>
  </rcc>
  <rcc rId="9132" sId="6" numFmtId="4">
    <nc r="V19">
      <v>2333.3333299999999</v>
    </nc>
  </rcc>
  <rcc rId="9133" sId="6" numFmtId="4">
    <nc r="V20">
      <v>2333.3333299999999</v>
    </nc>
  </rcc>
  <rcc rId="9134" sId="6" numFmtId="4">
    <nc r="V21">
      <v>2333.3333299999999</v>
    </nc>
  </rcc>
  <rcc rId="9135" sId="6" numFmtId="4">
    <nc r="V22">
      <v>2333.3333299999999</v>
    </nc>
  </rcc>
  <rcc rId="9136" sId="6" numFmtId="4">
    <nc r="V23">
      <v>2333.3333299999999</v>
    </nc>
  </rcc>
  <rcc rId="9137" sId="6" numFmtId="4">
    <nc r="V24">
      <v>2333.3333299999999</v>
    </nc>
  </rcc>
  <rcc rId="9138" sId="6" numFmtId="4">
    <nc r="V26">
      <v>2333.3333299999999</v>
    </nc>
  </rcc>
  <rcc rId="9139" sId="6" numFmtId="4">
    <nc r="V27">
      <v>2333.3333299999999</v>
    </nc>
  </rcc>
  <rcc rId="9140" sId="6" numFmtId="4">
    <nc r="V28">
      <v>2333.3333299999999</v>
    </nc>
  </rcc>
  <rcc rId="9141" sId="6" numFmtId="4">
    <nc r="V29">
      <v>2333.3333299999999</v>
    </nc>
  </rcc>
  <rcc rId="9142" sId="6" numFmtId="4">
    <nc r="V30">
      <v>2333.3333299999999</v>
    </nc>
  </rcc>
  <rcc rId="9143" sId="6" numFmtId="4">
    <nc r="V31">
      <v>2333.3333299999999</v>
    </nc>
  </rcc>
  <rcc rId="9144" sId="6" numFmtId="4">
    <nc r="V32">
      <v>2333.3333299999999</v>
    </nc>
  </rcc>
  <rcc rId="9145" sId="6" numFmtId="4">
    <nc r="V34">
      <v>2333.3333299999999</v>
    </nc>
  </rcc>
  <rcc rId="9146" sId="6" numFmtId="4">
    <nc r="V35">
      <v>2333.3333299999999</v>
    </nc>
  </rcc>
  <rcc rId="9147" sId="6" numFmtId="4">
    <nc r="V36">
      <v>2333.3333299999999</v>
    </nc>
  </rcc>
  <rcc rId="9148" sId="6" numFmtId="4">
    <nc r="V37">
      <v>2333.3333299999999</v>
    </nc>
  </rcc>
  <rcc rId="9149" sId="6" numFmtId="4">
    <nc r="V38">
      <v>2333.3333299999999</v>
    </nc>
  </rcc>
  <rfmt sheetId="6" sqref="P7:P8">
    <dxf>
      <fill>
        <patternFill patternType="solid">
          <bgColor theme="0" tint="-4.9989318521683403E-2"/>
        </patternFill>
      </fill>
    </dxf>
  </rfmt>
  <rfmt sheetId="6" sqref="P15:P16">
    <dxf>
      <fill>
        <patternFill patternType="solid">
          <bgColor theme="0" tint="-4.9989318521683403E-2"/>
        </patternFill>
      </fill>
    </dxf>
  </rfmt>
  <rfmt sheetId="6" sqref="P23:P24">
    <dxf>
      <fill>
        <patternFill patternType="solid">
          <bgColor theme="0" tint="-4.9989318521683403E-2"/>
        </patternFill>
      </fill>
    </dxf>
  </rfmt>
  <rfmt sheetId="6" sqref="P31:P32">
    <dxf>
      <fill>
        <patternFill patternType="solid">
          <bgColor theme="0" tint="-4.9989318521683403E-2"/>
        </patternFill>
      </fill>
    </dxf>
  </rfmt>
  <rcc rId="9150" sId="13">
    <oc r="U10">
      <f>Q10+S10</f>
    </oc>
    <nc r="U10">
      <f>Q10+S10</f>
    </nc>
  </rcc>
  <rcc rId="9151" sId="13">
    <oc r="Q10">
      <f>C10+E10+G10+I10+K10+M10+O10</f>
    </oc>
    <nc r="Q10">
      <f>C10+E10+G10+I10+K10+M10+O10</f>
    </nc>
  </rcc>
  <rcc rId="9152" sId="13">
    <oc r="M10">
      <f>'05_23'!M41</f>
    </oc>
    <nc r="M10">
      <f>'05_23'!O41</f>
    </nc>
  </rcc>
  <rcc rId="9153" sId="13">
    <oc r="M11">
      <f>'06_23'!M40</f>
    </oc>
    <nc r="M11">
      <f>'06_23'!O40</f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3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13:AB13">
    <dxf>
      <fill>
        <patternFill>
          <bgColor theme="0" tint="-4.9989318521683403E-2"/>
        </patternFill>
      </fill>
    </dxf>
  </rfmt>
  <rcc rId="9166" sId="6">
    <nc r="AB13" t="inlineStr">
      <is>
        <t>Fronleichnam</t>
      </is>
    </nc>
  </rcc>
</revisions>
</file>

<file path=xl/revisions/revisionLog3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3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79" sId="5" numFmtId="4">
    <nc r="N38">
      <v>1108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3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92" sId="5" numFmtId="4">
    <oc r="N30">
      <v>9699</v>
    </oc>
    <nc r="N30">
      <v>5739</v>
    </nc>
  </rcc>
</revisions>
</file>

<file path=xl/revisions/revisionLog3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'07_23'!$A$1:$X$44</formula>
    <oldFormula>'07_23'!$A$1:$X$44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3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05" sId="5">
    <oc r="K34">
      <f>16018.4-2222.5</f>
    </oc>
    <nc r="K34">
      <f>16018.4-2222.5+1061.3</f>
    </nc>
  </rcc>
</revisions>
</file>

<file path=xl/revisions/revisionLog3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06" sId="5" numFmtId="4">
    <nc r="K38">
      <v>744.5</v>
    </nc>
  </rcc>
  <rcc rId="9207" sId="5" numFmtId="4">
    <nc r="M38">
      <v>768.1</v>
    </nc>
  </rcc>
  <rcc rId="9208" sId="5" numFmtId="4">
    <nc r="U38">
      <v>1169</v>
    </nc>
  </rcc>
  <rcc rId="9209" sId="5" numFmtId="4">
    <nc r="G38">
      <v>578</v>
    </nc>
  </rcc>
  <rcc rId="9210" sId="5" numFmtId="4">
    <nc r="E38">
      <v>11894.9</v>
    </nc>
  </rcc>
  <rcc rId="9211" sId="5">
    <nc r="C38">
      <f>21.7-607</f>
    </nc>
  </rcc>
  <rcc rId="9212" sId="5" numFmtId="4">
    <nc r="I38">
      <v>0</v>
    </nc>
  </rcc>
  <rfmt sheetId="5" sqref="W38" start="0" length="0">
    <dxf>
      <fill>
        <patternFill>
          <bgColor theme="0" tint="-4.9989318521683403E-2"/>
        </patternFill>
      </fill>
    </dxf>
  </rfmt>
  <rfmt sheetId="5" sqref="W37" start="0" length="0">
    <dxf>
      <numFmt numFmtId="35" formatCode="_ * #,##0.00_ ;_ * \-#,##0.00_ ;_ * &quot;-&quot;??_ ;_ @_ "/>
      <fill>
        <patternFill>
          <bgColor rgb="FFFFFFCC"/>
        </patternFill>
      </fill>
      <border outline="0">
        <left style="thin">
          <color indexed="64"/>
        </left>
        <right style="medium">
          <color indexed="64"/>
        </right>
        <top/>
      </border>
    </dxf>
  </rfmt>
  <rfmt sheetId="5" sqref="X37" start="0" length="0">
    <dxf>
      <fill>
        <patternFill>
          <bgColor rgb="FFFFFFCC"/>
        </patternFill>
      </fill>
    </dxf>
  </rfmt>
  <rfmt sheetId="5" sqref="W38" start="0" length="0">
    <dxf>
      <numFmt numFmtId="35" formatCode="_ * #,##0.00_ ;_ * \-#,##0.00_ ;_ * &quot;-&quot;??_ ;_ @_ "/>
      <fill>
        <patternFill>
          <bgColor rgb="FFFFFFCC"/>
        </patternFill>
      </fill>
      <border outline="0">
        <left style="thin">
          <color indexed="64"/>
        </left>
        <right style="medium">
          <color indexed="64"/>
        </right>
        <top/>
      </border>
    </dxf>
  </rfmt>
  <rfmt sheetId="5" sqref="W37" start="0" length="0">
    <dxf>
      <border outline="0">
        <top style="thin">
          <color indexed="64"/>
        </top>
      </border>
    </dxf>
  </rfmt>
  <rfmt sheetId="5" sqref="X37" start="0" length="0">
    <dxf>
      <border outline="0">
        <top style="thin">
          <color indexed="64"/>
        </top>
      </border>
    </dxf>
  </rfmt>
  <rfmt sheetId="5" sqref="W38" start="0" length="0">
    <dxf>
      <border outline="0">
        <top style="thin">
          <color indexed="64"/>
        </top>
      </border>
    </dxf>
  </rfmt>
  <rfmt sheetId="5" sqref="X38" start="0" length="0">
    <dxf>
      <border outline="0">
        <top style="thin">
          <color indexed="64"/>
        </top>
      </border>
    </dxf>
  </rfmt>
  <rfmt sheetId="5" sqref="W39" start="0" length="0">
    <dxf>
      <numFmt numFmtId="35" formatCode="_ * #,##0.00_ ;_ * \-#,##0.00_ ;_ * &quot;-&quot;??_ ;_ @_ "/>
      <border outline="0">
        <left style="thin">
          <color indexed="64"/>
        </left>
        <right style="medium">
          <color indexed="64"/>
        </right>
      </border>
    </dxf>
  </rfmt>
  <rfmt sheetId="5" sqref="X39" start="0" length="0">
    <dxf>
      <border outline="0">
        <top style="thin">
          <color indexed="64"/>
        </top>
      </border>
    </dxf>
  </rfmt>
  <rcc rId="9213" sId="5" odxf="1" dxf="1">
    <oc r="W37">
      <f>S37+U37</f>
    </oc>
    <nc r="W37">
      <f>S37+U37</f>
    </nc>
    <ndxf>
      <border outline="0">
        <right style="thin">
          <color indexed="64"/>
        </right>
        <top/>
      </border>
    </ndxf>
  </rcc>
  <rcc rId="9214" sId="5" odxf="1" dxf="1">
    <oc r="X37">
      <f>SUM(T37+V37)</f>
    </oc>
    <nc r="X37">
      <f>SUM(T37+V37)</f>
    </nc>
    <ndxf>
      <border outline="0">
        <left style="thin">
          <color indexed="64"/>
        </left>
      </border>
    </ndxf>
  </rcc>
  <rcc rId="9215" sId="5" odxf="1" dxf="1">
    <nc r="W38">
      <f>S38+U38</f>
    </nc>
    <ndxf>
      <border outline="0">
        <right style="thin">
          <color indexed="64"/>
        </right>
        <top/>
      </border>
    </ndxf>
  </rcc>
  <rcc rId="9216" sId="5" odxf="1" dxf="1">
    <oc r="X38">
      <f>SUM(T38+V38)</f>
    </oc>
    <nc r="X38">
      <f>SUM(T38+V38)</f>
    </nc>
    <ndxf>
      <border outline="0">
        <left style="thin">
          <color indexed="64"/>
        </left>
      </border>
    </ndxf>
  </rcc>
  <rcc rId="9217" sId="5" odxf="1" dxf="1">
    <oc r="W39">
      <f>S39+U39</f>
    </oc>
    <nc r="W39">
      <f>S39+U39</f>
    </nc>
    <ndxf>
      <border outline="0">
        <right style="thin">
          <color indexed="64"/>
        </right>
        <top/>
      </border>
    </ndxf>
  </rcc>
  <rfmt sheetId="5" sqref="X39" start="0" length="0">
    <dxf>
      <border outline="0">
        <left style="thin">
          <color indexed="64"/>
        </left>
      </border>
    </dxf>
  </rfmt>
  <rcc rId="9218" sId="5">
    <oc r="X39">
      <f>SUM(T39+V39)</f>
    </oc>
    <nc r="X39">
      <f>SUM(T39+V39)</f>
    </nc>
  </rcc>
  <rcc rId="9219" sId="5">
    <nc r="Y39" t="inlineStr">
      <is>
        <t>teilweise sonnig</t>
      </is>
    </nc>
  </rcc>
  <rcc rId="9220" sId="5" numFmtId="34">
    <nc r="Z39">
      <v>23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33" sId="5" numFmtId="4">
    <nc r="Q38">
      <v>3643.7</v>
    </nc>
  </rcc>
</revisions>
</file>

<file path=xl/revisions/revisionLog3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34" sId="5" numFmtId="4">
    <oc r="Q33">
      <v>8475.5</v>
    </oc>
    <nc r="Q33">
      <v>8411.2999999999993</v>
    </nc>
  </rcc>
</revisions>
</file>

<file path=xl/revisions/revisionLog3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35" sId="6" numFmtId="4">
    <nc r="N5">
      <v>1570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3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48" sId="5" numFmtId="4">
    <nc r="M39">
      <v>181</v>
    </nc>
  </rcc>
  <rcc rId="9249" sId="5" numFmtId="4">
    <nc r="K39">
      <v>214.2</v>
    </nc>
  </rcc>
  <rcc rId="9250" sId="5" numFmtId="4">
    <nc r="U39">
      <v>1410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63" sId="5" numFmtId="4">
    <nc r="G39">
      <v>626.79999999999995</v>
    </nc>
  </rcc>
</revisions>
</file>

<file path=xl/revisions/revisionLog3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64" sId="5" numFmtId="4">
    <nc r="E39">
      <v>14287.45</v>
    </nc>
  </rcc>
  <rcc rId="9265" sId="5" numFmtId="4">
    <nc r="C39">
      <v>222.5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78" sId="6" numFmtId="34">
    <oc r="Z6">
      <v>20</v>
    </oc>
    <nc r="Z6"/>
  </rcc>
  <rcc rId="9279" sId="6" numFmtId="34">
    <oc r="Z7">
      <v>16</v>
    </oc>
    <nc r="Z7"/>
  </rcc>
  <rcc rId="9280" sId="6" numFmtId="34">
    <oc r="Z8">
      <v>18</v>
    </oc>
    <nc r="Z8"/>
  </rcc>
  <rcc rId="9281" sId="6" numFmtId="34">
    <oc r="Z10">
      <v>16</v>
    </oc>
    <nc r="Z10"/>
  </rcc>
  <rcc rId="9282" sId="6" numFmtId="34">
    <oc r="Z11">
      <v>18</v>
    </oc>
    <nc r="Z11"/>
  </rcc>
  <rcc rId="9283" sId="6" numFmtId="34">
    <oc r="Z12">
      <v>20</v>
    </oc>
    <nc r="Z12"/>
  </rcc>
  <rcc rId="9284" sId="6" numFmtId="34">
    <oc r="Z13">
      <v>24</v>
    </oc>
    <nc r="Z13"/>
  </rcc>
  <rcc rId="9285" sId="6" numFmtId="34">
    <oc r="Z14">
      <v>26</v>
    </oc>
    <nc r="Z14"/>
  </rcc>
  <rcc rId="9286" sId="6" numFmtId="34">
    <oc r="Z15">
      <v>26</v>
    </oc>
    <nc r="Z15"/>
  </rcc>
  <rcc rId="9287" sId="6" numFmtId="34">
    <oc r="Z16">
      <v>26</v>
    </oc>
    <nc r="Z16"/>
  </rcc>
  <rcc rId="9288" sId="6" numFmtId="34">
    <oc r="Z18">
      <v>28</v>
    </oc>
    <nc r="Z18"/>
  </rcc>
  <rcc rId="9289" sId="6" numFmtId="34">
    <oc r="Z19">
      <v>28</v>
    </oc>
    <nc r="Z19"/>
  </rcc>
  <rcc rId="9290" sId="6" numFmtId="34">
    <oc r="Z20">
      <v>31</v>
    </oc>
    <nc r="Z20"/>
  </rcc>
  <rcc rId="9291" sId="6" numFmtId="34">
    <oc r="Z21">
      <v>30</v>
    </oc>
    <nc r="Z21"/>
  </rcc>
  <rcc rId="9292" sId="6" numFmtId="34">
    <oc r="Z22">
      <v>30</v>
    </oc>
    <nc r="Z22"/>
  </rcc>
  <rcc rId="9293" sId="6" numFmtId="34">
    <oc r="Z23">
      <v>28</v>
    </oc>
    <nc r="Z23"/>
  </rcc>
  <rcc rId="9294" sId="6" numFmtId="34">
    <oc r="Z24">
      <v>30</v>
    </oc>
    <nc r="Z24"/>
  </rcc>
  <rcc rId="9295" sId="6" numFmtId="34">
    <oc r="Z26">
      <v>24</v>
    </oc>
    <nc r="Z26"/>
  </rcc>
  <rcc rId="9296" sId="6" numFmtId="34">
    <oc r="Z27">
      <v>20</v>
    </oc>
    <nc r="Z27"/>
  </rcc>
  <rcc rId="9297" sId="6" numFmtId="34">
    <oc r="Z28">
      <v>20</v>
    </oc>
    <nc r="Z28"/>
  </rcc>
  <rcc rId="9298" sId="6" numFmtId="34">
    <oc r="Z29">
      <v>18</v>
    </oc>
    <nc r="Z29"/>
  </rcc>
  <rcc rId="9299" sId="6" numFmtId="34">
    <oc r="Z30">
      <v>20</v>
    </oc>
    <nc r="Z30"/>
  </rcc>
  <rcc rId="9300" sId="6" numFmtId="34">
    <oc r="Z31">
      <v>24</v>
    </oc>
    <nc r="Z31"/>
  </rcc>
  <rcc rId="9301" sId="6" numFmtId="34">
    <oc r="Z32">
      <v>29</v>
    </oc>
    <nc r="Z32"/>
  </rcc>
  <rcc rId="9302" sId="6" numFmtId="34">
    <oc r="Z34">
      <v>28</v>
    </oc>
    <nc r="Z34"/>
  </rcc>
  <rcc rId="9303" sId="6" numFmtId="34">
    <oc r="Z35">
      <v>20</v>
    </oc>
    <nc r="Z35"/>
  </rcc>
  <rcc rId="9304" sId="6" numFmtId="34">
    <oc r="Z36">
      <v>24</v>
    </oc>
    <nc r="Z36"/>
  </rcc>
  <rcc rId="9305" sId="6">
    <oc r="AB13" t="inlineStr">
      <is>
        <t>Fronleichnam</t>
      </is>
    </oc>
    <nc r="AB13"/>
  </rcc>
  <rcc rId="9306" sId="6" numFmtId="34">
    <oc r="Z5">
      <v>20</v>
    </oc>
    <nc r="Z5">
      <v>22</v>
    </nc>
  </rcc>
  <rcc rId="9307" sId="6">
    <nc r="Y5" t="inlineStr">
      <is>
        <t>sonnig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20" sId="5" numFmtId="4">
    <nc r="I39">
      <v>0</v>
    </nc>
  </rcc>
  <rcc rId="9321" sId="5" numFmtId="4">
    <nc r="Q39">
      <v>4629.3</v>
    </nc>
  </rcc>
  <rcc rId="9322" sId="5" numFmtId="4">
    <oc r="Q37">
      <v>5270.6</v>
    </oc>
    <nc r="Q37">
      <v>5282.5</v>
    </nc>
  </rcc>
</revisions>
</file>

<file path=xl/revisions/revisionLog3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23" sId="5" numFmtId="4">
    <oc r="I25">
      <v>0</v>
    </oc>
    <nc r="I25">
      <v>6565</v>
    </nc>
  </rcc>
  <rcc rId="9324" sId="5" numFmtId="4">
    <oc r="K10">
      <v>17314.8</v>
    </oc>
    <nc r="K10">
      <v>17914.8</v>
    </nc>
  </rcc>
  <rcc rId="9325" sId="5">
    <oc r="K18">
      <f>21691.2-1551</f>
    </oc>
    <nc r="K18">
      <f>21691.2</f>
    </nc>
  </rcc>
  <rcc rId="9326" sId="5" numFmtId="4">
    <oc r="K26">
      <f>11060-4257</f>
    </oc>
    <nc r="K26">
      <v>11060</v>
    </nc>
  </rcc>
  <rcc rId="9327" sId="5" numFmtId="4">
    <oc r="K34">
      <f>16018.4-2222.5+1061.3</f>
    </oc>
    <nc r="K34">
      <v>16018.4</v>
    </nc>
  </rcc>
</revisions>
</file>

<file path=xl/revisions/revisionLog3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28" sId="5" numFmtId="4">
    <oc r="E30">
      <v>0</v>
    </oc>
    <nc r="E30">
      <v>-666.1</v>
    </nc>
  </rcc>
</revisions>
</file>

<file path=xl/revisions/revisionLog3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29" sId="5">
    <oc r="C15">
      <v>4069.1</v>
    </oc>
    <nc r="C15">
      <f>5209.6-1140.5</f>
    </nc>
  </rcc>
</revisions>
</file>

<file path=xl/revisions/revisionLog3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30" sId="5">
    <oc r="C30">
      <f>6300.7-666.1</f>
    </oc>
    <nc r="C30">
      <f>6300.7</f>
    </nc>
  </rcc>
  <rcc rId="9331" sId="5" numFmtId="4">
    <oc r="C29">
      <v>1601.9</v>
    </oc>
    <nc r="C29">
      <f>95+1506.9</f>
    </nc>
  </rcc>
</revisions>
</file>

<file path=xl/revisions/revisionLog3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3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44" sId="5" odxf="1" dxf="1" numFmtId="4">
    <nc r="N39">
      <v>1570</v>
    </nc>
    <odxf>
      <border outline="0">
        <right style="thin">
          <color indexed="64"/>
        </right>
      </border>
    </odxf>
    <ndxf>
      <border outline="0">
        <right/>
      </border>
    </ndxf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3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57" sId="6" numFmtId="4">
    <oc r="N5">
      <v>1570</v>
    </oc>
    <nc r="N5">
      <v>2355</v>
    </nc>
  </rcc>
</revisions>
</file>

<file path=xl/revisions/revisionLog3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58" sId="6">
    <nc r="Y6" t="inlineStr">
      <is>
        <t xml:space="preserve">sonnig </t>
      </is>
    </nc>
  </rcc>
  <rcc rId="9359" sId="6" numFmtId="34">
    <nc r="Z6">
      <v>25</v>
    </nc>
  </rcc>
  <rcc rId="9360" sId="6" numFmtId="4">
    <nc r="U5">
      <v>2116.5</v>
    </nc>
  </rcc>
  <rcc rId="9361" sId="6" numFmtId="4">
    <nc r="M5">
      <v>30</v>
    </nc>
  </rcc>
  <rcc rId="9362" sId="6" numFmtId="4">
    <nc r="K5">
      <v>-75</v>
    </nc>
  </rcc>
  <rcc rId="9363" sId="6" numFmtId="4">
    <nc r="G5">
      <v>860.9</v>
    </nc>
  </rcc>
  <rcc rId="9364" sId="6" numFmtId="4">
    <nc r="E5">
      <v>16325</v>
    </nc>
  </rcc>
  <rcc rId="9365" sId="6" numFmtId="4">
    <nc r="C5">
      <v>622.4</v>
    </nc>
  </rcc>
  <rcc rId="9366" sId="6" numFmtId="4">
    <nc r="Q5">
      <v>6093.7</v>
    </nc>
  </rcc>
</revisions>
</file>

<file path=xl/revisions/revisionLog3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67" sId="6" numFmtId="34">
    <nc r="Z7">
      <v>25</v>
    </nc>
  </rcc>
  <rcc rId="9368" sId="6">
    <nc r="Y7" t="inlineStr">
      <is>
        <t>hohe Wolkenfelder, sonnig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81" sId="6" numFmtId="4">
    <nc r="N6">
      <v>3270</v>
    </nc>
  </rcc>
  <rcc rId="9382" sId="6" numFmtId="4">
    <nc r="N8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3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95" sId="6" numFmtId="4">
    <nc r="U6">
      <v>2530.8000000000002</v>
    </nc>
  </rcc>
  <rcc rId="9396" sId="6" numFmtId="4">
    <nc r="M6">
      <v>328</v>
    </nc>
  </rcc>
  <rcc rId="9397" sId="6" numFmtId="4">
    <nc r="G6">
      <v>774.2</v>
    </nc>
  </rcc>
  <rcc rId="9398" sId="6" numFmtId="4">
    <nc r="C6">
      <v>708.8</v>
    </nc>
  </rcc>
  <rcc rId="9399" sId="6" numFmtId="4">
    <nc r="E6">
      <v>18605.5</v>
    </nc>
  </rcc>
  <rcc rId="9400" sId="6" numFmtId="4">
    <nc r="I6">
      <v>3363</v>
    </nc>
  </rcc>
  <rcc rId="9401" sId="6" numFmtId="4">
    <nc r="I5">
      <v>0</v>
    </nc>
  </rcc>
  <rcc rId="9402" sId="6">
    <nc r="K6">
      <f>15918.4-3363</f>
    </nc>
  </rcc>
  <rcc rId="9403" sId="6">
    <oc r="W6">
      <f>SUM(S6+U6)</f>
    </oc>
    <nc r="W6">
      <f>SUM(S6+U6)</f>
    </nc>
  </rcc>
  <rcc rId="9404" sId="6">
    <oc r="S6">
      <f>SUM(C6+E6+G6+I6+K6+O6+Q6)</f>
    </oc>
    <nc r="S6">
      <f>SUM(C6+E6+G6+I6+K6+O6+Q6)</f>
    </nc>
  </rcc>
  <rcc rId="9405" sId="6">
    <oc r="S5">
      <f>SUM(C5+E5+G5+I5+K5+O5+Q5)</f>
    </oc>
    <nc r="S5">
      <f>SUM(C5+E5+G5+I5+K5+O5+Q5)</f>
    </nc>
  </rcc>
  <rcc rId="9406" sId="6" numFmtId="4">
    <nc r="Q7">
      <v>8801.9</v>
    </nc>
  </rcc>
</revisions>
</file>

<file path=xl/revisions/revisionLog3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9407" sheetId="6" source="N6" destination="N7" sourceSheetId="6">
    <rfmt sheetId="6" s="1" sqref="N7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alignment vertical="center"/>
        <border outline="0">
          <top style="thin">
            <color indexed="64"/>
          </top>
          <bottom style="thin">
            <color indexed="64"/>
          </bottom>
        </border>
      </dxf>
    </rfmt>
  </rm>
  <rcc rId="9408" sId="5">
    <oc r="W8">
      <f>SUM(S8+U8)</f>
    </oc>
    <nc r="W8">
      <f>SUM(S8+U8)</f>
    </nc>
  </rcc>
  <rcc rId="9409" sId="5">
    <oc r="S8">
      <f>SUM(C8+E8+G8+I8+K8+O8+Q8)</f>
    </oc>
    <nc r="S8">
      <f>SUM(C8+E8+G8+I8+K8+O8+Q8)</f>
    </nc>
  </rcc>
  <rcc rId="9410" sId="6">
    <oc r="S5">
      <f>SUM(C5+E5+G5+I5+K5+O5+Q5)</f>
    </oc>
    <nc r="S5">
      <f>SUM(C5+E5+G5+I5+K5+O5+Q5)</f>
    </nc>
  </rcc>
  <rcc rId="9411" sId="6">
    <oc r="S6">
      <f>SUM(C6+E6+G6+I6+K6+O6+Q6)</f>
    </oc>
    <nc r="S6">
      <f>SUM(C6+E6+G6+I6+K6+O6+Q6)</f>
    </nc>
  </rcc>
  <rcc rId="9412" sId="6">
    <nc r="O5">
      <f>M5+N5</f>
    </nc>
  </rcc>
  <rcc rId="9413" sId="6">
    <nc r="O6">
      <f>M6+N6</f>
    </nc>
  </rcc>
  <rcc rId="9414" sId="6" odxf="1" dxf="1">
    <nc r="O7">
      <f>M7+N7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415" sId="6" odxf="1" dxf="1">
    <nc r="O8">
      <f>M8+N8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416" sId="6">
    <nc r="O10">
      <f>M10+N10</f>
    </nc>
  </rcc>
  <rcc rId="9417" sId="6">
    <nc r="O11">
      <f>M11+N11</f>
    </nc>
  </rcc>
  <rcc rId="9418" sId="6">
    <nc r="O12">
      <f>M12+N12</f>
    </nc>
  </rcc>
  <rcc rId="9419" sId="6" odxf="1" dxf="1">
    <nc r="O13">
      <f>M13+N13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420" sId="6">
    <nc r="O14">
      <f>M14+N14</f>
    </nc>
  </rcc>
  <rcc rId="9421" sId="6" odxf="1" dxf="1">
    <nc r="O15">
      <f>M15+N15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422" sId="6" odxf="1" dxf="1">
    <nc r="O16">
      <f>M16+N16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423" sId="6">
    <nc r="O18">
      <f>M18+N18</f>
    </nc>
  </rcc>
  <rcc rId="9424" sId="6">
    <nc r="O19">
      <f>M19+N19</f>
    </nc>
  </rcc>
  <rcc rId="9425" sId="6">
    <nc r="O20">
      <f>M20+N20</f>
    </nc>
  </rcc>
  <rcc rId="9426" sId="6">
    <nc r="O21">
      <f>M21+N21</f>
    </nc>
  </rcc>
  <rcc rId="9427" sId="6">
    <nc r="O22">
      <f>M22+N22</f>
    </nc>
  </rcc>
  <rcc rId="9428" sId="6" odxf="1" dxf="1">
    <nc r="O23">
      <f>M23+N23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429" sId="6" odxf="1" dxf="1">
    <nc r="O24">
      <f>M24+N24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430" sId="6">
    <nc r="O26">
      <f>M26+N26</f>
    </nc>
  </rcc>
  <rcc rId="9431" sId="6">
    <nc r="O27">
      <f>M27+N27</f>
    </nc>
  </rcc>
  <rcc rId="9432" sId="6">
    <nc r="O28">
      <f>M28+N28</f>
    </nc>
  </rcc>
  <rcc rId="9433" sId="6">
    <nc r="O29">
      <f>M29+N29</f>
    </nc>
  </rcc>
  <rcc rId="9434" sId="6">
    <nc r="O30">
      <f>M30+N30</f>
    </nc>
  </rcc>
  <rcc rId="9435" sId="6" odxf="1" dxf="1">
    <nc r="O31">
      <f>M31+N31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436" sId="6" odxf="1" dxf="1">
    <nc r="O32">
      <f>M32+N32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9437" sId="6">
    <nc r="O34">
      <f>M34+N34</f>
    </nc>
  </rcc>
  <rcc rId="9438" sId="6">
    <nc r="O35">
      <f>M35+N35</f>
    </nc>
  </rcc>
  <rcc rId="9439" sId="6">
    <nc r="O36">
      <f>M36+N36</f>
    </nc>
  </rcc>
  <rcc rId="9440" sId="6">
    <nc r="O37">
      <f>M37+N37</f>
    </nc>
  </rcc>
  <rcc rId="9441" sId="6">
    <nc r="O38">
      <f>M38+N38</f>
    </nc>
  </rcc>
</revisions>
</file>

<file path=xl/revisions/revisionLog3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9442" sheetId="6" source="Q5" destination="Q10" sourceSheetId="6">
    <undo index="65535" exp="area" dr="Q10:Q16" r="Q17" sId="6"/>
    <undo index="65535" exp="ref" v="1" dr="Q10" r="S10" sId="6"/>
    <rfmt sheetId="6" s="1" sqref="Q10" start="0" length="0">
      <dxf>
        <font>
          <sz val="11"/>
          <color auto="1"/>
          <name val="DIN Offc"/>
          <family val="2"/>
          <scheme val="none"/>
        </font>
        <numFmt numFmtId="4" formatCode="#,##0.00"/>
        <alignment vertic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9443" sId="6">
    <oc r="S5">
      <f>SUM(C5+E5+G5+I5+K5+O5+Q5)</f>
    </oc>
    <nc r="S5">
      <f>SUM(C5+E5+G5+I5+K5+O5+Q5)</f>
    </nc>
  </rcc>
  <rfmt sheetId="6" s="1" sqref="Q5" start="0" length="0">
    <dxf>
      <font>
        <sz val="11"/>
        <color auto="1"/>
        <name val="DIN Offc"/>
        <family val="2"/>
        <scheme val="none"/>
      </font>
      <numFmt numFmtId="4" formatCode="#,##0.0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444" sId="6" numFmtId="4">
    <nc r="Q5">
      <v>6093.7</v>
    </nc>
  </rcc>
  <rcc rId="9445" sId="6" numFmtId="4">
    <oc r="Q10">
      <v>6093.7</v>
    </oc>
    <nc r="Q10"/>
  </rcc>
  <rfmt sheetId="6" sqref="Q6" start="0" length="0">
    <dxf>
      <fill>
        <patternFill patternType="solid">
          <bgColor theme="0" tint="-4.9989318521683403E-2"/>
        </patternFill>
      </fill>
    </dxf>
  </rfmt>
  <rcc rId="9446" sId="6" numFmtId="4">
    <oc r="Q7">
      <v>8801.9</v>
    </oc>
    <nc r="Q7"/>
  </rcc>
  <rcc rId="9447" sId="6" odxf="1" s="1" dxf="1" numFmtId="4">
    <nc r="N6">
      <v>3270</v>
    </nc>
    <o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IN Offc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odxf>
    <ndxf>
      <font>
        <b val="0"/>
        <sz val="11"/>
        <color auto="1"/>
        <name val="DIN Offc"/>
        <family val="2"/>
        <scheme val="none"/>
      </font>
      <numFmt numFmtId="4" formatCode="#,##0.00"/>
      <border outline="0">
        <top style="thin">
          <color indexed="64"/>
        </top>
        <bottom style="thin">
          <color indexed="64"/>
        </bottom>
      </border>
    </ndxf>
  </rcc>
  <rcc rId="9448" sId="6" odxf="1" dxf="1">
    <oc r="N7">
      <v>3270</v>
    </oc>
    <nc r="N7"/>
    <ndxf>
      <fill>
        <patternFill patternType="solid">
          <bgColor theme="0" tint="-4.9989318521683403E-2"/>
        </patternFill>
      </fill>
      <border outline="0">
        <left style="medium">
          <color indexed="64"/>
        </left>
        <right style="thin">
          <color indexed="64"/>
        </right>
      </border>
    </ndxf>
  </rcc>
  <rcc rId="9449" sId="6" odxf="1" dxf="1" numFmtId="4">
    <nc r="Q6">
      <v>8801.9</v>
    </nc>
    <ndxf>
      <fill>
        <patternFill patternType="none">
          <bgColor indexed="65"/>
        </patternFill>
      </fill>
    </ndxf>
  </rcc>
  <rfmt sheetId="6" sqref="C13" start="0" length="0">
    <dxf>
      <fill>
        <patternFill patternType="none">
          <bgColor indexed="65"/>
        </patternFill>
      </fill>
    </dxf>
  </rfmt>
  <rfmt sheetId="6" sqref="A13" start="0" length="0">
    <dxf>
      <numFmt numFmtId="4" formatCode="#,##0.00"/>
      <fill>
        <patternFill patternType="none">
          <bgColor indexed="65"/>
        </patternFill>
      </fill>
      <alignment horizontal="general"/>
    </dxf>
  </rfmt>
  <rfmt sheetId="6" sqref="B13" start="0" length="0">
    <dxf>
      <numFmt numFmtId="4" formatCode="#,##0.00"/>
      <fill>
        <patternFill patternType="none">
          <bgColor indexed="65"/>
        </patternFill>
      </fill>
      <alignment horizontal="general"/>
      <border outline="0">
        <left style="medium">
          <color indexed="64"/>
        </left>
        <right style="thin">
          <color indexed="64"/>
        </right>
        <top style="thin">
          <color indexed="64"/>
        </top>
      </border>
    </dxf>
  </rfmt>
  <rfmt sheetId="6" sqref="D13" start="0" length="0">
    <dxf>
      <fill>
        <patternFill patternType="none">
          <bgColor indexed="65"/>
        </patternFill>
      </fill>
      <border outline="0">
        <left style="medium">
          <color indexed="64"/>
        </left>
        <right style="thin">
          <color indexed="64"/>
        </right>
      </border>
    </dxf>
  </rfmt>
  <rfmt sheetId="6" sqref="E13" start="0" length="0">
    <dxf>
      <fill>
        <patternFill patternType="none">
          <bgColor indexed="65"/>
        </patternFill>
      </fill>
    </dxf>
  </rfmt>
  <rfmt sheetId="6" sqref="F13" start="0" length="0">
    <dxf>
      <fill>
        <patternFill patternType="none">
          <bgColor indexed="65"/>
        </patternFill>
      </fill>
      <border outline="0">
        <left style="medium">
          <color indexed="64"/>
        </left>
        <right style="thin">
          <color indexed="64"/>
        </right>
      </border>
    </dxf>
  </rfmt>
  <rfmt sheetId="6" sqref="G13" start="0" length="0">
    <dxf>
      <fill>
        <patternFill patternType="none">
          <bgColor indexed="65"/>
        </patternFill>
      </fill>
      <border outline="0">
        <left style="medium">
          <color indexed="64"/>
        </left>
      </border>
    </dxf>
  </rfmt>
  <rfmt sheetId="6" sqref="H13" start="0" length="0">
    <dxf>
      <fill>
        <patternFill patternType="none">
          <bgColor indexed="65"/>
        </patternFill>
      </fill>
      <border outline="0">
        <left style="medium">
          <color indexed="64"/>
        </left>
        <right style="thin">
          <color indexed="64"/>
        </right>
      </border>
    </dxf>
  </rfmt>
  <rfmt sheetId="6" sqref="I13" start="0" length="0">
    <dxf>
      <fill>
        <patternFill patternType="none">
          <bgColor indexed="65"/>
        </patternFill>
      </fill>
      <border outline="0">
        <left style="medium">
          <color indexed="64"/>
        </left>
      </border>
    </dxf>
  </rfmt>
  <rfmt sheetId="6" sqref="J13" start="0" length="0">
    <dxf>
      <fill>
        <patternFill patternType="none">
          <bgColor indexed="65"/>
        </patternFill>
      </fill>
      <border outline="0">
        <left style="medium">
          <color indexed="64"/>
        </left>
        <right style="thin">
          <color indexed="64"/>
        </right>
      </border>
    </dxf>
  </rfmt>
  <rfmt sheetId="6" sqref="K13" start="0" length="0">
    <dxf>
      <fill>
        <patternFill patternType="none">
          <bgColor indexed="65"/>
        </patternFill>
      </fill>
    </dxf>
  </rfmt>
  <rfmt sheetId="6" sqref="L13" start="0" length="0">
    <dxf>
      <fill>
        <patternFill patternType="none">
          <bgColor indexed="65"/>
        </patternFill>
      </fill>
      <border outline="0">
        <left style="medium">
          <color indexed="64"/>
        </left>
        <right style="thin">
          <color indexed="64"/>
        </right>
      </border>
    </dxf>
  </rfmt>
  <rfmt sheetId="6" sqref="M13" start="0" length="0">
    <dxf>
      <fill>
        <patternFill patternType="none">
          <bgColor indexed="65"/>
        </patternFill>
      </fill>
    </dxf>
  </rfmt>
  <rfmt sheetId="6" sqref="N13" start="0" length="0">
    <dxf>
      <fill>
        <patternFill patternType="none">
          <bgColor indexed="65"/>
        </patternFill>
      </fill>
      <border outline="0">
        <left style="medium">
          <color indexed="64"/>
        </left>
        <right style="thin">
          <color indexed="64"/>
        </right>
      </border>
    </dxf>
  </rfmt>
  <rfmt sheetId="6" sqref="Q13" start="0" length="0">
    <dxf>
      <fill>
        <patternFill patternType="none">
          <bgColor indexed="65"/>
        </patternFill>
      </fill>
    </dxf>
  </rfmt>
  <rfmt sheetId="6" sqref="R13" start="0" length="0">
    <dxf>
      <fill>
        <patternFill patternType="none">
          <bgColor indexed="65"/>
        </patternFill>
      </fill>
      <border outline="0">
        <left style="medium">
          <color indexed="64"/>
        </left>
        <right style="thin">
          <color indexed="64"/>
        </right>
      </border>
    </dxf>
  </rfmt>
  <rfmt sheetId="6" sqref="S13" start="0" length="0">
    <dxf>
      <numFmt numFmtId="4" formatCode="#,##0.00"/>
      <fill>
        <patternFill patternType="none">
          <bgColor indexed="65"/>
        </patternFill>
      </fill>
      <alignment horizontal="general"/>
    </dxf>
  </rfmt>
  <rfmt sheetId="6" sqref="T13" start="0" length="0">
    <dxf>
      <numFmt numFmtId="4" formatCode="#,##0.00"/>
      <fill>
        <patternFill patternType="none">
          <bgColor indexed="65"/>
        </patternFill>
      </fill>
      <alignment horizontal="general"/>
      <border outline="0">
        <left style="medium">
          <color indexed="64"/>
        </left>
        <right style="thin">
          <color indexed="64"/>
        </right>
        <top style="thin">
          <color indexed="64"/>
        </top>
      </border>
    </dxf>
  </rfmt>
  <rfmt sheetId="6" sqref="U13" start="0" length="0">
    <dxf>
      <fill>
        <patternFill patternType="none">
          <bgColor indexed="65"/>
        </patternFill>
      </fill>
    </dxf>
  </rfmt>
  <rfmt sheetId="6" sqref="V13" start="0" length="0">
    <dxf>
      <fill>
        <patternFill patternType="none">
          <bgColor indexed="65"/>
        </patternFill>
      </fill>
      <border outline="0">
        <left style="medium">
          <color indexed="64"/>
        </left>
        <right style="thin">
          <color indexed="64"/>
        </right>
      </border>
    </dxf>
  </rfmt>
  <rfmt sheetId="6" sqref="W13" start="0" length="0">
    <dxf>
      <numFmt numFmtId="4" formatCode="#,##0.00"/>
      <fill>
        <patternFill patternType="none">
          <bgColor indexed="65"/>
        </patternFill>
      </fill>
      <border outline="0">
        <top style="thin">
          <color indexed="64"/>
        </top>
      </border>
    </dxf>
  </rfmt>
  <rfmt sheetId="6" sqref="X13" start="0" length="0">
    <dxf>
      <numFmt numFmtId="4" formatCode="#,##0.00"/>
      <fill>
        <patternFill patternType="none">
          <bgColor indexed="65"/>
        </patternFill>
      </fill>
      <border outline="0">
        <left style="medium">
          <color indexed="64"/>
        </left>
        <right style="thin">
          <color indexed="64"/>
        </right>
      </border>
    </dxf>
  </rfmt>
  <rcc rId="9450" sId="6" odxf="1" dxf="1">
    <oc r="A13">
      <f>SUM(A12+1)</f>
    </oc>
    <nc r="A13">
      <f>SUM(A12+1)</f>
    </nc>
    <ndxf>
      <numFmt numFmtId="1" formatCode="0"/>
      <alignment horizontal="center"/>
    </ndxf>
  </rcc>
  <rfmt sheetId="6" sqref="B13" start="0" length="0">
    <dxf>
      <numFmt numFmtId="35" formatCode="_ * #,##0.00_ ;_ * \-#,##0.00_ ;_ * &quot;-&quot;??_ ;_ @_ "/>
      <alignment horizontal="center"/>
      <border outline="0">
        <left style="thin">
          <color indexed="64"/>
        </left>
        <right style="medium">
          <color indexed="64"/>
        </right>
        <top/>
      </border>
    </dxf>
  </rfmt>
  <rfmt sheetId="6" sqref="D13" start="0" length="0">
    <dxf>
      <border outline="0">
        <left style="thin">
          <color indexed="64"/>
        </left>
        <right style="medium">
          <color indexed="64"/>
        </right>
      </border>
    </dxf>
  </rfmt>
  <rfmt sheetId="6" sqref="F13" start="0" length="0">
    <dxf>
      <border outline="0">
        <left/>
        <right style="medium">
          <color indexed="64"/>
        </right>
      </border>
    </dxf>
  </rfmt>
  <rfmt sheetId="6" sqref="G13" start="0" length="0">
    <dxf>
      <border outline="0">
        <left style="thin">
          <color indexed="64"/>
        </left>
      </border>
    </dxf>
  </rfmt>
  <rfmt sheetId="6" sqref="H13" start="0" length="0">
    <dxf>
      <border outline="0">
        <left/>
        <right style="medium">
          <color indexed="64"/>
        </right>
      </border>
    </dxf>
  </rfmt>
  <rfmt sheetId="6" sqref="I13" start="0" length="0">
    <dxf>
      <border outline="0">
        <left style="thin">
          <color indexed="64"/>
        </left>
      </border>
    </dxf>
  </rfmt>
  <rfmt sheetId="6" sqref="J13" start="0" length="0">
    <dxf>
      <border outline="0">
        <left/>
        <right style="medium">
          <color indexed="64"/>
        </right>
      </border>
    </dxf>
  </rfmt>
  <rfmt sheetId="6" sqref="L13" start="0" length="0">
    <dxf>
      <border outline="0">
        <left style="thin">
          <color indexed="64"/>
        </left>
        <right style="medium">
          <color indexed="64"/>
        </right>
      </border>
    </dxf>
  </rfmt>
  <rfmt sheetId="6" sqref="N13" start="0" length="0">
    <dxf>
      <border outline="0">
        <left/>
        <right/>
      </border>
    </dxf>
  </rfmt>
  <rcc rId="9451" sId="6">
    <oc r="O13">
      <f>M13+N13</f>
    </oc>
    <nc r="O13">
      <f>M13+N13</f>
    </nc>
  </rcc>
  <rfmt sheetId="6" sqref="P13" start="0" length="0">
    <dxf>
      <fill>
        <patternFill patternType="none">
          <bgColor indexed="65"/>
        </patternFill>
      </fill>
    </dxf>
  </rfmt>
  <rfmt sheetId="6" sqref="R13" start="0" length="0">
    <dxf>
      <border outline="0">
        <left style="thin">
          <color indexed="64"/>
        </left>
        <right style="medium">
          <color indexed="64"/>
        </right>
      </border>
    </dxf>
  </rfmt>
  <rcc rId="9452" sId="6" odxf="1" dxf="1">
    <oc r="S13">
      <f>SUM(C13+E13+G13+I13+K13+O13+Q13)</f>
    </oc>
    <nc r="S13">
      <f>SUM(C13+E13+G13+I13+K13+O13+Q13)</f>
    </nc>
    <ndxf>
      <numFmt numFmtId="35" formatCode="_ * #,##0.00_ ;_ * \-#,##0.00_ ;_ * &quot;-&quot;??_ ;_ @_ "/>
      <alignment horizontal="center"/>
    </ndxf>
  </rcc>
  <rcc rId="9453" sId="6" odxf="1" dxf="1">
    <oc r="T13">
      <f>SUM(D13+F13+H13+J13+L13+P13+R13)</f>
    </oc>
    <nc r="T13">
      <f>SUM(D13+F13+H13+J13+L13+P13+R13)</f>
    </nc>
    <ndxf>
      <numFmt numFmtId="35" formatCode="_ * #,##0.00_ ;_ * \-#,##0.00_ ;_ * &quot;-&quot;??_ ;_ @_ "/>
      <alignment horizontal="center"/>
      <border outline="0">
        <left/>
        <right/>
        <top/>
      </border>
    </ndxf>
  </rcc>
  <rfmt sheetId="6" sqref="V13" start="0" length="0">
    <dxf>
      <border outline="0">
        <left style="thin">
          <color indexed="64"/>
        </left>
        <right style="medium">
          <color indexed="64"/>
        </right>
      </border>
    </dxf>
  </rfmt>
  <rcc rId="9454" sId="6" odxf="1" dxf="1">
    <oc r="W13">
      <f>SUM(S13+U13)</f>
    </oc>
    <nc r="W13">
      <f>SUM(S13+U13)</f>
    </nc>
    <ndxf>
      <numFmt numFmtId="35" formatCode="_ * #,##0.00_ ;_ * \-#,##0.00_ ;_ * &quot;-&quot;??_ ;_ @_ "/>
      <fill>
        <patternFill patternType="solid">
          <bgColor rgb="FFFFFFCC"/>
        </patternFill>
      </fill>
      <border outline="0">
        <top/>
      </border>
    </ndxf>
  </rcc>
  <rcc rId="9455" sId="6" odxf="1" dxf="1">
    <oc r="X13">
      <f>SUM(T13+V13)</f>
    </oc>
    <nc r="X13">
      <f>SUM(T13+V13)</f>
    </nc>
    <ndxf>
      <numFmt numFmtId="35" formatCode="_ * #,##0.00_ ;_ * \-#,##0.00_ ;_ * &quot;-&quot;??_ ;_ @_ "/>
      <fill>
        <patternFill patternType="solid">
          <bgColor rgb="FFFFFFCC"/>
        </patternFill>
      </fill>
      <border outline="0">
        <left style="thin">
          <color indexed="64"/>
        </left>
        <right style="medium">
          <color indexed="64"/>
        </right>
      </border>
    </ndxf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68" sId="7">
    <nc r="O5">
      <f>M5+N5</f>
    </nc>
  </rcc>
  <rfmt sheetId="7" sqref="O5">
    <dxf>
      <fill>
        <patternFill patternType="solid">
          <bgColor rgb="FFFFFF00"/>
        </patternFill>
      </fill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3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93" sId="5" numFmtId="4">
    <oc r="M21">
      <v>1553</v>
    </oc>
    <nc r="M21">
      <v>1553.6</v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3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Y13" start="0" length="0">
    <dxf>
      <fill>
        <patternFill patternType="none">
          <bgColor indexed="65"/>
        </patternFill>
      </fill>
    </dxf>
  </rfmt>
  <rfmt sheetId="6" sqref="Z13" start="0" length="0">
    <dxf>
      <fill>
        <patternFill patternType="none">
          <bgColor indexed="65"/>
        </patternFill>
      </fill>
    </dxf>
  </rfmt>
  <rfmt sheetId="6" sqref="AA13" start="0" length="0">
    <dxf>
      <fill>
        <patternFill patternType="none">
          <bgColor indexed="65"/>
        </patternFill>
      </fill>
    </dxf>
  </rfmt>
  <rcc rId="9506" sId="6" odxf="1" dxf="1">
    <nc r="AB13" t="inlineStr">
      <is>
        <t>Frohnleichnahm</t>
      </is>
    </nc>
    <ndxf>
      <fill>
        <patternFill patternType="none">
          <bgColor indexed="65"/>
        </patternFill>
      </fill>
    </ndxf>
  </rcc>
</revisions>
</file>

<file path=xl/revisions/revisionLog3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07" sId="6">
    <oc r="S6">
      <f>SUM(C6+E6+G6+I6+K6+O6+Q6)</f>
    </oc>
    <nc r="S6">
      <f>SUM(C6+E6+G6+I6+K6+O6+Q6)</f>
    </nc>
  </rcc>
  <rcc rId="9508" sId="6">
    <oc r="S10">
      <f>SUM(C10+E10+G10+I10+K10+O10+#REF!)</f>
    </oc>
    <nc r="S10">
      <f>SUM(C10+E10+G10+I10+K10+O10+Q12)</f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21" sId="5" numFmtId="4">
    <oc r="C9">
      <v>8612.4</v>
    </oc>
    <nc r="C9">
      <v>8525.4</v>
    </nc>
  </rcc>
  <rcc rId="9522" sId="5" numFmtId="4">
    <oc r="C10">
      <v>9196.9</v>
    </oc>
    <nc r="C10">
      <v>8848.4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5" sId="5">
    <oc r="C36">
      <f>SUM(C29:C35)</f>
    </oc>
    <nc r="C36">
      <f>SUM(C29:C35)</f>
    </nc>
  </rcc>
  <rcc rId="9536" sId="5">
    <oc r="C28">
      <f>SUM(C21:C27)</f>
    </oc>
    <nc r="C28">
      <f>SUM(C21:C27)</f>
    </nc>
  </rcc>
  <rcc rId="9537" sId="5">
    <oc r="C20">
      <f>SUM(C13:C19)</f>
    </oc>
    <nc r="C20">
      <f>SUM(C13:C19)</f>
    </nc>
  </rcc>
  <rcc rId="9538" sId="5">
    <oc r="C12">
      <f>SUM(C5:C11)</f>
    </oc>
    <nc r="C12">
      <f>SUM(C5:C11)</f>
    </nc>
  </rcc>
  <rcc rId="9539" sId="5">
    <oc r="C40">
      <f>SUM(C37:C39)</f>
    </oc>
    <nc r="C40">
      <f>SUM(C37:C39)</f>
    </nc>
  </rcc>
</revisions>
</file>

<file path=xl/revisions/revisionLog3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'07_23'!$A$1:$X$44</formula>
    <oldFormula>'07_23'!$A$1:$X$44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3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3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76" sId="6" numFmtId="4">
    <nc r="N7">
      <v>1680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3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89" sId="6" numFmtId="4">
    <nc r="K7">
      <v>11152.7</v>
    </nc>
  </rcc>
  <rcc rId="9590" sId="6" numFmtId="4">
    <nc r="M7">
      <v>2000</v>
    </nc>
  </rcc>
  <rcc rId="9591" sId="6" numFmtId="4">
    <nc r="U7">
      <v>3828.6</v>
    </nc>
  </rcc>
  <rcc rId="9592" sId="6" numFmtId="4">
    <nc r="G7">
      <v>1658.2</v>
    </nc>
  </rcc>
  <rcc rId="9593" sId="6" numFmtId="4">
    <nc r="E7">
      <v>20013.099999999999</v>
    </nc>
  </rcc>
  <rcc rId="9594" sId="6" numFmtId="4">
    <nc r="I7">
      <v>0</v>
    </nc>
  </rcc>
  <rcc rId="9595" sId="6" numFmtId="4">
    <nc r="C7">
      <v>5350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08" sId="6" numFmtId="4">
    <nc r="K8">
      <v>10794.9</v>
    </nc>
  </rcc>
  <rcc rId="9609" sId="6" numFmtId="4">
    <nc r="I8">
      <v>0</v>
    </nc>
  </rcc>
  <rcc rId="9610" sId="6" numFmtId="4">
    <nc r="M8">
      <v>-2000</v>
    </nc>
  </rcc>
  <rcc rId="9611" sId="6" numFmtId="4">
    <nc r="U8">
      <v>4030.3</v>
    </nc>
  </rcc>
  <rfmt sheetId="6" sqref="N7" start="0" length="0">
    <dxf>
      <border outline="0">
        <left/>
        <right/>
      </border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24" sId="6" numFmtId="4">
    <nc r="C8">
      <v>2496.3000000000002</v>
    </nc>
  </rcc>
  <rcc rId="9625" sId="6" numFmtId="4">
    <nc r="G8">
      <v>673.48</v>
    </nc>
  </rcc>
  <rcc rId="9626" sId="6">
    <nc r="E8">
      <f>19266.3-1331.1</f>
    </nc>
  </rcc>
</revisions>
</file>

<file path=xl/revisions/revisionLog3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27" sId="6" numFmtId="4">
    <nc r="Q7">
      <v>13713</v>
    </nc>
  </rcc>
  <rcc rId="9628" sId="6" numFmtId="4">
    <nc r="Q8">
      <v>5905.6</v>
    </nc>
  </rcc>
  <rcc rId="9629" sId="6" numFmtId="34">
    <nc r="Z8">
      <v>26</v>
    </nc>
  </rcc>
  <rcc rId="9630" sId="6">
    <nc r="Y8" t="inlineStr">
      <is>
        <t>hohe Wolkenfelder, sonnig</t>
      </is>
    </nc>
  </rcc>
  <rcc rId="9631" sId="6">
    <nc r="Y10" t="inlineStr">
      <is>
        <t>sonnig</t>
      </is>
    </nc>
  </rcc>
  <rcc rId="9632" sId="6" numFmtId="34">
    <nc r="Z10">
      <v>23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="1" sqref="N10" start="0" length="0">
    <dxf>
      <font>
        <sz val="11"/>
        <color theme="1"/>
        <name val="Calibri"/>
        <family val="2"/>
        <scheme val="minor"/>
      </font>
      <numFmt numFmtId="0" formatCode="General"/>
      <alignment vertical="bottom"/>
      <border outline="0">
        <top/>
        <bottom/>
      </border>
    </dxf>
  </rfmt>
  <rfmt sheetId="6" sqref="N10" start="0" length="0">
    <dxf>
      <numFmt numFmtId="4" formatCode="#,##0.00"/>
    </dxf>
  </rfmt>
  <rcc rId="9645" sId="6" xfDxf="1" dxf="1" numFmtId="4">
    <nc r="N10">
      <v>4387</v>
    </nc>
    <ndxf>
      <numFmt numFmtId="4" formatCode="#,##0.00"/>
    </ndxf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3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58" sId="6">
    <nc r="Y11" t="inlineStr">
      <is>
        <t>hohe Wolkenfelder, sonnig</t>
      </is>
    </nc>
  </rcc>
  <rcc rId="9659" sId="6" numFmtId="34">
    <nc r="Z11">
      <v>25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'07_23'!$A$1:$X$44</formula>
    <oldFormula>'07_23'!$A$1:$X$44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3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72" sId="6" numFmtId="4">
    <nc r="U10">
      <v>1373.2</v>
    </nc>
  </rcc>
  <rcc rId="9673" sId="6" numFmtId="4">
    <nc r="Q10">
      <v>380</v>
    </nc>
  </rcc>
  <rcc rId="9674" sId="6" numFmtId="4">
    <nc r="M10">
      <v>18</v>
    </nc>
  </rcc>
  <rcc rId="9675" sId="6" numFmtId="4">
    <nc r="K10">
      <v>-380</v>
    </nc>
  </rcc>
  <rcc rId="9676" sId="6" numFmtId="4">
    <nc r="G10">
      <v>771.8</v>
    </nc>
  </rcc>
  <rcc rId="9677" sId="6" numFmtId="4">
    <nc r="E10">
      <v>15937.2</v>
    </nc>
  </rcc>
  <rcc rId="9678" sId="6" numFmtId="4">
    <nc r="C10">
      <v>243.9</v>
    </nc>
  </rcc>
  <rcc rId="9679" sId="6" numFmtId="4">
    <nc r="I10">
      <v>0</v>
    </nc>
  </rcc>
</revisions>
</file>

<file path=xl/revisions/revisionLog3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3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xfDxf="1" sqref="N10" start="0" length="0">
    <dxf>
      <numFmt numFmtId="4" formatCode="#,##0.00"/>
    </dxf>
  </rfmt>
  <rfmt sheetId="6" sqref="N10" start="0" length="2147483647">
    <dxf>
      <font>
        <name val="DIN Offc"/>
        <scheme val="none"/>
      </font>
    </dxf>
  </rfmt>
  <rcc rId="9692" sId="6" xfDxf="1" s="1" dxf="1" numFmtId="4">
    <nc r="N11">
      <v>3995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3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3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17" sId="6" numFmtId="4">
    <oc r="N11">
      <v>3995</v>
    </oc>
    <nc r="N11">
      <v>4025</v>
    </nc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3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30" sId="6" numFmtId="4">
    <oc r="E10">
      <v>15937.2</v>
    </oc>
    <nc r="E10">
      <v>16949.5</v>
    </nc>
  </rcc>
  <rcc rId="9731" sId="6" numFmtId="4">
    <oc r="C10">
      <v>243.9</v>
    </oc>
    <nc r="C10">
      <v>623.9</v>
    </nc>
  </rcc>
  <rfmt sheetId="6" s="1" sqref="N12" start="0" length="0">
    <dxf>
      <font>
        <sz val="11"/>
        <color theme="1"/>
        <name val="DIN Offc"/>
        <family val="2"/>
        <scheme val="none"/>
      </font>
      <alignment vertical="bottom"/>
      <border outline="0">
        <top/>
        <bottom/>
      </border>
    </dxf>
  </rfmt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'07_23'!$A$1:$X$44</formula>
    <oldFormula>'07_23'!$A$1:$X$44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3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'07_23'!$A$1:$X$44</formula>
    <oldFormula>'07_23'!$A$1:$X$44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3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56" sId="6" numFmtId="34">
    <nc r="Z12">
      <v>26</v>
    </nc>
  </rcc>
  <rcc rId="9757" sId="6">
    <nc r="Y12" t="inlineStr">
      <is>
        <t>sonnig</t>
      </is>
    </nc>
  </rcc>
</revisions>
</file>

<file path=xl/revisions/revisionLog3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58" sId="6" numFmtId="4">
    <nc r="U11">
      <v>1762.4</v>
    </nc>
  </rcc>
  <rcc rId="9759" sId="6">
    <oc r="W10">
      <f>SUM(S10+U10)</f>
    </oc>
    <nc r="W10">
      <f>SUM(S10+U10)</f>
    </nc>
  </rcc>
  <rcc rId="9760" sId="6">
    <oc r="S10">
      <f>SUM(C10+E10+G10+I10+K10+O10+Q12)</f>
    </oc>
    <nc r="S10">
      <f>SUM(C10+E10+G10+I10+K10+O10+Q10)</f>
    </nc>
  </rcc>
  <rcc rId="9761" sId="6" numFmtId="4">
    <nc r="M11">
      <v>5156.8</v>
    </nc>
  </rcc>
  <rcc rId="9762" sId="6" numFmtId="4">
    <nc r="E11">
      <v>13448.6</v>
    </nc>
  </rcc>
  <rcc rId="9763" sId="6" numFmtId="4">
    <nc r="C11">
      <v>99.4</v>
    </nc>
  </rcc>
  <rcc rId="9764" sId="6" numFmtId="4">
    <nc r="G11">
      <v>519.1</v>
    </nc>
  </rcc>
  <rcc rId="9765" sId="6" numFmtId="4">
    <nc r="I11">
      <v>0</v>
    </nc>
  </rcc>
  <rcc rId="9766" sId="6" numFmtId="4">
    <nc r="K11">
      <v>0</v>
    </nc>
  </rcc>
  <rfmt sheetId="6" s="1" sqref="N12" start="0" length="0">
    <dxf>
      <font>
        <sz val="11"/>
        <color auto="1"/>
        <name val="DIN Offc"/>
        <family val="2"/>
        <scheme val="none"/>
      </font>
      <alignment vertical="center"/>
      <border outline="0">
        <top style="thin">
          <color indexed="64"/>
        </top>
        <bottom style="thin">
          <color indexed="64"/>
        </bottom>
      </border>
    </dxf>
  </rfmt>
  <rcc rId="9767" sId="6" numFmtId="4">
    <oc r="Q10">
      <v>380</v>
    </oc>
    <nc r="Q10">
      <v>8662.2999999999993</v>
    </nc>
  </rcc>
  <rcc rId="9768" sId="6" numFmtId="4">
    <nc r="Q11">
      <v>9914.6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'07_23'!$A$1:$X$44</formula>
    <oldFormula>'07_23'!$A$1:$X$44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3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81" sId="6" numFmtId="34">
    <nc r="Z13">
      <v>16</v>
    </nc>
  </rcc>
  <rcc rId="9782" sId="6">
    <nc r="Y13" t="inlineStr">
      <is>
        <t>sonnig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95" sId="6" numFmtId="4">
    <nc r="M12">
      <v>43.5</v>
    </nc>
  </rcc>
  <rcc rId="9796" sId="6" numFmtId="4">
    <nc r="U12">
      <v>2571.4</v>
    </nc>
  </rcc>
  <rcc rId="9797" sId="6" numFmtId="4">
    <nc r="K12">
      <v>4566.1000000000004</v>
    </nc>
  </rcc>
  <rcc rId="9798" sId="6" numFmtId="4">
    <nc r="G12">
      <v>597.6</v>
    </nc>
  </rcc>
</revisions>
</file>

<file path=xl/revisions/revisionLog3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99" sId="6">
    <nc r="C12">
      <f>674-1241.3</f>
    </nc>
  </rcc>
  <rcc rId="9800" sId="6" numFmtId="4">
    <nc r="E12">
      <v>15465.9</v>
    </nc>
  </rcc>
</revisions>
</file>

<file path=xl/revisions/revisionLog3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01" sId="6" numFmtId="4">
    <nc r="I12">
      <v>0</v>
    </nc>
  </rcc>
  <rcc rId="9802" sId="6">
    <oc r="C12">
      <f>674-1241.3</f>
    </oc>
    <nc r="C12">
      <f>674-3812.7</f>
    </nc>
  </rcc>
  <rcc rId="9803" sId="6">
    <oc r="Y13" t="inlineStr">
      <is>
        <t>sonnig</t>
      </is>
    </oc>
    <nc r="Y13" t="inlineStr">
      <is>
        <t>sonnig, Abend bewölkt</t>
      </is>
    </nc>
  </rcc>
</revisions>
</file>

<file path=xl/revisions/revisionLog3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04" sId="6">
    <oc r="Y13" t="inlineStr">
      <is>
        <t>sonnig, Abend bewölkt</t>
      </is>
    </oc>
    <nc r="Y13" t="inlineStr">
      <is>
        <t>sonnig</t>
      </is>
    </nc>
  </rcc>
</revisions>
</file>

<file path=xl/revisions/revisionLog3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05" sId="6" numFmtId="4">
    <nc r="Q12">
      <v>5622.1</v>
    </nc>
  </rcc>
</revisions>
</file>

<file path=xl/revisions/revisionLog3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18" sId="6">
    <nc r="Z13" t="inlineStr">
      <is>
        <t>14-26</t>
      </is>
    </nc>
  </rcc>
  <rcft rId="9781" sheetId="6"/>
  <rcc rId="9819" sId="6">
    <nc r="Y13" t="inlineStr">
      <is>
        <t>sonnig, bedeckt, 19:00 Regen</t>
      </is>
    </nc>
  </rcc>
  <rcft rId="9804" sheetId="6"/>
  <rcft rId="9803" sheetId="6"/>
  <rcft rId="9782" sheetId="6"/>
  <rcc rId="9820" sId="6" numFmtId="4">
    <nc r="C12">
      <v>674</v>
    </nc>
  </rcc>
  <rcft rId="9802" sheetId="6"/>
  <rcft rId="9799" sheetId="6"/>
</revisions>
</file>

<file path=xl/revisions/revisionLog3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21" sId="6">
    <oc r="C12">
      <v>674</v>
    </oc>
    <nc r="C12">
      <f>674-3812.7</f>
    </nc>
  </rcc>
  <rcc rId="9822" sId="6">
    <oc r="W12">
      <f>SUM(S12+U12)</f>
    </oc>
    <nc r="W12">
      <f>SUM(S12+U12)</f>
    </nc>
  </rcc>
  <rcc rId="9823" sId="6">
    <oc r="S12">
      <f>SUM(C12+E12+G12+I12+K12+O12+Q12)</f>
    </oc>
    <nc r="S12">
      <f>SUM(C12+E12+G12+I12+K12+O12+Q12)</f>
    </nc>
  </rcc>
  <rfmt sheetId="6" xfDxf="1" s="1" sqref="Q12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3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6" sId="6" numFmtId="34">
    <oc r="Z13" t="inlineStr">
      <is>
        <t>14-26</t>
      </is>
    </oc>
    <nc r="Z13">
      <v>26</v>
    </nc>
  </rcc>
</revisions>
</file>

<file path=xl/revisions/revisionLog3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7" sId="6">
    <oc r="Y13" t="inlineStr">
      <is>
        <t>sonnig, bedeckt, 19:00 Regen</t>
      </is>
    </oc>
    <nc r="Y13" t="inlineStr">
      <is>
        <t>sonnig</t>
      </is>
    </nc>
  </rcc>
</revisions>
</file>

<file path=xl/revisions/revisionLog3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8" sId="6" numFmtId="4">
    <nc r="N12">
      <v>4312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3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51" sId="6" numFmtId="4">
    <oc r="N5">
      <v>2355</v>
    </oc>
    <nc r="N5">
      <v>2352</v>
    </nc>
  </rcc>
</revisions>
</file>

<file path=xl/revisions/revisionLog3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52" sId="6" numFmtId="4">
    <nc r="N13">
      <v>5265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3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13:AB13">
    <dxf>
      <fill>
        <patternFill>
          <bgColor theme="0" tint="-4.9989318521683403E-2"/>
        </patternFill>
      </fill>
    </dxf>
  </rfmt>
  <rcc rId="9865" sId="6">
    <oc r="Y13" t="inlineStr">
      <is>
        <t>sonnig</t>
      </is>
    </oc>
    <nc r="Y13" t="inlineStr">
      <is>
        <t>sonnig, Abend Gewitter</t>
      </is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4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78" sId="6" numFmtId="4">
    <nc r="M13">
      <v>1338</v>
    </nc>
  </rcc>
  <rcc rId="9879" sId="6" numFmtId="4">
    <nc r="K13">
      <v>-360.7</v>
    </nc>
  </rcc>
  <rcc rId="9880" sId="6" numFmtId="4">
    <nc r="U13">
      <v>4417.7</v>
    </nc>
  </rcc>
  <rcc rId="9881" sId="6" numFmtId="4">
    <nc r="E13">
      <v>11638.8</v>
    </nc>
  </rcc>
  <rcc rId="9882" sId="6" numFmtId="4">
    <nc r="C13">
      <v>9677.4500000000007</v>
    </nc>
  </rcc>
  <rcc rId="9883" sId="6" numFmtId="4">
    <nc r="G13">
      <v>553</v>
    </nc>
  </rcc>
  <rcc rId="9884" sId="6" numFmtId="4">
    <nc r="I13">
      <v>0</v>
    </nc>
  </rcc>
  <rcc rId="9885" sId="6" numFmtId="4">
    <nc r="Q13">
      <v>8833.6</v>
    </nc>
  </rcc>
</revisions>
</file>

<file path=xl/revisions/revisionLog4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O15:O16">
    <dxf>
      <fill>
        <patternFill patternType="solid">
          <bgColor theme="0" tint="-4.9989318521683403E-2"/>
        </patternFill>
      </fill>
    </dxf>
  </rfmt>
</revisions>
</file>

<file path=xl/revisions/revisionLog4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86" sId="6" numFmtId="4">
    <nc r="N14">
      <v>6271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4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4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11" sId="6" numFmtId="4">
    <nc r="Q14">
      <v>10769.3</v>
    </nc>
  </rcc>
  <rcc rId="9912" sId="6" numFmtId="4">
    <nc r="U14">
      <v>3507.3</v>
    </nc>
  </rcc>
  <rcc rId="9913" sId="6" numFmtId="4">
    <nc r="M14">
      <v>871.5</v>
    </nc>
  </rcc>
  <rcc rId="9914" sId="6" numFmtId="4">
    <nc r="E14">
      <v>15461.6</v>
    </nc>
  </rcc>
  <rcc rId="9915" sId="6" numFmtId="4">
    <nc r="G14">
      <v>942.8</v>
    </nc>
  </rcc>
  <rcc rId="9916" sId="6" numFmtId="4">
    <nc r="C14">
      <v>2479.3000000000002</v>
    </nc>
  </rcc>
</revisions>
</file>

<file path=xl/revisions/revisionLog4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17" sId="6">
    <nc r="Y14" t="inlineStr">
      <is>
        <t>sonnig</t>
      </is>
    </nc>
  </rcc>
  <rcc rId="9918" sId="6" numFmtId="34">
    <nc r="Z14">
      <v>26</v>
    </nc>
  </rcc>
  <rcc rId="9919" sId="6">
    <nc r="Y15" t="inlineStr">
      <is>
        <t>sonnig</t>
      </is>
    </nc>
  </rcc>
  <rcc rId="9920" sId="6" numFmtId="34">
    <nc r="Z15">
      <v>27</v>
    </nc>
  </rcc>
</revisions>
</file>

<file path=xl/revisions/revisionLog4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21" sId="6" numFmtId="4">
    <nc r="K14">
      <v>0</v>
    </nc>
  </rcc>
  <rcc rId="9922" sId="6" numFmtId="4">
    <nc r="I14">
      <v>0</v>
    </nc>
  </rcc>
</revisions>
</file>

<file path=xl/revisions/revisionLog4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23" sId="6">
    <nc r="Y16" t="inlineStr">
      <is>
        <t>sonnig</t>
      </is>
    </nc>
  </rcc>
  <rcc rId="9924" sId="6" numFmtId="34">
    <nc r="Z16">
      <v>21</v>
    </nc>
  </rcc>
  <rfmt sheetId="6" sqref="N15" start="0" length="0">
    <dxf>
      <fill>
        <patternFill patternType="none">
          <bgColor indexed="65"/>
        </patternFill>
      </fill>
    </dxf>
  </rfmt>
  <rfmt sheetId="6" sqref="Q15" start="0" length="0">
    <dxf>
      <fill>
        <patternFill patternType="none">
          <bgColor indexed="65"/>
        </patternFill>
      </fill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37" sId="6" numFmtId="4">
    <nc r="U15">
      <v>4105</v>
    </nc>
  </rcc>
  <rcc rId="9938" sId="6" numFmtId="4">
    <nc r="K15">
      <v>4534.8999999999996</v>
    </nc>
  </rcc>
  <rcc rId="9939" sId="6" numFmtId="4">
    <nc r="I15">
      <v>0</v>
    </nc>
  </rcc>
  <rcc rId="9940" sId="6" numFmtId="4">
    <nc r="G15">
      <v>880.7</v>
    </nc>
  </rcc>
  <rcc rId="9941" sId="6" numFmtId="4">
    <nc r="C15">
      <v>1741.7</v>
    </nc>
  </rcc>
  <rcc rId="9942" sId="6" numFmtId="4">
    <nc r="E15">
      <v>14200.5</v>
    </nc>
  </rcc>
  <rcc rId="9943" sId="6" numFmtId="4">
    <nc r="M15">
      <v>0</v>
    </nc>
  </rcc>
</revisions>
</file>

<file path=xl/revisions/revisionLog4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44" sId="6" numFmtId="4">
    <oc r="K15">
      <v>4534.8999999999996</v>
    </oc>
    <nc r="K15"/>
  </rcc>
  <rcc rId="9945" sId="6" numFmtId="4">
    <oc r="G15">
      <v>880.7</v>
    </oc>
    <nc r="G15"/>
  </rcc>
  <rcc rId="9946" sId="6" numFmtId="4">
    <oc r="E15">
      <v>14200.5</v>
    </oc>
    <nc r="E15"/>
  </rcc>
  <rcc rId="9947" sId="6" numFmtId="4">
    <oc r="C15">
      <v>1741.7</v>
    </oc>
    <nc r="C15"/>
  </rcc>
  <rcc rId="9948" sId="6" numFmtId="4">
    <oc r="M15">
      <v>0</v>
    </oc>
    <nc r="M15"/>
  </rcc>
</revisions>
</file>

<file path=xl/revisions/revisionLog4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49" sId="6" numFmtId="4">
    <oc r="N12">
      <v>4312</v>
    </oc>
    <nc r="N12">
      <v>5339</v>
    </nc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4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62" sId="6" numFmtId="4">
    <nc r="K15">
      <v>22227.9</v>
    </nc>
  </rcc>
  <rcc rId="9963" sId="6" numFmtId="4">
    <nc r="G15">
      <v>1213.5</v>
    </nc>
  </rcc>
  <rcc rId="9964" sId="6" numFmtId="4">
    <nc r="C15">
      <v>2071.6999999999998</v>
    </nc>
  </rcc>
  <rcc rId="9965" sId="6" numFmtId="4">
    <nc r="E15">
      <v>17168.400000000001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78" sId="6" numFmtId="4">
    <nc r="M15">
      <v>0</v>
    </nc>
  </rcc>
  <rcc rId="9979" sId="6" odxf="1" dxf="1" numFmtId="4">
    <nc r="Q18">
      <v>8833.6</v>
    </nc>
    <ndxf>
      <fill>
        <patternFill patternType="solid">
          <bgColor theme="0" tint="-4.9989318521683403E-2"/>
        </patternFill>
      </fill>
    </ndxf>
  </rcc>
  <rfmt sheetId="6" sqref="A13:V13">
    <dxf>
      <fill>
        <patternFill>
          <bgColor theme="0"/>
        </patternFill>
      </fill>
    </dxf>
  </rfmt>
  <rcc rId="9980" sId="6" odxf="1" dxf="1">
    <oc r="W13">
      <f>SUM(S13+U13)</f>
    </oc>
    <nc r="W13">
      <f>SUM(S13+U13)</f>
    </nc>
    <odxf>
      <fill>
        <patternFill>
          <bgColor theme="0" tint="-4.9989318521683403E-2"/>
        </patternFill>
      </fill>
    </odxf>
    <ndxf>
      <fill>
        <patternFill>
          <bgColor rgb="FFFFFFCC"/>
        </patternFill>
      </fill>
    </ndxf>
  </rcc>
  <rcc rId="9981" sId="6" odxf="1" dxf="1">
    <oc r="X13">
      <f>SUM(T13+V13)</f>
    </oc>
    <nc r="X13">
      <f>SUM(T13+V13)</f>
    </nc>
    <odxf>
      <fill>
        <patternFill>
          <bgColor theme="0" tint="-4.9989318521683403E-2"/>
        </patternFill>
      </fill>
    </odxf>
    <ndxf>
      <fill>
        <patternFill>
          <bgColor rgb="FFFFFFCC"/>
        </patternFill>
      </fill>
    </ndxf>
  </rcc>
  <rfmt sheetId="6" sqref="Y13" start="0" length="0">
    <dxf>
      <fill>
        <patternFill patternType="none">
          <bgColor indexed="65"/>
        </patternFill>
      </fill>
    </dxf>
  </rfmt>
  <rfmt sheetId="6" sqref="Z13" start="0" length="0">
    <dxf>
      <fill>
        <patternFill patternType="none">
          <bgColor indexed="65"/>
        </patternFill>
      </fill>
    </dxf>
  </rfmt>
  <rfmt sheetId="6" sqref="AA13" start="0" length="0">
    <dxf>
      <fill>
        <patternFill patternType="none">
          <bgColor indexed="65"/>
        </patternFill>
      </fill>
    </dxf>
  </rfmt>
  <rfmt sheetId="6" sqref="AB13" start="0" length="0">
    <dxf>
      <fill>
        <patternFill patternType="none">
          <bgColor indexed="65"/>
        </patternFill>
      </fill>
    </dxf>
  </rfmt>
  <rfmt sheetId="6" sqref="N15" start="0" length="0">
    <dxf>
      <fill>
        <patternFill patternType="solid">
          <bgColor theme="0" tint="-4.9989318521683403E-2"/>
        </patternFill>
      </fill>
    </dxf>
  </rfmt>
  <rcc rId="9982" sId="6">
    <oc r="O15">
      <f>M15+N15</f>
    </oc>
    <nc r="O15">
      <f>M15+N15</f>
    </nc>
  </rcc>
  <rfmt sheetId="6" sqref="Q15" start="0" length="0">
    <dxf>
      <fill>
        <patternFill patternType="solid">
          <bgColor theme="0" tint="-4.9989318521683403E-2"/>
        </patternFill>
      </fill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N18" start="0" length="0">
    <dxf>
      <fill>
        <patternFill patternType="solid">
          <bgColor theme="0"/>
        </patternFill>
      </fill>
    </dxf>
  </rfmt>
  <rfmt sheetId="6" sqref="Q13" start="0" length="0">
    <dxf>
      <fill>
        <patternFill>
          <bgColor theme="0" tint="-4.9989318521683403E-2"/>
        </patternFill>
      </fill>
    </dxf>
  </rfmt>
  <rfmt sheetId="6" sqref="Q13">
    <dxf>
      <fill>
        <patternFill>
          <bgColor theme="0"/>
        </patternFill>
      </fill>
    </dxf>
  </rfmt>
  <rcc rId="9995" sId="6" numFmtId="4">
    <oc r="Q18">
      <v>8833.6</v>
    </oc>
    <nc r="Q18"/>
  </rcc>
  <rcc rId="9996" sId="6" numFmtId="4">
    <nc r="Q15">
      <v>11564.3</v>
    </nc>
  </rcc>
</revisions>
</file>

<file path=xl/revisions/revisionLog4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97" sId="6" numFmtId="34">
    <oc r="Z16">
      <v>21</v>
    </oc>
    <nc r="Z16">
      <v>26</v>
    </nc>
  </rcc>
</revisions>
</file>

<file path=xl/revisions/revisionLog4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98" sId="6">
    <oc r="R4" t="inlineStr">
      <is>
        <t>Budget</t>
      </is>
    </oc>
    <nc r="R4"/>
  </rcc>
  <rcc rId="9999" sId="6" numFmtId="4">
    <oc r="Q5">
      <v>6093.7</v>
    </oc>
    <nc r="Q5">
      <v>6108.7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12" sId="6" numFmtId="4">
    <oc r="Q6">
      <v>8801.9</v>
    </oc>
    <nc r="Q6">
      <v>8546.9</v>
    </nc>
  </rcc>
</revisions>
</file>

<file path=xl/revisions/revisionLog4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13" sId="6" numFmtId="4">
    <oc r="K6">
      <f>15918.4-3363</f>
    </oc>
    <nc r="K6">
      <v>15918.4</v>
    </nc>
  </rcc>
  <rcc rId="10014" sId="6" numFmtId="4">
    <oc r="C10">
      <v>623.9</v>
    </oc>
    <nc r="C10">
      <v>243.9</v>
    </nc>
  </rcc>
  <rcc rId="10015" sId="6" numFmtId="4">
    <oc r="C12">
      <f>674-3812.7</f>
    </oc>
    <nc r="C12">
      <v>674</v>
    </nc>
  </rcc>
  <rcc rId="10016" sId="6">
    <oc r="C40">
      <f>SUM(C9+C17+C25+C33+C39)</f>
    </oc>
    <nc r="C40">
      <f>SUM(C9+C17+C25+C33+C39)</f>
    </nc>
  </rcc>
</revisions>
</file>

<file path=xl/revisions/revisionLog4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17" sId="6">
    <nc r="AC15" t="inlineStr">
      <is>
        <t>bis hier kontrolliert am 11.06.2023/RW</t>
      </is>
    </nc>
  </rcc>
  <rfmt sheetId="6" sqref="AC15" start="0" length="2147483647">
    <dxf>
      <font>
        <color rgb="FFFF0000"/>
      </font>
    </dxf>
  </rfmt>
  <rfmt sheetId="6" sqref="AC15">
    <dxf>
      <fill>
        <patternFill patternType="solid">
          <bgColor rgb="FFFFFF00"/>
        </patternFill>
      </fill>
    </dxf>
  </rfmt>
  <rfmt sheetId="6" sqref="AD15:AE16">
    <dxf>
      <fill>
        <patternFill patternType="solid">
          <bgColor rgb="FFFFFF00"/>
        </patternFill>
      </fill>
    </dxf>
  </rfmt>
  <rfmt sheetId="6" sqref="AD16:AE16">
    <dxf>
      <fill>
        <patternFill patternType="none">
          <bgColor auto="1"/>
        </patternFill>
      </fill>
    </dxf>
  </rfmt>
</revisions>
</file>

<file path=xl/revisions/revisionLog4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4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30" sId="6" numFmtId="4">
    <nc r="N15">
      <v>560</v>
    </nc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4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43" sId="6" numFmtId="4">
    <nc r="N16">
      <v>0</v>
    </nc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4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56" sId="6" numFmtId="4">
    <oc r="N14">
      <v>6271</v>
    </oc>
    <nc r="N14">
      <v>6175</v>
    </nc>
  </rcc>
</revisions>
</file>

<file path=xl/revisions/revisionLog4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57" sId="6">
    <nc r="Y18" t="inlineStr">
      <is>
        <t>sonnig</t>
      </is>
    </nc>
  </rcc>
  <rcc rId="10058" sId="6" numFmtId="34">
    <nc r="Z18">
      <v>25</v>
    </nc>
  </rcc>
  <rcc rId="10059" sId="6" numFmtId="4">
    <nc r="U16">
      <v>9973.11</v>
    </nc>
  </rcc>
  <rcc rId="10060" sId="6" numFmtId="4">
    <nc r="M16">
      <v>20</v>
    </nc>
  </rcc>
  <rcc rId="10061" sId="6" numFmtId="4">
    <nc r="K16">
      <v>2027.5</v>
    </nc>
  </rcc>
  <rcc rId="10062" sId="6" numFmtId="4">
    <nc r="G16">
      <v>1467.6</v>
    </nc>
  </rcc>
  <rcc rId="10063" sId="6" numFmtId="4">
    <nc r="E16">
      <v>22445.1</v>
    </nc>
  </rcc>
  <rcc rId="10064" sId="6" numFmtId="4">
    <nc r="C16">
      <v>781.8</v>
    </nc>
  </rcc>
  <rcc rId="10065" sId="6" numFmtId="4">
    <nc r="Q16">
      <v>8597.2999999999993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78" sId="6" numFmtId="4">
    <nc r="I16">
      <v>0</v>
    </nc>
  </rcc>
</revisions>
</file>

<file path=xl/revisions/revisionLog4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79" sId="6" numFmtId="4">
    <nc r="N18">
      <v>2187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4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92" sId="6">
    <nc r="Y19" t="inlineStr">
      <is>
        <t>sonnig</t>
      </is>
    </nc>
  </rcc>
  <rcc rId="10093" sId="6" numFmtId="34">
    <nc r="Z19">
      <v>25</v>
    </nc>
  </rcc>
  <rcc rId="10094" sId="6" numFmtId="4">
    <nc r="U18">
      <v>3030</v>
    </nc>
  </rcc>
  <rfmt sheetId="6" sqref="N19" start="0" length="0">
    <dxf>
      <fill>
        <patternFill patternType="solid">
          <bgColor theme="0"/>
        </patternFill>
      </fill>
    </dxf>
  </rfmt>
  <rcc rId="10095" sId="6" numFmtId="4">
    <nc r="M18">
      <v>3895.9</v>
    </nc>
  </rcc>
  <rcc rId="10096" sId="6" numFmtId="4">
    <nc r="G18">
      <v>622.20000000000005</v>
    </nc>
  </rcc>
  <rcc rId="10097" sId="6" numFmtId="4">
    <nc r="E18">
      <v>10827.6</v>
    </nc>
  </rcc>
  <rcc rId="10098" sId="6" numFmtId="4">
    <nc r="C18">
      <v>338.1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11" sId="6" numFmtId="4">
    <nc r="Q18">
      <v>9020.2999999999993</v>
    </nc>
  </rcc>
</revisions>
</file>

<file path=xl/revisions/revisionLog4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24" sId="6" numFmtId="4">
    <nc r="N19">
      <v>6778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4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37" sId="6" numFmtId="4">
    <nc r="K18">
      <v>0</v>
    </nc>
  </rcc>
  <rcc rId="10138" sId="6" numFmtId="4">
    <nc r="I18">
      <v>0</v>
    </nc>
  </rcc>
  <rcc rId="10139" sId="6" numFmtId="4">
    <nc r="K19">
      <v>412.8</v>
    </nc>
  </rcc>
  <rcc rId="10140" sId="6" numFmtId="4">
    <nc r="M19">
      <v>1070.3</v>
    </nc>
  </rcc>
  <rcc rId="10141" sId="6" odxf="1" dxf="1" numFmtId="4">
    <nc r="N20">
      <v>6778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10142" sId="6" numFmtId="4">
    <oc r="N19">
      <v>6778</v>
    </oc>
    <nc r="N19"/>
  </rcc>
  <rcc rId="10143" sId="6" numFmtId="4">
    <nc r="U19">
      <v>2586</v>
    </nc>
  </rcc>
  <rcc rId="10144" sId="6" numFmtId="4">
    <nc r="G19">
      <v>768.9</v>
    </nc>
  </rcc>
  <rcc rId="10145" sId="6" numFmtId="4">
    <nc r="E19">
      <v>17417.900000000001</v>
    </nc>
  </rcc>
</revisions>
</file>

<file path=xl/revisions/revisionLog4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46" sId="6" numFmtId="4">
    <nc r="I19">
      <v>0</v>
    </nc>
  </rcc>
  <rcc rId="10147" sId="6" numFmtId="4">
    <nc r="C19">
      <v>1028.3</v>
    </nc>
  </rcc>
</revisions>
</file>

<file path=xl/revisions/revisionLog4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48" sId="6" numFmtId="4">
    <nc r="N19">
      <v>6778</v>
    </nc>
  </rcc>
  <rcc rId="10149" sId="6" numFmtId="4">
    <oc r="N20">
      <v>6778</v>
    </oc>
    <nc r="N20"/>
  </rcc>
  <rcc rId="10150" sId="6">
    <nc r="Y20" t="inlineStr">
      <is>
        <t>sonnig</t>
      </is>
    </nc>
  </rcc>
  <rcc rId="10151" sId="6" numFmtId="34">
    <nc r="Z20">
      <v>24</v>
    </nc>
  </rcc>
</revisions>
</file>

<file path=xl/revisions/revisionLog4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52" sId="6" numFmtId="4">
    <nc r="Q19">
      <v>8334.4</v>
    </nc>
  </rcc>
</revisions>
</file>

<file path=xl/revisions/revisionLog4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53" sId="6" numFmtId="4">
    <nc r="N20">
      <v>4565.3999999999996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4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66" sId="6" odxf="1" dxf="1" numFmtId="4">
    <nc r="N21">
      <v>4565.3999999999996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10167" sId="6" numFmtId="4">
    <oc r="N20">
      <v>4565.3999999999996</v>
    </oc>
    <nc r="N20"/>
  </rcc>
  <rcc rId="10168" sId="6" numFmtId="4">
    <nc r="U20">
      <v>2304.8000000000002</v>
    </nc>
  </rcc>
  <rcc rId="10169" sId="6">
    <nc r="Y21" t="inlineStr">
      <is>
        <t>SONNIG</t>
      </is>
    </nc>
  </rcc>
  <rcc rId="10170" sId="6" numFmtId="34">
    <nc r="Z21">
      <v>26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83" sId="6" numFmtId="4">
    <nc r="M20">
      <v>1573.8</v>
    </nc>
  </rcc>
</revisions>
</file>

<file path=xl/revisions/revisionLog4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84" sId="6" numFmtId="4">
    <nc r="G20">
      <v>688</v>
    </nc>
  </rcc>
  <rcc rId="10185" sId="6" numFmtId="4">
    <nc r="C20">
      <v>363.4</v>
    </nc>
  </rcc>
  <rcc rId="10186" sId="6" numFmtId="4">
    <nc r="E20">
      <v>14158.2</v>
    </nc>
  </rcc>
  <rcc rId="10187" sId="6" numFmtId="4">
    <nc r="K20">
      <v>0</v>
    </nc>
  </rcc>
  <rcc rId="10188" sId="6" numFmtId="4">
    <nc r="I20">
      <v>0</v>
    </nc>
  </rcc>
  <rcc rId="10189" sId="6">
    <oc r="Y21" t="inlineStr">
      <is>
        <t>SONNIG</t>
      </is>
    </oc>
    <nc r="Y21" t="inlineStr">
      <is>
        <t>sonnig</t>
      </is>
    </nc>
  </rcc>
  <rcc rId="10190" sId="6" numFmtId="4">
    <nc r="Q20">
      <v>7302.4</v>
    </nc>
  </rcc>
  <rcc rId="10191" sId="6" numFmtId="4">
    <nc r="N20">
      <v>4565.3999999999996</v>
    </nc>
  </rcc>
  <rcc rId="10192" sId="6" numFmtId="4">
    <oc r="N21">
      <v>4565.3999999999996</v>
    </oc>
    <nc r="N21"/>
  </rcc>
</revisions>
</file>

<file path=xl/revisions/revisionLog4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05" sId="6" numFmtId="4">
    <nc r="N21">
      <v>6515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4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4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30" sId="6" odxf="1" dxf="1" numFmtId="4">
    <nc r="N22">
      <v>6515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10231" sId="6" numFmtId="4">
    <oc r="N21">
      <v>6515</v>
    </oc>
    <nc r="N21"/>
  </rcc>
  <rcc rId="10232" sId="6" numFmtId="4">
    <nc r="U21">
      <v>1748.4</v>
    </nc>
  </rcc>
  <rcc rId="10233" sId="6" numFmtId="4">
    <nc r="M21">
      <v>2025.5</v>
    </nc>
  </rcc>
  <rcc rId="10234" sId="6" numFmtId="4">
    <nc r="K21">
      <v>2632.7</v>
    </nc>
  </rcc>
  <rcc rId="10235" sId="6" numFmtId="4">
    <nc r="G21">
      <v>585.20000000000005</v>
    </nc>
  </rcc>
  <rcc rId="10236" sId="6" numFmtId="4">
    <nc r="I21">
      <v>0</v>
    </nc>
  </rcc>
  <rcc rId="10237" sId="6" numFmtId="4">
    <nc r="E21">
      <v>16692.8</v>
    </nc>
  </rcc>
  <rcc rId="10238" sId="6" numFmtId="4">
    <nc r="C21">
      <v>712.45</v>
    </nc>
  </rcc>
  <rcc rId="10239" sId="6">
    <nc r="Y22" t="inlineStr">
      <is>
        <t>sonnig, Abend bewölkt</t>
      </is>
    </nc>
  </rcc>
  <rcc rId="10240" sId="6" numFmtId="34">
    <nc r="Z22">
      <v>25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53" sId="6" numFmtId="4">
    <nc r="Q21">
      <v>6845.7</v>
    </nc>
  </rcc>
  <rcc rId="10254" sId="6" numFmtId="4">
    <nc r="N21">
      <v>6515</v>
    </nc>
  </rcc>
  <rcc rId="10255" sId="6" numFmtId="4">
    <oc r="N22">
      <v>6515</v>
    </oc>
    <nc r="N22"/>
  </rcc>
</revisions>
</file>

<file path=xl/revisions/revisionLog4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56" sId="6">
    <nc r="Y23" t="inlineStr">
      <is>
        <t>sonnig und bewölkt</t>
      </is>
    </nc>
  </rcc>
  <rcc rId="10257" sId="6" numFmtId="34">
    <nc r="Z23">
      <v>28</v>
    </nc>
  </rcc>
  <rcc rId="10258" sId="6" numFmtId="4">
    <nc r="M22">
      <v>104</v>
    </nc>
  </rcc>
  <rcc rId="10259" sId="6" numFmtId="4">
    <nc r="U22">
      <v>2721.7</v>
    </nc>
  </rcc>
  <rcc rId="10260" sId="6" numFmtId="4">
    <nc r="I22">
      <v>4056</v>
    </nc>
  </rcc>
  <rcc rId="10261" sId="6" numFmtId="4">
    <nc r="G22">
      <v>904.5</v>
    </nc>
  </rcc>
  <rcc rId="10262" sId="6" numFmtId="4">
    <nc r="K22">
      <v>15730.2</v>
    </nc>
  </rcc>
  <rcc rId="10263" sId="6" numFmtId="4">
    <nc r="C22">
      <v>2446.8000000000002</v>
    </nc>
  </rcc>
  <rcc rId="10264" sId="6" numFmtId="4">
    <nc r="E22">
      <v>14303.7</v>
    </nc>
  </rcc>
  <rcc rId="10265" sId="6" numFmtId="4">
    <nc r="Q22">
      <v>9696.09</v>
    </nc>
  </rcc>
</revisions>
</file>

<file path=xl/revisions/revisionLog4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O23:O24">
    <dxf>
      <fill>
        <patternFill patternType="solid">
          <bgColor theme="0" tint="-0.14999847407452621"/>
        </patternFill>
      </fill>
    </dxf>
  </rfmt>
  <rfmt sheetId="6" sqref="O23:O24">
    <dxf>
      <fill>
        <patternFill>
          <bgColor theme="0" tint="-4.9989318521683403E-2"/>
        </patternFill>
      </fill>
    </dxf>
  </rfmt>
  <rfmt sheetId="6" sqref="O31:O32">
    <dxf>
      <fill>
        <patternFill patternType="solid">
          <bgColor theme="0" tint="-4.9989318521683403E-2"/>
        </patternFill>
      </fill>
    </dxf>
  </rfmt>
  <rfmt sheetId="6" sqref="W24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266" sId="6" numFmtId="4">
    <nc r="N22">
      <v>0</v>
    </nc>
  </rcc>
</revisions>
</file>

<file path=xl/revisions/revisionLog4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67" sId="6" numFmtId="4">
    <oc r="N22">
      <v>0</v>
    </oc>
    <nc r="N22">
      <v>2850</v>
    </nc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4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80" sId="6">
    <nc r="Y24" t="inlineStr">
      <is>
        <t>bedeckt, Abend Regen</t>
      </is>
    </nc>
  </rcc>
  <rcc rId="10281" sId="6" numFmtId="34">
    <nc r="Z24">
      <v>30</v>
    </nc>
  </rcc>
  <rcc rId="10282" sId="6" numFmtId="4">
    <nc r="U23">
      <v>5439.1</v>
    </nc>
  </rcc>
  <rcc rId="10283" sId="6" numFmtId="4">
    <nc r="K23">
      <v>2939.6</v>
    </nc>
  </rcc>
  <rcc rId="10284" sId="6" numFmtId="4">
    <nc r="I23">
      <v>11255.3</v>
    </nc>
  </rcc>
  <rcc rId="10285" sId="6" numFmtId="4">
    <nc r="G23">
      <v>1785.9</v>
    </nc>
  </rcc>
  <rcc rId="10286" sId="6" numFmtId="4">
    <nc r="E23">
      <v>17971.400000000001</v>
    </nc>
  </rcc>
  <rcc rId="10287" sId="6" numFmtId="4">
    <nc r="M23">
      <v>0</v>
    </nc>
  </rcc>
  <rcc rId="10288" sId="6" numFmtId="4">
    <nc r="C23">
      <v>2086.8000000000002</v>
    </nc>
  </rcc>
  <rcc rId="10289" sId="6" numFmtId="4">
    <nc r="Q23">
      <v>14362.9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'07_23'!$A$1:$X$44</formula>
    <oldFormula>'07_23'!$A$1:$X$44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4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02" sId="6" numFmtId="4">
    <nc r="N23">
      <v>0</v>
    </nc>
  </rcc>
  <rcc rId="10303" sId="6" numFmtId="4">
    <nc r="N24">
      <v>0</v>
    </nc>
  </rcc>
  <rcc rId="10304" sId="6" numFmtId="4">
    <nc r="M24">
      <v>0</v>
    </nc>
  </rcc>
</revisions>
</file>

<file path=xl/revisions/revisionLog4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05" sId="6" numFmtId="4">
    <nc r="U24">
      <v>10384.6</v>
    </nc>
  </rcc>
  <rcc rId="10306" sId="6" numFmtId="4">
    <nc r="K24">
      <v>6525.2</v>
    </nc>
  </rcc>
  <rcc rId="10307" sId="6" numFmtId="4">
    <nc r="E24">
      <v>20896.8</v>
    </nc>
  </rcc>
  <rcc rId="10308" sId="6" numFmtId="4">
    <nc r="C24">
      <v>4135.2</v>
    </nc>
  </rcc>
  <rcc rId="10309" sId="6" numFmtId="4">
    <nc r="G24">
      <v>1559.1</v>
    </nc>
  </rcc>
  <rcc rId="10310" sId="6" numFmtId="4">
    <nc r="I24">
      <v>0</v>
    </nc>
  </rcc>
</revisions>
</file>

<file path=xl/revisions/revisionLog4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11" sId="6" numFmtId="4">
    <oc r="N23">
      <v>0</v>
    </oc>
    <nc r="N23">
      <v>504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4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24" sId="6">
    <nc r="Y26" t="inlineStr">
      <is>
        <t>bedeckt, sonnig</t>
      </is>
    </nc>
  </rcc>
  <rcc rId="10325" sId="6" numFmtId="34">
    <nc r="Z26">
      <v>26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'07_23'!$A$1:$X$44</formula>
    <oldFormula>'07_23'!$A$1:$X$44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4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38" sId="6" numFmtId="4">
    <nc r="Q24">
      <v>4312.05</v>
    </nc>
  </rcc>
</revisions>
</file>

<file path=xl/revisions/revisionLog4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39" sId="6" numFmtId="4">
    <nc r="N26">
      <v>4324.8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4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52" sId="6" numFmtId="4">
    <nc r="M26">
      <v>2541.5</v>
    </nc>
  </rcc>
  <rcc rId="10353" sId="6" numFmtId="4">
    <nc r="U26">
      <v>2125.8000000000002</v>
    </nc>
  </rcc>
  <rcc rId="10354" sId="6">
    <nc r="Y27" t="inlineStr">
      <is>
        <t>teilweis sonnig, Regenschauer</t>
      </is>
    </nc>
  </rcc>
  <rcc rId="10355" sId="6" numFmtId="34">
    <nc r="Z27">
      <v>29</v>
    </nc>
  </rcc>
  <rcc rId="10356" sId="6" numFmtId="4">
    <nc r="G26">
      <v>473.3</v>
    </nc>
  </rcc>
  <rcc rId="10357" sId="6" numFmtId="4">
    <nc r="C26">
      <v>329</v>
    </nc>
  </rcc>
  <rcc rId="10358" sId="6" numFmtId="4">
    <nc r="E26">
      <v>13280.7</v>
    </nc>
  </rcc>
  <rcc rId="10359" sId="6" numFmtId="4">
    <nc r="I26">
      <v>0</v>
    </nc>
  </rcc>
  <rcc rId="10360" sId="6" numFmtId="4">
    <nc r="K26">
      <v>0</v>
    </nc>
  </rcc>
  <rcc rId="10361" sId="6" numFmtId="4">
    <nc r="Q26">
      <v>6489.31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'07_23'!$A$1:$X$44</formula>
    <oldFormula>'07_23'!$A$1:$X$44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4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74" sId="6">
    <nc r="Y28" t="inlineStr">
      <is>
        <t>bedeckt</t>
      </is>
    </nc>
  </rcc>
  <rcc rId="10375" sId="6" numFmtId="34">
    <nc r="Z28">
      <v>30</v>
    </nc>
  </rcc>
  <rcc rId="10376" sId="6" numFmtId="4">
    <nc r="I27">
      <v>0</v>
    </nc>
  </rcc>
  <rcc rId="10377" sId="6" numFmtId="4">
    <nc r="K27">
      <v>580.6</v>
    </nc>
  </rcc>
  <rcc rId="10378" sId="6" numFmtId="4">
    <nc r="M27">
      <v>1799</v>
    </nc>
  </rcc>
  <rcc rId="10379" sId="6" numFmtId="4">
    <nc r="U27">
      <v>1220.8</v>
    </nc>
  </rcc>
  <rcc rId="10380" sId="6" numFmtId="4">
    <nc r="G27">
      <v>778.4</v>
    </nc>
  </rcc>
  <rcc rId="10381" sId="6" numFmtId="4">
    <nc r="C27">
      <v>2728.5</v>
    </nc>
  </rcc>
  <rcc rId="10382" sId="6" numFmtId="4">
    <nc r="E27">
      <v>9701.6</v>
    </nc>
  </rcc>
  <rcc rId="10383" sId="6" numFmtId="4">
    <nc r="Q27">
      <v>5404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'07_23'!$A$1:$X$44</formula>
    <oldFormula>'07_23'!$A$1:$X$44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4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96" sId="6" xfDxf="1" s="1" dxf="1" numFmtId="4">
    <nc r="N27">
      <v>3162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4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09" sId="6" numFmtId="4">
    <nc r="N28">
      <v>6900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4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xfDxf="1" s="1" sqref="N29" start="0" length="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</rfmt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4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34" sId="6" numFmtId="4">
    <oc r="K23">
      <v>2939.6</v>
    </oc>
    <nc r="K23">
      <v>14194.9</v>
    </nc>
  </rcc>
  <rcc rId="10435" sId="6" numFmtId="34">
    <nc r="Z29">
      <v>26</v>
    </nc>
  </rcc>
  <rcc rId="10436" sId="6">
    <nc r="Y29" t="inlineStr">
      <is>
        <t>bedeckt / starker Regen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49" sId="6" numFmtId="4">
    <nc r="K28">
      <v>673.7</v>
    </nc>
  </rcc>
  <rcc rId="10450" sId="6" numFmtId="4">
    <nc r="M28">
      <v>822.6</v>
    </nc>
  </rcc>
  <rcc rId="10451" sId="6" numFmtId="4">
    <nc r="U28">
      <v>1996</v>
    </nc>
  </rcc>
  <rcc rId="10452" sId="6" numFmtId="4">
    <nc r="G28">
      <v>583.4</v>
    </nc>
  </rcc>
  <rcc rId="10453" sId="6" numFmtId="4">
    <nc r="N29">
      <v>6900</v>
    </nc>
  </rcc>
  <rcc rId="10454" sId="6" numFmtId="4">
    <oc r="N28">
      <v>6900</v>
    </oc>
    <nc r="N28"/>
  </rcc>
  <rcc rId="10455" sId="6" numFmtId="4">
    <nc r="E28">
      <v>13612.9</v>
    </nc>
  </rcc>
  <rcc rId="10456" sId="6" numFmtId="4">
    <nc r="C28">
      <v>226.1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69" sId="6" numFmtId="4">
    <nc r="N28">
      <v>6900</v>
    </nc>
  </rcc>
  <rcc rId="10470" sId="6" numFmtId="4">
    <oc r="N29">
      <v>6900</v>
    </oc>
    <nc r="N29"/>
  </rcc>
  <rcc rId="10471" sId="6" numFmtId="4">
    <nc r="Q28">
      <v>8570.9</v>
    </nc>
  </rcc>
</revisions>
</file>

<file path=xl/revisions/revisionLog4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72" sId="6" numFmtId="4">
    <nc r="N29">
      <v>3162</v>
    </nc>
  </rcc>
  <rcc rId="10473" sId="6" numFmtId="4">
    <oc r="N27">
      <v>3162</v>
    </oc>
    <nc r="N27"/>
  </rcc>
  <rcc rId="10474" sId="6" numFmtId="4">
    <nc r="Q29">
      <v>5404</v>
    </nc>
  </rcc>
  <rcc rId="10475" sId="6" numFmtId="4">
    <oc r="Q27">
      <v>5404</v>
    </oc>
    <nc r="Q27"/>
  </rcc>
</revisions>
</file>

<file path=xl/revisions/revisionLog4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76" sId="6" numFmtId="4">
    <nc r="Q27">
      <v>5404</v>
    </nc>
  </rcc>
  <rcc rId="10477" sId="6" numFmtId="4">
    <oc r="Q29">
      <v>5404</v>
    </oc>
    <nc r="Q29"/>
  </rcc>
  <rcc rId="10478" sId="6" numFmtId="4">
    <nc r="N27">
      <v>3162</v>
    </nc>
  </rcc>
  <rcc rId="10479" sId="6" numFmtId="4">
    <oc r="N29">
      <v>3162</v>
    </oc>
    <nc r="N29"/>
  </rcc>
</revisions>
</file>

<file path=xl/revisions/revisionLog4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Q29" start="0" length="0">
    <dxf>
      <fill>
        <patternFill patternType="solid">
          <bgColor theme="0" tint="-4.9989318521683403E-2"/>
        </patternFill>
      </fill>
    </dxf>
  </rfmt>
  <rfmt sheetId="6" sqref="Q29" start="0" length="0">
    <dxf>
      <fill>
        <patternFill patternType="none">
          <bgColor indexed="65"/>
        </patternFill>
      </fill>
    </dxf>
  </rfmt>
</revisions>
</file>

<file path=xl/revisions/revisionLog4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80" sId="6">
    <oc r="N40">
      <f>SUM(N9+N17+N25+N33+N39)</f>
    </oc>
    <nc r="N40">
      <f>SUM(N9+N17+N25+N33+N39)</f>
    </nc>
  </rcc>
  <rcc rId="10481" sId="6">
    <oc r="N25">
      <f>SUM(N18:N24)</f>
    </oc>
    <nc r="N25">
      <f>SUM(N18:N24)</f>
    </nc>
  </rcc>
  <rcc rId="10482" sId="6" numFmtId="4">
    <oc r="N22">
      <v>2850</v>
    </oc>
    <nc r="N22">
      <v>2898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4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95" sId="6">
    <oc r="K23">
      <v>14194.9</v>
    </oc>
    <nc r="K23">
      <f>14194.9-11255.3</f>
    </nc>
  </rcc>
  <rcc rId="10496" sId="6" numFmtId="4">
    <nc r="Q31">
      <v>14362.9</v>
    </nc>
  </rcc>
  <rcc rId="10497" sId="6" numFmtId="4">
    <oc r="Q23">
      <v>14362.9</v>
    </oc>
    <nc r="Q23"/>
  </rcc>
  <rcc rId="10498" sId="6" numFmtId="4">
    <nc r="N31">
      <v>504</v>
    </nc>
  </rcc>
  <rcc rId="10499" sId="6" numFmtId="4">
    <oc r="N23">
      <v>504</v>
    </oc>
    <nc r="N23"/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12" sId="6" numFmtId="4">
    <nc r="N23">
      <v>504</v>
    </nc>
  </rcc>
  <rcc rId="10513" sId="6" numFmtId="4">
    <oc r="N31">
      <v>504</v>
    </oc>
    <nc r="N31"/>
  </rcc>
  <rcc rId="10514" sId="6" numFmtId="4">
    <nc r="Q23">
      <v>14362.9</v>
    </nc>
  </rcc>
  <rcc rId="10515" sId="6" numFmtId="4">
    <oc r="Q31">
      <v>14362.9</v>
    </oc>
    <nc r="Q31"/>
  </rcc>
</revisions>
</file>

<file path=xl/revisions/revisionLog4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16" sId="6" odxf="1" dxf="1" numFmtId="4">
    <nc r="N30">
      <v>2898</v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10517" sId="6" numFmtId="4">
    <oc r="N22">
      <v>2898</v>
    </oc>
    <nc r="N22"/>
  </rcc>
  <rcc rId="10518" sId="6" numFmtId="4">
    <nc r="Q30">
      <v>9696.09</v>
    </nc>
  </rcc>
  <rcc rId="10519" sId="6" numFmtId="4">
    <oc r="Q22">
      <v>9696.09</v>
    </oc>
    <nc r="Q22"/>
  </rcc>
</revisions>
</file>

<file path=xl/revisions/revisionLog4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20" sId="6" numFmtId="4">
    <oc r="K22">
      <v>15730.2</v>
    </oc>
    <nc r="K22">
      <f>19786.2-4056</f>
    </nc>
  </rcc>
</revisions>
</file>

<file path=xl/revisions/revisionLog4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21" sId="6" numFmtId="4">
    <nc r="N22">
      <v>2898</v>
    </nc>
  </rcc>
  <rcc rId="10522" sId="6" numFmtId="4">
    <oc r="N30">
      <v>2898</v>
    </oc>
    <nc r="N30"/>
  </rcc>
  <rcc rId="10523" sId="6" numFmtId="4">
    <nc r="Q22">
      <v>9696.09</v>
    </nc>
  </rcc>
  <rcc rId="10524" sId="6" numFmtId="4">
    <oc r="Q30">
      <v>9696.09</v>
    </oc>
    <nc r="Q30"/>
  </rcc>
</revisions>
</file>

<file path=xl/revisions/revisionLog4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25" sId="6">
    <nc r="AC21" t="inlineStr">
      <is>
        <t>ok</t>
      </is>
    </nc>
  </rcc>
</revisions>
</file>

<file path=xl/revisions/revisionLog4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26" sId="6" numFmtId="4">
    <oc r="I16">
      <v>0</v>
    </oc>
    <nc r="I16">
      <v>262.5</v>
    </nc>
  </rcc>
  <rcc rId="10527" sId="6" numFmtId="4">
    <oc r="K16">
      <v>2027.5</v>
    </oc>
    <nc r="K16">
      <f>2027.5-262.5</f>
    </nc>
  </rcc>
</revisions>
</file>

<file path=xl/revisions/revisionLog4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28" sId="6">
    <oc r="AC21" t="inlineStr">
      <is>
        <t>ok</t>
      </is>
    </oc>
    <nc r="AC21"/>
  </rcc>
  <rfmt sheetId="6" sqref="AC15" start="0" length="0">
    <dxf>
      <font>
        <b/>
        <color rgb="FFFF0000"/>
        <name val="DIN Offc"/>
        <scheme val="none"/>
      </font>
      <fill>
        <patternFill patternType="none">
          <bgColor indexed="65"/>
        </patternFill>
      </fill>
    </dxf>
  </rfmt>
  <rfmt sheetId="6" sqref="AD15" start="0" length="0">
    <dxf>
      <font>
        <b/>
        <sz val="11"/>
        <color theme="1"/>
        <name val="DIN Offc"/>
        <family val="2"/>
        <scheme val="none"/>
      </font>
      <fill>
        <patternFill patternType="none">
          <bgColor indexed="65"/>
        </patternFill>
      </fill>
    </dxf>
  </rfmt>
  <rfmt sheetId="6" sqref="AE15" start="0" length="0">
    <dxf>
      <font>
        <b/>
        <sz val="11"/>
        <color theme="1"/>
        <name val="DIN Offc"/>
        <family val="2"/>
        <scheme val="none"/>
      </font>
      <fill>
        <patternFill patternType="none">
          <bgColor indexed="65"/>
        </patternFill>
      </fill>
    </dxf>
  </rfmt>
  <rcc rId="10529" sId="6">
    <oc r="AC15" t="inlineStr">
      <is>
        <t>bis hier kontrolliert am 11.06.2023/RW</t>
      </is>
    </oc>
    <nc r="AC15"/>
  </rcc>
</revisions>
</file>

<file path=xl/revisions/revisionLog4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K24">
    <dxf>
      <fill>
        <patternFill>
          <bgColor rgb="FFFFFF00"/>
        </patternFill>
      </fill>
    </dxf>
  </rfmt>
  <rcc rId="10530" sId="6" numFmtId="4">
    <oc r="K24">
      <v>6525.2</v>
    </oc>
    <nc r="K24">
      <f>6525.2+510.2</f>
    </nc>
  </rcc>
  <rcc rId="10531" sId="6">
    <nc r="AD24" t="inlineStr">
      <is>
        <t>Bankettkorrektur von CHF 510.20/ AE</t>
      </is>
    </nc>
  </rcc>
</revisions>
</file>

<file path=xl/revisions/revisionLog4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32" sId="6">
    <oc r="AD24" t="inlineStr">
      <is>
        <t>Bankettkorrektur von CHF 510.20/ AE</t>
      </is>
    </oc>
    <nc r="AD24" t="inlineStr">
      <is>
        <t>Bankettkorrektur von CHF 510.20 im mews aber nicht im Managerbericht/ AE</t>
      </is>
    </nc>
  </rcc>
</revisions>
</file>

<file path=xl/revisions/revisionLog4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4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'07_23'!$A$1:$X$44</formula>
    <oldFormula>'07_23'!$A$1:$X$44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4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69" sId="6" xfDxf="1" s="1" dxf="1" numFmtId="4">
    <oc r="N28">
      <v>6900</v>
    </oc>
    <nc r="N28">
      <v>7009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'07_23'!$A$1:$X$44</formula>
    <oldFormula>'07_23'!$A$1:$X$44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4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82" sId="6" numFmtId="4">
    <nc r="N29">
      <v>6096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4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95" sId="6" odxf="1" dxf="1" numFmtId="4">
    <nc r="N30">
      <v>6096</v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0596" sId="6" numFmtId="4">
    <oc r="N29">
      <v>6096</v>
    </oc>
    <nc r="N29"/>
  </rcc>
  <rcc rId="10597" sId="6" numFmtId="4">
    <nc r="U29">
      <v>404</v>
    </nc>
  </rcc>
  <rcc rId="10598" sId="6" numFmtId="4">
    <nc r="M29">
      <v>898</v>
    </nc>
  </rcc>
  <rcc rId="10599" sId="6" numFmtId="4">
    <nc r="I28">
      <v>0</v>
    </nc>
  </rcc>
  <rcc rId="10600" sId="6" numFmtId="4">
    <nc r="I29">
      <v>0</v>
    </nc>
  </rcc>
  <rcc rId="10601" sId="6" numFmtId="4">
    <nc r="G29">
      <v>471.8</v>
    </nc>
  </rcc>
  <rcc rId="10602" sId="6" numFmtId="4">
    <nc r="C29">
      <v>9561.1</v>
    </nc>
  </rcc>
  <rcc rId="10603" sId="6" numFmtId="4">
    <nc r="E29">
      <v>3517.9</v>
    </nc>
  </rcc>
  <rcc rId="10604" sId="6" numFmtId="4">
    <nc r="K29">
      <v>0</v>
    </nc>
  </rcc>
  <rcc rId="10605" sId="6" numFmtId="34">
    <nc r="Z30">
      <v>26</v>
    </nc>
  </rcc>
  <rcc rId="10606" sId="6">
    <nc r="Y30" t="inlineStr">
      <is>
        <t>sonnig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19" sId="6" numFmtId="4">
    <nc r="Q29">
      <v>7164.7</v>
    </nc>
  </rcc>
  <rcc rId="10620" sId="6" numFmtId="4">
    <nc r="N29">
      <v>6096</v>
    </nc>
  </rcc>
  <rcc rId="10621" sId="6" numFmtId="4">
    <oc r="N30">
      <v>6096</v>
    </oc>
    <nc r="N30"/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34" sId="6">
    <oc r="AD24" t="inlineStr">
      <is>
        <t>Bankettkorrektur von CHF 510.20 im mews aber nicht im Managerbericht/ AE</t>
      </is>
    </oc>
    <nc r="AD24" t="inlineStr">
      <is>
        <t>Bankettkorrektur von CHF 510.20 im mews aber nicht im Managerbericht &amp; nicht in Buchhaltungsbericht gemäss AE/ RW</t>
      </is>
    </nc>
  </rcc>
</revisions>
</file>

<file path=xl/revisions/revisionLog4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AD24">
    <dxf>
      <fill>
        <patternFill patternType="solid">
          <bgColor rgb="FFFFFF00"/>
        </patternFill>
      </fill>
    </dxf>
  </rfmt>
</revisions>
</file>

<file path=xl/revisions/revisionLog4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35" sId="6" numFmtId="4">
    <nc r="U30">
      <v>1674.4</v>
    </nc>
  </rcc>
  <rcc rId="10636" sId="6" numFmtId="4">
    <nc r="K30">
      <v>22132.1</v>
    </nc>
  </rcc>
  <rcc rId="10637" sId="6" numFmtId="4">
    <nc r="G30">
      <v>1055.5999999999999</v>
    </nc>
  </rcc>
  <rcc rId="10638" sId="6" numFmtId="4">
    <nc r="E30">
      <v>16920.5</v>
    </nc>
  </rcc>
  <rcc rId="10639" sId="6" numFmtId="4">
    <nc r="I30">
      <v>0</v>
    </nc>
  </rcc>
  <rcc rId="10640" sId="6" numFmtId="4">
    <nc r="M30">
      <v>0</v>
    </nc>
  </rcc>
  <rcc rId="10641" sId="6" numFmtId="4">
    <nc r="C30">
      <v>1682.7</v>
    </nc>
  </rcc>
  <rcc rId="10642" sId="6" numFmtId="4">
    <nc r="Q30">
      <v>7974.1</v>
    </nc>
  </rcc>
  <rcc rId="10643" sId="6">
    <nc r="Y31" t="inlineStr">
      <is>
        <t>sonnig</t>
      </is>
    </nc>
  </rcc>
  <rcc rId="10644" sId="6" numFmtId="34">
    <nc r="Z31">
      <v>26</v>
    </nc>
  </rcc>
</revisions>
</file>

<file path=xl/revisions/revisionLog4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45" sId="6" numFmtId="4">
    <nc r="N30">
      <v>2554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'07_23'!$A$1:$X$44</formula>
    <oldFormula>'07_23'!$A$1:$X$44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4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70" sId="6" numFmtId="4">
    <nc r="U31">
      <v>4728.8999999999996</v>
    </nc>
  </rcc>
  <rcc rId="10671" sId="6" numFmtId="4">
    <nc r="G31">
      <v>1214.3</v>
    </nc>
  </rcc>
  <rcc rId="10672" sId="6" numFmtId="4">
    <nc r="I31">
      <v>5274.3</v>
    </nc>
  </rcc>
  <rcc rId="10673" sId="6">
    <nc r="K31">
      <f>32867.1-5274.3</f>
    </nc>
  </rcc>
  <rcc rId="10674" sId="6" numFmtId="4">
    <nc r="M31">
      <v>0</v>
    </nc>
  </rcc>
  <rcc rId="10675" sId="6" numFmtId="4">
    <nc r="C31">
      <v>3429.2</v>
    </nc>
  </rcc>
  <rcc rId="10676" sId="6" numFmtId="4">
    <nc r="E31">
      <v>18486.099999999999</v>
    </nc>
  </rcc>
</revisions>
</file>

<file path=xl/revisions/revisionLog4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77" sId="6" numFmtId="4">
    <oc r="Q30">
      <v>7974.1</v>
    </oc>
    <nc r="Q30">
      <v>8099.1</v>
    </nc>
  </rcc>
  <rcc rId="10678" sId="6" numFmtId="4">
    <nc r="Q31">
      <v>13196.8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91" sId="6" numFmtId="34">
    <nc r="Z32">
      <v>27</v>
    </nc>
  </rcc>
  <rcc rId="10692" sId="6">
    <nc r="Y32" t="inlineStr">
      <is>
        <t>sonnig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'07_23'!$A$1:$X$44</formula>
    <oldFormula>'07_23'!$A$1:$X$44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W31">
    <dxf>
      <fill>
        <patternFill>
          <bgColor rgb="FFFFC000"/>
        </patternFill>
      </fill>
    </dxf>
  </rfmt>
  <rfmt sheetId="6" sqref="S31">
    <dxf>
      <fill>
        <patternFill>
          <bgColor rgb="FFFFC000"/>
        </patternFill>
      </fill>
    </dxf>
  </rfmt>
  <rfmt sheetId="7" sqref="O5">
    <dxf>
      <fill>
        <patternFill patternType="none">
          <bgColor auto="1"/>
        </patternFill>
      </fill>
    </dxf>
  </rfmt>
  <rrc rId="10705" sId="7" ref="A5:XFD5" action="deleteRow">
    <undo index="0" exp="area" dr="Z5:Z7" r="Z8" sId="7"/>
    <undo index="65535" exp="area" dr="X5:X7" r="X8" sId="7"/>
    <undo index="65535" exp="area" dr="W5:W7" r="W8" sId="7"/>
    <undo index="65535" exp="area" dr="V5:V7" r="V8" sId="7"/>
    <undo index="65535" exp="area" dr="U5:U7" r="U8" sId="7"/>
    <undo index="65535" exp="area" dr="T5:T7" r="T8" sId="7"/>
    <undo index="65535" exp="area" dr="S5:S7" r="S8" sId="7"/>
    <undo index="65535" exp="area" dr="R5:R7" r="R8" sId="7"/>
    <undo index="65535" exp="area" dr="Q5:Q7" r="Q8" sId="7"/>
    <undo index="65535" exp="area" dr="P5:P7" r="P8" sId="7"/>
    <undo index="65535" exp="area" dr="O5:O7" r="O8" sId="7"/>
    <undo index="65535" exp="area" dr="N5:N7" r="N8" sId="7"/>
    <undo index="65535" exp="area" dr="M5:M7" r="M8" sId="7"/>
    <undo index="65535" exp="area" dr="L5:L7" r="L8" sId="7"/>
    <undo index="65535" exp="area" dr="K5:K7" r="K8" sId="7"/>
    <undo index="65535" exp="area" dr="J5:J7" r="J8" sId="7"/>
    <undo index="65535" exp="area" dr="I5:I7" r="I8" sId="7"/>
    <undo index="65535" exp="area" dr="H5:H7" r="H8" sId="7"/>
    <undo index="65535" exp="area" dr="G5:G7" r="G8" sId="7"/>
    <undo index="65535" exp="area" dr="F5:F7" r="F8" sId="7"/>
    <undo index="65535" exp="area" dr="E5:E7" r="E8" sId="7"/>
    <undo index="65535" exp="area" dr="D5:D7" r="D8" sId="7"/>
    <undo index="65535" exp="area" dr="C5:C7" r="C8" sId="7"/>
    <undo index="0" exp="ref" v="1" dr="A5" r="A6" sId="7"/>
    <rfmt sheetId="7" xfDxf="1" sqref="A5:XFD5" start="0" length="0">
      <dxf>
        <alignment vertical="center"/>
      </dxf>
    </rfmt>
    <rcc rId="0" sId="7" s="1" dxf="1" numFmtId="4">
      <nc r="A5">
        <v>1</v>
      </nc>
      <ndxf>
        <font>
          <sz val="11"/>
          <color auto="1"/>
          <name val="DIN Offc"/>
          <family val="2"/>
          <scheme val="none"/>
        </font>
        <numFmt numFmtId="1" formatCode="0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7" s="1" dxf="1">
      <nc r="B5" t="inlineStr">
        <is>
          <t>Fr</t>
        </is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thin">
            <color indexed="64"/>
          </left>
          <right style="medium">
            <color indexed="64"/>
          </right>
          <bottom style="thin">
            <color indexed="64"/>
          </bottom>
        </border>
      </ndxf>
    </rcc>
    <rfmt sheetId="7" s="1" sqref="C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D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E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F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G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H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I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J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K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L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M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N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top style="thin">
            <color indexed="64"/>
          </top>
          <bottom style="thin">
            <color indexed="64"/>
          </bottom>
        </border>
      </dxf>
    </rfmt>
    <rcc rId="0" sId="7" s="1" dxf="1">
      <nc r="O5">
        <f>M5+N5</f>
      </nc>
      <n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7" s="1" sqref="P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Q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R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7" s="1" dxf="1">
      <nc r="S5">
        <f>SUM(C5+E5+G5+I5+K5+O5+Q5)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7" s="1" dxf="1">
      <nc r="T5">
        <f>SUM(D5+F5+H5+J5+L5+P5+R5)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bottom style="thin">
            <color indexed="64"/>
          </bottom>
        </border>
      </ndxf>
    </rcc>
    <rfmt sheetId="7" s="1" sqref="U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V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7" s="1" dxf="1">
      <nc r="W5">
        <f>SUM(S5+U5)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medium">
            <color indexed="64"/>
          </left>
          <right style="thin">
            <color indexed="64"/>
          </right>
          <bottom style="thin">
            <color indexed="64"/>
          </bottom>
        </border>
      </ndxf>
    </rcc>
    <rcc rId="0" sId="7" s="1" dxf="1">
      <nc r="X5">
        <f>SUM(T5+V5)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7" s="1" sqref="Y5" start="0" length="0">
      <dxf>
        <font>
          <sz val="10"/>
          <color auto="1"/>
          <name val="DIN Offc"/>
          <family val="2"/>
          <scheme val="none"/>
        </font>
        <numFmt numFmtId="35" formatCode="_ * #,##0.00_ ;_ * \-#,##0.00_ ;_ * &quot;-&quot;??_ ;_ @_ "/>
        <alignment horizontal="left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7" s="1" sqref="Z5" start="0" length="0">
      <dxf>
        <font>
          <sz val="10"/>
          <color auto="1"/>
          <name val="DIN Offc"/>
          <family val="2"/>
          <scheme val="none"/>
        </font>
        <numFmt numFmtId="164" formatCode="_ * #,##0.0_ ;_ * \-#,##0.0_ ;_ * &quot;-&quot;??_ ;_ @_ "/>
        <alignment horizontal="left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cc rId="0" sId="7" s="1" dxf="1">
      <nc r="AA5" t="inlineStr">
        <is>
          <t>°C</t>
        </is>
      </nc>
      <n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7" s="1" sqref="AB5" start="0" length="0">
      <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medium">
            <color indexed="64"/>
          </right>
          <bottom style="thin">
            <color indexed="64"/>
          </bottom>
        </border>
      </dxf>
    </rfmt>
  </rrc>
  <rcc rId="10706" sId="7" numFmtId="4">
    <oc r="A5">
      <f>SUM(#REF!+1)</f>
    </oc>
    <nc r="A5">
      <v>1</v>
    </nc>
  </rcc>
  <rrc rId="10707" sId="7" ref="A40:XFD41" action="insertRow"/>
  <rfmt sheetId="7" sqref="A40" start="0" length="0">
    <dxf>
      <font>
        <b val="0"/>
        <color auto="1"/>
        <name val="DIN Offc"/>
        <scheme val="none"/>
      </font>
      <numFmt numFmtId="1" formatCode="0"/>
      <fill>
        <patternFill patternType="none">
          <bgColor indexed="65"/>
        </patternFill>
      </fill>
      <alignment horizontal="center"/>
      <border outline="0">
        <right style="thin">
          <color indexed="64"/>
        </right>
        <top style="thin">
          <color indexed="64"/>
        </top>
      </border>
    </dxf>
  </rfmt>
  <rfmt sheetId="7" sqref="B40" start="0" length="0">
    <dxf>
      <font>
        <b val="0"/>
        <color auto="1"/>
        <name val="DIN Offc"/>
        <scheme val="none"/>
      </font>
      <numFmt numFmtId="35" formatCode="_ * #,##0.00_ ;_ * \-#,##0.00_ ;_ * &quot;-&quot;??_ ;_ @_ "/>
      <fill>
        <patternFill>
          <bgColor theme="0" tint="-4.9989318521683403E-2"/>
        </patternFill>
      </fill>
      <alignment horizontal="center"/>
      <border outline="0">
        <left style="thin">
          <color indexed="64"/>
        </left>
      </border>
    </dxf>
  </rfmt>
  <rfmt sheetId="7" sqref="C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top style="thin">
          <color indexed="64"/>
        </top>
      </border>
    </dxf>
  </rfmt>
  <rfmt sheetId="7" sqref="D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dxf>
  </rfmt>
  <rfmt sheetId="7" sqref="E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top style="thin">
          <color indexed="64"/>
        </top>
      </border>
    </dxf>
  </rfmt>
  <rfmt sheetId="7" sqref="F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right style="medium">
          <color indexed="64"/>
        </right>
        <top style="thin">
          <color indexed="64"/>
        </top>
      </border>
    </dxf>
  </rfmt>
  <rfmt sheetId="7" sqref="G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left style="thin">
          <color indexed="64"/>
        </left>
        <top style="thin">
          <color indexed="64"/>
        </top>
      </border>
    </dxf>
  </rfmt>
  <rfmt sheetId="7" sqref="H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right style="medium">
          <color indexed="64"/>
        </right>
        <top style="thin">
          <color indexed="64"/>
        </top>
      </border>
    </dxf>
  </rfmt>
  <rfmt sheetId="7" sqref="I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left style="thin">
          <color indexed="64"/>
        </left>
        <top style="thin">
          <color indexed="64"/>
        </top>
      </border>
    </dxf>
  </rfmt>
  <rfmt sheetId="7" sqref="J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dxf>
  </rfmt>
  <rfmt sheetId="7" sqref="K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top style="thin">
          <color indexed="64"/>
        </top>
      </border>
    </dxf>
  </rfmt>
  <rfmt sheetId="7" sqref="L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right style="medium">
          <color indexed="64"/>
        </right>
        <top style="thin">
          <color indexed="64"/>
        </top>
      </border>
    </dxf>
  </rfmt>
  <rfmt sheetId="7" sqref="M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top style="thin">
          <color indexed="64"/>
        </top>
      </border>
    </dxf>
  </rfmt>
  <rfmt sheetId="7" sqref="N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left/>
        <right/>
        <top style="thin">
          <color indexed="64"/>
        </top>
      </border>
    </dxf>
  </rfmt>
  <rfmt sheetId="7" sqref="O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left style="thin">
          <color indexed="64"/>
        </left>
        <top style="thin">
          <color indexed="64"/>
        </top>
      </border>
    </dxf>
  </rfmt>
  <rfmt sheetId="7" sqref="P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dxf>
  </rfmt>
  <rfmt sheetId="7" sqref="Q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top style="thin">
          <color indexed="64"/>
        </top>
      </border>
    </dxf>
  </rfmt>
  <rfmt sheetId="7" sqref="R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dxf>
  </rfmt>
  <rcc rId="10708" sId="7" odxf="1" dxf="1">
    <nc r="S40">
      <f>SUM(C40+E40+G40+I40+K40+O40+Q40)</f>
    </nc>
    <odxf>
      <font>
        <b/>
        <color auto="1"/>
        <name val="DIN Offc"/>
        <scheme val="none"/>
      </font>
      <numFmt numFmtId="4" formatCode="#,##0.00"/>
      <fill>
        <patternFill>
          <bgColor theme="0" tint="-0.14999847407452621"/>
        </patternFill>
      </fill>
      <alignment horizontal="general"/>
      <border outline="0">
        <top/>
      </border>
    </odxf>
    <ndxf>
      <font>
        <b val="0"/>
        <color auto="1"/>
        <name val="DIN Offc"/>
        <scheme val="none"/>
      </font>
      <numFmt numFmtId="35" formatCode="_ * #,##0.00_ ;_ * \-#,##0.00_ ;_ * &quot;-&quot;??_ ;_ @_ "/>
      <fill>
        <patternFill>
          <bgColor theme="0" tint="-4.9989318521683403E-2"/>
        </patternFill>
      </fill>
      <alignment horizontal="center"/>
      <border outline="0">
        <top style="thin">
          <color indexed="64"/>
        </top>
      </border>
    </ndxf>
  </rcc>
  <rcc rId="10709" sId="7" odxf="1" dxf="1">
    <nc r="T40">
      <f>SUM(D40+F40+H40+J40+L40+P40+R40)</f>
    </nc>
    <odxf>
      <font>
        <b/>
        <color auto="1"/>
        <name val="DIN Offc"/>
        <scheme val="none"/>
      </font>
      <numFmt numFmtId="4" formatCode="#,##0.00"/>
      <fill>
        <patternFill>
          <bgColor theme="0" tint="-0.14999847407452621"/>
        </patternFill>
      </fill>
      <alignment horizontal="general"/>
    </odxf>
    <ndxf>
      <font>
        <b val="0"/>
        <color auto="1"/>
        <name val="DIN Offc"/>
        <scheme val="none"/>
      </font>
      <numFmt numFmtId="35" formatCode="_ * #,##0.00_ ;_ * \-#,##0.00_ ;_ * &quot;-&quot;??_ ;_ @_ "/>
      <fill>
        <patternFill>
          <bgColor theme="0" tint="-4.9989318521683403E-2"/>
        </patternFill>
      </fill>
      <alignment horizontal="center"/>
    </ndxf>
  </rcc>
  <rfmt sheetId="7" sqref="U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top style="thin">
          <color indexed="64"/>
        </top>
      </border>
    </dxf>
  </rfmt>
  <rfmt sheetId="7" sqref="V40" start="0" length="0">
    <dxf>
      <font>
        <b val="0"/>
        <color auto="1"/>
        <name val="DIN Offc"/>
        <scheme val="none"/>
      </font>
      <fill>
        <patternFill>
          <bgColor theme="0" tint="-4.9989318521683403E-2"/>
        </patternFill>
      </fill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dxf>
  </rfmt>
  <rcc rId="10710" sId="7" odxf="1" dxf="1">
    <nc r="W40">
      <f>SUM(S40+U40)</f>
    </nc>
    <odxf>
      <font>
        <b/>
        <color auto="1"/>
        <name val="DIN Offc"/>
        <scheme val="none"/>
      </font>
      <numFmt numFmtId="4" formatCode="#,##0.00"/>
      <fill>
        <patternFill>
          <bgColor theme="0" tint="-0.14999847407452621"/>
        </patternFill>
      </fill>
    </odxf>
    <ndxf>
      <font>
        <b val="0"/>
        <color auto="1"/>
        <name val="DIN Offc"/>
        <scheme val="none"/>
      </font>
      <numFmt numFmtId="35" formatCode="_ * #,##0.00_ ;_ * \-#,##0.00_ ;_ * &quot;-&quot;??_ ;_ @_ "/>
      <fill>
        <patternFill>
          <bgColor theme="0" tint="-4.9989318521683403E-2"/>
        </patternFill>
      </fill>
    </ndxf>
  </rcc>
  <rcc rId="10711" sId="7" odxf="1" dxf="1">
    <nc r="X40">
      <f>SUM(T40+V40)</f>
    </nc>
    <odxf>
      <font>
        <b/>
        <color auto="1"/>
        <name val="DIN Offc"/>
        <scheme val="none"/>
      </font>
      <numFmt numFmtId="4" formatCode="#,##0.00"/>
      <fill>
        <patternFill>
          <bgColor theme="0" tint="-0.14999847407452621"/>
        </patternFill>
      </fill>
      <border outline="0">
        <left/>
        <right/>
      </border>
    </odxf>
    <ndxf>
      <font>
        <b val="0"/>
        <color auto="1"/>
        <name val="DIN Offc"/>
        <scheme val="none"/>
      </font>
      <numFmt numFmtId="35" formatCode="_ * #,##0.00_ ;_ * \-#,##0.00_ ;_ * &quot;-&quot;??_ ;_ @_ "/>
      <fill>
        <patternFill>
          <bgColor theme="0" tint="-4.9989318521683403E-2"/>
        </patternFill>
      </fill>
      <border outline="0">
        <left style="thin">
          <color indexed="64"/>
        </left>
        <right style="medium">
          <color indexed="64"/>
        </right>
      </border>
    </ndxf>
  </rcc>
  <rfmt sheetId="7" sqref="Y40" start="0" length="0">
    <dxf>
      <font>
        <b val="0"/>
        <sz val="10"/>
        <color auto="1"/>
        <name val="DIN Offc"/>
        <scheme val="none"/>
      </font>
      <fill>
        <patternFill>
          <bgColor theme="0" tint="-4.9989318521683403E-2"/>
        </patternFill>
      </fill>
      <border outline="0">
        <left style="thin">
          <color indexed="64"/>
        </left>
        <top style="thin">
          <color indexed="64"/>
        </top>
      </border>
    </dxf>
  </rfmt>
  <rfmt sheetId="7" sqref="Z40" start="0" length="0">
    <dxf>
      <font>
        <b val="0"/>
        <sz val="10"/>
        <color auto="1"/>
        <name val="DIN Offc"/>
        <scheme val="none"/>
      </font>
      <fill>
        <patternFill>
          <bgColor theme="0" tint="-4.9989318521683403E-2"/>
        </patternFill>
      </fill>
      <border outline="0">
        <top style="thin">
          <color indexed="64"/>
        </top>
      </border>
    </dxf>
  </rfmt>
  <rcc rId="10712" sId="7" odxf="1" dxf="1">
    <nc r="AA40" t="inlineStr">
      <is>
        <t>°C</t>
      </is>
    </nc>
    <odxf>
      <fill>
        <patternFill>
          <bgColor theme="0" tint="-0.14999847407452621"/>
        </patternFill>
      </fill>
      <border outline="0">
        <top/>
      </border>
    </odxf>
    <ndxf>
      <fill>
        <patternFill>
          <bgColor theme="0" tint="-4.9989318521683403E-2"/>
        </patternFill>
      </fill>
      <border outline="0">
        <top style="thin">
          <color indexed="64"/>
        </top>
      </border>
    </ndxf>
  </rcc>
  <rfmt sheetId="7" sqref="AB40" start="0" length="0">
    <dxf>
      <fill>
        <patternFill>
          <bgColor theme="0" tint="-4.9989318521683403E-2"/>
        </patternFill>
      </fill>
    </dxf>
  </rfmt>
  <rcc rId="10713" sId="7" odxf="1" dxf="1">
    <nc r="A41" t="inlineStr">
      <is>
        <t>KW</t>
      </is>
    </nc>
    <odxf>
      <border outline="0">
        <top/>
      </border>
    </odxf>
    <ndxf>
      <border outline="0">
        <top style="thin">
          <color indexed="64"/>
        </top>
      </border>
    </ndxf>
  </rcc>
  <rfmt sheetId="7" sqref="B41" start="0" length="0">
    <dxf>
      <border outline="0">
        <top style="thin">
          <color indexed="64"/>
        </top>
      </border>
    </dxf>
  </rfmt>
  <rfmt sheetId="7" sqref="C41" start="0" length="0">
    <dxf>
      <border outline="0">
        <top style="thin">
          <color indexed="64"/>
        </top>
      </border>
    </dxf>
  </rfmt>
  <rfmt sheetId="7" sqref="D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dxf>
  </rfmt>
  <rfmt sheetId="7" sqref="E41" start="0" length="0">
    <dxf>
      <border outline="0">
        <top style="thin">
          <color indexed="64"/>
        </top>
      </border>
    </dxf>
  </rfmt>
  <rfmt sheetId="7" sqref="F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dxf>
  </rfmt>
  <rfmt sheetId="7" sqref="G41" start="0" length="0">
    <dxf>
      <border outline="0">
        <top style="thin">
          <color indexed="64"/>
        </top>
      </border>
    </dxf>
  </rfmt>
  <rfmt sheetId="7" sqref="H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dxf>
  </rfmt>
  <rfmt sheetId="7" sqref="I41" start="0" length="0">
    <dxf>
      <border outline="0">
        <top style="thin">
          <color indexed="64"/>
        </top>
      </border>
    </dxf>
  </rfmt>
  <rfmt sheetId="7" sqref="J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dxf>
  </rfmt>
  <rfmt sheetId="7" sqref="K41" start="0" length="0">
    <dxf>
      <border outline="0">
        <top style="thin">
          <color indexed="64"/>
        </top>
      </border>
    </dxf>
  </rfmt>
  <rfmt sheetId="7" sqref="L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dxf>
  </rfmt>
  <rfmt sheetId="7" sqref="M41" start="0" length="0">
    <dxf>
      <border outline="0">
        <top style="thin">
          <color indexed="64"/>
        </top>
      </border>
    </dxf>
  </rfmt>
  <rfmt sheetId="7" sqref="N41" start="0" length="0">
    <dxf>
      <border outline="0">
        <top style="thin">
          <color indexed="64"/>
        </top>
      </border>
    </dxf>
  </rfmt>
  <rfmt sheetId="7" sqref="O41" start="0" length="0">
    <dxf>
      <border outline="0">
        <left style="medium">
          <color indexed="64"/>
        </left>
        <top style="thin">
          <color indexed="64"/>
        </top>
      </border>
    </dxf>
  </rfmt>
  <rfmt sheetId="7" sqref="P41" start="0" length="0">
    <dxf>
      <border outline="0">
        <left style="medium">
          <color indexed="64"/>
        </left>
        <top style="thin">
          <color indexed="64"/>
        </top>
      </border>
    </dxf>
  </rfmt>
  <rfmt sheetId="7" sqref="Q41" start="0" length="0">
    <dxf>
      <border outline="0">
        <top style="thin">
          <color indexed="64"/>
        </top>
      </border>
    </dxf>
  </rfmt>
  <rfmt sheetId="7" sqref="R41" start="0" length="0">
    <dxf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dxf>
  </rfmt>
  <rcc rId="10714" sId="7" odxf="1" dxf="1">
    <nc r="S41">
      <f>SUM(S34:S40)</f>
    </nc>
    <odxf>
      <border outline="0">
        <top/>
      </border>
    </odxf>
    <ndxf>
      <border outline="0">
        <top style="thin">
          <color indexed="64"/>
        </top>
      </border>
    </ndxf>
  </rcc>
  <rcc rId="10715" sId="7" odxf="1" dxf="1">
    <nc r="T41">
      <f>SUM(T34:T40)</f>
    </nc>
    <odxf>
      <border outline="0">
        <left/>
        <right/>
        <top/>
      </border>
    </odxf>
    <ndxf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ndxf>
  </rcc>
  <rcc rId="10716" sId="7" odxf="1" dxf="1">
    <nc r="U41">
      <f>SUM(U34:U40)</f>
    </nc>
    <odxf>
      <border outline="0">
        <top/>
      </border>
    </odxf>
    <ndxf>
      <border outline="0">
        <top style="thin">
          <color indexed="64"/>
        </top>
      </border>
    </ndxf>
  </rcc>
  <rcc rId="10717" sId="7" odxf="1" dxf="1">
    <nc r="V41">
      <f>SUM(V34:V40)</f>
    </nc>
    <odxf>
      <border outline="0">
        <left/>
        <right/>
        <top/>
      </border>
    </odxf>
    <ndxf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ndxf>
  </rcc>
  <rcc rId="10718" sId="7" odxf="1" dxf="1">
    <nc r="W41">
      <f>SUM(W34:W40)</f>
    </nc>
    <odxf>
      <border outline="0">
        <top/>
      </border>
    </odxf>
    <ndxf>
      <border outline="0">
        <top style="thin">
          <color indexed="64"/>
        </top>
      </border>
    </ndxf>
  </rcc>
  <rcc rId="10719" sId="7" odxf="1" dxf="1">
    <nc r="X41">
      <f>SUM(X34:X40)</f>
    </nc>
    <odxf>
      <border outline="0">
        <left/>
        <right/>
        <top/>
      </border>
    </odxf>
    <ndxf>
      <border outline="0">
        <left style="thin">
          <color indexed="64"/>
        </left>
        <right style="medium">
          <color indexed="64"/>
        </right>
        <top style="thin">
          <color indexed="64"/>
        </top>
      </border>
    </ndxf>
  </rcc>
  <rcc rId="10720" sId="7" odxf="1" dxf="1">
    <nc r="Y41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nc>
    <odxf>
      <border outline="0">
        <left/>
        <top/>
      </border>
    </odxf>
    <ndxf>
      <border outline="0">
        <left style="thin">
          <color indexed="64"/>
        </left>
        <top style="thin">
          <color indexed="64"/>
        </top>
      </border>
    </ndxf>
  </rcc>
  <rcc rId="10721" sId="7" odxf="1" dxf="1">
    <nc r="Z41">
      <f>SUM(Z34:Z40)/6</f>
    </nc>
    <odxf>
      <border outline="0">
        <top/>
      </border>
    </odxf>
    <ndxf>
      <border outline="0">
        <top style="thin">
          <color indexed="64"/>
        </top>
      </border>
    </ndxf>
  </rcc>
  <rcc rId="10722" sId="7" odxf="1" dxf="1">
    <nc r="AA41" t="inlineStr">
      <is>
        <t>°C</t>
      </is>
    </nc>
    <odxf>
      <border outline="0">
        <top/>
      </border>
    </odxf>
    <ndxf>
      <border outline="0">
        <top style="thin">
          <color indexed="64"/>
        </top>
      </border>
    </ndxf>
  </rcc>
  <rfmt sheetId="7" sqref="AB41" start="0" length="0">
    <dxf>
      <border outline="0">
        <top style="thin">
          <color indexed="64"/>
        </top>
      </border>
    </dxf>
  </rfmt>
  <rcc rId="10723" sId="7" numFmtId="4">
    <nc r="A40">
      <v>31</v>
    </nc>
  </rcc>
  <rcc rId="10724" sId="7">
    <nc r="B40" t="inlineStr">
      <is>
        <t>Mo</t>
      </is>
    </nc>
  </rcc>
  <rcc rId="10725" sId="7">
    <nc r="B41">
      <f>SUM(B39+1)</f>
    </nc>
  </rcc>
  <rcc rId="10726" sId="8" numFmtId="4">
    <oc r="B12">
      <v>31</v>
    </oc>
    <nc r="B12">
      <v>32</v>
    </nc>
  </rcc>
  <rcc rId="10727" sId="7">
    <oc r="C42">
      <f>SUM(C7+C15+C23+C31+C39)</f>
    </oc>
    <nc r="C42">
      <f>SUM(C7+C15+C23+C31+C39+C41)</f>
    </nc>
  </rcc>
  <rfmt sheetId="7" sqref="D41" start="0" length="0">
    <dxf>
      <border outline="0">
        <left style="medium">
          <color indexed="64"/>
        </left>
        <right style="thin">
          <color indexed="64"/>
        </right>
      </border>
    </dxf>
  </rfmt>
  <rfmt sheetId="7" sqref="F41" start="0" length="0">
    <dxf>
      <border outline="0">
        <left style="medium">
          <color indexed="64"/>
        </left>
        <right style="thin">
          <color indexed="64"/>
        </right>
      </border>
    </dxf>
  </rfmt>
  <rfmt sheetId="7" sqref="H41" start="0" length="0">
    <dxf>
      <border outline="0">
        <left style="medium">
          <color indexed="64"/>
        </left>
        <right style="thin">
          <color indexed="64"/>
        </right>
      </border>
    </dxf>
  </rfmt>
  <rfmt sheetId="7" sqref="J41" start="0" length="0">
    <dxf>
      <border outline="0">
        <left style="medium">
          <color indexed="64"/>
        </left>
        <right style="thin">
          <color indexed="64"/>
        </right>
      </border>
    </dxf>
  </rfmt>
  <rfmt sheetId="7" sqref="L41" start="0" length="0">
    <dxf>
      <border outline="0">
        <left style="medium">
          <color indexed="64"/>
        </left>
        <right style="thin">
          <color indexed="64"/>
        </right>
      </border>
    </dxf>
  </rfmt>
  <rfmt sheetId="7" sqref="R41" start="0" length="0">
    <dxf>
      <border outline="0">
        <left style="medium">
          <color indexed="64"/>
        </left>
        <right style="thin">
          <color indexed="64"/>
        </right>
      </border>
    </dxf>
  </rfmt>
  <rfmt sheetId="7" sqref="N4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7" sqref="M41:M42" start="0" length="0">
    <dxf>
      <border>
        <right style="thin">
          <color indexed="64"/>
        </right>
      </border>
    </dxf>
  </rfmt>
  <rfmt sheetId="7" sqref="K4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7" sqref="E4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7" sqref="C4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cc rId="10728" sId="7">
    <oc r="C39">
      <f>SUM(C32:C38)</f>
    </oc>
    <nc r="C39">
      <f>SUM(C32:C38)</f>
    </nc>
  </rcc>
  <rcc rId="10729" sId="7">
    <nc r="C41">
      <f>SUM(C40)</f>
    </nc>
  </rcc>
  <rcc rId="10730" sId="7" odxf="1" dxf="1">
    <nc r="D41">
      <f>SUM(D40)</f>
    </nc>
    <ndxf>
      <border outline="0">
        <left style="medium">
          <color indexed="64"/>
        </left>
        <bottom style="medium">
          <color indexed="64"/>
        </bottom>
      </border>
    </ndxf>
  </rcc>
  <rcc rId="10731" sId="7">
    <nc r="E41">
      <f>SUM(E40)</f>
    </nc>
  </rcc>
  <rcc rId="10732" sId="7" odxf="1" dxf="1">
    <nc r="F41">
      <f>SUM(F40)</f>
    </nc>
    <ndxf>
      <border outline="0">
        <left style="medium">
          <color indexed="64"/>
        </left>
        <bottom style="medium">
          <color indexed="64"/>
        </bottom>
      </border>
    </ndxf>
  </rcc>
  <rcc rId="10733" sId="7" odxf="1" dxf="1">
    <nc r="G41">
      <f>SUM(G40)</f>
    </nc>
    <ndxf>
      <border outline="0">
        <bottom style="medium">
          <color indexed="64"/>
        </bottom>
      </border>
    </ndxf>
  </rcc>
  <rcc rId="10734" sId="7" odxf="1" dxf="1">
    <nc r="H41">
      <f>SUM(H40)</f>
    </nc>
    <ndxf>
      <border outline="0">
        <bottom style="medium">
          <color indexed="64"/>
        </bottom>
      </border>
    </ndxf>
  </rcc>
  <rcc rId="10735" sId="7" odxf="1" dxf="1">
    <nc r="I41">
      <f>SUM(I40)</f>
    </nc>
    <ndxf>
      <border outline="0">
        <bottom style="medium">
          <color indexed="64"/>
        </bottom>
      </border>
    </ndxf>
  </rcc>
  <rcc rId="10736" sId="7" odxf="1" dxf="1">
    <nc r="J41">
      <f>SUM(J40)</f>
    </nc>
    <ndxf>
      <border outline="0">
        <bottom style="medium">
          <color indexed="64"/>
        </bottom>
      </border>
    </ndxf>
  </rcc>
  <rcc rId="10737" sId="7">
    <nc r="K41">
      <f>SUM(K40)</f>
    </nc>
  </rcc>
  <rcc rId="10738" sId="7" odxf="1" dxf="1">
    <nc r="L41">
      <f>SUM(L40)</f>
    </nc>
    <ndxf>
      <border outline="0">
        <left style="medium">
          <color indexed="64"/>
        </left>
        <bottom style="medium">
          <color indexed="64"/>
        </bottom>
      </border>
    </ndxf>
  </rcc>
  <rcc rId="10739" sId="7" odxf="1" dxf="1">
    <nc r="M41">
      <f>SUM(M40)</f>
    </nc>
    <ndxf>
      <border outline="0">
        <bottom style="medium">
          <color indexed="64"/>
        </bottom>
      </border>
    </ndxf>
  </rcc>
  <rcc rId="10740" sId="7" odxf="1" dxf="1">
    <nc r="N41">
      <f>SUM(N40)</f>
    </nc>
    <ndxf>
      <border outline="0">
        <left style="medium">
          <color indexed="64"/>
        </left>
      </border>
    </ndxf>
  </rcc>
  <rcc rId="10741" sId="7" odxf="1" dxf="1">
    <nc r="O41">
      <f>SUM(O40)</f>
    </nc>
    <ndxf>
      <border outline="0">
        <left style="medium">
          <color indexed="64"/>
        </left>
        <bottom style="medium">
          <color indexed="64"/>
        </bottom>
      </border>
    </ndxf>
  </rcc>
  <rcc rId="10742" sId="7" odxf="1" dxf="1">
    <nc r="P41">
      <f>SUM(P40)</f>
    </nc>
    <ndxf>
      <border outline="0">
        <bottom style="medium">
          <color indexed="64"/>
        </bottom>
      </border>
    </ndxf>
  </rcc>
  <rcc rId="10743" sId="7" odxf="1" dxf="1">
    <nc r="Q41">
      <f>SUM(Q40)</f>
    </nc>
    <ndxf>
      <border outline="0">
        <bottom style="medium">
          <color indexed="64"/>
        </bottom>
      </border>
    </ndxf>
  </rcc>
  <rcc rId="10744" sId="7" odxf="1" dxf="1">
    <nc r="R41">
      <f>SUM(R40)</f>
    </nc>
    <ndxf>
      <border outline="0">
        <bottom style="medium">
          <color indexed="64"/>
        </bottom>
      </border>
    </ndxf>
  </rcc>
  <rcc rId="10745" sId="7" odxf="1" dxf="1">
    <oc r="D42">
      <f>SUM(D7+D15+D23+D31+D39)</f>
    </oc>
    <nc r="D42">
      <f>SUM(D7+D15+D23+D31+D39+D41)</f>
    </nc>
    <odxf>
      <border outline="0">
        <left/>
      </border>
    </odxf>
    <ndxf>
      <border outline="0">
        <left style="medium">
          <color indexed="64"/>
        </left>
      </border>
    </ndxf>
  </rcc>
  <rcc rId="10746" sId="7">
    <oc r="E42">
      <f>SUM(E7+E15+E23+E31+E39)</f>
    </oc>
    <nc r="E42">
      <f>SUM(E7+E15+E23+E31+E39+E41)</f>
    </nc>
  </rcc>
  <rcc rId="10747" sId="7" odxf="1" dxf="1">
    <oc r="F42">
      <f>SUM(F7+F15+F23+F31+F39)</f>
    </oc>
    <nc r="F42">
      <f>SUM(F7+F15+F23+F31+F39+F41)</f>
    </nc>
    <odxf>
      <border outline="0">
        <left/>
      </border>
    </odxf>
    <ndxf>
      <border outline="0">
        <left style="medium">
          <color indexed="64"/>
        </left>
      </border>
    </ndxf>
  </rcc>
  <rcc rId="10748" sId="7">
    <oc r="G42">
      <f>SUM(G7+G15+G23+G31+G39)</f>
    </oc>
    <nc r="G42">
      <f>SUM(G7+G15+G23+G31+G39+G41)</f>
    </nc>
  </rcc>
  <rcc rId="10749" sId="7" odxf="1" dxf="1">
    <oc r="H42">
      <f>SUM(H7+H15+H23+H31+H39)</f>
    </oc>
    <nc r="H42">
      <f>SUM(H7+H15+H23+H31+H39+H41)</f>
    </nc>
    <odxf>
      <border outline="0">
        <left/>
      </border>
    </odxf>
    <ndxf>
      <border outline="0">
        <left style="medium">
          <color indexed="64"/>
        </left>
      </border>
    </ndxf>
  </rcc>
  <rcc rId="10750" sId="7">
    <oc r="I42">
      <f>SUM(I7+I15+I23+I31+I39)</f>
    </oc>
    <nc r="I42">
      <f>SUM(I7+I15+I23+I31+I39+I41)</f>
    </nc>
  </rcc>
  <rcc rId="10751" sId="7" odxf="1" dxf="1">
    <oc r="J42">
      <f>SUM(J7+J15+J23+J31+J39)</f>
    </oc>
    <nc r="J42">
      <f>SUM(J7+J15+J23+J31+J39+J41)</f>
    </nc>
    <odxf>
      <border outline="0">
        <left/>
      </border>
    </odxf>
    <ndxf>
      <border outline="0">
        <left style="medium">
          <color indexed="64"/>
        </left>
      </border>
    </ndxf>
  </rcc>
  <rcc rId="10752" sId="7">
    <oc r="K42">
      <f>SUM(K7+K15+K23+K31+K39)</f>
    </oc>
    <nc r="K42">
      <f>SUM(K7+K15+K23+K31+K39+K41)</f>
    </nc>
  </rcc>
  <rcc rId="10753" sId="7" odxf="1" dxf="1">
    <oc r="L42">
      <f>SUM(L7+L15+L23+L31+L39)</f>
    </oc>
    <nc r="L42">
      <f>SUM(L7+L15+L23+L31+L39+L41)</f>
    </nc>
    <odxf>
      <border outline="0">
        <left/>
      </border>
    </odxf>
    <ndxf>
      <border outline="0">
        <left style="medium">
          <color indexed="64"/>
        </left>
      </border>
    </ndxf>
  </rcc>
  <rcc rId="10754" sId="7">
    <oc r="M42">
      <f>SUM(M7+M15+M23+M31+M39)</f>
    </oc>
    <nc r="M42">
      <f>SUM(M7+M15+M23+M31+M39+M41)</f>
    </nc>
  </rcc>
  <rcc rId="10755" sId="7" odxf="1" dxf="1">
    <oc r="N42">
      <f>SUM(N7+N15+N23+N31+N39)</f>
    </oc>
    <nc r="N42">
      <f>SUM(N7+N15+N23+N31+N39+N41)</f>
    </nc>
    <odxf>
      <border outline="0">
        <left/>
      </border>
    </odxf>
    <ndxf>
      <border outline="0">
        <left style="medium">
          <color indexed="64"/>
        </left>
      </border>
    </ndxf>
  </rcc>
  <rcc rId="10756" sId="7" odxf="1" dxf="1">
    <oc r="O42">
      <f>M42+N42</f>
    </oc>
    <nc r="O42">
      <f>SUM(O7+O15+O23+O31+O39+O41)</f>
    </nc>
    <odxf>
      <border outline="0">
        <left style="thin">
          <color indexed="64"/>
        </left>
      </border>
    </odxf>
    <ndxf>
      <border outline="0">
        <left style="medium">
          <color indexed="64"/>
        </left>
      </border>
    </ndxf>
  </rcc>
  <rcc rId="10757" sId="7" odxf="1" dxf="1">
    <oc r="P42">
      <f>P7+P15+P23+P31+P39</f>
    </oc>
    <nc r="P42">
      <f>SUM(P7+P15+P23+P31+P39+P41)</f>
    </nc>
    <odxf>
      <border outline="0">
        <left/>
      </border>
    </odxf>
    <ndxf>
      <border outline="0">
        <left style="medium">
          <color indexed="64"/>
        </left>
      </border>
    </ndxf>
  </rcc>
  <rcc rId="10758" sId="7">
    <oc r="Q42">
      <f>SUM(Q7+Q15+Q23+Q31+Q39)</f>
    </oc>
    <nc r="Q42">
      <f>SUM(Q7+Q15+Q23+Q31+Q39+Q41)</f>
    </nc>
  </rcc>
  <rcc rId="10759" sId="7" odxf="1" dxf="1">
    <oc r="R42">
      <f>SUM(R7+R15+R23+R31+R39)</f>
    </oc>
    <nc r="R42">
      <f>SUM(R7+R15+R23+R31+R39+R41)</f>
    </nc>
    <odxf>
      <border outline="0">
        <left/>
      </border>
    </odxf>
    <ndxf>
      <border outline="0">
        <left style="medium">
          <color indexed="64"/>
        </left>
      </border>
    </ndxf>
  </rcc>
</revisions>
</file>

<file path=xl/revisions/revisionLog4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60" sId="6" numFmtId="4">
    <nc r="N31">
      <v>0</v>
    </nc>
  </rcc>
</revisions>
</file>

<file path=xl/revisions/revisionLog4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61" sId="6" numFmtId="4">
    <nc r="K32">
      <v>796.6</v>
    </nc>
  </rcc>
  <rcc rId="10762" sId="6" numFmtId="4">
    <nc r="U32">
      <v>11921.6</v>
    </nc>
  </rcc>
  <rcc rId="10763" sId="6" numFmtId="4">
    <nc r="G32">
      <v>1724.6</v>
    </nc>
  </rcc>
  <rcc rId="10764" sId="6" numFmtId="4">
    <nc r="C32">
      <v>1640.4</v>
    </nc>
  </rcc>
  <rcc rId="10765" sId="6" numFmtId="4">
    <nc r="E32">
      <v>23268.3</v>
    </nc>
  </rcc>
  <rcc rId="10766" sId="6" numFmtId="4">
    <nc r="M32">
      <v>0</v>
    </nc>
  </rcc>
  <rcc rId="10767" sId="6" numFmtId="4">
    <nc r="Q32">
      <v>5739.75</v>
    </nc>
  </rcc>
  <rcc rId="10768" sId="6" numFmtId="4">
    <oc r="Q26">
      <v>6489.31</v>
    </oc>
    <nc r="Q26">
      <v>6977.5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4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81" sId="6">
    <nc r="Y34" t="inlineStr">
      <is>
        <t>sonnig</t>
      </is>
    </nc>
  </rcc>
  <rcc rId="10782" sId="6" numFmtId="34">
    <nc r="Z34">
      <v>29</v>
    </nc>
  </rcc>
</revisions>
</file>

<file path=xl/revisions/revisionLog4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40:AB40">
    <dxf>
      <fill>
        <patternFill patternType="none">
          <bgColor auto="1"/>
        </patternFill>
      </fill>
    </dxf>
  </rfmt>
  <rfmt sheetId="7" sqref="C4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7" sqref="F41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7" sqref="H41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7" sqref="I4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7" sqref="K4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7" sqref="K42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7" sqref="J42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7" sqref="G42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7" sqref="F42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7" sqref="D42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7" sqref="M4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7" sqref="N39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7" sqref="N42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7" sqref="N39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N41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7" sqref="P41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7" sqref="P42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7" sqref="O39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Q4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7" sqref="Q42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cc rId="10783" sId="7" numFmtId="4">
    <nc r="D5">
      <v>3870.96774</v>
    </nc>
  </rcc>
  <rcc rId="10784" sId="7" numFmtId="4">
    <nc r="D6">
      <v>3870.96774</v>
    </nc>
  </rcc>
  <rcc rId="10785" sId="7" numFmtId="4">
    <nc r="D8">
      <v>3870.96774</v>
    </nc>
  </rcc>
  <rcc rId="10786" sId="7" numFmtId="4">
    <nc r="D9">
      <v>3870.96774</v>
    </nc>
  </rcc>
  <rcc rId="10787" sId="7" numFmtId="4">
    <nc r="D10">
      <v>3870.96774</v>
    </nc>
  </rcc>
  <rcc rId="10788" sId="7" numFmtId="4">
    <nc r="D11">
      <v>3870.96774</v>
    </nc>
  </rcc>
  <rcc rId="10789" sId="7" numFmtId="4">
    <nc r="D12">
      <v>3870.96774</v>
    </nc>
  </rcc>
  <rcc rId="10790" sId="7" numFmtId="4">
    <nc r="D13">
      <v>3870.96774</v>
    </nc>
  </rcc>
  <rcc rId="10791" sId="7" numFmtId="4">
    <nc r="D14">
      <v>3870.96774</v>
    </nc>
  </rcc>
  <rcc rId="10792" sId="7" numFmtId="4">
    <nc r="D16">
      <v>3870.96774</v>
    </nc>
  </rcc>
  <rcc rId="10793" sId="7" numFmtId="4">
    <nc r="D17">
      <v>3870.96774</v>
    </nc>
  </rcc>
  <rcc rId="10794" sId="7" numFmtId="4">
    <nc r="D18">
      <v>3870.96774</v>
    </nc>
  </rcc>
  <rcc rId="10795" sId="7" numFmtId="4">
    <nc r="D19">
      <v>3870.96774</v>
    </nc>
  </rcc>
  <rcc rId="10796" sId="7" numFmtId="4">
    <nc r="D20">
      <v>3870.96774</v>
    </nc>
  </rcc>
  <rcc rId="10797" sId="7" numFmtId="4">
    <nc r="D21">
      <v>3870.96774</v>
    </nc>
  </rcc>
  <rcc rId="10798" sId="7" numFmtId="4">
    <nc r="D22">
      <v>3870.96774</v>
    </nc>
  </rcc>
  <rcc rId="10799" sId="7" numFmtId="4">
    <nc r="D24">
      <v>3870.96774</v>
    </nc>
  </rcc>
  <rcc rId="10800" sId="7" numFmtId="4">
    <nc r="D25">
      <v>3870.96774</v>
    </nc>
  </rcc>
  <rcc rId="10801" sId="7" numFmtId="4">
    <nc r="D26">
      <v>3870.96774</v>
    </nc>
  </rcc>
  <rcc rId="10802" sId="7" numFmtId="4">
    <nc r="D27">
      <v>3870.96774</v>
    </nc>
  </rcc>
  <rcc rId="10803" sId="7" numFmtId="4">
    <nc r="D28">
      <v>3870.96774</v>
    </nc>
  </rcc>
  <rcc rId="10804" sId="7" numFmtId="4">
    <nc r="D29">
      <v>3870.96774</v>
    </nc>
  </rcc>
  <rcc rId="10805" sId="7" numFmtId="4">
    <nc r="D30">
      <v>3870.96774</v>
    </nc>
  </rcc>
  <rcc rId="10806" sId="7" numFmtId="4">
    <nc r="D32">
      <v>3870.96774</v>
    </nc>
  </rcc>
  <rcc rId="10807" sId="7" numFmtId="4">
    <nc r="D33">
      <v>3870.96774</v>
    </nc>
  </rcc>
  <rcc rId="10808" sId="7" numFmtId="4">
    <nc r="D34">
      <v>3870.96774</v>
    </nc>
  </rcc>
  <rcc rId="10809" sId="7" numFmtId="4">
    <nc r="D35">
      <v>3870.96774</v>
    </nc>
  </rcc>
  <rcc rId="10810" sId="7" numFmtId="4">
    <nc r="D36">
      <v>3870.96774</v>
    </nc>
  </rcc>
  <rcc rId="10811" sId="7" numFmtId="4">
    <nc r="D37">
      <v>3870.96774</v>
    </nc>
  </rcc>
  <rcc rId="10812" sId="7" numFmtId="4">
    <nc r="D40">
      <v>3870.96774</v>
    </nc>
  </rcc>
  <rcc rId="10813" sId="7" numFmtId="4">
    <nc r="D38">
      <v>3870.96774</v>
    </nc>
  </rcc>
  <rcc rId="10814" sId="7" numFmtId="4">
    <nc r="F5">
      <v>13548.38709</v>
    </nc>
  </rcc>
  <rcc rId="10815" sId="7" numFmtId="4">
    <nc r="F6">
      <v>13548.38709</v>
    </nc>
  </rcc>
  <rcc rId="10816" sId="7" numFmtId="4">
    <nc r="F8">
      <v>13548.38709</v>
    </nc>
  </rcc>
  <rcc rId="10817" sId="7" numFmtId="4">
    <nc r="F9">
      <v>13548.38709</v>
    </nc>
  </rcc>
  <rcc rId="10818" sId="7" numFmtId="4">
    <nc r="F10">
      <v>13548.38709</v>
    </nc>
  </rcc>
  <rcc rId="10819" sId="7" numFmtId="4">
    <nc r="F11">
      <v>13548.38709</v>
    </nc>
  </rcc>
  <rcc rId="10820" sId="7" numFmtId="4">
    <nc r="F12">
      <v>13548.38709</v>
    </nc>
  </rcc>
  <rcc rId="10821" sId="7" numFmtId="4">
    <nc r="F13">
      <v>13548.38709</v>
    </nc>
  </rcc>
  <rcc rId="10822" sId="7" numFmtId="4">
    <nc r="F14">
      <v>13548.38709</v>
    </nc>
  </rcc>
  <rcc rId="10823" sId="7" numFmtId="4">
    <nc r="F16">
      <v>13548.38709</v>
    </nc>
  </rcc>
  <rcc rId="10824" sId="7" numFmtId="4">
    <nc r="F17">
      <v>13548.38709</v>
    </nc>
  </rcc>
  <rcc rId="10825" sId="7" numFmtId="4">
    <nc r="F18">
      <v>13548.38709</v>
    </nc>
  </rcc>
  <rcc rId="10826" sId="7" numFmtId="4">
    <nc r="F19">
      <v>13548.38709</v>
    </nc>
  </rcc>
  <rcc rId="10827" sId="7" numFmtId="4">
    <nc r="F20">
      <v>13548.38709</v>
    </nc>
  </rcc>
  <rcc rId="10828" sId="7" numFmtId="4">
    <nc r="F21">
      <v>13548.38709</v>
    </nc>
  </rcc>
  <rcc rId="10829" sId="7" numFmtId="4">
    <nc r="F22">
      <v>13548.38709</v>
    </nc>
  </rcc>
  <rcc rId="10830" sId="7" numFmtId="4">
    <nc r="F24">
      <v>13548.38709</v>
    </nc>
  </rcc>
  <rcc rId="10831" sId="7" numFmtId="4">
    <nc r="F25">
      <v>13548.38709</v>
    </nc>
  </rcc>
  <rcc rId="10832" sId="7" numFmtId="4">
    <nc r="F26">
      <v>13548.38709</v>
    </nc>
  </rcc>
  <rcc rId="10833" sId="7" numFmtId="4">
    <nc r="F27">
      <v>13548.38709</v>
    </nc>
  </rcc>
  <rcc rId="10834" sId="7" numFmtId="4">
    <nc r="F28">
      <v>13548.38709</v>
    </nc>
  </rcc>
  <rcc rId="10835" sId="7" numFmtId="4">
    <nc r="F29">
      <v>13548.38709</v>
    </nc>
  </rcc>
  <rcc rId="10836" sId="7" numFmtId="4">
    <nc r="F30">
      <v>13548.38709</v>
    </nc>
  </rcc>
  <rcc rId="10837" sId="7" numFmtId="4">
    <nc r="F32">
      <v>13548.38709</v>
    </nc>
  </rcc>
  <rcc rId="10838" sId="7" numFmtId="4">
    <nc r="F33">
      <v>13548.38709</v>
    </nc>
  </rcc>
  <rcc rId="10839" sId="7" numFmtId="4">
    <nc r="F34">
      <v>13548.38709</v>
    </nc>
  </rcc>
  <rcc rId="10840" sId="7" numFmtId="4">
    <nc r="F35">
      <v>13548.38709</v>
    </nc>
  </rcc>
  <rcc rId="10841" sId="7" numFmtId="4">
    <nc r="F36">
      <v>13548.38709</v>
    </nc>
  </rcc>
  <rcc rId="10842" sId="7" numFmtId="4">
    <nc r="F37">
      <v>13548.38709</v>
    </nc>
  </rcc>
  <rcc rId="10843" sId="7" numFmtId="4">
    <nc r="F38">
      <v>13548.38709</v>
    </nc>
  </rcc>
  <rcc rId="10844" sId="7" numFmtId="4">
    <nc r="F40">
      <v>13548.38709</v>
    </nc>
  </rcc>
  <rcc rId="10845" sId="7" numFmtId="4">
    <nc r="H5">
      <v>806.45160999999996</v>
    </nc>
  </rcc>
  <rcc rId="10846" sId="7" numFmtId="4">
    <nc r="H6">
      <v>806.45160999999996</v>
    </nc>
  </rcc>
  <rcc rId="10847" sId="7" numFmtId="4">
    <nc r="H8">
      <v>806.45160999999996</v>
    </nc>
  </rcc>
  <rcc rId="10848" sId="7" numFmtId="4">
    <nc r="H9">
      <v>806.45160999999996</v>
    </nc>
  </rcc>
  <rcc rId="10849" sId="7" numFmtId="4">
    <nc r="H10">
      <v>806.45160999999996</v>
    </nc>
  </rcc>
  <rcc rId="10850" sId="7" numFmtId="4">
    <nc r="H11">
      <v>806.45160999999996</v>
    </nc>
  </rcc>
  <rcc rId="10851" sId="7" numFmtId="4">
    <nc r="H12">
      <v>806.45160999999996</v>
    </nc>
  </rcc>
  <rcc rId="10852" sId="7" numFmtId="4">
    <nc r="H13">
      <v>806.45160999999996</v>
    </nc>
  </rcc>
  <rcc rId="10853" sId="7" numFmtId="4">
    <nc r="H14">
      <v>806.45160999999996</v>
    </nc>
  </rcc>
  <rcc rId="10854" sId="7" numFmtId="4">
    <nc r="H16">
      <v>806.45160999999996</v>
    </nc>
  </rcc>
  <rcc rId="10855" sId="7" numFmtId="4">
    <nc r="H17">
      <v>806.45160999999996</v>
    </nc>
  </rcc>
  <rcc rId="10856" sId="7" numFmtId="4">
    <nc r="H18">
      <v>806.45160999999996</v>
    </nc>
  </rcc>
  <rcc rId="10857" sId="7" numFmtId="4">
    <nc r="H19">
      <v>806.45160999999996</v>
    </nc>
  </rcc>
  <rcc rId="10858" sId="7" numFmtId="4">
    <nc r="H20">
      <v>806.45160999999996</v>
    </nc>
  </rcc>
  <rcc rId="10859" sId="7" numFmtId="4">
    <nc r="H21">
      <v>806.45160999999996</v>
    </nc>
  </rcc>
  <rcc rId="10860" sId="7" numFmtId="4">
    <nc r="H22">
      <v>806.45160999999996</v>
    </nc>
  </rcc>
  <rcc rId="10861" sId="7" numFmtId="4">
    <nc r="H24">
      <v>806.45160999999996</v>
    </nc>
  </rcc>
  <rcc rId="10862" sId="7" numFmtId="4">
    <nc r="H25">
      <v>806.45160999999996</v>
    </nc>
  </rcc>
  <rcc rId="10863" sId="7" numFmtId="4">
    <nc r="H26">
      <v>806.45160999999996</v>
    </nc>
  </rcc>
  <rcc rId="10864" sId="7" numFmtId="4">
    <nc r="H27">
      <v>806.45160999999996</v>
    </nc>
  </rcc>
  <rcc rId="10865" sId="7" numFmtId="4">
    <nc r="H28">
      <v>806.45160999999996</v>
    </nc>
  </rcc>
  <rcc rId="10866" sId="7" numFmtId="4">
    <nc r="H29">
      <v>806.45160999999996</v>
    </nc>
  </rcc>
  <rcc rId="10867" sId="7" numFmtId="4">
    <nc r="H30">
      <v>806.45160999999996</v>
    </nc>
  </rcc>
  <rcc rId="10868" sId="7" numFmtId="4">
    <nc r="H32">
      <v>806.45160999999996</v>
    </nc>
  </rcc>
  <rcc rId="10869" sId="7" numFmtId="4">
    <nc r="H33">
      <v>806.45160999999996</v>
    </nc>
  </rcc>
  <rcc rId="10870" sId="7" numFmtId="4">
    <nc r="H34">
      <v>806.45160999999996</v>
    </nc>
  </rcc>
  <rcc rId="10871" sId="7" numFmtId="4">
    <nc r="H35">
      <v>806.45160999999996</v>
    </nc>
  </rcc>
  <rcc rId="10872" sId="7" numFmtId="4">
    <nc r="H36">
      <v>806.45160999999996</v>
    </nc>
  </rcc>
  <rcc rId="10873" sId="7" numFmtId="4">
    <nc r="H37">
      <v>806.45160999999996</v>
    </nc>
  </rcc>
  <rcc rId="10874" sId="7" numFmtId="4">
    <nc r="H38">
      <v>806.45160999999996</v>
    </nc>
  </rcc>
  <rcc rId="10875" sId="7" numFmtId="4">
    <nc r="H40">
      <v>806.45160999999996</v>
    </nc>
  </rcc>
  <rcc rId="10876" sId="7" numFmtId="4">
    <nc r="J5">
      <v>1290.32258</v>
    </nc>
  </rcc>
  <rcc rId="10877" sId="7" numFmtId="4">
    <nc r="J6">
      <v>1290.32258</v>
    </nc>
  </rcc>
  <rcc rId="10878" sId="7" numFmtId="4">
    <nc r="J8">
      <v>1290.32258</v>
    </nc>
  </rcc>
  <rcc rId="10879" sId="7" numFmtId="4">
    <nc r="J9">
      <v>1290.32258</v>
    </nc>
  </rcc>
  <rcc rId="10880" sId="7" numFmtId="4">
    <nc r="J10">
      <v>1290.32258</v>
    </nc>
  </rcc>
  <rcc rId="10881" sId="7" numFmtId="4">
    <nc r="J11">
      <v>1290.32258</v>
    </nc>
  </rcc>
  <rcc rId="10882" sId="7" numFmtId="4">
    <nc r="J12">
      <v>1290.32258</v>
    </nc>
  </rcc>
  <rcc rId="10883" sId="7" numFmtId="4">
    <nc r="J13">
      <v>1290.32258</v>
    </nc>
  </rcc>
  <rcc rId="10884" sId="7" numFmtId="4">
    <nc r="J14">
      <v>1290.32258</v>
    </nc>
  </rcc>
  <rcc rId="10885" sId="7" numFmtId="4">
    <nc r="J16">
      <v>1290.32258</v>
    </nc>
  </rcc>
  <rcc rId="10886" sId="7" numFmtId="4">
    <nc r="J17">
      <v>1290.32258</v>
    </nc>
  </rcc>
  <rcc rId="10887" sId="7" numFmtId="4">
    <nc r="J18">
      <v>1290.32258</v>
    </nc>
  </rcc>
  <rcc rId="10888" sId="7" numFmtId="4">
    <nc r="J19">
      <v>1290.32258</v>
    </nc>
  </rcc>
  <rcc rId="10889" sId="7" numFmtId="4">
    <nc r="J20">
      <v>1290.32258</v>
    </nc>
  </rcc>
  <rcc rId="10890" sId="7" numFmtId="4">
    <nc r="J21">
      <v>1290.32258</v>
    </nc>
  </rcc>
  <rcc rId="10891" sId="7" numFmtId="4">
    <nc r="J22">
      <v>1290.32258</v>
    </nc>
  </rcc>
  <rcc rId="10892" sId="7" numFmtId="4">
    <nc r="J24">
      <v>1290.32258</v>
    </nc>
  </rcc>
  <rcc rId="10893" sId="7" numFmtId="4">
    <nc r="J25">
      <v>1290.32258</v>
    </nc>
  </rcc>
  <rcc rId="10894" sId="7" numFmtId="4">
    <nc r="J26">
      <v>1290.32258</v>
    </nc>
  </rcc>
  <rcc rId="10895" sId="7" numFmtId="4">
    <nc r="J27">
      <v>1290.32258</v>
    </nc>
  </rcc>
  <rcc rId="10896" sId="7" numFmtId="4">
    <nc r="J28">
      <v>1290.32258</v>
    </nc>
  </rcc>
  <rcc rId="10897" sId="7" numFmtId="4">
    <nc r="J29">
      <v>1290.32258</v>
    </nc>
  </rcc>
  <rcc rId="10898" sId="7" numFmtId="4">
    <nc r="J30">
      <v>1290.32258</v>
    </nc>
  </rcc>
  <rcc rId="10899" sId="7" numFmtId="4">
    <nc r="J32">
      <v>1290.32258</v>
    </nc>
  </rcc>
  <rcc rId="10900" sId="7" numFmtId="4">
    <nc r="J33">
      <v>1290.32258</v>
    </nc>
  </rcc>
  <rcc rId="10901" sId="7" numFmtId="4">
    <nc r="J34">
      <v>1290.32258</v>
    </nc>
  </rcc>
  <rcc rId="10902" sId="7" numFmtId="4">
    <nc r="J35">
      <v>1290.32258</v>
    </nc>
  </rcc>
  <rcc rId="10903" sId="7" numFmtId="4">
    <nc r="J36">
      <v>1290.32258</v>
    </nc>
  </rcc>
  <rcc rId="10904" sId="7" numFmtId="4">
    <nc r="J37">
      <v>1290.32258</v>
    </nc>
  </rcc>
  <rcc rId="10905" sId="7" numFmtId="4">
    <nc r="J38">
      <v>1290.32258</v>
    </nc>
  </rcc>
  <rcc rId="10906" sId="7" numFmtId="4">
    <nc r="J40">
      <v>1290.32258</v>
    </nc>
  </rcc>
  <rcc rId="10907" sId="7" numFmtId="4">
    <nc r="L5">
      <v>5161.2903200000001</v>
    </nc>
  </rcc>
  <rcc rId="10908" sId="7" numFmtId="4">
    <nc r="L6">
      <v>5161.2903200000001</v>
    </nc>
  </rcc>
  <rcc rId="10909" sId="7" numFmtId="4">
    <nc r="L8">
      <v>5161.2903200000001</v>
    </nc>
  </rcc>
  <rcc rId="10910" sId="7" numFmtId="4">
    <nc r="L9">
      <v>5161.2903200000001</v>
    </nc>
  </rcc>
  <rcc rId="10911" sId="7" numFmtId="4">
    <nc r="L10">
      <v>5161.2903200000001</v>
    </nc>
  </rcc>
  <rcc rId="10912" sId="7" numFmtId="4">
    <nc r="L11">
      <v>5161.2903200000001</v>
    </nc>
  </rcc>
  <rcc rId="10913" sId="7" numFmtId="4">
    <nc r="L12">
      <v>5161.2903200000001</v>
    </nc>
  </rcc>
  <rcc rId="10914" sId="7" numFmtId="4">
    <nc r="L13">
      <v>5161.2903200000001</v>
    </nc>
  </rcc>
  <rcc rId="10915" sId="7" numFmtId="4">
    <nc r="L14">
      <v>5161.2903200000001</v>
    </nc>
  </rcc>
  <rcc rId="10916" sId="7" numFmtId="4">
    <nc r="L16">
      <v>5161.2903200000001</v>
    </nc>
  </rcc>
  <rcc rId="10917" sId="7" numFmtId="4">
    <nc r="L17">
      <v>5161.2903200000001</v>
    </nc>
  </rcc>
  <rcc rId="10918" sId="7" numFmtId="4">
    <nc r="L18">
      <v>5161.2903200000001</v>
    </nc>
  </rcc>
  <rcc rId="10919" sId="7" numFmtId="4">
    <nc r="L19">
      <v>5161.2903200000001</v>
    </nc>
  </rcc>
  <rcc rId="10920" sId="7" numFmtId="4">
    <nc r="L20">
      <v>5161.2903200000001</v>
    </nc>
  </rcc>
  <rcc rId="10921" sId="7" numFmtId="4">
    <nc r="L21">
      <v>5161.2903200000001</v>
    </nc>
  </rcc>
  <rcc rId="10922" sId="7" numFmtId="4">
    <nc r="L22">
      <v>5161.2903200000001</v>
    </nc>
  </rcc>
  <rcc rId="10923" sId="7" numFmtId="4">
    <nc r="L24">
      <v>5161.2903200000001</v>
    </nc>
  </rcc>
  <rcc rId="10924" sId="7" numFmtId="4">
    <nc r="L25">
      <v>5161.2903200000001</v>
    </nc>
  </rcc>
  <rcc rId="10925" sId="7" numFmtId="4">
    <nc r="L26">
      <v>5161.2903200000001</v>
    </nc>
  </rcc>
  <rcc rId="10926" sId="7" numFmtId="4">
    <nc r="L27">
      <v>5161.2903200000001</v>
    </nc>
  </rcc>
  <rcc rId="10927" sId="7" numFmtId="4">
    <nc r="L28">
      <v>5161.2903200000001</v>
    </nc>
  </rcc>
  <rcc rId="10928" sId="7" numFmtId="4">
    <nc r="L29">
      <v>5161.2903200000001</v>
    </nc>
  </rcc>
  <rcc rId="10929" sId="7" numFmtId="4">
    <nc r="L30">
      <v>5161.2903200000001</v>
    </nc>
  </rcc>
  <rcc rId="10930" sId="7" numFmtId="4">
    <nc r="L32">
      <v>5161.2903200000001</v>
    </nc>
  </rcc>
  <rcc rId="10931" sId="7" numFmtId="4">
    <nc r="L33">
      <v>5161.2903200000001</v>
    </nc>
  </rcc>
  <rcc rId="10932" sId="7" numFmtId="4">
    <nc r="L34">
      <v>5161.2903200000001</v>
    </nc>
  </rcc>
  <rcc rId="10933" sId="7" numFmtId="4">
    <nc r="L35">
      <v>5161.2903200000001</v>
    </nc>
  </rcc>
  <rcc rId="10934" sId="7" numFmtId="4">
    <nc r="L36">
      <v>5161.2903200000001</v>
    </nc>
  </rcc>
  <rcc rId="10935" sId="7" numFmtId="4">
    <nc r="L37">
      <v>5161.2903200000001</v>
    </nc>
  </rcc>
  <rcc rId="10936" sId="7" numFmtId="4">
    <nc r="L38">
      <v>5161.2903200000001</v>
    </nc>
  </rcc>
  <rcc rId="10937" sId="7" numFmtId="4">
    <nc r="L40">
      <v>5161.2903200000001</v>
    </nc>
  </rcc>
  <rcc rId="10938" sId="7" numFmtId="4">
    <nc r="P5">
      <v>967.74189999999999</v>
    </nc>
  </rcc>
  <rcc rId="10939" sId="7" numFmtId="4">
    <nc r="P6">
      <v>967.74189999999999</v>
    </nc>
  </rcc>
  <rcc rId="10940" sId="7" numFmtId="4">
    <nc r="P8">
      <v>967.74189999999999</v>
    </nc>
  </rcc>
  <rcc rId="10941" sId="7" numFmtId="4">
    <nc r="P9">
      <v>967.74189999999999</v>
    </nc>
  </rcc>
  <rcc rId="10942" sId="7" numFmtId="4">
    <nc r="P10">
      <v>967.74189999999999</v>
    </nc>
  </rcc>
  <rcc rId="10943" sId="7" numFmtId="4">
    <nc r="P11">
      <v>967.74189999999999</v>
    </nc>
  </rcc>
  <rcc rId="10944" sId="7" numFmtId="4">
    <nc r="P12">
      <v>967.74189999999999</v>
    </nc>
  </rcc>
  <rcc rId="10945" sId="7" numFmtId="4">
    <nc r="P13">
      <v>967.74189999999999</v>
    </nc>
  </rcc>
  <rcc rId="10946" sId="7" numFmtId="4">
    <nc r="P14">
      <v>967.74189999999999</v>
    </nc>
  </rcc>
  <rcc rId="10947" sId="7" numFmtId="4">
    <nc r="P16">
      <v>967.74189999999999</v>
    </nc>
  </rcc>
  <rcc rId="10948" sId="7" numFmtId="4">
    <nc r="P17">
      <v>967.74189999999999</v>
    </nc>
  </rcc>
  <rcc rId="10949" sId="7" numFmtId="4">
    <nc r="P18">
      <v>967.74189999999999</v>
    </nc>
  </rcc>
  <rcc rId="10950" sId="7" numFmtId="4">
    <nc r="P19">
      <v>967.74189999999999</v>
    </nc>
  </rcc>
  <rcc rId="10951" sId="7" numFmtId="4">
    <nc r="P20">
      <v>967.74189999999999</v>
    </nc>
  </rcc>
  <rcc rId="10952" sId="7" numFmtId="4">
    <nc r="P21">
      <v>967.74189999999999</v>
    </nc>
  </rcc>
  <rcc rId="10953" sId="7" numFmtId="4">
    <nc r="P22">
      <v>967.74189999999999</v>
    </nc>
  </rcc>
  <rcc rId="10954" sId="7" numFmtId="4">
    <nc r="P24">
      <v>967.74189999999999</v>
    </nc>
  </rcc>
  <rcc rId="10955" sId="7" numFmtId="4">
    <nc r="P25">
      <v>967.74189999999999</v>
    </nc>
  </rcc>
  <rcc rId="10956" sId="7" numFmtId="4">
    <nc r="P26">
      <v>967.74189999999999</v>
    </nc>
  </rcc>
  <rcc rId="10957" sId="7" numFmtId="4">
    <nc r="P27">
      <v>967.74189999999999</v>
    </nc>
  </rcc>
  <rcc rId="10958" sId="7" numFmtId="4">
    <nc r="P28">
      <v>967.74189999999999</v>
    </nc>
  </rcc>
  <rcc rId="10959" sId="7" numFmtId="4">
    <nc r="P29">
      <v>967.74189999999999</v>
    </nc>
  </rcc>
  <rcc rId="10960" sId="7" numFmtId="4">
    <nc r="P30">
      <v>967.74189999999999</v>
    </nc>
  </rcc>
  <rcc rId="10961" sId="7" numFmtId="4">
    <nc r="P32">
      <v>967.74189999999999</v>
    </nc>
  </rcc>
  <rcc rId="10962" sId="7" numFmtId="4">
    <nc r="P33">
      <v>967.74189999999999</v>
    </nc>
  </rcc>
  <rcc rId="10963" sId="7" numFmtId="4">
    <nc r="P34">
      <v>967.74189999999999</v>
    </nc>
  </rcc>
  <rcc rId="10964" sId="7" numFmtId="4">
    <nc r="P35">
      <v>967.74189999999999</v>
    </nc>
  </rcc>
  <rcc rId="10965" sId="7" numFmtId="4">
    <nc r="P36">
      <v>967.74189999999999</v>
    </nc>
  </rcc>
  <rcc rId="10966" sId="7" numFmtId="4">
    <nc r="P37">
      <v>967.74189999999999</v>
    </nc>
  </rcc>
  <rcc rId="10967" sId="7" numFmtId="4">
    <nc r="P38">
      <v>967.74189999999999</v>
    </nc>
  </rcc>
  <rcc rId="10968" sId="7" numFmtId="4">
    <nc r="P40">
      <v>967.74189999999999</v>
    </nc>
  </rcc>
  <rcc rId="10969" sId="7">
    <nc r="O5">
      <f>M5+N5</f>
    </nc>
  </rcc>
  <rcc rId="10970" sId="7">
    <nc r="O6">
      <f>M6+N6</f>
    </nc>
  </rcc>
  <rcc rId="10971" sId="7">
    <nc r="O8">
      <f>M8+N8</f>
    </nc>
  </rcc>
  <rcc rId="10972" sId="7">
    <nc r="O9">
      <f>M9+N9</f>
    </nc>
  </rcc>
  <rcc rId="10973" sId="7">
    <nc r="O10">
      <f>M10+N10</f>
    </nc>
  </rcc>
  <rcc rId="10974" sId="7">
    <nc r="O11">
      <f>M11+N11</f>
    </nc>
  </rcc>
  <rcc rId="10975" sId="7">
    <nc r="O12">
      <f>M12+N12</f>
    </nc>
  </rcc>
  <rcc rId="10976" sId="7">
    <nc r="O13">
      <f>M13+N13</f>
    </nc>
  </rcc>
  <rcc rId="10977" sId="7">
    <nc r="O14">
      <f>M14+N14</f>
    </nc>
  </rcc>
  <rcc rId="10978" sId="7">
    <nc r="O16">
      <f>M16+N16</f>
    </nc>
  </rcc>
  <rcc rId="10979" sId="7">
    <nc r="O17">
      <f>M17+N17</f>
    </nc>
  </rcc>
  <rcc rId="10980" sId="7">
    <nc r="O18">
      <f>M18+N18</f>
    </nc>
  </rcc>
  <rcc rId="10981" sId="7">
    <nc r="O19">
      <f>M19+N19</f>
    </nc>
  </rcc>
  <rcc rId="10982" sId="7">
    <nc r="O20">
      <f>M20+N20</f>
    </nc>
  </rcc>
  <rcc rId="10983" sId="7">
    <nc r="O21">
      <f>M21+N21</f>
    </nc>
  </rcc>
  <rcc rId="10984" sId="7">
    <nc r="O22">
      <f>M22+N22</f>
    </nc>
  </rcc>
  <rcc rId="10985" sId="7">
    <nc r="O24">
      <f>M24+N24</f>
    </nc>
  </rcc>
  <rcc rId="10986" sId="7">
    <nc r="O25">
      <f>M25+N25</f>
    </nc>
  </rcc>
  <rcc rId="10987" sId="7">
    <nc r="O26">
      <f>M26+N26</f>
    </nc>
  </rcc>
  <rcc rId="10988" sId="7">
    <nc r="O27">
      <f>M27+N27</f>
    </nc>
  </rcc>
  <rcc rId="10989" sId="7">
    <nc r="O28">
      <f>M28+N28</f>
    </nc>
  </rcc>
  <rcc rId="10990" sId="7">
    <nc r="O29">
      <f>M29+N29</f>
    </nc>
  </rcc>
  <rcc rId="10991" sId="7">
    <nc r="O30">
      <f>M30+N30</f>
    </nc>
  </rcc>
  <rcc rId="10992" sId="7">
    <nc r="O32">
      <f>M32+N32</f>
    </nc>
  </rcc>
  <rcc rId="10993" sId="7">
    <nc r="O33">
      <f>M33+N33</f>
    </nc>
  </rcc>
  <rcc rId="10994" sId="7">
    <nc r="O34">
      <f>M34+N34</f>
    </nc>
  </rcc>
  <rcc rId="10995" sId="7">
    <nc r="O35">
      <f>M35+N35</f>
    </nc>
  </rcc>
  <rcc rId="10996" sId="7">
    <nc r="O36">
      <f>M36+N36</f>
    </nc>
  </rcc>
  <rcc rId="10997" sId="7">
    <nc r="O37">
      <f>M37+N37</f>
    </nc>
  </rcc>
  <rcc rId="10998" sId="7">
    <nc r="O38">
      <f>M38+N38</f>
    </nc>
  </rcc>
  <rcc rId="10999" sId="7">
    <nc r="O40">
      <f>M40+N40</f>
    </nc>
  </rcc>
  <rfmt sheetId="7" sqref="N23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M23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M7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N7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M3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N31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N42" start="0" length="0">
    <dxf>
      <border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cc rId="11000" sId="7">
    <oc r="N39">
      <f>SUM(N32:N38)</f>
    </oc>
    <nc r="N39">
      <f>SUM(N32:N38)</f>
    </nc>
  </rcc>
  <rcc rId="11001" sId="7">
    <oc r="N41">
      <f>SUM(N40)</f>
    </oc>
    <nc r="N41">
      <f>SUM(N40)</f>
    </nc>
  </rcc>
  <rcc rId="11002" sId="7">
    <oc r="N42">
      <f>SUM(N7+N15+N23+N31+N39+N41)</f>
    </oc>
    <nc r="N42">
      <f>SUM(N7+N15+N23+N31+N39+N41)</f>
    </nc>
  </rcc>
  <rcc rId="11003" sId="7">
    <oc r="O42">
      <f>SUM(O7+O15+O23+O31+O39+O41)</f>
    </oc>
    <nc r="O42">
      <f>SUM(O7+O15+O23+O31+O39+O41)</f>
    </nc>
  </rcc>
  <rfmt sheetId="7" sqref="O7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N15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M15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004" sId="7" numFmtId="4">
    <nc r="R5">
      <v>7558.0645160000004</v>
    </nc>
  </rcc>
  <rcc rId="11005" sId="7" numFmtId="4">
    <nc r="R6">
      <v>7558.0645160000004</v>
    </nc>
  </rcc>
  <rcc rId="11006" sId="7" numFmtId="4">
    <nc r="R8">
      <v>7558.0645160000004</v>
    </nc>
  </rcc>
  <rcc rId="11007" sId="7" numFmtId="4">
    <nc r="R9">
      <v>7558.0645160000004</v>
    </nc>
  </rcc>
  <rcc rId="11008" sId="7" numFmtId="4">
    <nc r="R10">
      <v>7558.0645160000004</v>
    </nc>
  </rcc>
  <rcc rId="11009" sId="7" numFmtId="4">
    <nc r="R11">
      <v>7558.0645160000004</v>
    </nc>
  </rcc>
  <rcc rId="11010" sId="7" numFmtId="4">
    <nc r="R12">
      <v>7558.0645160000004</v>
    </nc>
  </rcc>
  <rcc rId="11011" sId="7" numFmtId="4">
    <nc r="R13">
      <v>7558.0645160000004</v>
    </nc>
  </rcc>
  <rcc rId="11012" sId="7" numFmtId="4">
    <nc r="R14">
      <v>7558.0645160000004</v>
    </nc>
  </rcc>
  <rcc rId="11013" sId="7" numFmtId="4">
    <nc r="R16">
      <v>7558.0645160000004</v>
    </nc>
  </rcc>
  <rcc rId="11014" sId="7" numFmtId="4">
    <nc r="R17">
      <v>7558.0645160000004</v>
    </nc>
  </rcc>
  <rcc rId="11015" sId="7" numFmtId="4">
    <nc r="R18">
      <v>7558.0645160000004</v>
    </nc>
  </rcc>
  <rcc rId="11016" sId="7" numFmtId="4">
    <nc r="R19">
      <v>7558.0645160000004</v>
    </nc>
  </rcc>
  <rcc rId="11017" sId="7" numFmtId="4">
    <nc r="R20">
      <v>7558.0645160000004</v>
    </nc>
  </rcc>
  <rcc rId="11018" sId="7" numFmtId="4">
    <nc r="R21">
      <v>7558.0645160000004</v>
    </nc>
  </rcc>
  <rcc rId="11019" sId="7" numFmtId="4">
    <nc r="R22">
      <v>7558.0645160000004</v>
    </nc>
  </rcc>
  <rcc rId="11020" sId="7" numFmtId="4">
    <nc r="R24">
      <v>7558.0645160000004</v>
    </nc>
  </rcc>
  <rcc rId="11021" sId="7" numFmtId="4">
    <nc r="R25">
      <v>7558.0645160000004</v>
    </nc>
  </rcc>
  <rcc rId="11022" sId="7" numFmtId="4">
    <nc r="R26">
      <v>7558.0645160000004</v>
    </nc>
  </rcc>
  <rcc rId="11023" sId="7" numFmtId="4">
    <nc r="R27">
      <v>7558.0645160000004</v>
    </nc>
  </rcc>
  <rcc rId="11024" sId="7" numFmtId="4">
    <nc r="R28">
      <v>7558.0645160000004</v>
    </nc>
  </rcc>
  <rcc rId="11025" sId="7" numFmtId="4">
    <nc r="R29">
      <v>7558.0645160000004</v>
    </nc>
  </rcc>
  <rcc rId="11026" sId="7" numFmtId="4">
    <nc r="R30">
      <v>7558.0645160000004</v>
    </nc>
  </rcc>
  <rcc rId="11027" sId="7" numFmtId="4">
    <nc r="R32">
      <v>7558.0645160000004</v>
    </nc>
  </rcc>
  <rcc rId="11028" sId="7" numFmtId="4">
    <nc r="R33">
      <v>7558.0645160000004</v>
    </nc>
  </rcc>
  <rcc rId="11029" sId="7" numFmtId="4">
    <nc r="R34">
      <v>7558.0645160000004</v>
    </nc>
  </rcc>
  <rcc rId="11030" sId="7" numFmtId="4">
    <nc r="R35">
      <v>7558.0645160000004</v>
    </nc>
  </rcc>
  <rcc rId="11031" sId="7" numFmtId="4">
    <nc r="R36">
      <v>7558.0645160000004</v>
    </nc>
  </rcc>
  <rcc rId="11032" sId="7" numFmtId="4">
    <nc r="R37">
      <v>7558.0645160000004</v>
    </nc>
  </rcc>
  <rcc rId="11033" sId="7" numFmtId="4">
    <nc r="R38">
      <v>7558.0645160000004</v>
    </nc>
  </rcc>
  <rcc rId="11034" sId="7" numFmtId="4">
    <nc r="R40">
      <v>7558.0645160000004</v>
    </nc>
  </rcc>
  <rcc rId="11035" sId="7">
    <oc r="T42">
      <f>SUM(T7+T15+T23+T31+T39)</f>
    </oc>
    <nc r="T42">
      <f>SUM(T7+T15+T23+T31+T39+T41)</f>
    </nc>
  </rcc>
  <rcc rId="11036" sId="7">
    <oc r="T41">
      <f>SUM(T34:T40)</f>
    </oc>
    <nc r="T41">
      <f>SUM(T40)</f>
    </nc>
  </rcc>
  <rcc rId="11037" sId="7">
    <oc r="T39">
      <f>SUM(T32:T38)</f>
    </oc>
    <nc r="T39">
      <f>SUM(T32:T38)</f>
    </nc>
  </rcc>
  <rcc rId="11038" sId="7" numFmtId="4">
    <nc r="V5">
      <v>2741.9354800000001</v>
    </nc>
  </rcc>
  <rcc rId="11039" sId="7" numFmtId="4">
    <nc r="V6">
      <v>2741.9354800000001</v>
    </nc>
  </rcc>
  <rcc rId="11040" sId="7" numFmtId="4">
    <nc r="V8">
      <v>2741.9354800000001</v>
    </nc>
  </rcc>
  <rcc rId="11041" sId="7" numFmtId="4">
    <nc r="V9">
      <v>2741.9354800000001</v>
    </nc>
  </rcc>
  <rcc rId="11042" sId="7" numFmtId="4">
    <nc r="V10">
      <v>2741.9354800000001</v>
    </nc>
  </rcc>
  <rcc rId="11043" sId="7" numFmtId="4">
    <nc r="V11">
      <v>2741.9354800000001</v>
    </nc>
  </rcc>
  <rcc rId="11044" sId="7" numFmtId="4">
    <nc r="V12">
      <v>2741.9354800000001</v>
    </nc>
  </rcc>
  <rcc rId="11045" sId="7" numFmtId="4">
    <nc r="V13">
      <v>2741.9354800000001</v>
    </nc>
  </rcc>
  <rcc rId="11046" sId="7" numFmtId="4">
    <nc r="V14">
      <v>2741.9354800000001</v>
    </nc>
  </rcc>
  <rcc rId="11047" sId="7" numFmtId="4">
    <nc r="V16">
      <v>2741.9354800000001</v>
    </nc>
  </rcc>
  <rcc rId="11048" sId="7" numFmtId="4">
    <nc r="V17">
      <v>2741.9354800000001</v>
    </nc>
  </rcc>
  <rcc rId="11049" sId="7" numFmtId="4">
    <nc r="V18">
      <v>2741.9354800000001</v>
    </nc>
  </rcc>
  <rcc rId="11050" sId="7" numFmtId="4">
    <nc r="V19">
      <v>2741.9354800000001</v>
    </nc>
  </rcc>
  <rcc rId="11051" sId="7" numFmtId="4">
    <nc r="V20">
      <v>2741.9354800000001</v>
    </nc>
  </rcc>
  <rcc rId="11052" sId="7" numFmtId="4">
    <nc r="V21">
      <v>2741.9354800000001</v>
    </nc>
  </rcc>
  <rcc rId="11053" sId="7" numFmtId="4">
    <nc r="V22">
      <v>2741.9354800000001</v>
    </nc>
  </rcc>
  <rcc rId="11054" sId="7" numFmtId="4">
    <nc r="V24">
      <v>2741.9354800000001</v>
    </nc>
  </rcc>
  <rcc rId="11055" sId="7" numFmtId="4">
    <nc r="V25">
      <v>2741.9354800000001</v>
    </nc>
  </rcc>
  <rcc rId="11056" sId="7" numFmtId="4">
    <nc r="V26">
      <v>2741.9354800000001</v>
    </nc>
  </rcc>
  <rcc rId="11057" sId="7" numFmtId="4">
    <nc r="V27">
      <v>2741.9354800000001</v>
    </nc>
  </rcc>
  <rcc rId="11058" sId="7" numFmtId="4">
    <nc r="V28">
      <v>2741.9354800000001</v>
    </nc>
  </rcc>
  <rcc rId="11059" sId="7" numFmtId="4">
    <nc r="V29">
      <v>2741.9354800000001</v>
    </nc>
  </rcc>
  <rcc rId="11060" sId="7" numFmtId="4">
    <nc r="V30">
      <v>2741.9354800000001</v>
    </nc>
  </rcc>
  <rcc rId="11061" sId="7" numFmtId="4">
    <nc r="V44">
      <v>2741.9354800000001</v>
    </nc>
  </rcc>
  <rcc rId="11062" sId="7" numFmtId="4">
    <nc r="V45">
      <v>2741.9354800000001</v>
    </nc>
  </rcc>
  <rcc rId="11063" sId="7" numFmtId="4">
    <nc r="V32">
      <v>2741.9354800000001</v>
    </nc>
  </rcc>
  <rcc rId="11064" sId="7" numFmtId="4">
    <nc r="V33">
      <v>2741.9354800000001</v>
    </nc>
  </rcc>
  <rcc rId="11065" sId="7" numFmtId="4">
    <nc r="V34">
      <v>2741.9354800000001</v>
    </nc>
  </rcc>
  <rcc rId="11066" sId="7" numFmtId="4">
    <nc r="V35">
      <v>2741.9354800000001</v>
    </nc>
  </rcc>
  <rcc rId="11067" sId="7" numFmtId="4">
    <nc r="V36">
      <v>2741.9354800000001</v>
    </nc>
  </rcc>
  <rcc rId="11068" sId="7" numFmtId="4">
    <nc r="V37">
      <v>2741.9354800000001</v>
    </nc>
  </rcc>
  <rcc rId="11069" sId="7" numFmtId="4">
    <nc r="V38">
      <v>2741.9354800000001</v>
    </nc>
  </rcc>
  <rcc rId="11070" sId="7" numFmtId="4">
    <nc r="V40">
      <v>2741.9354800000001</v>
    </nc>
  </rcc>
  <rcc rId="11071" sId="7">
    <oc r="V41">
      <f>SUM(V34:V40)</f>
    </oc>
    <nc r="V41">
      <f>SUM(V40)</f>
    </nc>
  </rcc>
  <rcc rId="11072" sId="7">
    <oc r="V39">
      <f>SUM(V32:V38)</f>
    </oc>
    <nc r="V39">
      <f>SUM(V32:V38)</f>
    </nc>
  </rcc>
  <rcc rId="11073" sId="7">
    <oc r="V42">
      <f>SUM(V7+V15+V23+V31+V39)</f>
    </oc>
    <nc r="V42">
      <f>SUM(V7+V15+V23+V31+V39+V41)</f>
    </nc>
  </rcc>
  <rcc rId="11074" sId="7">
    <oc r="W42">
      <f>SUM(W7+W15+W23+W31+W39)</f>
    </oc>
    <nc r="W42">
      <f>SUM(W7+W15+W23+W31+W39+W41)</f>
    </nc>
  </rcc>
  <rcc rId="11075" sId="7">
    <oc r="X39">
      <f>SUM(X32:X38)</f>
    </oc>
    <nc r="X39">
      <f>SUM(X32:X38)</f>
    </nc>
  </rcc>
  <rcc rId="11076" sId="7">
    <oc r="X41">
      <f>SUM(X34:X40)</f>
    </oc>
    <nc r="X41">
      <f>SUM(X40)</f>
    </nc>
  </rcc>
  <rcc rId="11077" sId="7">
    <oc r="X42">
      <f>SUM(X7+X15+X23+X31+X39)</f>
    </oc>
    <nc r="X42">
      <f>SUM(X7+X15+X23+X31+X39+X41)</f>
    </nc>
  </rcc>
  <rcc rId="11078" sId="7">
    <oc r="M45">
      <f>SUM(100/#REF!*#REF!)</f>
    </oc>
    <nc r="M45">
      <f>SUM(100/P42*O42)</f>
    </nc>
  </rcc>
</revisions>
</file>

<file path=xl/revisions/revisionLog4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37:A38">
    <dxf>
      <fill>
        <patternFill patternType="solid">
          <bgColor theme="0" tint="-4.9989318521683403E-2"/>
        </patternFill>
      </fill>
    </dxf>
  </rfmt>
  <rfmt sheetId="7" sqref="M44:P44" start="0" length="0">
    <dxf>
      <border>
        <bottom style="thin">
          <color indexed="64"/>
        </bottom>
      </border>
    </dxf>
  </rfmt>
</revisions>
</file>

<file path=xl/revisions/revisionLog4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079" sId="8" ref="A5:XFD5" action="deleteRow">
    <undo index="0" exp="area" dr="Z5:Z11" r="Z12" sId="8"/>
    <undo index="65535" exp="area" dr="X5:X11" r="X12" sId="8"/>
    <undo index="65535" exp="area" dr="W5:W11" r="W12" sId="8"/>
    <undo index="65535" exp="area" dr="V5:V11" r="V12" sId="8"/>
    <undo index="65535" exp="area" dr="U5:U11" r="U12" sId="8"/>
    <undo index="65535" exp="area" dr="T5:T11" r="T12" sId="8"/>
    <undo index="65535" exp="area" dr="S5:S11" r="S12" sId="8"/>
    <undo index="65535" exp="area" dr="R5:R11" r="R12" sId="8"/>
    <undo index="65535" exp="area" dr="Q5:Q11" r="Q12" sId="8"/>
    <undo index="65535" exp="area" dr="P5:P11" r="P12" sId="8"/>
    <undo index="65535" exp="area" dr="O5:O11" r="O12" sId="8"/>
    <undo index="65535" exp="area" dr="N5:N11" r="N12" sId="8"/>
    <undo index="65535" exp="area" dr="M5:M11" r="M12" sId="8"/>
    <undo index="65535" exp="area" dr="L5:L11" r="L12" sId="8"/>
    <undo index="65535" exp="area" dr="K5:K11" r="K12" sId="8"/>
    <undo index="65535" exp="area" dr="J5:J11" r="J12" sId="8"/>
    <undo index="65535" exp="area" dr="I5:I11" r="I12" sId="8"/>
    <undo index="65535" exp="area" dr="H5:H11" r="H12" sId="8"/>
    <undo index="65535" exp="area" dr="G5:G11" r="G12" sId="8"/>
    <undo index="65535" exp="area" dr="F5:F11" r="F12" sId="8"/>
    <undo index="65535" exp="area" dr="E5:E11" r="E12" sId="8"/>
    <undo index="65535" exp="area" dr="D5:D11" r="D12" sId="8"/>
    <undo index="65535" exp="area" dr="C5:C11" r="C12" sId="8"/>
    <undo index="0" exp="ref" v="1" dr="A5" r="A6" sId="8"/>
    <rfmt sheetId="8" xfDxf="1" sqref="A5:XFD5" start="0" length="0">
      <dxf>
        <alignment vertical="center"/>
      </dxf>
    </rfmt>
    <rcc rId="0" sId="8" s="1" dxf="1" numFmtId="4">
      <nc r="A5">
        <v>1</v>
      </nc>
      <ndxf>
        <font>
          <sz val="11"/>
          <color auto="1"/>
          <name val="DIN Offc"/>
          <family val="2"/>
          <scheme val="none"/>
        </font>
        <numFmt numFmtId="1" formatCode="0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8" s="1" dxf="1">
      <nc r="B5" t="inlineStr">
        <is>
          <t>Mo</t>
        </is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thin">
            <color indexed="64"/>
          </left>
          <right style="medium">
            <color indexed="64"/>
          </right>
          <bottom style="thin">
            <color indexed="64"/>
          </bottom>
        </border>
      </ndxf>
    </rcc>
    <rfmt sheetId="8" s="1" sqref="C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D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E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F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G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H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I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J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K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L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M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N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top style="thin">
            <color indexed="64"/>
          </top>
          <bottom style="thin">
            <color indexed="64"/>
          </bottom>
        </border>
      </dxf>
    </rfmt>
    <rfmt sheetId="8" s="1" sqref="O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P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Q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R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s="1" dxf="1">
      <nc r="S5">
        <f>SUM(C5+E5+G5+I5+K5+O5+Q5)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8" s="1" dxf="1">
      <nc r="T5">
        <f>SUM(D5+F5+H5+J5+L5+P5+R5)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bottom style="thin">
            <color indexed="64"/>
          </bottom>
        </border>
      </ndxf>
    </rcc>
    <rfmt sheetId="8" s="1" sqref="U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V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8" s="1" dxf="1">
      <nc r="W5">
        <f>SUM(S5+U5)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medium">
            <color indexed="64"/>
          </left>
          <right style="thin">
            <color indexed="64"/>
          </right>
          <bottom style="thin">
            <color indexed="64"/>
          </bottom>
        </border>
      </ndxf>
    </rcc>
    <rcc rId="0" sId="8" s="1" dxf="1">
      <nc r="X5">
        <f>SUM(T5+V5)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="1" sqref="Y5" start="0" length="0">
      <dxf>
        <font>
          <sz val="10"/>
          <color auto="1"/>
          <name val="DIN Offc"/>
          <family val="2"/>
          <scheme val="none"/>
        </font>
        <numFmt numFmtId="35" formatCode="_ * #,##0.00_ ;_ * \-#,##0.00_ ;_ * &quot;-&quot;??_ ;_ @_ "/>
        <alignment horizontal="left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="1" sqref="Z5" start="0" length="0">
      <dxf>
        <font>
          <sz val="10"/>
          <color auto="1"/>
          <name val="DIN Offc"/>
          <family val="2"/>
          <scheme val="none"/>
        </font>
        <numFmt numFmtId="164" formatCode="_ * #,##0.0_ ;_ * \-#,##0.0_ ;_ * &quot;-&quot;??_ ;_ @_ "/>
        <alignment horizontal="left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cc rId="0" sId="8" s="1" dxf="1">
      <nc r="AA5" t="inlineStr">
        <is>
          <t>°C</t>
        </is>
      </nc>
      <n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="1" sqref="AB5" start="0" length="0">
      <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medium">
            <color indexed="64"/>
          </right>
          <bottom style="thin">
            <color indexed="64"/>
          </bottom>
        </border>
      </dxf>
    </rfmt>
  </rrc>
  <rcc rId="11080" sId="8" numFmtId="4">
    <oc r="A5">
      <f>SUM(#REF!+1)</f>
    </oc>
    <nc r="A5">
      <v>1</v>
    </nc>
  </rcc>
  <rrc rId="11081" sId="8" ref="A38:XFD38" action="insertRow"/>
  <rcc rId="11082" sId="8">
    <oc r="A37">
      <v>30</v>
    </oc>
    <nc r="A37">
      <f>SUM(A36+1)</f>
    </nc>
  </rcc>
  <rcc rId="11083" sId="8">
    <nc r="A38">
      <f>SUM(A37+1)</f>
    </nc>
  </rcc>
  <rcc rId="11084" sId="8">
    <oc r="A39">
      <v>31</v>
    </oc>
    <nc r="A39">
      <f>SUM(A38+1)</f>
    </nc>
  </rcc>
  <rcc rId="11085" sId="8">
    <nc r="B38" t="inlineStr">
      <is>
        <t>Mi</t>
      </is>
    </nc>
  </rcc>
  <rcc rId="11086" sId="8">
    <oc r="B39" t="inlineStr">
      <is>
        <t>Mi</t>
      </is>
    </oc>
    <nc r="B39" t="inlineStr">
      <is>
        <t>Do</t>
      </is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4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99" sId="8">
    <nc r="O5">
      <f>M5+N5</f>
    </nc>
  </rcc>
  <rcc rId="11100" sId="8">
    <nc r="O6">
      <f>M6+N6</f>
    </nc>
  </rcc>
  <rcc rId="11101" sId="8">
    <nc r="O7">
      <f>M7+N7</f>
    </nc>
  </rcc>
  <rcc rId="11102" sId="8">
    <nc r="O8">
      <f>M8+N8</f>
    </nc>
  </rcc>
  <rcc rId="11103" sId="8">
    <nc r="O9">
      <f>M9+N9</f>
    </nc>
  </rcc>
  <rcc rId="11104" sId="8">
    <nc r="O10">
      <f>M10+N10</f>
    </nc>
  </rcc>
  <rcc rId="11105" sId="8">
    <nc r="O12">
      <f>M12+N12</f>
    </nc>
  </rcc>
  <rcc rId="11106" sId="8">
    <nc r="O13">
      <f>M13+N13</f>
    </nc>
  </rcc>
  <rcc rId="11107" sId="8">
    <nc r="O14">
      <f>M14+N14</f>
    </nc>
  </rcc>
  <rcc rId="11108" sId="8">
    <nc r="O15">
      <f>M15+N15</f>
    </nc>
  </rcc>
  <rcc rId="11109" sId="8">
    <nc r="O16">
      <f>M16+N16</f>
    </nc>
  </rcc>
  <rcc rId="11110" sId="8">
    <nc r="O17">
      <f>M17+N17</f>
    </nc>
  </rcc>
  <rcc rId="11111" sId="8">
    <nc r="O18">
      <f>M18+N18</f>
    </nc>
  </rcc>
  <rcc rId="11112" sId="8">
    <nc r="O20">
      <f>M20+N20</f>
    </nc>
  </rcc>
  <rcc rId="11113" sId="8">
    <nc r="O21">
      <f>M21+N21</f>
    </nc>
  </rcc>
  <rcc rId="11114" sId="8">
    <nc r="O22">
      <f>M22+N22</f>
    </nc>
  </rcc>
  <rcc rId="11115" sId="8">
    <nc r="O23">
      <f>M23+N23</f>
    </nc>
  </rcc>
  <rcc rId="11116" sId="8">
    <nc r="O24">
      <f>M24+N24</f>
    </nc>
  </rcc>
  <rcc rId="11117" sId="8">
    <nc r="O25">
      <f>M25+N25</f>
    </nc>
  </rcc>
  <rcc rId="11118" sId="8">
    <nc r="O26">
      <f>M26+N26</f>
    </nc>
  </rcc>
  <rcc rId="11119" sId="8">
    <nc r="O28">
      <f>M28+N28</f>
    </nc>
  </rcc>
  <rcc rId="11120" sId="8">
    <nc r="O29">
      <f>M29+N29</f>
    </nc>
  </rcc>
  <rcc rId="11121" sId="8">
    <nc r="O30">
      <f>M30+N30</f>
    </nc>
  </rcc>
  <rcc rId="11122" sId="8">
    <nc r="O31">
      <f>M31+N31</f>
    </nc>
  </rcc>
  <rcc rId="11123" sId="8">
    <nc r="O32">
      <f>M32+N32</f>
    </nc>
  </rcc>
  <rcc rId="11124" sId="8">
    <nc r="O33">
      <f>M33+N33</f>
    </nc>
  </rcc>
  <rcc rId="11125" sId="8">
    <nc r="O34">
      <f>M34+N34</f>
    </nc>
  </rcc>
  <rcc rId="11126" sId="8">
    <nc r="O36">
      <f>M36+N36</f>
    </nc>
  </rcc>
  <rcc rId="11127" sId="8">
    <nc r="O37">
      <f>M37+N37</f>
    </nc>
  </rcc>
  <rcc rId="11128" sId="8">
    <nc r="O38">
      <f>M38+N38</f>
    </nc>
  </rcc>
  <rcc rId="11129" sId="8">
    <nc r="O39">
      <f>M39+N39</f>
    </nc>
  </rcc>
  <rcc rId="11130" sId="8">
    <oc r="C40">
      <f>SUM(C36:C39)</f>
    </oc>
    <nc r="C40">
      <f>SUM(C36:C39)</f>
    </nc>
  </rcc>
  <rfmt sheetId="8" sqref="D41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8" sqref="F41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8" sqref="H41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8" sqref="I41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8" sqref="L41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8" sqref="N4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8" sqref="M42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8" sqref="N43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8" sqref="M44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8" sqref="O4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8" sqref="N42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8" sqref="O43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8" sqref="O44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8" sqref="P4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8" sqref="O42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8" sqref="O43" start="0" length="0">
    <dxf>
      <border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8" sqref="O44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8" sqref="P19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8" sqref="N19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O11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8" sqref="R41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8" sqref="L43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8" sqref="K44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cc rId="11131" sId="8" numFmtId="4">
    <nc r="D5">
      <v>4193.5483800000002</v>
    </nc>
  </rcc>
  <rcc rId="11132" sId="8" numFmtId="4">
    <nc r="D6">
      <v>4193.5483800000002</v>
    </nc>
  </rcc>
  <rcc rId="11133" sId="8" numFmtId="4">
    <nc r="D7">
      <v>4193.5483800000002</v>
    </nc>
  </rcc>
  <rcc rId="11134" sId="8" numFmtId="4">
    <nc r="D8">
      <v>4193.5483800000002</v>
    </nc>
  </rcc>
  <rcc rId="11135" sId="8" numFmtId="4">
    <nc r="D9">
      <v>4193.5483800000002</v>
    </nc>
  </rcc>
  <rcc rId="11136" sId="8" numFmtId="4">
    <nc r="D10">
      <v>4193.5483800000002</v>
    </nc>
  </rcc>
  <rcc rId="11137" sId="8" numFmtId="4">
    <nc r="D12">
      <v>4193.5483800000002</v>
    </nc>
  </rcc>
  <rcc rId="11138" sId="8" numFmtId="4">
    <nc r="D13">
      <v>4193.5483800000002</v>
    </nc>
  </rcc>
  <rcc rId="11139" sId="8" numFmtId="4">
    <nc r="D14">
      <v>4193.5483800000002</v>
    </nc>
  </rcc>
  <rcc rId="11140" sId="8" numFmtId="4">
    <nc r="D15">
      <v>4193.5483800000002</v>
    </nc>
  </rcc>
  <rcc rId="11141" sId="8" numFmtId="4">
    <nc r="D16">
      <v>4193.5483800000002</v>
    </nc>
  </rcc>
  <rcc rId="11142" sId="8" numFmtId="4">
    <nc r="D17">
      <v>4193.5483800000002</v>
    </nc>
  </rcc>
  <rcc rId="11143" sId="8" numFmtId="4">
    <nc r="D18">
      <v>4193.5483800000002</v>
    </nc>
  </rcc>
  <rcc rId="11144" sId="8" numFmtId="4">
    <nc r="D20">
      <v>4193.5483800000002</v>
    </nc>
  </rcc>
  <rcc rId="11145" sId="8" numFmtId="4">
    <nc r="D21">
      <v>4193.5483800000002</v>
    </nc>
  </rcc>
  <rcc rId="11146" sId="8" numFmtId="4">
    <nc r="D22">
      <v>4193.5483800000002</v>
    </nc>
  </rcc>
  <rcc rId="11147" sId="8" numFmtId="4">
    <nc r="D23">
      <v>4193.5483800000002</v>
    </nc>
  </rcc>
  <rcc rId="11148" sId="8" numFmtId="4">
    <nc r="D24">
      <v>4193.5483800000002</v>
    </nc>
  </rcc>
  <rcc rId="11149" sId="8" numFmtId="4">
    <nc r="D25">
      <v>4193.5483800000002</v>
    </nc>
  </rcc>
  <rcc rId="11150" sId="8" numFmtId="4">
    <nc r="D26">
      <v>4193.5483800000002</v>
    </nc>
  </rcc>
  <rcc rId="11151" sId="8" numFmtId="4">
    <nc r="D28">
      <v>4193.5483800000002</v>
    </nc>
  </rcc>
  <rcc rId="11152" sId="8" numFmtId="4">
    <nc r="D29">
      <v>4193.5483800000002</v>
    </nc>
  </rcc>
  <rcc rId="11153" sId="8" numFmtId="4">
    <nc r="D30">
      <v>4193.5483800000002</v>
    </nc>
  </rcc>
  <rcc rId="11154" sId="8" numFmtId="4">
    <nc r="D31">
      <v>4193.5483800000002</v>
    </nc>
  </rcc>
  <rcc rId="11155" sId="8" numFmtId="4">
    <nc r="D32">
      <v>4193.5483800000002</v>
    </nc>
  </rcc>
  <rcc rId="11156" sId="8" numFmtId="4">
    <nc r="D33">
      <v>4193.5483800000002</v>
    </nc>
  </rcc>
  <rcc rId="11157" sId="8" numFmtId="4">
    <nc r="D34">
      <v>4193.5483800000002</v>
    </nc>
  </rcc>
  <rcc rId="11158" sId="8" numFmtId="4">
    <nc r="D36">
      <v>4193.5483800000002</v>
    </nc>
  </rcc>
  <rcc rId="11159" sId="8" numFmtId="4">
    <nc r="D37">
      <v>4193.5483800000002</v>
    </nc>
  </rcc>
  <rcc rId="11160" sId="8" numFmtId="4">
    <nc r="D38">
      <v>4193.5483800000002</v>
    </nc>
  </rcc>
  <rcc rId="11161" sId="8" numFmtId="4">
    <nc r="D39">
      <v>4193.5483800000002</v>
    </nc>
  </rcc>
  <rcc rId="11162" sId="8" numFmtId="4">
    <nc r="F5">
      <v>12903.2258</v>
    </nc>
  </rcc>
  <rcc rId="11163" sId="8" numFmtId="4">
    <nc r="F6">
      <v>12903.2258</v>
    </nc>
  </rcc>
  <rcc rId="11164" sId="8" numFmtId="4">
    <nc r="F7">
      <v>12903.2258</v>
    </nc>
  </rcc>
  <rcc rId="11165" sId="8" numFmtId="4">
    <nc r="F8">
      <v>12903.2258</v>
    </nc>
  </rcc>
  <rcc rId="11166" sId="8" numFmtId="4">
    <nc r="F9">
      <v>12903.2258</v>
    </nc>
  </rcc>
  <rcc rId="11167" sId="8" numFmtId="4">
    <nc r="F10">
      <v>12903.2258</v>
    </nc>
  </rcc>
  <rcc rId="11168" sId="8" numFmtId="4">
    <nc r="F12">
      <v>12903.2258</v>
    </nc>
  </rcc>
  <rcc rId="11169" sId="8" numFmtId="4">
    <nc r="F13">
      <v>12903.2258</v>
    </nc>
  </rcc>
  <rcc rId="11170" sId="8" numFmtId="4">
    <nc r="F14">
      <v>12903.2258</v>
    </nc>
  </rcc>
  <rcc rId="11171" sId="8" numFmtId="4">
    <nc r="F15">
      <v>12903.2258</v>
    </nc>
  </rcc>
  <rcc rId="11172" sId="8" numFmtId="4">
    <nc r="F16">
      <v>12903.2258</v>
    </nc>
  </rcc>
  <rcc rId="11173" sId="8" numFmtId="4">
    <nc r="F17">
      <v>12903.2258</v>
    </nc>
  </rcc>
  <rcc rId="11174" sId="8" numFmtId="4">
    <nc r="F18">
      <v>12903.2258</v>
    </nc>
  </rcc>
  <rcc rId="11175" sId="8" numFmtId="4">
    <nc r="F20">
      <v>12903.2258</v>
    </nc>
  </rcc>
  <rcc rId="11176" sId="8" numFmtId="4">
    <nc r="F21">
      <v>12903.2258</v>
    </nc>
  </rcc>
  <rcc rId="11177" sId="8" numFmtId="4">
    <nc r="F22">
      <v>12903.2258</v>
    </nc>
  </rcc>
  <rcc rId="11178" sId="8" numFmtId="4">
    <nc r="F23">
      <v>12903.2258</v>
    </nc>
  </rcc>
  <rcc rId="11179" sId="8" numFmtId="4">
    <nc r="F24">
      <v>12903.2258</v>
    </nc>
  </rcc>
  <rcc rId="11180" sId="8" numFmtId="4">
    <nc r="F25">
      <v>12903.2258</v>
    </nc>
  </rcc>
  <rcc rId="11181" sId="8" numFmtId="4">
    <nc r="F26">
      <v>12903.2258</v>
    </nc>
  </rcc>
  <rcc rId="11182" sId="8" numFmtId="4">
    <nc r="F28">
      <v>12903.2258</v>
    </nc>
  </rcc>
  <rcc rId="11183" sId="8" numFmtId="4">
    <nc r="F29">
      <v>12903.2258</v>
    </nc>
  </rcc>
  <rcc rId="11184" sId="8" numFmtId="4">
    <nc r="F30">
      <v>12903.2258</v>
    </nc>
  </rcc>
  <rcc rId="11185" sId="8" numFmtId="4">
    <nc r="F31">
      <v>12903.2258</v>
    </nc>
  </rcc>
  <rcc rId="11186" sId="8" numFmtId="4">
    <nc r="F32">
      <v>12903.2258</v>
    </nc>
  </rcc>
  <rcc rId="11187" sId="8" numFmtId="4">
    <nc r="F33">
      <v>12903.2258</v>
    </nc>
  </rcc>
  <rcc rId="11188" sId="8" numFmtId="4">
    <nc r="F34">
      <v>12903.2258</v>
    </nc>
  </rcc>
  <rcc rId="11189" sId="8" numFmtId="4">
    <nc r="F36">
      <v>12903.2258</v>
    </nc>
  </rcc>
  <rcc rId="11190" sId="8" numFmtId="4">
    <nc r="F37">
      <v>12903.2258</v>
    </nc>
  </rcc>
  <rcc rId="11191" sId="8" numFmtId="4">
    <nc r="F38">
      <v>12903.2258</v>
    </nc>
  </rcc>
  <rcc rId="11192" sId="8" numFmtId="4">
    <nc r="F39">
      <v>12903.2258</v>
    </nc>
  </rcc>
  <rcc rId="11193" sId="8" numFmtId="4">
    <nc r="H5">
      <v>806.45160999999996</v>
    </nc>
  </rcc>
  <rcc rId="11194" sId="8" numFmtId="4">
    <nc r="H37">
      <v>806.45160999999996</v>
    </nc>
  </rcc>
  <rcc rId="11195" sId="8" numFmtId="4">
    <nc r="H38">
      <v>806.45160999999996</v>
    </nc>
  </rcc>
  <rcc rId="11196" sId="8" numFmtId="4">
    <nc r="H39">
      <v>806.45160999999996</v>
    </nc>
  </rcc>
  <rcc rId="11197" sId="8" numFmtId="4">
    <nc r="H36">
      <v>806.45160999999996</v>
    </nc>
  </rcc>
  <rcc rId="11198" sId="8" numFmtId="4">
    <nc r="H20">
      <v>806.45160999999996</v>
    </nc>
  </rcc>
  <rcc rId="11199" sId="8" numFmtId="4">
    <nc r="H21">
      <v>806.45160999999996</v>
    </nc>
  </rcc>
  <rcc rId="11200" sId="8" numFmtId="4">
    <nc r="H22">
      <v>806.45160999999996</v>
    </nc>
  </rcc>
  <rcc rId="11201" sId="8" numFmtId="4">
    <nc r="H23">
      <v>806.45160999999996</v>
    </nc>
  </rcc>
  <rcc rId="11202" sId="8" numFmtId="4">
    <nc r="H24">
      <v>806.45160999999996</v>
    </nc>
  </rcc>
  <rcc rId="11203" sId="8" numFmtId="4">
    <nc r="H25">
      <v>806.45160999999996</v>
    </nc>
  </rcc>
  <rcc rId="11204" sId="8" numFmtId="4">
    <nc r="H26">
      <v>806.45160999999996</v>
    </nc>
  </rcc>
  <rcc rId="11205" sId="8" numFmtId="4">
    <nc r="H28">
      <v>806.45160999999996</v>
    </nc>
  </rcc>
  <rcc rId="11206" sId="8" numFmtId="4">
    <nc r="H29">
      <v>806.45160999999996</v>
    </nc>
  </rcc>
  <rcc rId="11207" sId="8" numFmtId="4">
    <nc r="H30">
      <v>806.45160999999996</v>
    </nc>
  </rcc>
  <rcc rId="11208" sId="8" numFmtId="4">
    <nc r="H31">
      <v>806.45160999999996</v>
    </nc>
  </rcc>
  <rcc rId="11209" sId="8" numFmtId="4">
    <nc r="H32">
      <v>806.45160999999996</v>
    </nc>
  </rcc>
  <rcc rId="11210" sId="8" numFmtId="4">
    <nc r="H33">
      <v>806.45160999999996</v>
    </nc>
  </rcc>
  <rcc rId="11211" sId="8" numFmtId="4">
    <nc r="H34">
      <v>806.45160999999996</v>
    </nc>
  </rcc>
  <rcc rId="11212" sId="8" numFmtId="4">
    <nc r="H12">
      <v>806.45160999999996</v>
    </nc>
  </rcc>
  <rcc rId="11213" sId="8" numFmtId="4">
    <nc r="H13">
      <v>806.45160999999996</v>
    </nc>
  </rcc>
  <rcc rId="11214" sId="8" numFmtId="4">
    <nc r="H14">
      <v>806.45160999999996</v>
    </nc>
  </rcc>
  <rcc rId="11215" sId="8" numFmtId="4">
    <nc r="H15">
      <v>806.45160999999996</v>
    </nc>
  </rcc>
  <rcc rId="11216" sId="8" numFmtId="4">
    <nc r="H16">
      <v>806.45160999999996</v>
    </nc>
  </rcc>
  <rcc rId="11217" sId="8" numFmtId="4">
    <nc r="H17">
      <v>806.45160999999996</v>
    </nc>
  </rcc>
  <rcc rId="11218" sId="8" numFmtId="4">
    <nc r="H18">
      <v>806.45160999999996</v>
    </nc>
  </rcc>
  <rcc rId="11219" sId="8" numFmtId="4">
    <nc r="H6">
      <v>806.45160999999996</v>
    </nc>
  </rcc>
  <rcc rId="11220" sId="8" numFmtId="4">
    <nc r="H7">
      <v>806.45160999999996</v>
    </nc>
  </rcc>
  <rcc rId="11221" sId="8" numFmtId="4">
    <nc r="H8">
      <v>806.45160999999996</v>
    </nc>
  </rcc>
  <rcc rId="11222" sId="8" numFmtId="4">
    <nc r="H9">
      <v>806.45160999999996</v>
    </nc>
  </rcc>
  <rcc rId="11223" sId="8" numFmtId="4">
    <nc r="H10">
      <v>806.45160999999996</v>
    </nc>
  </rcc>
  <rcc rId="11224" sId="8" numFmtId="4">
    <nc r="J5">
      <v>967.74189999999999</v>
    </nc>
  </rcc>
  <rcc rId="11225" sId="8" numFmtId="4">
    <nc r="J28">
      <v>967.74189999999999</v>
    </nc>
  </rcc>
  <rcc rId="11226" sId="8" numFmtId="4">
    <nc r="J29">
      <v>967.74189999999999</v>
    </nc>
  </rcc>
  <rcc rId="11227" sId="8" numFmtId="4">
    <nc r="J30">
      <v>967.74189999999999</v>
    </nc>
  </rcc>
  <rcc rId="11228" sId="8" numFmtId="4">
    <nc r="J31">
      <v>967.74189999999999</v>
    </nc>
  </rcc>
  <rcc rId="11229" sId="8" numFmtId="4">
    <nc r="J32">
      <v>967.74189999999999</v>
    </nc>
  </rcc>
  <rcc rId="11230" sId="8" numFmtId="4">
    <nc r="J33">
      <v>967.74189999999999</v>
    </nc>
  </rcc>
  <rcc rId="11231" sId="8" numFmtId="4">
    <nc r="J34">
      <v>967.74189999999999</v>
    </nc>
  </rcc>
  <rcc rId="11232" sId="8" numFmtId="4">
    <nc r="J20">
      <v>967.74189999999999</v>
    </nc>
  </rcc>
  <rcc rId="11233" sId="8" numFmtId="4">
    <nc r="J21">
      <v>967.74189999999999</v>
    </nc>
  </rcc>
  <rcc rId="11234" sId="8" numFmtId="4">
    <nc r="J22">
      <v>967.74189999999999</v>
    </nc>
  </rcc>
  <rcc rId="11235" sId="8" numFmtId="4">
    <nc r="J23">
      <v>967.74189999999999</v>
    </nc>
  </rcc>
  <rcc rId="11236" sId="8" numFmtId="4">
    <nc r="J24">
      <v>967.74189999999999</v>
    </nc>
  </rcc>
  <rcc rId="11237" sId="8" numFmtId="4">
    <nc r="J25">
      <v>967.74189999999999</v>
    </nc>
  </rcc>
  <rcc rId="11238" sId="8" numFmtId="4">
    <nc r="J26">
      <v>967.74189999999999</v>
    </nc>
  </rcc>
  <rcc rId="11239" sId="8" numFmtId="4">
    <nc r="J12">
      <v>967.74189999999999</v>
    </nc>
  </rcc>
  <rcc rId="11240" sId="8" numFmtId="4">
    <nc r="J13">
      <v>967.74189999999999</v>
    </nc>
  </rcc>
  <rcc rId="11241" sId="8" numFmtId="4">
    <nc r="J14">
      <v>967.74189999999999</v>
    </nc>
  </rcc>
  <rcc rId="11242" sId="8" numFmtId="4">
    <nc r="J15">
      <v>967.74189999999999</v>
    </nc>
  </rcc>
  <rcc rId="11243" sId="8" numFmtId="4">
    <nc r="J16">
      <v>967.74189999999999</v>
    </nc>
  </rcc>
  <rcc rId="11244" sId="8" numFmtId="4">
    <nc r="J17">
      <v>967.74189999999999</v>
    </nc>
  </rcc>
  <rcc rId="11245" sId="8" numFmtId="4">
    <nc r="J18">
      <v>967.74189999999999</v>
    </nc>
  </rcc>
  <rcc rId="11246" sId="8" numFmtId="4">
    <nc r="J6">
      <v>967.74189999999999</v>
    </nc>
  </rcc>
  <rcc rId="11247" sId="8" numFmtId="4">
    <nc r="J7">
      <v>967.74189999999999</v>
    </nc>
  </rcc>
  <rcc rId="11248" sId="8" numFmtId="4">
    <nc r="J8">
      <v>967.74189999999999</v>
    </nc>
  </rcc>
  <rcc rId="11249" sId="8" numFmtId="4">
    <nc r="J9">
      <v>967.74189999999999</v>
    </nc>
  </rcc>
  <rcc rId="11250" sId="8" numFmtId="4">
    <nc r="J10">
      <v>967.74189999999999</v>
    </nc>
  </rcc>
  <rcc rId="11251" sId="8" numFmtId="4">
    <nc r="J36">
      <v>967.74189999999999</v>
    </nc>
  </rcc>
  <rcc rId="11252" sId="8" numFmtId="4">
    <nc r="J37">
      <v>967.74189999999999</v>
    </nc>
  </rcc>
  <rcc rId="11253" sId="8" numFmtId="4">
    <nc r="J38">
      <v>967.74189999999999</v>
    </nc>
  </rcc>
  <rcc rId="11254" sId="8" numFmtId="4">
    <nc r="J39">
      <v>967.74189999999999</v>
    </nc>
  </rcc>
  <rcc rId="11255" sId="8" numFmtId="4">
    <nc r="L5">
      <v>5161.2903200000001</v>
    </nc>
  </rcc>
  <rcc rId="11256" sId="8" numFmtId="4">
    <nc r="L6">
      <v>5161.2903200000001</v>
    </nc>
  </rcc>
  <rcc rId="11257" sId="8" numFmtId="4">
    <nc r="L7">
      <v>5161.2903200000001</v>
    </nc>
  </rcc>
  <rcc rId="11258" sId="8" numFmtId="4">
    <nc r="L8">
      <v>5161.2903200000001</v>
    </nc>
  </rcc>
  <rcc rId="11259" sId="8" numFmtId="4">
    <nc r="L9">
      <v>5161.2903200000001</v>
    </nc>
  </rcc>
  <rcc rId="11260" sId="8" numFmtId="4">
    <nc r="L10">
      <v>5161.2903200000001</v>
    </nc>
  </rcc>
  <rcc rId="11261" sId="8" numFmtId="4">
    <nc r="L12">
      <v>5161.2903200000001</v>
    </nc>
  </rcc>
  <rcc rId="11262" sId="8" numFmtId="4">
    <nc r="L13">
      <v>5161.2903200000001</v>
    </nc>
  </rcc>
  <rcc rId="11263" sId="8" numFmtId="4">
    <nc r="L14">
      <v>5161.2903200000001</v>
    </nc>
  </rcc>
  <rcc rId="11264" sId="8" numFmtId="4">
    <nc r="L15">
      <v>5161.2903200000001</v>
    </nc>
  </rcc>
  <rcc rId="11265" sId="8" numFmtId="4">
    <nc r="L16">
      <v>5161.2903200000001</v>
    </nc>
  </rcc>
  <rcc rId="11266" sId="8" numFmtId="4">
    <nc r="L17">
      <v>5161.2903200000001</v>
    </nc>
  </rcc>
  <rcc rId="11267" sId="8" numFmtId="4">
    <nc r="L18">
      <v>5161.2903200000001</v>
    </nc>
  </rcc>
  <rcc rId="11268" sId="8" numFmtId="4">
    <nc r="L20">
      <v>5161.2903200000001</v>
    </nc>
  </rcc>
  <rcc rId="11269" sId="8" numFmtId="4">
    <nc r="L21">
      <v>5161.2903200000001</v>
    </nc>
  </rcc>
  <rcc rId="11270" sId="8" numFmtId="4">
    <nc r="L22">
      <v>5161.2903200000001</v>
    </nc>
  </rcc>
  <rcc rId="11271" sId="8" numFmtId="4">
    <nc r="L23">
      <v>5161.2903200000001</v>
    </nc>
  </rcc>
  <rcc rId="11272" sId="8" numFmtId="4">
    <nc r="L24">
      <v>5161.2903200000001</v>
    </nc>
  </rcc>
  <rcc rId="11273" sId="8" numFmtId="4">
    <nc r="L25">
      <v>5161.2903200000001</v>
    </nc>
  </rcc>
  <rcc rId="11274" sId="8" numFmtId="4">
    <nc r="L26">
      <v>5161.2903200000001</v>
    </nc>
  </rcc>
  <rcc rId="11275" sId="8" numFmtId="4">
    <nc r="L28">
      <v>5161.2903200000001</v>
    </nc>
  </rcc>
  <rcc rId="11276" sId="8" numFmtId="4">
    <nc r="L29">
      <v>5161.2903200000001</v>
    </nc>
  </rcc>
  <rcc rId="11277" sId="8" numFmtId="4">
    <nc r="L30">
      <v>5161.2903200000001</v>
    </nc>
  </rcc>
  <rcc rId="11278" sId="8" numFmtId="4">
    <nc r="L31">
      <v>5161.2903200000001</v>
    </nc>
  </rcc>
  <rcc rId="11279" sId="8" numFmtId="4">
    <nc r="L32">
      <v>5161.2903200000001</v>
    </nc>
  </rcc>
  <rcc rId="11280" sId="8" numFmtId="4">
    <nc r="L33">
      <v>5161.2903200000001</v>
    </nc>
  </rcc>
  <rcc rId="11281" sId="8" numFmtId="4">
    <nc r="L34">
      <v>5161.2903200000001</v>
    </nc>
  </rcc>
  <rcc rId="11282" sId="8" numFmtId="4">
    <nc r="L36">
      <v>5161.2903200000001</v>
    </nc>
  </rcc>
  <rcc rId="11283" sId="8" numFmtId="4">
    <nc r="L37">
      <v>5161.2903200000001</v>
    </nc>
  </rcc>
  <rcc rId="11284" sId="8" numFmtId="4">
    <nc r="L38">
      <v>5161.2903200000001</v>
    </nc>
  </rcc>
  <rcc rId="11285" sId="8" numFmtId="4">
    <nc r="L39">
      <v>5161.2903200000001</v>
    </nc>
  </rcc>
  <rcc rId="11286" sId="8" numFmtId="4">
    <nc r="P5">
      <v>1935.48387</v>
    </nc>
  </rcc>
  <rcc rId="11287" sId="8" numFmtId="4">
    <nc r="P6">
      <v>1935.48387</v>
    </nc>
  </rcc>
  <rcc rId="11288" sId="8" numFmtId="4">
    <nc r="P7">
      <v>1935.48387</v>
    </nc>
  </rcc>
  <rcc rId="11289" sId="8" numFmtId="4">
    <nc r="P8">
      <v>1935.48387</v>
    </nc>
  </rcc>
  <rcc rId="11290" sId="8" numFmtId="4">
    <nc r="P9">
      <v>1935.48387</v>
    </nc>
  </rcc>
  <rcc rId="11291" sId="8" numFmtId="4">
    <nc r="P10">
      <v>1935.48387</v>
    </nc>
  </rcc>
  <rcc rId="11292" sId="8" numFmtId="4">
    <nc r="P12">
      <v>1935.48387</v>
    </nc>
  </rcc>
  <rcc rId="11293" sId="8" numFmtId="4">
    <nc r="P13">
      <v>1935.48387</v>
    </nc>
  </rcc>
  <rcc rId="11294" sId="8" numFmtId="4">
    <nc r="P14">
      <v>1935.48387</v>
    </nc>
  </rcc>
  <rcc rId="11295" sId="8" numFmtId="4">
    <nc r="P15">
      <v>1935.48387</v>
    </nc>
  </rcc>
  <rcc rId="11296" sId="8" numFmtId="4">
    <nc r="P16">
      <v>1935.48387</v>
    </nc>
  </rcc>
  <rcc rId="11297" sId="8" numFmtId="4">
    <nc r="P17">
      <v>1935.48387</v>
    </nc>
  </rcc>
  <rcc rId="11298" sId="8" numFmtId="4">
    <nc r="P18">
      <v>1935.48387</v>
    </nc>
  </rcc>
  <rcc rId="11299" sId="8" numFmtId="4">
    <nc r="P20">
      <v>1935.48387</v>
    </nc>
  </rcc>
  <rcc rId="11300" sId="8" numFmtId="4">
    <nc r="P21">
      <v>1935.48387</v>
    </nc>
  </rcc>
  <rcc rId="11301" sId="8" numFmtId="4">
    <nc r="P22">
      <v>1935.48387</v>
    </nc>
  </rcc>
  <rcc rId="11302" sId="8" numFmtId="4">
    <nc r="P23">
      <v>1935.48387</v>
    </nc>
  </rcc>
  <rcc rId="11303" sId="8" numFmtId="4">
    <nc r="P24">
      <v>1935.48387</v>
    </nc>
  </rcc>
  <rcc rId="11304" sId="8" numFmtId="4">
    <nc r="P25">
      <v>1935.48387</v>
    </nc>
  </rcc>
  <rcc rId="11305" sId="8" numFmtId="4">
    <nc r="P26">
      <v>1935.48387</v>
    </nc>
  </rcc>
  <rcc rId="11306" sId="8" numFmtId="4">
    <nc r="P28">
      <v>1935.48387</v>
    </nc>
  </rcc>
  <rcc rId="11307" sId="8" numFmtId="4">
    <nc r="P29">
      <v>1935.48387</v>
    </nc>
  </rcc>
  <rcc rId="11308" sId="8" numFmtId="4">
    <nc r="P30">
      <v>1935.48387</v>
    </nc>
  </rcc>
  <rcc rId="11309" sId="8" numFmtId="4">
    <nc r="P31">
      <v>1935.48387</v>
    </nc>
  </rcc>
  <rcc rId="11310" sId="8" numFmtId="4">
    <nc r="P32">
      <v>1935.48387</v>
    </nc>
  </rcc>
  <rcc rId="11311" sId="8" numFmtId="4">
    <nc r="P33">
      <v>1935.48387</v>
    </nc>
  </rcc>
  <rcc rId="11312" sId="8" numFmtId="4">
    <nc r="P34">
      <v>1935.48387</v>
    </nc>
  </rcc>
  <rcc rId="11313" sId="8" numFmtId="4">
    <nc r="P36">
      <v>1935.48387</v>
    </nc>
  </rcc>
  <rcc rId="11314" sId="8" numFmtId="4">
    <nc r="P37">
      <v>1935.48387</v>
    </nc>
  </rcc>
  <rcc rId="11315" sId="8" numFmtId="4">
    <nc r="P38">
      <v>1935.48387</v>
    </nc>
  </rcc>
  <rcc rId="11316" sId="8" numFmtId="4">
    <nc r="P39">
      <v>1935.48387</v>
    </nc>
  </rcc>
  <rcc rId="11317" sId="8">
    <oc r="N44">
      <f>SUM(100/O41*N41)</f>
    </oc>
    <nc r="N44"/>
  </rcc>
  <rcc rId="11318" sId="8">
    <oc r="M44">
      <f>SUM(100/N41*M41)</f>
    </oc>
    <nc r="M44"/>
  </rcc>
  <rcc rId="11319" sId="8" numFmtId="4">
    <nc r="R5">
      <v>6803.2258000000002</v>
    </nc>
  </rcc>
  <rcc rId="11320" sId="8" numFmtId="4">
    <nc r="R6">
      <v>6803.2258000000002</v>
    </nc>
  </rcc>
  <rcc rId="11321" sId="8" numFmtId="4">
    <nc r="R7">
      <v>6803.2258000000002</v>
    </nc>
  </rcc>
  <rcc rId="11322" sId="8" numFmtId="4">
    <nc r="R8">
      <v>6803.2258000000002</v>
    </nc>
  </rcc>
  <rcc rId="11323" sId="8" numFmtId="4">
    <nc r="R9">
      <v>6803.2258000000002</v>
    </nc>
  </rcc>
  <rcc rId="11324" sId="8" numFmtId="4">
    <nc r="R10">
      <v>6803.2258000000002</v>
    </nc>
  </rcc>
  <rcc rId="11325" sId="8" numFmtId="4">
    <nc r="R12">
      <v>6803.2258000000002</v>
    </nc>
  </rcc>
  <rcc rId="11326" sId="8" numFmtId="4">
    <nc r="R13">
      <v>6803.2258000000002</v>
    </nc>
  </rcc>
  <rcc rId="11327" sId="8" numFmtId="4">
    <nc r="R14">
      <v>6803.2258000000002</v>
    </nc>
  </rcc>
  <rcc rId="11328" sId="8" numFmtId="4">
    <nc r="R15">
      <v>6803.2258000000002</v>
    </nc>
  </rcc>
  <rcc rId="11329" sId="8" numFmtId="4">
    <nc r="R16">
      <v>6803.2258000000002</v>
    </nc>
  </rcc>
  <rcc rId="11330" sId="8" numFmtId="4">
    <nc r="R17">
      <v>6803.2258000000002</v>
    </nc>
  </rcc>
  <rcc rId="11331" sId="8" numFmtId="4">
    <nc r="R18">
      <v>6803.2258000000002</v>
    </nc>
  </rcc>
  <rcc rId="11332" sId="8" numFmtId="4">
    <nc r="R20">
      <v>6803.2258000000002</v>
    </nc>
  </rcc>
  <rcc rId="11333" sId="8" numFmtId="4">
    <nc r="R21">
      <v>6803.2258000000002</v>
    </nc>
  </rcc>
  <rcc rId="11334" sId="8" numFmtId="4">
    <nc r="R22">
      <v>6803.2258000000002</v>
    </nc>
  </rcc>
  <rcc rId="11335" sId="8" numFmtId="4">
    <nc r="R23">
      <v>6803.2258000000002</v>
    </nc>
  </rcc>
  <rcc rId="11336" sId="8" numFmtId="4">
    <nc r="R24">
      <v>6803.2258000000002</v>
    </nc>
  </rcc>
  <rcc rId="11337" sId="8" numFmtId="4">
    <nc r="R25">
      <v>6803.2258000000002</v>
    </nc>
  </rcc>
  <rcc rId="11338" sId="8" numFmtId="4">
    <nc r="R26">
      <v>6803.2258000000002</v>
    </nc>
  </rcc>
  <rcc rId="11339" sId="8" numFmtId="4">
    <nc r="R28">
      <v>6803.2258000000002</v>
    </nc>
  </rcc>
  <rcc rId="11340" sId="8" numFmtId="4">
    <nc r="R29">
      <v>6803.2258000000002</v>
    </nc>
  </rcc>
  <rcc rId="11341" sId="8" numFmtId="4">
    <nc r="R30">
      <v>6803.2258000000002</v>
    </nc>
  </rcc>
  <rcc rId="11342" sId="8" numFmtId="4">
    <nc r="R31">
      <v>6803.2258000000002</v>
    </nc>
  </rcc>
  <rcc rId="11343" sId="8" numFmtId="4">
    <nc r="R32">
      <v>6803.2258000000002</v>
    </nc>
  </rcc>
  <rcc rId="11344" sId="8" numFmtId="4">
    <nc r="R33">
      <v>6803.2258000000002</v>
    </nc>
  </rcc>
  <rcc rId="11345" sId="8" numFmtId="4">
    <nc r="R34">
      <v>6803.2258000000002</v>
    </nc>
  </rcc>
  <rcc rId="11346" sId="8" numFmtId="4">
    <nc r="R36">
      <v>6803.2258000000002</v>
    </nc>
  </rcc>
  <rcc rId="11347" sId="8" numFmtId="4">
    <nc r="R37">
      <v>6803.2258000000002</v>
    </nc>
  </rcc>
  <rcc rId="11348" sId="8" numFmtId="4">
    <nc r="R38">
      <v>6803.2258000000002</v>
    </nc>
  </rcc>
  <rcc rId="11349" sId="8" numFmtId="4">
    <nc r="R39">
      <v>6803.2258000000002</v>
    </nc>
  </rcc>
  <rcc rId="11350" sId="8">
    <nc r="T38">
      <f>SUM(D38+F38+H38+J38+L38+P38+R38)</f>
    </nc>
  </rcc>
  <rcc rId="11351" sId="8">
    <nc r="X38">
      <f>SUM(T38+V38)</f>
    </nc>
  </rcc>
  <rcc rId="11352" sId="8" numFmtId="4">
    <nc r="V5">
      <v>2419.3548300000002</v>
    </nc>
  </rcc>
  <rcc rId="11353" sId="8" numFmtId="4">
    <nc r="V6">
      <v>2419.3548300000002</v>
    </nc>
  </rcc>
  <rcc rId="11354" sId="8" numFmtId="4">
    <nc r="V7">
      <v>2419.3548300000002</v>
    </nc>
  </rcc>
  <rcc rId="11355" sId="8" numFmtId="4">
    <nc r="V8">
      <v>2419.3548300000002</v>
    </nc>
  </rcc>
  <rcc rId="11356" sId="8" numFmtId="4">
    <nc r="V9">
      <v>2419.3548300000002</v>
    </nc>
  </rcc>
  <rcc rId="11357" sId="8" numFmtId="4">
    <nc r="V10">
      <v>2419.3548300000002</v>
    </nc>
  </rcc>
  <rcc rId="11358" sId="8" numFmtId="4">
    <nc r="V12">
      <v>2419.3548300000002</v>
    </nc>
  </rcc>
  <rcc rId="11359" sId="8" numFmtId="4">
    <nc r="V13">
      <v>2419.3548300000002</v>
    </nc>
  </rcc>
  <rcc rId="11360" sId="8" numFmtId="4">
    <nc r="V14">
      <v>2419.3548300000002</v>
    </nc>
  </rcc>
  <rcc rId="11361" sId="8" numFmtId="4">
    <nc r="V15">
      <v>2419.3548300000002</v>
    </nc>
  </rcc>
  <rcc rId="11362" sId="8" numFmtId="4">
    <nc r="V16">
      <v>2419.3548300000002</v>
    </nc>
  </rcc>
  <rcc rId="11363" sId="8" numFmtId="4">
    <nc r="V17">
      <v>2419.3548300000002</v>
    </nc>
  </rcc>
  <rcc rId="11364" sId="8" numFmtId="4">
    <nc r="V18">
      <v>2419.3548300000002</v>
    </nc>
  </rcc>
  <rcc rId="11365" sId="8" numFmtId="4">
    <nc r="V20">
      <v>2419.3548300000002</v>
    </nc>
  </rcc>
  <rcc rId="11366" sId="8" numFmtId="4">
    <nc r="V21">
      <v>2419.3548300000002</v>
    </nc>
  </rcc>
  <rcc rId="11367" sId="8" numFmtId="4">
    <nc r="V22">
      <v>2419.3548300000002</v>
    </nc>
  </rcc>
  <rcc rId="11368" sId="8" numFmtId="4">
    <nc r="V23">
      <v>2419.3548300000002</v>
    </nc>
  </rcc>
  <rcc rId="11369" sId="8" numFmtId="4">
    <nc r="V24">
      <v>2419.3548300000002</v>
    </nc>
  </rcc>
  <rcc rId="11370" sId="8" numFmtId="4">
    <nc r="V25">
      <v>2419.3548300000002</v>
    </nc>
  </rcc>
  <rcc rId="11371" sId="8" numFmtId="4">
    <nc r="V26">
      <v>2419.3548300000002</v>
    </nc>
  </rcc>
  <rcc rId="11372" sId="8" numFmtId="4">
    <nc r="V28">
      <v>2419.3548300000002</v>
    </nc>
  </rcc>
  <rcc rId="11373" sId="8" numFmtId="4">
    <nc r="V29">
      <v>2419.3548300000002</v>
    </nc>
  </rcc>
  <rcc rId="11374" sId="8" numFmtId="4">
    <nc r="V30">
      <v>2419.3548300000002</v>
    </nc>
  </rcc>
  <rcc rId="11375" sId="8" numFmtId="4">
    <nc r="V31">
      <v>2419.3548300000002</v>
    </nc>
  </rcc>
  <rcc rId="11376" sId="8" numFmtId="4">
    <nc r="V32">
      <v>2419.3548300000002</v>
    </nc>
  </rcc>
  <rcc rId="11377" sId="8" numFmtId="4">
    <nc r="V33">
      <v>2419.3548300000002</v>
    </nc>
  </rcc>
  <rcc rId="11378" sId="8" numFmtId="4">
    <nc r="V34">
      <v>2419.3548300000002</v>
    </nc>
  </rcc>
  <rcc rId="11379" sId="8" numFmtId="4">
    <nc r="V36">
      <v>2419.3548300000002</v>
    </nc>
  </rcc>
  <rcc rId="11380" sId="8" numFmtId="4">
    <nc r="V37">
      <v>2419.3548300000002</v>
    </nc>
  </rcc>
  <rcc rId="11381" sId="8" numFmtId="4">
    <nc r="V38">
      <v>2419.3548300000002</v>
    </nc>
  </rcc>
  <rcc rId="11382" sId="8" numFmtId="4">
    <nc r="V39">
      <v>2419.3548300000002</v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4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M27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N35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8" sqref="M35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395" sId="8">
    <oc r="N40">
      <f>SUM(N36:N39)</f>
    </oc>
    <nc r="N40">
      <f>SUM(N36:N39)</f>
    </nc>
  </rcc>
  <rcc rId="11396" sId="8">
    <oc r="N41">
      <f>SUM(N11+N19+N27+N35+N40)</f>
    </oc>
    <nc r="N41">
      <f>SUM(N11+N19+N27+N35+N40)</f>
    </nc>
  </rcc>
</revisions>
</file>

<file path=xl/revisions/revisionLog4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97" sId="6">
    <nc r="Y35" t="inlineStr">
      <is>
        <t>bewölkt</t>
      </is>
    </nc>
  </rcc>
  <rcc rId="11398" sId="6" numFmtId="34">
    <nc r="Z35">
      <v>25</v>
    </nc>
  </rcc>
  <rcc rId="11399" sId="6" numFmtId="4">
    <nc r="U34">
      <v>2709.7</v>
    </nc>
  </rcc>
  <rcc rId="11400" sId="6" numFmtId="4">
    <nc r="K34">
      <v>608.5</v>
    </nc>
  </rcc>
  <rcc rId="11401" sId="6" numFmtId="4">
    <nc r="M34">
      <v>959.6</v>
    </nc>
  </rcc>
  <rcc rId="11402" sId="6" numFmtId="4">
    <nc r="G34">
      <v>997.4</v>
    </nc>
  </rcc>
  <rcc rId="11403" sId="6" numFmtId="4">
    <nc r="E34">
      <v>14095.7</v>
    </nc>
  </rcc>
  <rcc rId="11404" sId="6" numFmtId="4">
    <nc r="I34">
      <v>0</v>
    </nc>
  </rcc>
  <rcc rId="11405" sId="6" numFmtId="4">
    <nc r="C34">
      <v>296</v>
    </nc>
  </rcc>
  <rcc rId="11406" sId="6" numFmtId="4">
    <nc r="Q34">
      <v>7374.7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5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19" sId="6" numFmtId="4">
    <nc r="N32">
      <v>0</v>
    </nc>
  </rcc>
  <rcc rId="11420" sId="6" numFmtId="4">
    <nc r="N34">
      <v>0</v>
    </nc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'07_23'!$A$1:$X$45</formula>
    <oldFormula>'07_23'!$A$1:$X$45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5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33" sId="6" numFmtId="4">
    <oc r="N34">
      <v>0</v>
    </oc>
    <nc r="N34">
      <v>2179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5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5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N17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6" sqref="O17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M25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O25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N33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6" sqref="N33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N39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6" sqref="N39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6" sqref="N40" start="0" length="0">
    <dxf>
      <border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6" sqref="N9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6" sqref="O9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5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70" sId="6">
    <nc r="Y36" t="inlineStr">
      <is>
        <t>sonnig</t>
      </is>
    </nc>
  </rcc>
  <rcc rId="11471" sId="6" numFmtId="34">
    <nc r="Z36">
      <v>24</v>
    </nc>
  </rcc>
  <rcc rId="11472" sId="6" numFmtId="4">
    <nc r="K35">
      <v>570</v>
    </nc>
  </rcc>
  <rcc rId="11473" sId="6" numFmtId="4">
    <nc r="M35">
      <v>710.8</v>
    </nc>
  </rcc>
  <rcc rId="11474" sId="6" numFmtId="4">
    <nc r="U35">
      <v>965.9</v>
    </nc>
  </rcc>
  <rcc rId="11475" sId="6" numFmtId="4">
    <nc r="G35">
      <v>913.8</v>
    </nc>
  </rcc>
  <rcc rId="11476" sId="6" numFmtId="4">
    <nc r="C35">
      <v>3284.2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89" sId="6" numFmtId="4">
    <nc r="E35">
      <v>16130.6</v>
    </nc>
  </rcc>
  <rcc rId="11490" sId="6" numFmtId="4">
    <nc r="I35">
      <v>0</v>
    </nc>
  </rcc>
  <rcc rId="11491" sId="6" numFmtId="4">
    <nc r="Q35">
      <v>8088.7</v>
    </nc>
  </rcc>
</revisions>
</file>

<file path=xl/revisions/revisionLog5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92" sId="6" numFmtId="4">
    <nc r="M36">
      <v>1907.6</v>
    </nc>
  </rcc>
  <rcc rId="11493" sId="6" numFmtId="4">
    <nc r="U36">
      <v>2183.9</v>
    </nc>
  </rcc>
  <rcc rId="11494" sId="6" numFmtId="4">
    <nc r="G36">
      <v>679.2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5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07" sId="6">
    <nc r="Y37" t="inlineStr">
      <is>
        <t>bedeckt</t>
      </is>
    </nc>
  </rcc>
  <rcc rId="11508" sId="6" numFmtId="34">
    <nc r="Z37">
      <v>24</v>
    </nc>
  </rcc>
</revisions>
</file>

<file path=xl/revisions/revisionLog5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09" sId="6" numFmtId="4">
    <nc r="E36">
      <v>11598</v>
    </nc>
  </rcc>
  <rcc rId="11510" sId="6" numFmtId="4">
    <nc r="C36">
      <v>639</v>
    </nc>
  </rcc>
  <rcc rId="11511" sId="6" numFmtId="4">
    <nc r="I36">
      <v>0</v>
    </nc>
  </rcc>
  <rcc rId="11512" sId="6" numFmtId="4">
    <nc r="K36">
      <v>0</v>
    </nc>
  </rcc>
</revisions>
</file>

<file path=xl/revisions/revisionLog5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13" sId="6" numFmtId="4">
    <nc r="Q36">
      <v>9025.2999999999993</v>
    </nc>
  </rcc>
</revisions>
</file>

<file path=xl/revisions/revisionLog5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="1" sqref="Q47" start="0" length="0">
    <dxf>
      <font>
        <sz val="11"/>
        <color auto="1"/>
        <name val="DIN Offc"/>
        <family val="2"/>
        <scheme val="none"/>
      </font>
      <numFmt numFmtId="4" formatCode="#,##0.00"/>
      <fill>
        <patternFill patternType="solid">
          <bgColor theme="0" tint="-4.9989318521683403E-2"/>
        </patternFill>
      </fill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="1" sqref="Q47" start="0" length="0">
    <dxf>
      <font>
        <sz val="11"/>
        <color theme="1"/>
        <name val="Calibri"/>
        <family val="2"/>
        <scheme val="minor"/>
      </font>
      <numFmt numFmtId="0" formatCode="General"/>
      <fill>
        <patternFill patternType="none">
          <bgColor indexed="65"/>
        </patternFill>
      </fill>
      <border outline="0">
        <left/>
        <right/>
        <top/>
        <bottom/>
      </border>
    </dxf>
  </rfmt>
</revisions>
</file>

<file path=xl/revisions/revisionLog5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S31">
    <dxf>
      <fill>
        <patternFill>
          <bgColor rgb="FF92D050"/>
        </patternFill>
      </fill>
    </dxf>
  </rfmt>
  <rfmt sheetId="6" sqref="W31">
    <dxf>
      <fill>
        <patternFill>
          <bgColor rgb="FF92D050"/>
        </patternFill>
      </fill>
    </dxf>
  </rfmt>
</revisions>
</file>

<file path=xl/revisions/revisionLog5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14" sId="6" numFmtId="4">
    <nc r="U37">
      <v>2249.6999999999998</v>
    </nc>
  </rcc>
  <rcc rId="11515" sId="6" numFmtId="4">
    <nc r="M37">
      <v>4657.5</v>
    </nc>
  </rcc>
  <rcc rId="11516" sId="6" numFmtId="4">
    <nc r="G37">
      <v>573.20000000000005</v>
    </nc>
  </rcc>
  <rcc rId="11517" sId="6" numFmtId="4">
    <nc r="E37">
      <v>10260.6</v>
    </nc>
  </rcc>
  <rcc rId="11518" sId="6" numFmtId="4">
    <nc r="I37">
      <v>0</v>
    </nc>
  </rcc>
  <rcc rId="11519" sId="6" numFmtId="4">
    <nc r="K37">
      <v>0</v>
    </nc>
  </rcc>
  <rcc rId="11520" sId="6" numFmtId="4">
    <nc r="C37">
      <v>5654.4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33" sId="6">
    <nc r="Y38" t="inlineStr">
      <is>
        <t>Regen mit trock. Abschnitten</t>
      </is>
    </nc>
  </rcc>
  <rcc rId="11534" sId="6" numFmtId="34">
    <nc r="Z38">
      <v>17</v>
    </nc>
  </rcc>
  <rcc rId="11535" sId="6">
    <nc r="AA37" t="inlineStr">
      <is>
        <t>°C</t>
      </is>
    </nc>
  </rcc>
  <rcc rId="11536" sId="6">
    <nc r="AA38" t="inlineStr">
      <is>
        <t>°C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49" sId="6" numFmtId="4">
    <nc r="Q37">
      <v>8283.9</v>
    </nc>
  </rcc>
  <rcc rId="11550" sId="6" numFmtId="4">
    <oc r="Q34">
      <v>7374.7</v>
    </oc>
    <nc r="Q34">
      <v>7134.7</v>
    </nc>
  </rcc>
  <rcc rId="11551" sId="6" numFmtId="4">
    <oc r="Q22">
      <v>9696.09</v>
    </oc>
    <nc r="Q22">
      <v>10295</v>
    </nc>
  </rcc>
  <rcc rId="11552" sId="6">
    <nc r="Q47" t="inlineStr">
      <is>
        <t>korrekt bis 29.</t>
      </is>
    </nc>
  </rcc>
  <rfmt sheetId="6" sqref="Q47" start="0" length="2147483647">
    <dxf>
      <font>
        <color rgb="FFFF0000"/>
      </font>
    </dxf>
  </rfmt>
  <rrc rId="11553" sId="6" eol="1" ref="A48:XFD48" action="insertRow"/>
  <rcc rId="11554" sId="6" odxf="1" dxf="1" numFmtId="4">
    <nc r="Q48">
      <v>246395.8</v>
    </nc>
    <ndxf>
      <numFmt numFmtId="4" formatCode="#,##0.00"/>
    </ndxf>
  </rcc>
  <rfmt sheetId="6" sqref="Q48" start="0" length="2147483647">
    <dxf>
      <font>
        <color rgb="FFFF0000"/>
      </font>
    </dxf>
  </rfmt>
</revisions>
</file>

<file path=xl/revisions/revisionLog5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55" sId="6" numFmtId="4">
    <nc r="N35">
      <v>2179</v>
    </nc>
  </rcc>
  <rcc rId="11556" sId="6" numFmtId="4">
    <oc r="N34">
      <v>2179</v>
    </oc>
    <nc r="N34">
      <v>0</v>
    </nc>
  </rcc>
  <rcc rId="11557" sId="6" numFmtId="4">
    <nc r="N36">
      <v>7353.7</v>
    </nc>
  </rcc>
  <rcc rId="11558" sId="6" numFmtId="4">
    <nc r="N37">
      <v>4568.6000000000004</v>
    </nc>
  </rcc>
</revisions>
</file>

<file path=xl/revisions/revisionLog5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K23" start="0" length="2147483647">
    <dxf>
      <font>
        <color rgb="FFFF0000"/>
      </font>
    </dxf>
  </rfmt>
  <rfmt sheetId="6" sqref="K23" start="0" length="2147483647">
    <dxf/>
  </rfmt>
  <rfmt sheetId="6" sqref="K23" start="0" length="2147483647">
    <dxf>
      <font>
        <color theme="1"/>
      </font>
    </dxf>
  </rfmt>
  <rfmt sheetId="6" sqref="K23">
    <dxf>
      <fill>
        <patternFill>
          <bgColor rgb="FFFF0000"/>
        </patternFill>
      </fill>
    </dxf>
  </rfmt>
</revisions>
</file>

<file path=xl/revisions/revisionLog5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M47" start="0" length="2147483647">
    <dxf>
      <font>
        <color rgb="FFFF0000"/>
      </font>
    </dxf>
  </rfmt>
  <rfmt sheetId="6" sqref="M48" start="0" length="0">
    <dxf>
      <font>
        <sz val="11"/>
        <color rgb="FFFF0000"/>
        <name val="Calibri"/>
        <family val="2"/>
        <scheme val="minor"/>
      </font>
    </dxf>
  </rfmt>
  <rcc rId="11559" sId="6">
    <nc r="M47" t="inlineStr">
      <is>
        <t>korrekt bis 29.</t>
      </is>
    </nc>
  </rcc>
  <rcc rId="11560" sId="6" odxf="1" dxf="1" numFmtId="4">
    <nc r="M48">
      <v>30771.9</v>
    </nc>
    <ndxf>
      <numFmt numFmtId="4" formatCode="#,##0.00"/>
    </ndxf>
  </rcc>
  <rcc rId="11561" sId="6" odxf="1" dxf="1">
    <nc r="U47" t="inlineStr">
      <is>
        <t>korrekt bis 29.</t>
      </is>
    </nc>
    <odxf>
      <font>
        <sz val="11"/>
        <color theme="1"/>
        <name val="Calibri"/>
        <family val="2"/>
        <scheme val="minor"/>
      </font>
    </odxf>
    <ndxf>
      <font>
        <sz val="11"/>
        <color rgb="FFFF0000"/>
        <name val="Calibri"/>
        <family val="2"/>
        <scheme val="minor"/>
      </font>
    </ndxf>
  </rcc>
  <rcc rId="11562" sId="6">
    <nc r="U48">
      <v>10061.61</v>
    </nc>
  </rcc>
  <rfmt sheetId="6" sqref="U48" start="0" length="2147483647">
    <dxf>
      <font>
        <color rgb="FFFF0000"/>
      </font>
    </dxf>
  </rfmt>
  <rcc rId="11563" sId="6" odxf="1" dxf="1">
    <nc r="I47" t="inlineStr">
      <is>
        <t>korrekt bis 29.</t>
      </is>
    </nc>
    <odxf>
      <font>
        <sz val="10"/>
        <name val="DIN Offc"/>
        <scheme val="none"/>
      </font>
    </odxf>
    <ndxf>
      <font>
        <sz val="10"/>
        <color rgb="FFFF0000"/>
        <name val="DIN Offc"/>
        <scheme val="none"/>
      </font>
    </ndxf>
  </rcc>
  <rcc rId="11564" sId="6">
    <nc r="I48">
      <v>24211</v>
    </nc>
  </rcc>
  <rfmt sheetId="6" sqref="I48" start="0" length="2147483647">
    <dxf>
      <font>
        <color rgb="FFFF0000"/>
      </font>
    </dxf>
  </rfmt>
  <rcc rId="11565" sId="6" numFmtId="4">
    <nc r="I32">
      <v>0</v>
    </nc>
  </rcc>
  <rfmt sheetId="6" sqref="Q23">
    <dxf>
      <fill>
        <patternFill>
          <bgColor rgb="FF00B050"/>
        </patternFill>
      </fill>
    </dxf>
  </rfmt>
  <rfmt sheetId="6" sqref="Q23">
    <dxf>
      <fill>
        <patternFill>
          <bgColor theme="6"/>
        </patternFill>
      </fill>
    </dxf>
  </rfmt>
  <rfmt sheetId="6" sqref="Q23">
    <dxf>
      <fill>
        <patternFill>
          <bgColor rgb="FF92D050"/>
        </patternFill>
      </fill>
    </dxf>
  </rfmt>
  <rfmt sheetId="6" sqref="N1">
    <dxf>
      <fill>
        <patternFill patternType="solid">
          <bgColor rgb="FF92D050"/>
        </patternFill>
      </fill>
    </dxf>
  </rfmt>
  <rcc rId="11566" sId="6">
    <nc r="O1" t="inlineStr">
      <is>
        <t>Rekord</t>
      </is>
    </nc>
  </rcc>
</revisions>
</file>

<file path=xl/revisions/revisionLog5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67" sId="6">
    <oc r="S3" t="inlineStr">
      <is>
        <r>
          <rPr>
            <b/>
            <sz val="11"/>
            <rFont val="DIN Offc Medium"/>
            <family val="2"/>
          </rPr>
          <t>TOTAL</t>
        </r>
        <r>
          <rPr>
            <sz val="11"/>
            <rFont val="DIN Offc Medium"/>
            <family val="2"/>
          </rPr>
          <t xml:space="preserve"> Gesamtbetrieb ohne Seebad</t>
        </r>
      </is>
    </oc>
    <nc r="S3" t="inlineStr">
      <is>
        <t>TOTAL Gesamtbetrieb ohne Seebad</t>
      </is>
    </nc>
  </rcc>
  <rcc rId="11568" sId="6">
    <oc r="O5">
      <f>M5+N5</f>
    </oc>
    <nc r="O5">
      <f>M5+N5</f>
    </nc>
  </rcc>
  <rcc rId="11569" sId="6">
    <oc r="S5">
      <f>SUM(C5+E5+G5+I5+K5+O5+Q5)</f>
    </oc>
    <nc r="S5">
      <f>SUM(C5+E5+G5+I5+K5+O5+Q5)</f>
    </nc>
  </rcc>
  <rcc rId="11570" sId="6">
    <oc r="T5">
      <f>SUM(D5+F5+H5+J5+L5+P5+R5)</f>
    </oc>
    <nc r="T5">
      <f>SUM(D5+F5+H5+J5+L5+P5+R5)</f>
    </nc>
  </rcc>
  <rcc rId="11571" sId="6">
    <oc r="W5">
      <f>SUM(S5+U5)</f>
    </oc>
    <nc r="W5">
      <f>SUM(S5+U5)</f>
    </nc>
  </rcc>
  <rcc rId="11572" sId="6">
    <oc r="X5">
      <f>SUM(T5+V5)</f>
    </oc>
    <nc r="X5">
      <f>SUM(T5+V5)</f>
    </nc>
  </rcc>
  <rcc rId="11573" sId="6">
    <oc r="A6">
      <f>SUM(A5+1)</f>
    </oc>
    <nc r="A6">
      <f>SUM(A5+1)</f>
    </nc>
  </rcc>
  <rcc rId="11574" sId="6" numFmtId="4">
    <oc r="K6">
      <v>15918.4</v>
    </oc>
    <nc r="K6">
      <f>15918.4-3363</f>
    </nc>
  </rcc>
  <rcc rId="11575" sId="6">
    <oc r="O6">
      <f>M6+N6</f>
    </oc>
    <nc r="O6">
      <f>M6+N6</f>
    </nc>
  </rcc>
  <rcc rId="11576" sId="6">
    <oc r="S6">
      <f>SUM(C6+E6+G6+I6+K6+O6+Q6)</f>
    </oc>
    <nc r="S6">
      <f>SUM(C6+E6+G6+I6+K6+O6+Q6)</f>
    </nc>
  </rcc>
  <rcc rId="11577" sId="6">
    <oc r="T6">
      <f>SUM(D6+F6+H6+J6+L6+P6+R6)</f>
    </oc>
    <nc r="T6">
      <f>SUM(D6+F6+H6+J6+L6+P6+R6)</f>
    </nc>
  </rcc>
  <rcc rId="11578" sId="6">
    <oc r="W6">
      <f>SUM(S6+U6)</f>
    </oc>
    <nc r="W6">
      <f>SUM(S6+U6)</f>
    </nc>
  </rcc>
  <rcc rId="11579" sId="6">
    <oc r="X6">
      <f>SUM(T6+V6)</f>
    </oc>
    <nc r="X6">
      <f>SUM(T6+V6)</f>
    </nc>
  </rcc>
  <rcc rId="11580" sId="6">
    <oc r="A7">
      <f>SUM(A6+1)</f>
    </oc>
    <nc r="A7">
      <f>SUM(A6+1)</f>
    </nc>
  </rcc>
  <rcc rId="11581" sId="6">
    <oc r="O7">
      <f>M7+N7</f>
    </oc>
    <nc r="O7">
      <f>M7+N7</f>
    </nc>
  </rcc>
  <rcc rId="11582" sId="6">
    <oc r="S7">
      <f>SUM(C7+E7+G7+I7+K7+O7+Q7)</f>
    </oc>
    <nc r="S7">
      <f>SUM(C7+E7+G7+I7+K7+O7+Q7)</f>
    </nc>
  </rcc>
  <rcc rId="11583" sId="6">
    <oc r="T7">
      <f>SUM(D7+F7+H7+J7+L7+P7+R7)</f>
    </oc>
    <nc r="T7">
      <f>SUM(D7+F7+H7+J7+L7+P7+R7)</f>
    </nc>
  </rcc>
  <rcc rId="11584" sId="6">
    <oc r="W7">
      <f>SUM(S7+U7)</f>
    </oc>
    <nc r="W7">
      <f>SUM(S7+U7)</f>
    </nc>
  </rcc>
  <rcc rId="11585" sId="6">
    <oc r="X7">
      <f>SUM(T7+V7)</f>
    </oc>
    <nc r="X7">
      <f>SUM(T7+V7)</f>
    </nc>
  </rcc>
  <rcc rId="11586" sId="6">
    <oc r="A8">
      <f>SUM(A7+1)</f>
    </oc>
    <nc r="A8">
      <f>SUM(A7+1)</f>
    </nc>
  </rcc>
  <rcc rId="11587" sId="6">
    <oc r="E8">
      <f>19266.3-1331.1</f>
    </oc>
    <nc r="E8">
      <f>19266.3-1331.1</f>
    </nc>
  </rcc>
  <rcc rId="11588" sId="6">
    <oc r="O8">
      <f>M8+N8</f>
    </oc>
    <nc r="O8">
      <f>M8+N8</f>
    </nc>
  </rcc>
  <rcc rId="11589" sId="6">
    <oc r="S8">
      <f>SUM(C8+E8+G8+I8+K8+O8+Q8)</f>
    </oc>
    <nc r="S8">
      <f>SUM(C8+E8+G8+I8+K8+O8+Q8)</f>
    </nc>
  </rcc>
  <rcc rId="11590" sId="6">
    <oc r="T8">
      <f>SUM(D8+F8+H8+J8+L8+P8+R8)</f>
    </oc>
    <nc r="T8">
      <f>SUM(D8+F8+H8+J8+L8+P8+R8)</f>
    </nc>
  </rcc>
  <rcc rId="11591" sId="6">
    <oc r="W8">
      <f>SUM(S8+U8)</f>
    </oc>
    <nc r="W8">
      <f>SUM(S8+U8)</f>
    </nc>
  </rcc>
  <rcc rId="11592" sId="6">
    <oc r="X8">
      <f>SUM(T8+V8)</f>
    </oc>
    <nc r="X8">
      <f>SUM(T8+V8)</f>
    </nc>
  </rcc>
  <rcc rId="11593" sId="6">
    <oc r="C9">
      <f>SUM(C5:C8)</f>
    </oc>
    <nc r="C9">
      <f>SUM(C5:C8)</f>
    </nc>
  </rcc>
  <rcc rId="11594" sId="6">
    <oc r="D9">
      <f>SUM(D5:D8)</f>
    </oc>
    <nc r="D9">
      <f>SUM(D5:D8)</f>
    </nc>
  </rcc>
  <rcc rId="11595" sId="6">
    <oc r="E9">
      <f>SUM(E5:E8)</f>
    </oc>
    <nc r="E9">
      <f>SUM(E5:E8)</f>
    </nc>
  </rcc>
  <rcc rId="11596" sId="6">
    <oc r="F9">
      <f>SUM(F5:F8)</f>
    </oc>
    <nc r="F9">
      <f>SUM(F5:F8)</f>
    </nc>
  </rcc>
  <rcc rId="11597" sId="6">
    <oc r="G9">
      <f>SUM(G5:G8)</f>
    </oc>
    <nc r="G9">
      <f>SUM(G5:G8)</f>
    </nc>
  </rcc>
  <rcc rId="11598" sId="6">
    <oc r="H9">
      <f>SUM(H5:H8)</f>
    </oc>
    <nc r="H9">
      <f>SUM(H5:H8)</f>
    </nc>
  </rcc>
  <rcc rId="11599" sId="6">
    <oc r="I9">
      <f>SUM(I5:I8)</f>
    </oc>
    <nc r="I9">
      <f>SUM(I5:I8)</f>
    </nc>
  </rcc>
  <rcc rId="11600" sId="6">
    <oc r="J9">
      <f>SUM(J5:J8)</f>
    </oc>
    <nc r="J9">
      <f>SUM(J5:J8)</f>
    </nc>
  </rcc>
  <rcc rId="11601" sId="6">
    <oc r="K9">
      <f>SUM(K5:K8)</f>
    </oc>
    <nc r="K9">
      <f>SUM(K5:K8)</f>
    </nc>
  </rcc>
  <rcc rId="11602" sId="6">
    <oc r="L9">
      <f>SUM(L5:L8)</f>
    </oc>
    <nc r="L9">
      <f>SUM(L5:L8)</f>
    </nc>
  </rcc>
  <rcc rId="11603" sId="6">
    <oc r="M9">
      <f>SUM(M5:M8)</f>
    </oc>
    <nc r="M9">
      <f>SUM(M5:M8)</f>
    </nc>
  </rcc>
  <rcc rId="11604" sId="6">
    <oc r="N9">
      <f>SUM(N5:N8)</f>
    </oc>
    <nc r="N9">
      <f>SUM(N5:N8)</f>
    </nc>
  </rcc>
  <rcc rId="11605" sId="6">
    <oc r="O9">
      <f>SUM(O5:O8)</f>
    </oc>
    <nc r="O9">
      <f>SUM(O5:O8)</f>
    </nc>
  </rcc>
  <rcc rId="11606" sId="6">
    <oc r="P9">
      <f>SUM(P5:P8)</f>
    </oc>
    <nc r="P9">
      <f>SUM(P5:P8)</f>
    </nc>
  </rcc>
  <rcc rId="11607" sId="6">
    <oc r="Q9">
      <f>SUM(Q5:Q8)</f>
    </oc>
    <nc r="Q9">
      <f>SUM(Q5:Q8)</f>
    </nc>
  </rcc>
  <rcc rId="11608" sId="6">
    <oc r="R9">
      <f>SUM(R5:R8)</f>
    </oc>
    <nc r="R9">
      <f>SUM(R5:R8)</f>
    </nc>
  </rcc>
  <rcc rId="11609" sId="6">
    <oc r="S9">
      <f>SUM(S5:S8)</f>
    </oc>
    <nc r="S9">
      <f>SUM(S5:S8)</f>
    </nc>
  </rcc>
  <rcc rId="11610" sId="6">
    <oc r="T9">
      <f>SUM(T5:T8)</f>
    </oc>
    <nc r="T9">
      <f>SUM(T5:T8)</f>
    </nc>
  </rcc>
  <rcc rId="11611" sId="6">
    <oc r="U9">
      <f>SUM(U5:U8)</f>
    </oc>
    <nc r="U9">
      <f>SUM(U5:U8)</f>
    </nc>
  </rcc>
  <rcc rId="11612" sId="6">
    <oc r="V9">
      <f>SUM(V5:V8)</f>
    </oc>
    <nc r="V9">
      <f>SUM(V5:V8)</f>
    </nc>
  </rcc>
  <rcc rId="11613" sId="6">
    <oc r="W9">
      <f>SUM(W5:W8)</f>
    </oc>
    <nc r="W9">
      <f>SUM(W5:W8)</f>
    </nc>
  </rcc>
  <rcc rId="11614" sId="6">
    <oc r="X9">
      <f>SUM(X5:X8)</f>
    </oc>
    <nc r="X9">
      <f>SUM(X5:X8)</f>
    </nc>
  </rcc>
  <rcc rId="11615" sId="6">
    <oc r="Y9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oc>
    <nc r="Y9" t="inlineStr">
      <is>
        <t>Ø Temp</t>
      </is>
    </nc>
  </rcc>
  <rcc rId="11616" sId="6">
    <oc r="Z9">
      <f>SUM(Z5:Z8)/6</f>
    </oc>
    <nc r="Z9">
      <f>SUM(Z5:Z8)/6</f>
    </nc>
  </rcc>
  <rcc rId="11617" sId="6">
    <oc r="A10">
      <f>SUM(A8+1)</f>
    </oc>
    <nc r="A10">
      <f>SUM(A8+1)</f>
    </nc>
  </rcc>
  <rcc rId="11618" sId="6" numFmtId="4">
    <oc r="C10">
      <v>243.9</v>
    </oc>
    <nc r="C10">
      <v>623.9</v>
    </nc>
  </rcc>
  <rcc rId="11619" sId="6">
    <oc r="O10">
      <f>M10+N10</f>
    </oc>
    <nc r="O10">
      <f>M10+N10</f>
    </nc>
  </rcc>
  <rcc rId="11620" sId="6">
    <oc r="S10">
      <f>SUM(C10+E10+G10+I10+K10+O10+Q10)</f>
    </oc>
    <nc r="S10">
      <f>SUM(C10+E10+G10+I10+K10+O10+Q10)</f>
    </nc>
  </rcc>
  <rcc rId="11621" sId="6">
    <oc r="T10">
      <f>SUM(D10+F10+H10+J10+L10+P10+R10)</f>
    </oc>
    <nc r="T10">
      <f>SUM(D10+F10+H10+J10+L10+P10+R10)</f>
    </nc>
  </rcc>
  <rcc rId="11622" sId="6">
    <oc r="W10">
      <f>SUM(S10+U10)</f>
    </oc>
    <nc r="W10">
      <f>SUM(S10+U10)</f>
    </nc>
  </rcc>
  <rcc rId="11623" sId="6">
    <oc r="X10">
      <f>SUM(T10+V10)</f>
    </oc>
    <nc r="X10">
      <f>SUM(T10+V10)</f>
    </nc>
  </rcc>
  <rcc rId="11624" sId="6">
    <oc r="A11">
      <f>SUM(A10+1)</f>
    </oc>
    <nc r="A11">
      <f>SUM(A10+1)</f>
    </nc>
  </rcc>
  <rcc rId="11625" sId="6">
    <oc r="O11">
      <f>M11+N11</f>
    </oc>
    <nc r="O11">
      <f>M11+N11</f>
    </nc>
  </rcc>
  <rcc rId="11626" sId="6">
    <oc r="S11">
      <f>SUM(C11+E11+G11+I11+K11+O11+Q11)</f>
    </oc>
    <nc r="S11">
      <f>SUM(C11+E11+G11+I11+K11+O11+Q11)</f>
    </nc>
  </rcc>
  <rcc rId="11627" sId="6">
    <oc r="T11">
      <f>SUM(D11+F11+H11+J11+L11+P11+R11)</f>
    </oc>
    <nc r="T11">
      <f>SUM(D11+F11+H11+J11+L11+P11+R11)</f>
    </nc>
  </rcc>
  <rcc rId="11628" sId="6">
    <oc r="W11">
      <f>SUM(S11+U11)</f>
    </oc>
    <nc r="W11">
      <f>SUM(S11+U11)</f>
    </nc>
  </rcc>
  <rcc rId="11629" sId="6">
    <oc r="X11">
      <f>SUM(T11+V11)</f>
    </oc>
    <nc r="X11">
      <f>SUM(T11+V11)</f>
    </nc>
  </rcc>
  <rcc rId="11630" sId="6">
    <oc r="A12">
      <f>SUM(A11+1)</f>
    </oc>
    <nc r="A12">
      <f>SUM(A11+1)</f>
    </nc>
  </rcc>
  <rcc rId="11631" sId="6" numFmtId="4">
    <oc r="C12">
      <v>674</v>
    </oc>
    <nc r="C12">
      <v>-3138.7</v>
    </nc>
  </rcc>
  <rcc rId="11632" sId="6">
    <oc r="O12">
      <f>M12+N12</f>
    </oc>
    <nc r="O12">
      <f>M12+N12</f>
    </nc>
  </rcc>
  <rcc rId="11633" sId="6">
    <oc r="S12">
      <f>SUM(C12+E12+G12+I12+K12+O12+Q12)</f>
    </oc>
    <nc r="S12">
      <f>SUM(C12+E12+G12+I12+K12+O12+Q12)</f>
    </nc>
  </rcc>
  <rcc rId="11634" sId="6">
    <oc r="T12">
      <f>SUM(D12+F12+H12+J12+L12+P12+R12)</f>
    </oc>
    <nc r="T12">
      <f>SUM(D12+F12+H12+J12+L12+P12+R12)</f>
    </nc>
  </rcc>
  <rcc rId="11635" sId="6">
    <oc r="W12">
      <f>SUM(S12+U12)</f>
    </oc>
    <nc r="W12">
      <f>SUM(S12+U12)</f>
    </nc>
  </rcc>
  <rcc rId="11636" sId="6">
    <oc r="X12">
      <f>SUM(T12+V12)</f>
    </oc>
    <nc r="X12">
      <f>SUM(T12+V12)</f>
    </nc>
  </rcc>
  <rcc rId="11637" sId="6">
    <oc r="A13">
      <f>SUM(A12+1)</f>
    </oc>
    <nc r="A13">
      <f>SUM(A12+1)</f>
    </nc>
  </rcc>
  <rcc rId="11638" sId="6">
    <oc r="O13">
      <f>M13+N13</f>
    </oc>
    <nc r="O13">
      <f>M13+N13</f>
    </nc>
  </rcc>
  <rcc rId="11639" sId="6">
    <oc r="S13">
      <f>SUM(C13+E13+G13+I13+K13+O13+Q13)</f>
    </oc>
    <nc r="S13">
      <f>SUM(C13+E13+G13+I13+K13+O13+Q13)</f>
    </nc>
  </rcc>
  <rcc rId="11640" sId="6">
    <oc r="T13">
      <f>SUM(D13+F13+H13+J13+L13+P13+R13)</f>
    </oc>
    <nc r="T13">
      <f>SUM(D13+F13+H13+J13+L13+P13+R13)</f>
    </nc>
  </rcc>
  <rcc rId="11641" sId="6">
    <oc r="W13">
      <f>SUM(S13+U13)</f>
    </oc>
    <nc r="W13">
      <f>SUM(S13+U13)</f>
    </nc>
  </rcc>
  <rcc rId="11642" sId="6">
    <oc r="X13">
      <f>SUM(T13+V13)</f>
    </oc>
    <nc r="X13">
      <f>SUM(T13+V13)</f>
    </nc>
  </rcc>
  <rcc rId="11643" sId="6">
    <oc r="A14">
      <f>SUM(A13+1)</f>
    </oc>
    <nc r="A14">
      <f>SUM(A13+1)</f>
    </nc>
  </rcc>
  <rcc rId="11644" sId="6">
    <oc r="O14">
      <f>M14+N14</f>
    </oc>
    <nc r="O14">
      <f>M14+N14</f>
    </nc>
  </rcc>
  <rcc rId="11645" sId="6">
    <oc r="S14">
      <f>SUM(C14+E14+G14+I14+K14+O14+Q14)</f>
    </oc>
    <nc r="S14">
      <f>SUM(C14+E14+G14+I14+K14+O14+Q14)</f>
    </nc>
  </rcc>
  <rcc rId="11646" sId="6">
    <oc r="T14">
      <f>SUM(D14+F14+H14+J14+L14+P14+R14)</f>
    </oc>
    <nc r="T14">
      <f>SUM(D14+F14+H14+J14+L14+P14+R14)</f>
    </nc>
  </rcc>
  <rcc rId="11647" sId="6">
    <oc r="W14">
      <f>SUM(S14+U14)</f>
    </oc>
    <nc r="W14">
      <f>SUM(S14+U14)</f>
    </nc>
  </rcc>
  <rcc rId="11648" sId="6">
    <oc r="X14">
      <f>SUM(T14+V14)</f>
    </oc>
    <nc r="X14">
      <f>SUM(T14+V14)</f>
    </nc>
  </rcc>
  <rcc rId="11649" sId="6">
    <oc r="A15">
      <f>SUM(A14+1)</f>
    </oc>
    <nc r="A15">
      <f>SUM(A14+1)</f>
    </nc>
  </rcc>
  <rcc rId="11650" sId="6">
    <oc r="O15">
      <f>M15+N15</f>
    </oc>
    <nc r="O15">
      <f>M15+N15</f>
    </nc>
  </rcc>
  <rcc rId="11651" sId="6">
    <oc r="S15">
      <f>SUM(C15+E15+G15+I15+K15+O15+Q15)</f>
    </oc>
    <nc r="S15">
      <f>SUM(C15+E15+G15+I15+K15+O15+Q15)</f>
    </nc>
  </rcc>
  <rcc rId="11652" sId="6">
    <oc r="T15">
      <f>SUM(D15+F15+H15+J15+L15+P15+R15)</f>
    </oc>
    <nc r="T15">
      <f>SUM(D15+F15+H15+J15+L15+P15+R15)</f>
    </nc>
  </rcc>
  <rcc rId="11653" sId="6">
    <oc r="W15">
      <f>SUM(S15+U15)</f>
    </oc>
    <nc r="W15">
      <f>SUM(S15+U15)</f>
    </nc>
  </rcc>
  <rcc rId="11654" sId="6">
    <oc r="X15">
      <f>SUM(T15+V15)</f>
    </oc>
    <nc r="X15">
      <f>SUM(T15+V15)</f>
    </nc>
  </rcc>
  <rcc rId="11655" sId="6">
    <oc r="A16">
      <f>SUM(A15+1)</f>
    </oc>
    <nc r="A16">
      <f>SUM(A15+1)</f>
    </nc>
  </rcc>
  <rcc rId="11656" sId="6">
    <oc r="K16">
      <f>2027.5-262.5</f>
    </oc>
    <nc r="K16">
      <f>2027.5-262.5</f>
    </nc>
  </rcc>
  <rcc rId="11657" sId="6">
    <oc r="O16">
      <f>M16+N16</f>
    </oc>
    <nc r="O16">
      <f>M16+N16</f>
    </nc>
  </rcc>
  <rcc rId="11658" sId="6">
    <oc r="S16">
      <f>SUM(C16+E16+G16+I16+K16+O16+Q16)</f>
    </oc>
    <nc r="S16">
      <f>SUM(C16+E16+G16+I16+K16+O16+Q16)</f>
    </nc>
  </rcc>
  <rcc rId="11659" sId="6">
    <oc r="T16">
      <f>SUM(D16+F16+H16+J16+L16+P16+R16)</f>
    </oc>
    <nc r="T16">
      <f>SUM(D16+F16+H16+J16+L16+P16+R16)</f>
    </nc>
  </rcc>
  <rcc rId="11660" sId="6">
    <oc r="W16">
      <f>SUM(S16+U16)</f>
    </oc>
    <nc r="W16">
      <f>SUM(S16+U16)</f>
    </nc>
  </rcc>
  <rcc rId="11661" sId="6">
    <oc r="X16">
      <f>SUM(T16+V16)</f>
    </oc>
    <nc r="X16">
      <f>SUM(T16+V16)</f>
    </nc>
  </rcc>
  <rcc rId="11662" sId="6">
    <oc r="B17">
      <f>SUM(B9+1)</f>
    </oc>
    <nc r="B17">
      <f>SUM(B9+1)</f>
    </nc>
  </rcc>
  <rcc rId="11663" sId="6">
    <oc r="C17">
      <f>SUM(C10:C16)</f>
    </oc>
    <nc r="C17">
      <f>SUM(C10:C16)</f>
    </nc>
  </rcc>
  <rcc rId="11664" sId="6">
    <oc r="D17">
      <f>SUM(D10:D16)</f>
    </oc>
    <nc r="D17">
      <f>SUM(D10:D16)</f>
    </nc>
  </rcc>
  <rcc rId="11665" sId="6">
    <oc r="E17">
      <f>SUM(E10:E16)</f>
    </oc>
    <nc r="E17">
      <f>SUM(E10:E16)</f>
    </nc>
  </rcc>
  <rcc rId="11666" sId="6">
    <oc r="F17">
      <f>SUM(F10:F16)</f>
    </oc>
    <nc r="F17">
      <f>SUM(F10:F16)</f>
    </nc>
  </rcc>
  <rcc rId="11667" sId="6">
    <oc r="G17">
      <f>SUM(G10:G16)</f>
    </oc>
    <nc r="G17">
      <f>SUM(G10:G16)</f>
    </nc>
  </rcc>
  <rcc rId="11668" sId="6">
    <oc r="H17">
      <f>SUM(H10:H16)</f>
    </oc>
    <nc r="H17">
      <f>SUM(H10:H16)</f>
    </nc>
  </rcc>
  <rcc rId="11669" sId="6">
    <oc r="I17">
      <f>SUM(I10:I16)</f>
    </oc>
    <nc r="I17">
      <f>SUM(I10:I16)</f>
    </nc>
  </rcc>
  <rcc rId="11670" sId="6">
    <oc r="J17">
      <f>SUM(J10:J16)</f>
    </oc>
    <nc r="J17">
      <f>SUM(J10:J16)</f>
    </nc>
  </rcc>
  <rcc rId="11671" sId="6">
    <oc r="K17">
      <f>SUM(K10:K16)</f>
    </oc>
    <nc r="K17">
      <f>SUM(K10:K16)</f>
    </nc>
  </rcc>
  <rcc rId="11672" sId="6">
    <oc r="L17">
      <f>SUM(L10:L16)</f>
    </oc>
    <nc r="L17">
      <f>SUM(L10:L16)</f>
    </nc>
  </rcc>
  <rcc rId="11673" sId="6">
    <oc r="M17">
      <f>SUM(M10:M16)</f>
    </oc>
    <nc r="M17">
      <f>SUM(M10:M16)</f>
    </nc>
  </rcc>
  <rcc rId="11674" sId="6">
    <oc r="N17">
      <f>SUM(N10:N16)</f>
    </oc>
    <nc r="N17">
      <f>SUM(N10:N16)</f>
    </nc>
  </rcc>
  <rcc rId="11675" sId="6">
    <oc r="O17">
      <f>SUM(O10:O16)</f>
    </oc>
    <nc r="O17">
      <f>SUM(O10:O16)</f>
    </nc>
  </rcc>
  <rcc rId="11676" sId="6">
    <oc r="P17">
      <f>SUM(P10:P16)</f>
    </oc>
    <nc r="P17">
      <f>SUM(P10:P16)</f>
    </nc>
  </rcc>
  <rcc rId="11677" sId="6">
    <oc r="Q17">
      <f>SUM(Q10:Q16)</f>
    </oc>
    <nc r="Q17">
      <f>SUM(Q10:Q16)</f>
    </nc>
  </rcc>
  <rcc rId="11678" sId="6">
    <oc r="R17">
      <f>SUM(R10:R16)</f>
    </oc>
    <nc r="R17">
      <f>SUM(R10:R16)</f>
    </nc>
  </rcc>
  <rcc rId="11679" sId="6">
    <oc r="S17">
      <f>SUM(S10:S16)</f>
    </oc>
    <nc r="S17">
      <f>SUM(S10:S16)</f>
    </nc>
  </rcc>
  <rcc rId="11680" sId="6">
    <oc r="T17">
      <f>SUM(T10:T16)</f>
    </oc>
    <nc r="T17">
      <f>SUM(T10:T16)</f>
    </nc>
  </rcc>
  <rcc rId="11681" sId="6">
    <oc r="U17">
      <f>SUM(U10:U16)</f>
    </oc>
    <nc r="U17">
      <f>SUM(U10:U16)</f>
    </nc>
  </rcc>
  <rcc rId="11682" sId="6">
    <oc r="V17">
      <f>SUM(V10:V16)</f>
    </oc>
    <nc r="V17">
      <f>SUM(V10:V16)</f>
    </nc>
  </rcc>
  <rcc rId="11683" sId="6">
    <oc r="W17">
      <f>SUM(W10:W16)</f>
    </oc>
    <nc r="W17">
      <f>SUM(W10:W16)</f>
    </nc>
  </rcc>
  <rcc rId="11684" sId="6">
    <oc r="X17">
      <f>SUM(X10:X16)</f>
    </oc>
    <nc r="X17">
      <f>SUM(X10:X16)</f>
    </nc>
  </rcc>
  <rcc rId="11685" sId="6">
    <oc r="Y17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oc>
    <nc r="Y17" t="inlineStr">
      <is>
        <t>Ø Temp</t>
      </is>
    </nc>
  </rcc>
  <rcc rId="11686" sId="6">
    <oc r="Z17">
      <f>SUM(Z10:Z16)/7</f>
    </oc>
    <nc r="Z17">
      <f>SUM(Z10:Z16)/7</f>
    </nc>
  </rcc>
  <rcc rId="11687" sId="6">
    <oc r="A18">
      <f>SUM(A16+1)</f>
    </oc>
    <nc r="A18">
      <f>SUM(A16+1)</f>
    </nc>
  </rcc>
  <rcc rId="11688" sId="6">
    <oc r="O18">
      <f>M18+N18</f>
    </oc>
    <nc r="O18">
      <f>M18+N18</f>
    </nc>
  </rcc>
  <rcc rId="11689" sId="6">
    <oc r="S18">
      <f>SUM(C18+E18+G18+I18+K18+O18+Q18)</f>
    </oc>
    <nc r="S18">
      <f>SUM(C18+E18+G18+I18+K18+O18+Q18)</f>
    </nc>
  </rcc>
  <rcc rId="11690" sId="6">
    <oc r="T18">
      <f>SUM(D18+F18+H18+J18+L18+P18+R18)</f>
    </oc>
    <nc r="T18">
      <f>SUM(D18+F18+H18+J18+L18+P18+R18)</f>
    </nc>
  </rcc>
  <rcc rId="11691" sId="6">
    <oc r="W18">
      <f>SUM(S18+U18)</f>
    </oc>
    <nc r="W18">
      <f>SUM(S18+U18)</f>
    </nc>
  </rcc>
  <rcc rId="11692" sId="6">
    <oc r="X18">
      <f>SUM(T18+V18)</f>
    </oc>
    <nc r="X18">
      <f>SUM(T18+V18)</f>
    </nc>
  </rcc>
  <rcc rId="11693" sId="6">
    <oc r="A19">
      <f>SUM(A18+1)</f>
    </oc>
    <nc r="A19">
      <f>SUM(A18+1)</f>
    </nc>
  </rcc>
  <rcc rId="11694" sId="6">
    <oc r="O19">
      <f>M19+N19</f>
    </oc>
    <nc r="O19">
      <f>M19+N19</f>
    </nc>
  </rcc>
  <rcc rId="11695" sId="6">
    <oc r="S19">
      <f>SUM(C19+E19+G19+I19+K19+O19+Q19)</f>
    </oc>
    <nc r="S19">
      <f>SUM(C19+E19+G19+I19+K19+O19+Q19)</f>
    </nc>
  </rcc>
  <rcc rId="11696" sId="6">
    <oc r="T19">
      <f>SUM(D19+F19+H19+J19+L19+P19+R19)</f>
    </oc>
    <nc r="T19">
      <f>SUM(D19+F19+H19+J19+L19+P19+R19)</f>
    </nc>
  </rcc>
  <rcc rId="11697" sId="6">
    <oc r="W19">
      <f>SUM(S19+U19)</f>
    </oc>
    <nc r="W19">
      <f>SUM(S19+U19)</f>
    </nc>
  </rcc>
  <rcc rId="11698" sId="6">
    <oc r="X19">
      <f>SUM(T19+V19)</f>
    </oc>
    <nc r="X19">
      <f>SUM(T19+V19)</f>
    </nc>
  </rcc>
  <rcc rId="11699" sId="6">
    <oc r="A20">
      <f>SUM(A19+1)</f>
    </oc>
    <nc r="A20">
      <f>SUM(A19+1)</f>
    </nc>
  </rcc>
  <rcc rId="11700" sId="6">
    <oc r="O20">
      <f>M20+N20</f>
    </oc>
    <nc r="O20">
      <f>M20+N20</f>
    </nc>
  </rcc>
  <rcc rId="11701" sId="6">
    <oc r="S20">
      <f>SUM(C20+E20+G20+I20+K20+O20+Q20)</f>
    </oc>
    <nc r="S20">
      <f>SUM(C20+E20+G20+I20+K20+O20+Q20)</f>
    </nc>
  </rcc>
  <rcc rId="11702" sId="6">
    <oc r="T20">
      <f>SUM(D20+F20+H20+J20+L20+P20+R20)</f>
    </oc>
    <nc r="T20">
      <f>SUM(D20+F20+H20+J20+L20+P20+R20)</f>
    </nc>
  </rcc>
  <rcc rId="11703" sId="6">
    <oc r="W20">
      <f>SUM(S20+U20)</f>
    </oc>
    <nc r="W20">
      <f>SUM(S20+U20)</f>
    </nc>
  </rcc>
  <rcc rId="11704" sId="6">
    <oc r="X20">
      <f>SUM(T20+V20)</f>
    </oc>
    <nc r="X20">
      <f>SUM(T20+V20)</f>
    </nc>
  </rcc>
  <rcc rId="11705" sId="6">
    <oc r="A21">
      <f>SUM(A20+1)</f>
    </oc>
    <nc r="A21">
      <f>SUM(A20+1)</f>
    </nc>
  </rcc>
  <rcc rId="11706" sId="6">
    <oc r="O21">
      <f>M21+N21</f>
    </oc>
    <nc r="O21">
      <f>M21+N21</f>
    </nc>
  </rcc>
  <rcc rId="11707" sId="6">
    <oc r="S21">
      <f>SUM(C21+E21+G21+I21+K21+O21+Q21)</f>
    </oc>
    <nc r="S21">
      <f>SUM(C21+E21+G21+I21+K21+O21+Q21)</f>
    </nc>
  </rcc>
  <rcc rId="11708" sId="6">
    <oc r="T21">
      <f>SUM(D21+F21+H21+J21+L21+P21+R21)</f>
    </oc>
    <nc r="T21">
      <f>SUM(D21+F21+H21+J21+L21+P21+R21)</f>
    </nc>
  </rcc>
  <rcc rId="11709" sId="6">
    <oc r="W21">
      <f>SUM(S21+U21)</f>
    </oc>
    <nc r="W21">
      <f>SUM(S21+U21)</f>
    </nc>
  </rcc>
  <rcc rId="11710" sId="6">
    <oc r="X21">
      <f>SUM(T21+V21)</f>
    </oc>
    <nc r="X21">
      <f>SUM(T21+V21)</f>
    </nc>
  </rcc>
  <rcc rId="11711" sId="6">
    <oc r="A22">
      <f>SUM(A21+1)</f>
    </oc>
    <nc r="A22">
      <f>SUM(A21+1)</f>
    </nc>
  </rcc>
  <rcc rId="11712" sId="6">
    <oc r="K22">
      <f>19786.2-4056</f>
    </oc>
    <nc r="K22">
      <f>19786.2-4056</f>
    </nc>
  </rcc>
  <rcc rId="11713" sId="6">
    <oc r="O22">
      <f>M22+N22</f>
    </oc>
    <nc r="O22">
      <f>M22+N22</f>
    </nc>
  </rcc>
  <rcc rId="11714" sId="6">
    <oc r="S22">
      <f>SUM(C22+E22+G22+I22+K22+O22+Q22)</f>
    </oc>
    <nc r="S22">
      <f>SUM(C22+E22+G22+I22+K22+O22+Q22)</f>
    </nc>
  </rcc>
  <rcc rId="11715" sId="6">
    <oc r="T22">
      <f>SUM(D22+F22+H22+J22+L22+P22+R22)</f>
    </oc>
    <nc r="T22">
      <f>SUM(D22+F22+H22+J22+L22+P22+R22)</f>
    </nc>
  </rcc>
  <rcc rId="11716" sId="6">
    <oc r="W22">
      <f>SUM(S22+U22)</f>
    </oc>
    <nc r="W22">
      <f>SUM(S22+U22)</f>
    </nc>
  </rcc>
  <rcc rId="11717" sId="6">
    <oc r="X22">
      <f>SUM(T22+V22)</f>
    </oc>
    <nc r="X22">
      <f>SUM(T22+V22)</f>
    </nc>
  </rcc>
  <rcc rId="11718" sId="6">
    <oc r="A23">
      <f>SUM(A22+1)</f>
    </oc>
    <nc r="A23">
      <f>SUM(A22+1)</f>
    </nc>
  </rcc>
  <rcc rId="11719" sId="6">
    <oc r="K23">
      <f>14194.9-11255.3</f>
    </oc>
    <nc r="K23">
      <f>14194.9-11255.3</f>
    </nc>
  </rcc>
  <rcc rId="11720" sId="6">
    <oc r="O23">
      <f>M23+N23</f>
    </oc>
    <nc r="O23">
      <f>M23+N23</f>
    </nc>
  </rcc>
  <rcc rId="11721" sId="6">
    <oc r="S23">
      <f>SUM(C23+E23+G23+I23+K23+O23+Q23)</f>
    </oc>
    <nc r="S23">
      <f>SUM(C23+E23+G23+I23+K23+O23+Q23)</f>
    </nc>
  </rcc>
  <rcc rId="11722" sId="6">
    <oc r="T23">
      <f>SUM(D23+F23+H23+J23+L23+P23+R23)</f>
    </oc>
    <nc r="T23">
      <f>SUM(D23+F23+H23+J23+L23+P23+R23)</f>
    </nc>
  </rcc>
  <rcc rId="11723" sId="6">
    <oc r="W23">
      <f>SUM(S23+U23)</f>
    </oc>
    <nc r="W23">
      <f>SUM(S23+U23)</f>
    </nc>
  </rcc>
  <rcc rId="11724" sId="6">
    <oc r="X23">
      <f>SUM(T23+V23)</f>
    </oc>
    <nc r="X23">
      <f>SUM(T23+V23)</f>
    </nc>
  </rcc>
  <rcc rId="11725" sId="6">
    <oc r="A24">
      <f>SUM(A23+1)</f>
    </oc>
    <nc r="A24">
      <f>SUM(A23+1)</f>
    </nc>
  </rcc>
  <rcc rId="11726" sId="6">
    <oc r="K24">
      <f>6525.2+510.2</f>
    </oc>
    <nc r="K24">
      <f>6525.2</f>
    </nc>
  </rcc>
  <rcc rId="11727" sId="6">
    <oc r="O24">
      <f>M24+N24</f>
    </oc>
    <nc r="O24">
      <f>M24+N24</f>
    </nc>
  </rcc>
  <rcc rId="11728" sId="6">
    <oc r="S24">
      <f>SUM(C24+E24+G24+I24+K24+O24+Q24)</f>
    </oc>
    <nc r="S24">
      <f>SUM(C24+E24+G24+I24+K24+O24+Q24)</f>
    </nc>
  </rcc>
  <rcc rId="11729" sId="6">
    <oc r="T24">
      <f>SUM(D24+F24+H24+J24+L24+P24+R24)</f>
    </oc>
    <nc r="T24">
      <f>SUM(D24+F24+H24+J24+L24+P24+R24)</f>
    </nc>
  </rcc>
  <rcc rId="11730" sId="6">
    <oc r="W24">
      <f>SUM(S24+U24)</f>
    </oc>
    <nc r="W24">
      <f>SUM(S24+U24)</f>
    </nc>
  </rcc>
  <rcc rId="11731" sId="6">
    <oc r="X24">
      <f>SUM(T24+V24)</f>
    </oc>
    <nc r="X24">
      <f>SUM(T24+V24)</f>
    </nc>
  </rcc>
  <rcc rId="11732" sId="6">
    <oc r="B25">
      <f>SUM(B17+1)</f>
    </oc>
    <nc r="B25">
      <f>SUM(B17+1)</f>
    </nc>
  </rcc>
  <rcc rId="11733" sId="6">
    <oc r="C25">
      <f>SUM(C18:C24)</f>
    </oc>
    <nc r="C25">
      <f>SUM(C18:C24)</f>
    </nc>
  </rcc>
  <rcc rId="11734" sId="6">
    <oc r="D25">
      <f>SUM(D18:D24)</f>
    </oc>
    <nc r="D25">
      <f>SUM(D18:D24)</f>
    </nc>
  </rcc>
  <rcc rId="11735" sId="6">
    <oc r="E25">
      <f>SUM(E18:E24)</f>
    </oc>
    <nc r="E25">
      <f>SUM(E18:E24)</f>
    </nc>
  </rcc>
  <rcc rId="11736" sId="6">
    <oc r="F25">
      <f>SUM(F18:F24)</f>
    </oc>
    <nc r="F25">
      <f>SUM(F18:F24)</f>
    </nc>
  </rcc>
  <rcc rId="11737" sId="6">
    <oc r="G25">
      <f>SUM(G18:G24)</f>
    </oc>
    <nc r="G25">
      <f>SUM(G18:G24)</f>
    </nc>
  </rcc>
  <rcc rId="11738" sId="6">
    <oc r="H25">
      <f>SUM(H18:H24)</f>
    </oc>
    <nc r="H25">
      <f>SUM(H18:H24)</f>
    </nc>
  </rcc>
  <rcc rId="11739" sId="6">
    <oc r="I25">
      <f>SUM(I18:I24)</f>
    </oc>
    <nc r="I25">
      <f>SUM(I18:I24)</f>
    </nc>
  </rcc>
  <rcc rId="11740" sId="6">
    <oc r="J25">
      <f>SUM(J18:J24)</f>
    </oc>
    <nc r="J25">
      <f>SUM(J18:J24)</f>
    </nc>
  </rcc>
  <rcc rId="11741" sId="6">
    <oc r="K25">
      <f>SUM(K18:K24)</f>
    </oc>
    <nc r="K25">
      <f>SUM(K18:K24)</f>
    </nc>
  </rcc>
  <rcc rId="11742" sId="6">
    <oc r="L25">
      <f>SUM(L18:L24)</f>
    </oc>
    <nc r="L25">
      <f>SUM(L18:L24)</f>
    </nc>
  </rcc>
  <rcc rId="11743" sId="6">
    <oc r="M25">
      <f>SUM(M18:M24)</f>
    </oc>
    <nc r="M25">
      <f>SUM(M18:M24)</f>
    </nc>
  </rcc>
  <rcc rId="11744" sId="6">
    <oc r="N25">
      <f>SUM(N18:N24)</f>
    </oc>
    <nc r="N25">
      <f>SUM(N18:N24)</f>
    </nc>
  </rcc>
  <rcc rId="11745" sId="6">
    <oc r="O25">
      <f>SUM(O18:O24)</f>
    </oc>
    <nc r="O25">
      <f>SUM(O18:O24)</f>
    </nc>
  </rcc>
  <rcc rId="11746" sId="6">
    <oc r="P25">
      <f>SUM(P18:P24)</f>
    </oc>
    <nc r="P25">
      <f>SUM(P18:P24)</f>
    </nc>
  </rcc>
  <rcc rId="11747" sId="6">
    <oc r="Q25">
      <f>SUM(Q18:Q24)</f>
    </oc>
    <nc r="Q25">
      <f>SUM(Q18:Q24)</f>
    </nc>
  </rcc>
  <rcc rId="11748" sId="6">
    <oc r="R25">
      <f>SUM(R18:R24)</f>
    </oc>
    <nc r="R25">
      <f>SUM(R18:R24)</f>
    </nc>
  </rcc>
  <rcc rId="11749" sId="6">
    <oc r="S25">
      <f>SUM(S18:S24)</f>
    </oc>
    <nc r="S25">
      <f>SUM(S18:S24)</f>
    </nc>
  </rcc>
  <rcc rId="11750" sId="6">
    <oc r="T25">
      <f>SUM(T18:T24)</f>
    </oc>
    <nc r="T25">
      <f>SUM(T18:T24)</f>
    </nc>
  </rcc>
  <rcc rId="11751" sId="6">
    <oc r="U25">
      <f>SUM(U18:U24)</f>
    </oc>
    <nc r="U25">
      <f>SUM(U18:U24)</f>
    </nc>
  </rcc>
  <rcc rId="11752" sId="6">
    <oc r="V25">
      <f>SUM(V18:V24)</f>
    </oc>
    <nc r="V25">
      <f>SUM(V18:V24)</f>
    </nc>
  </rcc>
  <rcc rId="11753" sId="6">
    <oc r="W25">
      <f>SUM(W18:W24)</f>
    </oc>
    <nc r="W25">
      <f>SUM(W18:W24)</f>
    </nc>
  </rcc>
  <rcc rId="11754" sId="6">
    <oc r="X25">
      <f>SUM(X18:X24)</f>
    </oc>
    <nc r="X25">
      <f>SUM(X18:X24)</f>
    </nc>
  </rcc>
  <rcc rId="11755" sId="6">
    <oc r="Y25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oc>
    <nc r="Y25" t="inlineStr">
      <is>
        <t>Ø Temp</t>
      </is>
    </nc>
  </rcc>
  <rcc rId="11756" sId="6">
    <oc r="Z25">
      <f>SUM(Z18:Z24)/7</f>
    </oc>
    <nc r="Z25">
      <f>SUM(Z18:Z24)/7</f>
    </nc>
  </rcc>
  <rcc rId="11757" sId="6">
    <oc r="A26">
      <f>SUM(A24+1)</f>
    </oc>
    <nc r="A26">
      <f>SUM(A24+1)</f>
    </nc>
  </rcc>
  <rcc rId="11758" sId="6">
    <oc r="O26">
      <f>M26+N26</f>
    </oc>
    <nc r="O26">
      <f>M26+N26</f>
    </nc>
  </rcc>
  <rcc rId="11759" sId="6">
    <oc r="S26">
      <f>SUM(C26+E26+G26+I26+K26+O26+Q26)</f>
    </oc>
    <nc r="S26">
      <f>SUM(C26+E26+G26+I26+K26+O26+Q26)</f>
    </nc>
  </rcc>
  <rcc rId="11760" sId="6">
    <oc r="T26">
      <f>SUM(D26+F26+H26+J26+L26+P26+R26)</f>
    </oc>
    <nc r="T26">
      <f>SUM(D26+F26+H26+J26+L26+P26+R26)</f>
    </nc>
  </rcc>
  <rcc rId="11761" sId="6">
    <oc r="W26">
      <f>SUM(S26+U26)</f>
    </oc>
    <nc r="W26">
      <f>SUM(S26+U26)</f>
    </nc>
  </rcc>
  <rcc rId="11762" sId="6">
    <oc r="X26">
      <f>SUM(T26+V26)</f>
    </oc>
    <nc r="X26">
      <f>SUM(T26+V26)</f>
    </nc>
  </rcc>
  <rcc rId="11763" sId="6">
    <oc r="A27">
      <f>SUM(A26+1)</f>
    </oc>
    <nc r="A27">
      <f>SUM(A26+1)</f>
    </nc>
  </rcc>
  <rcc rId="11764" sId="6">
    <oc r="O27">
      <f>M27+N27</f>
    </oc>
    <nc r="O27">
      <f>M27+N27</f>
    </nc>
  </rcc>
  <rcc rId="11765" sId="6">
    <oc r="S27">
      <f>SUM(C27+E27+G27+I27+K27+O27+Q27)</f>
    </oc>
    <nc r="S27">
      <f>SUM(C27+E27+G27+I27+K27+O27+Q27)</f>
    </nc>
  </rcc>
  <rcc rId="11766" sId="6">
    <oc r="T27">
      <f>SUM(D27+F27+H27+J27+L27+P27+R27)</f>
    </oc>
    <nc r="T27">
      <f>SUM(D27+F27+H27+J27+L27+P27+R27)</f>
    </nc>
  </rcc>
  <rcc rId="11767" sId="6">
    <oc r="W27">
      <f>SUM(S27+U27)</f>
    </oc>
    <nc r="W27">
      <f>SUM(S27+U27)</f>
    </nc>
  </rcc>
  <rcc rId="11768" sId="6">
    <oc r="X27">
      <f>SUM(T27+V27)</f>
    </oc>
    <nc r="X27">
      <f>SUM(T27+V27)</f>
    </nc>
  </rcc>
  <rcc rId="11769" sId="6">
    <oc r="A28">
      <f>SUM(A27+1)</f>
    </oc>
    <nc r="A28">
      <f>SUM(A27+1)</f>
    </nc>
  </rcc>
  <rcc rId="11770" sId="6">
    <oc r="O28">
      <f>M28+N28</f>
    </oc>
    <nc r="O28">
      <f>M28+N28</f>
    </nc>
  </rcc>
  <rcc rId="11771" sId="6">
    <oc r="S28">
      <f>SUM(C28+E28+G28+I28+K28+O28+Q28)</f>
    </oc>
    <nc r="S28">
      <f>SUM(C28+E28+G28+I28+K28+O28+Q28)</f>
    </nc>
  </rcc>
  <rcc rId="11772" sId="6">
    <oc r="T28">
      <f>SUM(D28+F28+H28+J28+L28+P28+R28)</f>
    </oc>
    <nc r="T28">
      <f>SUM(D28+F28+H28+J28+L28+P28+R28)</f>
    </nc>
  </rcc>
  <rcc rId="11773" sId="6">
    <oc r="W28">
      <f>SUM(S28+U28)</f>
    </oc>
    <nc r="W28">
      <f>SUM(S28+U28)</f>
    </nc>
  </rcc>
  <rcc rId="11774" sId="6">
    <oc r="X28">
      <f>SUM(T28+V28)</f>
    </oc>
    <nc r="X28">
      <f>SUM(T28+V28)</f>
    </nc>
  </rcc>
  <rcc rId="11775" sId="6">
    <oc r="A29">
      <f>SUM(A28+1)</f>
    </oc>
    <nc r="A29">
      <f>SUM(A28+1)</f>
    </nc>
  </rcc>
  <rcc rId="11776" sId="6">
    <oc r="O29">
      <f>M29+N29</f>
    </oc>
    <nc r="O29">
      <f>M29+N29</f>
    </nc>
  </rcc>
  <rcc rId="11777" sId="6">
    <oc r="S29">
      <f>SUM(C29+E29+G29+I29+K29+O29+Q29)</f>
    </oc>
    <nc r="S29">
      <f>SUM(C29+E29+G29+I29+K29+O29+Q29)</f>
    </nc>
  </rcc>
  <rcc rId="11778" sId="6">
    <oc r="T29">
      <f>SUM(D29+F29+H29+J29+L29+P29+R29)</f>
    </oc>
    <nc r="T29">
      <f>SUM(D29+F29+H29+J29+L29+P29+R29)</f>
    </nc>
  </rcc>
  <rcc rId="11779" sId="6">
    <oc r="W29">
      <f>SUM(S29+U29)</f>
    </oc>
    <nc r="W29">
      <f>SUM(S29+U29)</f>
    </nc>
  </rcc>
  <rcc rId="11780" sId="6">
    <oc r="X29">
      <f>SUM(T29+V29)</f>
    </oc>
    <nc r="X29">
      <f>SUM(T29+V29)</f>
    </nc>
  </rcc>
  <rcc rId="11781" sId="6">
    <oc r="A30">
      <f>SUM(A29+1)</f>
    </oc>
    <nc r="A30">
      <f>SUM(A29+1)</f>
    </nc>
  </rcc>
  <rcc rId="11782" sId="6">
    <oc r="O30">
      <f>M30+N30</f>
    </oc>
    <nc r="O30">
      <f>M30+N30</f>
    </nc>
  </rcc>
  <rcc rId="11783" sId="6">
    <oc r="S30">
      <f>SUM(C30+E30+G30+I30+K30+O30+Q30)</f>
    </oc>
    <nc r="S30">
      <f>SUM(C30+E30+G30+I30+K30+O30+Q30)</f>
    </nc>
  </rcc>
  <rcc rId="11784" sId="6">
    <oc r="T30">
      <f>SUM(D30+F30+H30+J30+L30+P30+R30)</f>
    </oc>
    <nc r="T30">
      <f>SUM(D30+F30+H30+J30+L30+P30+R30)</f>
    </nc>
  </rcc>
  <rcc rId="11785" sId="6">
    <oc r="W30">
      <f>SUM(S30+U30)</f>
    </oc>
    <nc r="W30">
      <f>SUM(S30+U30)</f>
    </nc>
  </rcc>
  <rcc rId="11786" sId="6">
    <oc r="X30">
      <f>SUM(T30+V30)</f>
    </oc>
    <nc r="X30">
      <f>SUM(T30+V30)</f>
    </nc>
  </rcc>
  <rcc rId="11787" sId="6">
    <oc r="A31">
      <f>SUM(A30+1)</f>
    </oc>
    <nc r="A31">
      <f>SUM(A30+1)</f>
    </nc>
  </rcc>
  <rcc rId="11788" sId="6">
    <oc r="K31">
      <f>32867.1-5274.3</f>
    </oc>
    <nc r="K31">
      <f>32867.1-5274.3</f>
    </nc>
  </rcc>
  <rcc rId="11789" sId="6">
    <oc r="O31">
      <f>M31+N31</f>
    </oc>
    <nc r="O31">
      <f>M31+N31</f>
    </nc>
  </rcc>
  <rcc rId="11790" sId="6">
    <oc r="S31">
      <f>SUM(C31+E31+G31+I31+K31+O31+Q31)</f>
    </oc>
    <nc r="S31">
      <f>SUM(C31+E31+G31+I31+K31+O31+Q31)</f>
    </nc>
  </rcc>
  <rcc rId="11791" sId="6">
    <oc r="T31">
      <f>SUM(D31+F31+H31+J31+L31+P31+R31)</f>
    </oc>
    <nc r="T31">
      <f>SUM(D31+F31+H31+J31+L31+P31+R31)</f>
    </nc>
  </rcc>
  <rcc rId="11792" sId="6">
    <oc r="W31">
      <f>SUM(S31+U31)</f>
    </oc>
    <nc r="W31">
      <f>SUM(S31+U31)</f>
    </nc>
  </rcc>
  <rcc rId="11793" sId="6">
    <oc r="X31">
      <f>SUM(T31+V31)</f>
    </oc>
    <nc r="X31">
      <f>SUM(T31+V31)</f>
    </nc>
  </rcc>
  <rcc rId="11794" sId="6">
    <oc r="A32">
      <f>SUM(A31+1)</f>
    </oc>
    <nc r="A32">
      <f>SUM(A31+1)</f>
    </nc>
  </rcc>
  <rcc rId="11795" sId="6">
    <oc r="O32">
      <f>M32+N32</f>
    </oc>
    <nc r="O32">
      <f>M32+N32</f>
    </nc>
  </rcc>
  <rcc rId="11796" sId="6">
    <oc r="S32">
      <f>SUM(C32+E32+G32+I32+K32+O32+Q32)</f>
    </oc>
    <nc r="S32">
      <f>SUM(C32+E32+G32+I32+K32+O32+Q32)</f>
    </nc>
  </rcc>
  <rcc rId="11797" sId="6">
    <oc r="T32">
      <f>SUM(D32+F32+H32+J32+L32+P32+R32)</f>
    </oc>
    <nc r="T32">
      <f>SUM(D32+F32+H32+J32+L32+P32+R32)</f>
    </nc>
  </rcc>
  <rcc rId="11798" sId="6">
    <oc r="W32">
      <f>SUM(S32+U32)</f>
    </oc>
    <nc r="W32">
      <f>SUM(S32+U32)</f>
    </nc>
  </rcc>
  <rcc rId="11799" sId="6">
    <oc r="X32">
      <f>SUM(T32+V32)</f>
    </oc>
    <nc r="X32">
      <f>SUM(T32+V32)</f>
    </nc>
  </rcc>
  <rcc rId="11800" sId="6">
    <oc r="B33">
      <f>SUM(B25+1)</f>
    </oc>
    <nc r="B33">
      <f>SUM(B25+1)</f>
    </nc>
  </rcc>
  <rcc rId="11801" sId="6">
    <oc r="C33">
      <f>SUM(C26:C32)</f>
    </oc>
    <nc r="C33">
      <f>SUM(C26:C32)</f>
    </nc>
  </rcc>
  <rcc rId="11802" sId="6">
    <oc r="D33">
      <f>SUM(D26:D32)</f>
    </oc>
    <nc r="D33">
      <f>SUM(D26:D32)</f>
    </nc>
  </rcc>
  <rcc rId="11803" sId="6">
    <oc r="E33">
      <f>SUM(E26:E32)</f>
    </oc>
    <nc r="E33">
      <f>SUM(E26:E32)</f>
    </nc>
  </rcc>
  <rcc rId="11804" sId="6">
    <oc r="F33">
      <f>SUM(F26:F32)</f>
    </oc>
    <nc r="F33">
      <f>SUM(F26:F32)</f>
    </nc>
  </rcc>
  <rcc rId="11805" sId="6">
    <oc r="G33">
      <f>SUM(G26:G32)</f>
    </oc>
    <nc r="G33">
      <f>SUM(G26:G32)</f>
    </nc>
  </rcc>
  <rcc rId="11806" sId="6">
    <oc r="H33">
      <f>SUM(H26:H32)</f>
    </oc>
    <nc r="H33">
      <f>SUM(H26:H32)</f>
    </nc>
  </rcc>
  <rcc rId="11807" sId="6">
    <oc r="I33">
      <f>SUM(I26:I32)</f>
    </oc>
    <nc r="I33">
      <f>SUM(I26:I32)</f>
    </nc>
  </rcc>
  <rcc rId="11808" sId="6">
    <oc r="J33">
      <f>SUM(J26:J32)</f>
    </oc>
    <nc r="J33">
      <f>SUM(J26:J32)</f>
    </nc>
  </rcc>
  <rcc rId="11809" sId="6">
    <oc r="K33">
      <f>SUM(K26:K32)</f>
    </oc>
    <nc r="K33">
      <f>SUM(K26:K32)</f>
    </nc>
  </rcc>
  <rcc rId="11810" sId="6">
    <oc r="L33">
      <f>SUM(L26:L32)</f>
    </oc>
    <nc r="L33">
      <f>SUM(L26:L32)</f>
    </nc>
  </rcc>
  <rcc rId="11811" sId="6">
    <oc r="M33">
      <f>SUM(M26:M32)</f>
    </oc>
    <nc r="M33">
      <f>SUM(M26:M32)</f>
    </nc>
  </rcc>
  <rcc rId="11812" sId="6">
    <oc r="N33">
      <f>SUM(N26:N32)</f>
    </oc>
    <nc r="N33">
      <f>SUM(N26:N32)</f>
    </nc>
  </rcc>
  <rcc rId="11813" sId="6">
    <oc r="O33">
      <f>SUM(O26:O32)</f>
    </oc>
    <nc r="O33">
      <f>SUM(O26:O32)</f>
    </nc>
  </rcc>
  <rcc rId="11814" sId="6">
    <oc r="P33">
      <f>SUM(P26:P32)</f>
    </oc>
    <nc r="P33">
      <f>SUM(P26:P32)</f>
    </nc>
  </rcc>
  <rcc rId="11815" sId="6">
    <oc r="Q33">
      <f>SUM(Q26:Q32)</f>
    </oc>
    <nc r="Q33">
      <f>SUM(Q26:Q32)</f>
    </nc>
  </rcc>
  <rcc rId="11816" sId="6">
    <oc r="R33">
      <f>SUM(R26:R32)</f>
    </oc>
    <nc r="R33">
      <f>SUM(R26:R32)</f>
    </nc>
  </rcc>
  <rcc rId="11817" sId="6">
    <oc r="S33">
      <f>SUM(S26:S32)</f>
    </oc>
    <nc r="S33">
      <f>SUM(S26:S32)</f>
    </nc>
  </rcc>
  <rcc rId="11818" sId="6">
    <oc r="T33">
      <f>SUM(T26:T32)</f>
    </oc>
    <nc r="T33">
      <f>SUM(T26:T32)</f>
    </nc>
  </rcc>
  <rcc rId="11819" sId="6">
    <oc r="U33">
      <f>SUM(U26:U32)</f>
    </oc>
    <nc r="U33">
      <f>SUM(U26:U32)</f>
    </nc>
  </rcc>
  <rcc rId="11820" sId="6">
    <oc r="V33">
      <f>SUM(V26:V32)</f>
    </oc>
    <nc r="V33">
      <f>SUM(V26:V32)</f>
    </nc>
  </rcc>
  <rcc rId="11821" sId="6">
    <oc r="W33">
      <f>SUM(W26:W32)</f>
    </oc>
    <nc r="W33">
      <f>SUM(W26:W32)</f>
    </nc>
  </rcc>
  <rcc rId="11822" sId="6">
    <oc r="X33">
      <f>SUM(X26:X32)</f>
    </oc>
    <nc r="X33">
      <f>SUM(X26:X32)</f>
    </nc>
  </rcc>
  <rcc rId="11823" sId="6">
    <oc r="Y33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oc>
    <nc r="Y33" t="inlineStr">
      <is>
        <t>Ø Temp</t>
      </is>
    </nc>
  </rcc>
  <rcc rId="11824" sId="6">
    <oc r="Z33">
      <f>SUM(Z26:Z32)/7</f>
    </oc>
    <nc r="Z33">
      <f>SUM(Z26:Z32)/7</f>
    </nc>
  </rcc>
  <rcc rId="11825" sId="6">
    <oc r="A34">
      <f>SUM(A32+1)</f>
    </oc>
    <nc r="A34">
      <f>SUM(A32+1)</f>
    </nc>
  </rcc>
  <rcc rId="11826" sId="6">
    <oc r="O34">
      <f>M34+N34</f>
    </oc>
    <nc r="O34">
      <f>M34+N34</f>
    </nc>
  </rcc>
  <rcc rId="11827" sId="6">
    <oc r="S34">
      <f>SUM(C34+E34+G34+I34+K34+O34+Q34)</f>
    </oc>
    <nc r="S34">
      <f>SUM(C34+E34+G34+I34+K34+O34+Q34)</f>
    </nc>
  </rcc>
  <rcc rId="11828" sId="6">
    <oc r="T34">
      <f>SUM(D34+F34+H34+J34+L34+P34+R34)</f>
    </oc>
    <nc r="T34">
      <f>SUM(D34+F34+H34+J34+L34+P34+R34)</f>
    </nc>
  </rcc>
  <rcc rId="11829" sId="6">
    <oc r="W34">
      <f>SUM(S34+U34)</f>
    </oc>
    <nc r="W34">
      <f>SUM(S34+U34)</f>
    </nc>
  </rcc>
  <rcc rId="11830" sId="6">
    <oc r="X34">
      <f>SUM(T34+V34)</f>
    </oc>
    <nc r="X34">
      <f>SUM(T34+V34)</f>
    </nc>
  </rcc>
  <rcc rId="11831" sId="6">
    <oc r="A35">
      <f>SUM(A34+1)</f>
    </oc>
    <nc r="A35">
      <f>SUM(A34+1)</f>
    </nc>
  </rcc>
  <rcc rId="11832" sId="6" numFmtId="4">
    <oc r="E35">
      <v>16130.6</v>
    </oc>
    <nc r="E35">
      <v>16130.7</v>
    </nc>
  </rcc>
  <rcc rId="11833" sId="6">
    <oc r="O35">
      <f>M35+N35</f>
    </oc>
    <nc r="O35">
      <f>M35+N35</f>
    </nc>
  </rcc>
  <rcc rId="11834" sId="6">
    <oc r="S35">
      <f>SUM(C35+E35+G35+I35+K35+O35+Q35)</f>
    </oc>
    <nc r="S35">
      <f>SUM(C35+E35+G35+I35+K35+O35+Q35)</f>
    </nc>
  </rcc>
  <rcc rId="11835" sId="6">
    <oc r="T35">
      <f>SUM(D35+F35+H35+J35+L35+P35+R35)</f>
    </oc>
    <nc r="T35">
      <f>SUM(D35+F35+H35+J35+L35+P35+R35)</f>
    </nc>
  </rcc>
  <rcc rId="11836" sId="6">
    <oc r="W35">
      <f>SUM(S35+U35)</f>
    </oc>
    <nc r="W35">
      <f>SUM(S35+U35)</f>
    </nc>
  </rcc>
  <rcc rId="11837" sId="6">
    <oc r="X35">
      <f>SUM(T35+V35)</f>
    </oc>
    <nc r="X35">
      <f>SUM(T35+V35)</f>
    </nc>
  </rcc>
  <rcc rId="11838" sId="6">
    <oc r="A36">
      <f>SUM(A35+1)</f>
    </oc>
    <nc r="A36">
      <f>SUM(A35+1)</f>
    </nc>
  </rcc>
  <rcc rId="11839" sId="6">
    <oc r="O36">
      <f>M36+N36</f>
    </oc>
    <nc r="O36">
      <f>M36+N36</f>
    </nc>
  </rcc>
  <rcc rId="11840" sId="6">
    <oc r="S36">
      <f>SUM(C36+E36+G36+I36+K36+O36+Q36)</f>
    </oc>
    <nc r="S36">
      <f>SUM(C36+E36+G36+I36+K36+O36+Q36)</f>
    </nc>
  </rcc>
  <rcc rId="11841" sId="6">
    <oc r="T36">
      <f>SUM(D36+F36+H36+J36+L36+P36+R36)</f>
    </oc>
    <nc r="T36">
      <f>SUM(D36+F36+H36+J36+L36+P36+R36)</f>
    </nc>
  </rcc>
  <rcc rId="11842" sId="6">
    <oc r="W36">
      <f>SUM(S36+U36)</f>
    </oc>
    <nc r="W36">
      <f>SUM(S36+U36)</f>
    </nc>
  </rcc>
  <rcc rId="11843" sId="6">
    <oc r="X36">
      <f>SUM(T36+V36)</f>
    </oc>
    <nc r="X36">
      <f>SUM(T36+V36)</f>
    </nc>
  </rcc>
  <rcc rId="11844" sId="6">
    <oc r="A37">
      <f>SUM(A36+1)</f>
    </oc>
    <nc r="A37">
      <f>SUM(A36+1)</f>
    </nc>
  </rcc>
  <rcc rId="11845" sId="6">
    <oc r="O37">
      <f>M37+N37</f>
    </oc>
    <nc r="O37">
      <f>M37+N37</f>
    </nc>
  </rcc>
  <rcc rId="11846" sId="6">
    <oc r="S37">
      <f>SUM(C37+E37+G37+I37+K37+O37+Q37)</f>
    </oc>
    <nc r="S37">
      <f>SUM(C37+E37+G37+I37+K37+O37+Q37)</f>
    </nc>
  </rcc>
  <rcc rId="11847" sId="6">
    <oc r="T37">
      <f>SUM(D37+F37+H37+J37+L37+P37+R37)</f>
    </oc>
    <nc r="T37">
      <f>SUM(D37+F37+H37+J37+L37+P37+R37)</f>
    </nc>
  </rcc>
  <rcc rId="11848" sId="6">
    <oc r="W37">
      <f>SUM(S37+U37)</f>
    </oc>
    <nc r="W37">
      <f>SUM(S37+U37)</f>
    </nc>
  </rcc>
  <rcc rId="11849" sId="6">
    <oc r="X37">
      <f>SUM(T37+V37)</f>
    </oc>
    <nc r="X37">
      <f>SUM(T37+V37)</f>
    </nc>
  </rcc>
  <rcc rId="11850" sId="6" numFmtId="4">
    <nc r="C38">
      <v>7163.2</v>
    </nc>
  </rcc>
  <rcc rId="11851" sId="6" numFmtId="4">
    <nc r="E38">
      <v>1670.5</v>
    </nc>
  </rcc>
  <rcc rId="11852" sId="6" numFmtId="4">
    <nc r="G38">
      <v>176</v>
    </nc>
  </rcc>
  <rcc rId="11853" sId="6" numFmtId="4">
    <nc r="I38">
      <v>2840.2</v>
    </nc>
  </rcc>
  <rcc rId="11854" sId="6">
    <nc r="K38">
      <f>40857-2840.2</f>
    </nc>
  </rcc>
  <rcc rId="11855" sId="6" numFmtId="4">
    <nc r="M38">
      <v>-488.1</v>
    </nc>
  </rcc>
  <rcc rId="11856" sId="6" numFmtId="4">
    <nc r="N38">
      <v>5795</v>
    </nc>
  </rcc>
  <rcc rId="11857" sId="6">
    <oc r="O38">
      <f>M38+N38</f>
    </oc>
    <nc r="O38">
      <f>M38+N38</f>
    </nc>
  </rcc>
  <rcc rId="11858" sId="6" numFmtId="4">
    <nc r="Q38">
      <v>8507.7999999999993</v>
    </nc>
  </rcc>
  <rcc rId="11859" sId="6">
    <oc r="S38">
      <f>SUM(C38+E38+G38+I38+K38+O38+Q38)</f>
    </oc>
    <nc r="S38">
      <f>SUM(C38+E38+G38+I38+K38+O38+Q38)</f>
    </nc>
  </rcc>
  <rcc rId="11860" sId="6">
    <oc r="T38">
      <f>SUM(D38+F38+H38+J38+L38+P38+R38)</f>
    </oc>
    <nc r="T38">
      <f>SUM(D38+F38+H38+J38+L38+P38+R38)</f>
    </nc>
  </rcc>
  <rcc rId="11861" sId="6" numFmtId="4">
    <nc r="U38">
      <v>0</v>
    </nc>
  </rcc>
  <rcc rId="11862" sId="6">
    <oc r="W38">
      <f>SUM(S38+U38)</f>
    </oc>
    <nc r="W38">
      <f>SUM(S38+U38)</f>
    </nc>
  </rcc>
  <rcc rId="11863" sId="6">
    <oc r="X38">
      <f>SUM(T38+V38)</f>
    </oc>
    <nc r="X38">
      <f>SUM(T38+V38)</f>
    </nc>
  </rcc>
  <rcc rId="11864" sId="6">
    <oc r="B39">
      <f>SUM(B33+1)</f>
    </oc>
    <nc r="B39">
      <f>SUM(B33+1)</f>
    </nc>
  </rcc>
  <rcc rId="11865" sId="6">
    <oc r="C39">
      <f>SUM(C34:C38)</f>
    </oc>
    <nc r="C39">
      <f>SUM(C34:C38)</f>
    </nc>
  </rcc>
  <rcc rId="11866" sId="6">
    <oc r="D39">
      <f>SUM(D34:D38)</f>
    </oc>
    <nc r="D39">
      <f>SUM(D34:D38)</f>
    </nc>
  </rcc>
  <rcc rId="11867" sId="6">
    <oc r="E39">
      <f>SUM(E34:E38)</f>
    </oc>
    <nc r="E39">
      <f>SUM(E34:E38)</f>
    </nc>
  </rcc>
  <rcc rId="11868" sId="6">
    <oc r="F39">
      <f>SUM(F34:F38)</f>
    </oc>
    <nc r="F39">
      <f>SUM(F34:F38)</f>
    </nc>
  </rcc>
  <rcc rId="11869" sId="6">
    <oc r="G39">
      <f>SUM(G34:G38)</f>
    </oc>
    <nc r="G39">
      <f>SUM(G34:G38)</f>
    </nc>
  </rcc>
  <rcc rId="11870" sId="6">
    <oc r="H39">
      <f>SUM(H34:H38)</f>
    </oc>
    <nc r="H39">
      <f>SUM(H34:H38)</f>
    </nc>
  </rcc>
  <rcc rId="11871" sId="6">
    <oc r="I39">
      <f>SUM(I34:I38)</f>
    </oc>
    <nc r="I39">
      <f>SUM(I34:I38)</f>
    </nc>
  </rcc>
  <rcc rId="11872" sId="6">
    <oc r="J39">
      <f>SUM(J34:J38)</f>
    </oc>
    <nc r="J39">
      <f>SUM(J34:J38)</f>
    </nc>
  </rcc>
  <rcc rId="11873" sId="6">
    <oc r="K39">
      <f>SUM(K34:K38)</f>
    </oc>
    <nc r="K39">
      <f>SUM(K34:K38)</f>
    </nc>
  </rcc>
  <rcc rId="11874" sId="6">
    <oc r="L39">
      <f>SUM(L34:L38)</f>
    </oc>
    <nc r="L39">
      <f>SUM(L34:L38)</f>
    </nc>
  </rcc>
  <rcc rId="11875" sId="6">
    <oc r="M39">
      <f>SUM(M34:M38)</f>
    </oc>
    <nc r="M39">
      <f>SUM(M34:M38)</f>
    </nc>
  </rcc>
  <rcc rId="11876" sId="6">
    <oc r="N39">
      <f>SUM(N34:N38)</f>
    </oc>
    <nc r="N39">
      <f>SUM(N34:N38)</f>
    </nc>
  </rcc>
  <rcc rId="11877" sId="6">
    <oc r="O39">
      <f>SUM(O34:O38)</f>
    </oc>
    <nc r="O39">
      <f>SUM(O34:O38)</f>
    </nc>
  </rcc>
  <rcc rId="11878" sId="6">
    <oc r="P39">
      <f>SUM(P34:P38)</f>
    </oc>
    <nc r="P39">
      <f>SUM(P34:P38)</f>
    </nc>
  </rcc>
  <rcc rId="11879" sId="6">
    <oc r="Q39">
      <f>SUM(Q34:Q38)</f>
    </oc>
    <nc r="Q39">
      <f>SUM(Q34:Q38)</f>
    </nc>
  </rcc>
  <rcc rId="11880" sId="6">
    <oc r="R39">
      <f>SUM(R34:R38)</f>
    </oc>
    <nc r="R39">
      <f>SUM(R34:R38)</f>
    </nc>
  </rcc>
  <rcc rId="11881" sId="6">
    <oc r="S39">
      <f>SUM(S34:S38)</f>
    </oc>
    <nc r="S39">
      <f>SUM(S34:S38)</f>
    </nc>
  </rcc>
  <rcc rId="11882" sId="6">
    <oc r="T39">
      <f>SUM(T34:T38)</f>
    </oc>
    <nc r="T39">
      <f>SUM(T34:T38)</f>
    </nc>
  </rcc>
  <rcc rId="11883" sId="6">
    <oc r="U39">
      <f>SUM(U34:U38)</f>
    </oc>
    <nc r="U39">
      <f>SUM(U34:U38)</f>
    </nc>
  </rcc>
  <rcc rId="11884" sId="6">
    <oc r="V39">
      <f>SUM(V34:V38)</f>
    </oc>
    <nc r="V39">
      <f>SUM(V34:V38)</f>
    </nc>
  </rcc>
  <rcc rId="11885" sId="6">
    <oc r="W39">
      <f>SUM(W34:W38)</f>
    </oc>
    <nc r="W39">
      <f>SUM(W34:W38)</f>
    </nc>
  </rcc>
  <rcc rId="11886" sId="6">
    <oc r="X39">
      <f>SUM(X34:X38)</f>
    </oc>
    <nc r="X39">
      <f>SUM(X34:X38)</f>
    </nc>
  </rcc>
  <rcc rId="11887" sId="6">
    <oc r="Y39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oc>
    <nc r="Y39" t="inlineStr">
      <is>
        <t>Ø Temp</t>
      </is>
    </nc>
  </rcc>
  <rcc rId="11888" sId="6">
    <oc r="Z39">
      <f>SUM(Z34:Z36)/3</f>
    </oc>
    <nc r="Z39">
      <f>SUM(Z34:Z36)/3</f>
    </nc>
  </rcc>
  <rcc rId="11889" sId="6">
    <oc r="C40">
      <f>SUM(C9+C17+C25+C33+C39)</f>
    </oc>
    <nc r="C40">
      <f>SUM(C9+C17+C25+C33+C39)</f>
    </nc>
  </rcc>
  <rcc rId="11890" sId="6">
    <oc r="D40">
      <f>SUM(D9+D17+D25+D33+D39)</f>
    </oc>
    <nc r="D40">
      <f>SUM(D9+D17+D25+D33+D39)</f>
    </nc>
  </rcc>
  <rcc rId="11891" sId="6">
    <oc r="E40">
      <f>SUM(E9+E17+E25+E33+E39)</f>
    </oc>
    <nc r="E40">
      <f>SUM(E9+E17+E25+E33+E39)</f>
    </nc>
  </rcc>
  <rcc rId="11892" sId="6">
    <oc r="F40">
      <f>SUM(F9+F17+F25+F33+F39)</f>
    </oc>
    <nc r="F40">
      <f>SUM(F9+F17+F25+F33+F39)</f>
    </nc>
  </rcc>
  <rcc rId="11893" sId="6">
    <oc r="G40">
      <f>SUM(G9+G17+G25+G33+G39)</f>
    </oc>
    <nc r="G40">
      <f>SUM(G9+G17+G25+G33+G39)</f>
    </nc>
  </rcc>
  <rcc rId="11894" sId="6">
    <oc r="H40">
      <f>SUM(H9+H17+H25+H33+H39)</f>
    </oc>
    <nc r="H40">
      <f>SUM(H9+H17+H25+H33+H39)</f>
    </nc>
  </rcc>
  <rcc rId="11895" sId="6">
    <oc r="I40">
      <f>SUM(I9+I17+I25+I33+I39)</f>
    </oc>
    <nc r="I40">
      <f>SUM(I9+I17+I25+I33+I39)</f>
    </nc>
  </rcc>
  <rcc rId="11896" sId="6">
    <oc r="J40">
      <f>SUM(J9+J17+J25+J33+J39)</f>
    </oc>
    <nc r="J40">
      <f>SUM(J9+J17+J25+J33+J39)</f>
    </nc>
  </rcc>
  <rcc rId="11897" sId="6">
    <oc r="K40">
      <f>SUM(K9+K17+K25+K33+K39)</f>
    </oc>
    <nc r="K40">
      <f>SUM(K9+K17+K25+K33+K39)</f>
    </nc>
  </rcc>
  <rcc rId="11898" sId="6">
    <oc r="L40">
      <f>SUM(L9+L17+L25+L33+L39)</f>
    </oc>
    <nc r="L40">
      <f>SUM(L9+L17+L25+L33+L39)</f>
    </nc>
  </rcc>
  <rcc rId="11899" sId="6">
    <oc r="M40">
      <f>SUM(M9+M17+M25+M33+M39)</f>
    </oc>
    <nc r="M40">
      <f>SUM(M9+M17+M25+M33+M39)</f>
    </nc>
  </rcc>
  <rcc rId="11900" sId="6">
    <oc r="N40">
      <f>SUM(N9+N17+N25+N33+N39)</f>
    </oc>
    <nc r="N40">
      <f>SUM(N9+N17+N25+N33+N39)</f>
    </nc>
  </rcc>
  <rcc rId="11901" sId="6">
    <oc r="O40">
      <f>M40+N40</f>
    </oc>
    <nc r="O40">
      <f>M40+N40</f>
    </nc>
  </rcc>
  <rcc rId="11902" sId="6">
    <oc r="P40">
      <f>SUM(P9+P17+P25+P33+P39)</f>
    </oc>
    <nc r="P40">
      <f>SUM(P9+P17+P25+P33+P39)</f>
    </nc>
  </rcc>
  <rcc rId="11903" sId="6">
    <oc r="Q40">
      <f>SUM(Q9+Q17+Q25+Q33+Q39)</f>
    </oc>
    <nc r="Q40">
      <f>SUM(Q9+Q17+Q25+Q33+Q39)</f>
    </nc>
  </rcc>
  <rcc rId="11904" sId="6">
    <oc r="R40">
      <f>SUM(R9+R17+R25+R33+R39)</f>
    </oc>
    <nc r="R40">
      <f>SUM(R9+R17+R25+R33+R39)</f>
    </nc>
  </rcc>
  <rcc rId="11905" sId="6">
    <oc r="S40">
      <f>SUM(S9+S17+S25+S33+S39)</f>
    </oc>
    <nc r="S40">
      <f>SUM(S9+S17+S25+S33+S39)</f>
    </nc>
  </rcc>
  <rcc rId="11906" sId="6">
    <oc r="T40">
      <f>SUM(T9+T17+T25+T33+T39)</f>
    </oc>
    <nc r="T40">
      <f>SUM(T9+T17+T25+T33+T39)</f>
    </nc>
  </rcc>
  <rcc rId="11907" sId="6">
    <oc r="U40">
      <f>SUM(U9+U17+U25+U33+U39)</f>
    </oc>
    <nc r="U40">
      <f>SUM(U9+U17+U25+U33+U39)</f>
    </nc>
  </rcc>
  <rcc rId="11908" sId="6">
    <oc r="V40">
      <f>SUM(V9+V17+V25+V33+V39)</f>
    </oc>
    <nc r="V40">
      <f>SUM(V9+V17+V25+V33+V39)</f>
    </nc>
  </rcc>
  <rcc rId="11909" sId="6">
    <oc r="W40">
      <f>SUM(W9+W17+W25+W33+W39)</f>
    </oc>
    <nc r="W40">
      <f>SUM(W9+W17+W25+W33+W39)</f>
    </nc>
  </rcc>
  <rcc rId="11910" sId="6">
    <oc r="X40">
      <f>SUM(X9+X17+X25+X33+X39)</f>
    </oc>
    <nc r="X40">
      <f>SUM(X9+X17+X25+X33+X39)</f>
    </nc>
  </rcc>
  <rcc rId="11911" sId="6">
    <oc r="C41">
      <f>C40/30</f>
    </oc>
    <nc r="C41">
      <f>C40/30</f>
    </nc>
  </rcc>
  <rcc rId="11912" sId="6">
    <oc r="D41">
      <f>D40/30</f>
    </oc>
    <nc r="D41">
      <f>D40/30</f>
    </nc>
  </rcc>
  <rcc rId="11913" sId="6">
    <oc r="E41">
      <f>E40/30</f>
    </oc>
    <nc r="E41">
      <f>E40/30</f>
    </nc>
  </rcc>
  <rcc rId="11914" sId="6">
    <oc r="F41">
      <f>F40/30</f>
    </oc>
    <nc r="F41">
      <f>F40/30</f>
    </nc>
  </rcc>
  <rcc rId="11915" sId="6">
    <oc r="G41">
      <f>G40/30</f>
    </oc>
    <nc r="G41">
      <f>G40/30</f>
    </nc>
  </rcc>
  <rcc rId="11916" sId="6">
    <oc r="H41">
      <f>H40/30</f>
    </oc>
    <nc r="H41">
      <f>H40/30</f>
    </nc>
  </rcc>
  <rcc rId="11917" sId="6">
    <oc r="I41">
      <f>I40/30</f>
    </oc>
    <nc r="I41">
      <f>I40/30</f>
    </nc>
  </rcc>
  <rcc rId="11918" sId="6">
    <oc r="J41">
      <f>J40/30</f>
    </oc>
    <nc r="J41">
      <f>J40/30</f>
    </nc>
  </rcc>
  <rcc rId="11919" sId="6">
    <oc r="K41">
      <f>K40/30</f>
    </oc>
    <nc r="K41">
      <f>K40/30</f>
    </nc>
  </rcc>
  <rcc rId="11920" sId="6">
    <oc r="L41">
      <f>L40/30</f>
    </oc>
    <nc r="L41">
      <f>L40/30</f>
    </nc>
  </rcc>
  <rcc rId="11921" sId="6">
    <oc r="M41">
      <f>M40/30</f>
    </oc>
    <nc r="M41">
      <f>M40/30</f>
    </nc>
  </rcc>
  <rcc rId="11922" sId="6">
    <oc r="P41">
      <f>P40/30</f>
    </oc>
    <nc r="P41">
      <f>P40/30</f>
    </nc>
  </rcc>
  <rcc rId="11923" sId="6">
    <oc r="Q41">
      <f>Q40/30</f>
    </oc>
    <nc r="Q41">
      <f>Q40/30</f>
    </nc>
  </rcc>
  <rcc rId="11924" sId="6">
    <oc r="R41">
      <f>R40/30</f>
    </oc>
    <nc r="R41">
      <f>R40/30</f>
    </nc>
  </rcc>
  <rcc rId="11925" sId="6">
    <oc r="S41">
      <f>S40/30</f>
    </oc>
    <nc r="S41">
      <f>S40/30</f>
    </nc>
  </rcc>
  <rcc rId="11926" sId="6">
    <oc r="T41">
      <f>T40/30</f>
    </oc>
    <nc r="T41">
      <f>T40/30</f>
    </nc>
  </rcc>
  <rcc rId="11927" sId="6">
    <oc r="U41">
      <f>U40/30</f>
    </oc>
    <nc r="U41">
      <f>U40/30</f>
    </nc>
  </rcc>
  <rcc rId="11928" sId="6">
    <oc r="V41">
      <f>V40/30</f>
    </oc>
    <nc r="V41">
      <f>V40/30</f>
    </nc>
  </rcc>
  <rcc rId="11929" sId="6">
    <oc r="W41">
      <f>W40/30</f>
    </oc>
    <nc r="W41">
      <f>W40/30</f>
    </nc>
  </rcc>
  <rcc rId="11930" sId="6">
    <oc r="X41">
      <f>X40/30</f>
    </oc>
    <nc r="X41">
      <f>X40/30</f>
    </nc>
  </rcc>
  <rcc rId="11931" sId="6">
    <oc r="C42">
      <f>SUM(C40-D40)</f>
    </oc>
    <nc r="C42">
      <f>SUM(C40-D40)</f>
    </nc>
  </rcc>
  <rcc rId="11932" sId="6">
    <oc r="E42">
      <f>SUM(E40-F40)</f>
    </oc>
    <nc r="E42">
      <f>SUM(E40-F40)</f>
    </nc>
  </rcc>
  <rcc rId="11933" sId="6">
    <oc r="G42">
      <f>SUM(G40-H40)</f>
    </oc>
    <nc r="G42">
      <f>SUM(G40-H40)</f>
    </nc>
  </rcc>
  <rcc rId="11934" sId="6">
    <oc r="I42">
      <f>SUM(I40-J40)</f>
    </oc>
    <nc r="I42">
      <f>SUM(I40-J40)</f>
    </nc>
  </rcc>
  <rcc rId="11935" sId="6">
    <oc r="K42">
      <f>SUM(K40-L40)</f>
    </oc>
    <nc r="K42">
      <f>SUM(K40-L40)</f>
    </nc>
  </rcc>
  <rcc rId="11936" sId="6">
    <oc r="M42">
      <f>SUM(M40-P40)</f>
    </oc>
    <nc r="M42">
      <f>SUM(M40-P40)</f>
    </nc>
  </rcc>
  <rcc rId="11937" sId="6">
    <oc r="Q42">
      <f>SUM(Q40-R40)</f>
    </oc>
    <nc r="Q42">
      <f>SUM(Q40-R40)</f>
    </nc>
  </rcc>
  <rcc rId="11938" sId="6">
    <oc r="S42">
      <f>SUM(S40-T40)</f>
    </oc>
    <nc r="S42">
      <f>SUM(S40-T40)</f>
    </nc>
  </rcc>
  <rcc rId="11939" sId="6">
    <oc r="U42">
      <f>SUM(U40-V40)</f>
    </oc>
    <nc r="U42">
      <f>SUM(U40-V40)</f>
    </nc>
  </rcc>
  <rcc rId="11940" sId="6">
    <oc r="W42">
      <f>SUM(W40-X40)</f>
    </oc>
    <nc r="W42">
      <f>SUM(W40-X40)</f>
    </nc>
  </rcc>
  <rcc rId="11941" sId="6">
    <oc r="C43">
      <f>SUM(100/D40*C40)</f>
    </oc>
    <nc r="C43">
      <f>SUM(100/D40*C40)</f>
    </nc>
  </rcc>
  <rcc rId="11942" sId="6">
    <oc r="E43">
      <f>SUM(100/F40*E40)</f>
    </oc>
    <nc r="E43">
      <f>SUM(100/F40*E40)</f>
    </nc>
  </rcc>
  <rcc rId="11943" sId="6">
    <oc r="G43">
      <f>SUM(100/H40*G40)</f>
    </oc>
    <nc r="G43">
      <f>SUM(100/H40*G40)</f>
    </nc>
  </rcc>
  <rcc rId="11944" sId="6">
    <oc r="I43">
      <f>SUM(100/J40*I40)</f>
    </oc>
    <nc r="I43">
      <f>SUM(100/J40*I40)</f>
    </nc>
  </rcc>
  <rcc rId="11945" sId="6">
    <oc r="K43">
      <f>SUM(100/L40*K40)</f>
    </oc>
    <nc r="K43">
      <f>SUM(100/L40*K40)</f>
    </nc>
  </rcc>
  <rcc rId="11946" sId="6">
    <oc r="M43">
      <f>SUM(100/P40*M40)</f>
    </oc>
    <nc r="M43">
      <f>SUM(100/P40*M40)</f>
    </nc>
  </rcc>
  <rcc rId="11947" sId="6">
    <oc r="Q43">
      <f>SUM(100/R40*Q40)</f>
    </oc>
    <nc r="Q43">
      <f>SUM(100/R40*Q40)</f>
    </nc>
  </rcc>
  <rcc rId="11948" sId="6">
    <oc r="S43">
      <f>SUM(100/T40*S40)</f>
    </oc>
    <nc r="S43">
      <f>SUM(100/T40*S40)</f>
    </nc>
  </rcc>
  <rcc rId="11949" sId="6">
    <oc r="U43">
      <f>SUM(100/V40*U40)</f>
    </oc>
    <nc r="U43">
      <f>SUM(100/V40*U40)</f>
    </nc>
  </rcc>
  <rcc rId="11950" sId="6">
    <oc r="W43">
      <f>SUM(100/X40*W40)</f>
    </oc>
    <nc r="W43">
      <f>SUM(100/X40*W40)</f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5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963" sId="7" numFmtId="4">
    <nc r="C5">
      <v>11152.3</v>
    </nc>
  </rcc>
  <rcc rId="11964" sId="7" numFmtId="4">
    <nc r="E5">
      <v>6029.7</v>
    </nc>
  </rcc>
  <rcc rId="11965" sId="7" numFmtId="4">
    <nc r="G5">
      <v>518.6</v>
    </nc>
  </rcc>
  <rcc rId="11966" sId="7" numFmtId="4">
    <nc r="I5">
      <v>0</v>
    </nc>
  </rcc>
  <rcc rId="11967" sId="7" numFmtId="4">
    <nc r="K5">
      <v>19126.7</v>
    </nc>
  </rcc>
  <rcc rId="11968" sId="7" numFmtId="4">
    <nc r="M5">
      <v>-389.6</v>
    </nc>
  </rcc>
  <rcc rId="11969" sId="7" numFmtId="4">
    <nc r="N5">
      <v>0</v>
    </nc>
  </rcc>
  <rcc rId="11970" sId="7">
    <oc r="O5">
      <f>M5+N5</f>
    </oc>
    <nc r="O5">
      <f>M5+N5</f>
    </nc>
  </rcc>
  <rcc rId="11971" sId="7">
    <oc r="S5">
      <f>SUM(C5+E5+G5+I5+K5+O5+Q5)</f>
    </oc>
    <nc r="S5">
      <f>SUM(C5+E5+G5+I5+K5+O5+Q5)</f>
    </nc>
  </rcc>
  <rcc rId="11972" sId="7">
    <oc r="T5">
      <f>SUM(D5+F5+H5+J5+L5+P5+R5)</f>
    </oc>
    <nc r="T5">
      <f>SUM(D5+F5+H5+J5+L5+P5+R5)</f>
    </nc>
  </rcc>
  <rcc rId="11973" sId="7" numFmtId="4">
    <nc r="U5">
      <v>404.1</v>
    </nc>
  </rcc>
  <rcc rId="11974" sId="7">
    <oc r="W5">
      <f>SUM(S5+U5)</f>
    </oc>
    <nc r="W5">
      <f>SUM(S5+U5)</f>
    </nc>
  </rcc>
  <rcc rId="11975" sId="7">
    <oc r="X5">
      <f>SUM(T5+V5)</f>
    </oc>
    <nc r="X5">
      <f>SUM(T5+V5)</f>
    </nc>
  </rcc>
  <rcc rId="11976" sId="7">
    <nc r="Y5" t="inlineStr">
      <is>
        <t>bewölkt, Regenschauer</t>
      </is>
    </nc>
  </rcc>
  <rcc rId="11977" sId="7" numFmtId="34">
    <nc r="Z5">
      <v>20</v>
    </nc>
  </rcc>
  <rcc rId="11978" sId="7">
    <oc r="A6">
      <f>SUM(A5+1)</f>
    </oc>
    <nc r="A6">
      <f>SUM(A5+1)</f>
    </nc>
  </rcc>
  <rcc rId="11979" sId="7" numFmtId="4">
    <nc r="N6">
      <v>0</v>
    </nc>
  </rcc>
  <rcc rId="11980" sId="7">
    <oc r="O6">
      <f>M6+N6</f>
    </oc>
    <nc r="O6">
      <f>M6+N6</f>
    </nc>
  </rcc>
  <rcc rId="11981" sId="7">
    <oc r="S6">
      <f>SUM(C6+E6+G6+I6+K6+O6+Q6)</f>
    </oc>
    <nc r="S6">
      <f>SUM(C6+E6+G6+I6+K6+O6+Q6)</f>
    </nc>
  </rcc>
  <rcc rId="11982" sId="7">
    <oc r="T6">
      <f>SUM(D6+F6+H6+J6+L6+P6+R6)</f>
    </oc>
    <nc r="T6">
      <f>SUM(D6+F6+H6+J6+L6+P6+R6)</f>
    </nc>
  </rcc>
  <rcc rId="11983" sId="7">
    <oc r="W6">
      <f>SUM(S6+U6)</f>
    </oc>
    <nc r="W6">
      <f>SUM(S6+U6)</f>
    </nc>
  </rcc>
  <rcc rId="11984" sId="7">
    <oc r="X6">
      <f>SUM(T6+V6)</f>
    </oc>
    <nc r="X6">
      <f>SUM(T6+V6)</f>
    </nc>
  </rcc>
  <rcc rId="11985" sId="7">
    <oc r="C7">
      <f>SUM(C5:C6)</f>
    </oc>
    <nc r="C7">
      <f>SUM(C5:C6)</f>
    </nc>
  </rcc>
  <rcc rId="11986" sId="7">
    <oc r="D7">
      <f>SUM(D5:D6)</f>
    </oc>
    <nc r="D7">
      <f>SUM(D5:D6)</f>
    </nc>
  </rcc>
  <rcc rId="11987" sId="7">
    <oc r="E7">
      <f>SUM(E5:E6)</f>
    </oc>
    <nc r="E7">
      <f>SUM(E5:E6)</f>
    </nc>
  </rcc>
  <rcc rId="11988" sId="7">
    <oc r="F7">
      <f>SUM(F5:F6)</f>
    </oc>
    <nc r="F7">
      <f>SUM(F5:F6)</f>
    </nc>
  </rcc>
  <rcc rId="11989" sId="7">
    <oc r="G7">
      <f>SUM(G5:G6)</f>
    </oc>
    <nc r="G7">
      <f>SUM(G5:G6)</f>
    </nc>
  </rcc>
  <rcc rId="11990" sId="7">
    <oc r="H7">
      <f>SUM(H5:H6)</f>
    </oc>
    <nc r="H7">
      <f>SUM(H5:H6)</f>
    </nc>
  </rcc>
  <rcc rId="11991" sId="7">
    <oc r="I7">
      <f>SUM(I5:I6)</f>
    </oc>
    <nc r="I7">
      <f>SUM(I5:I6)</f>
    </nc>
  </rcc>
  <rcc rId="11992" sId="7">
    <oc r="J7">
      <f>SUM(J5:J6)</f>
    </oc>
    <nc r="J7">
      <f>SUM(J5:J6)</f>
    </nc>
  </rcc>
  <rcc rId="11993" sId="7">
    <oc r="K7">
      <f>SUM(K5:K6)</f>
    </oc>
    <nc r="K7">
      <f>SUM(K5:K6)</f>
    </nc>
  </rcc>
  <rcc rId="11994" sId="7">
    <oc r="L7">
      <f>SUM(L5:L6)</f>
    </oc>
    <nc r="L7">
      <f>SUM(L5:L6)</f>
    </nc>
  </rcc>
  <rcc rId="11995" sId="7">
    <oc r="M7">
      <f>SUM(M5:M6)</f>
    </oc>
    <nc r="M7">
      <f>SUM(M5:M6)</f>
    </nc>
  </rcc>
  <rcc rId="11996" sId="7">
    <oc r="N7">
      <f>SUM(N5:N6)</f>
    </oc>
    <nc r="N7">
      <f>SUM(N5:N6)</f>
    </nc>
  </rcc>
  <rcc rId="11997" sId="7">
    <oc r="O7">
      <f>SUM(O5:O6)</f>
    </oc>
    <nc r="O7">
      <f>SUM(O5:O6)</f>
    </nc>
  </rcc>
  <rcc rId="11998" sId="7">
    <oc r="P7">
      <f>SUM(P5:P6)</f>
    </oc>
    <nc r="P7">
      <f>SUM(P5:P6)</f>
    </nc>
  </rcc>
  <rcc rId="11999" sId="7">
    <oc r="Q7">
      <f>SUM(Q5:Q6)</f>
    </oc>
    <nc r="Q7">
      <f>SUM(Q5:Q6)</f>
    </nc>
  </rcc>
  <rcc rId="12000" sId="7">
    <oc r="R7">
      <f>SUM(R5:R6)</f>
    </oc>
    <nc r="R7">
      <f>SUM(R5:R6)</f>
    </nc>
  </rcc>
  <rcc rId="12001" sId="7">
    <oc r="S7">
      <f>SUM(S5:S6)</f>
    </oc>
    <nc r="S7">
      <f>SUM(S5:S6)</f>
    </nc>
  </rcc>
  <rcc rId="12002" sId="7">
    <oc r="T7">
      <f>SUM(T5:T6)</f>
    </oc>
    <nc r="T7">
      <f>SUM(T5:T6)</f>
    </nc>
  </rcc>
  <rcc rId="12003" sId="7">
    <oc r="U7">
      <f>SUM(U5:U6)</f>
    </oc>
    <nc r="U7">
      <f>SUM(U5:U6)</f>
    </nc>
  </rcc>
  <rcc rId="12004" sId="7">
    <oc r="V7">
      <f>SUM(V5:V6)</f>
    </oc>
    <nc r="V7">
      <f>SUM(V5:V6)</f>
    </nc>
  </rcc>
  <rcc rId="12005" sId="7">
    <oc r="W7">
      <f>SUM(W5:W6)</f>
    </oc>
    <nc r="W7">
      <f>SUM(W5:W6)</f>
    </nc>
  </rcc>
  <rcc rId="12006" sId="7">
    <oc r="X7">
      <f>SUM(X5:X6)</f>
    </oc>
    <nc r="X7">
      <f>SUM(X5:X6)</f>
    </nc>
  </rcc>
  <rcc rId="12007" sId="7">
    <oc r="Y7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oc>
    <nc r="Y7" t="inlineStr">
      <is>
        <t>Ø Temp</t>
      </is>
    </nc>
  </rcc>
  <rcc rId="12008" sId="7">
    <oc r="Z7">
      <f>SUM(Z5:Z6)/4</f>
    </oc>
    <nc r="Z7">
      <f>SUM(Z5:Z6)/4</f>
    </nc>
  </rcc>
  <rcc rId="12009" sId="7">
    <oc r="A8">
      <f>SUM(A6+1)</f>
    </oc>
    <nc r="A8">
      <f>SUM(A6+1)</f>
    </nc>
  </rcc>
  <rcc rId="12010" sId="7" numFmtId="4">
    <nc r="N8">
      <v>3364</v>
    </nc>
  </rcc>
  <rcc rId="12011" sId="7">
    <oc r="O8">
      <f>M8+N8</f>
    </oc>
    <nc r="O8">
      <f>M8+N8</f>
    </nc>
  </rcc>
  <rcc rId="12012" sId="7">
    <oc r="S8">
      <f>SUM(C8+E8+G8+I8+K8+O8+Q8)</f>
    </oc>
    <nc r="S8">
      <f>SUM(C8+E8+G8+I8+K8+O8+Q8)</f>
    </nc>
  </rcc>
  <rcc rId="12013" sId="7">
    <oc r="T8">
      <f>SUM(D8+F8+H8+J8+L8+P8+R8)</f>
    </oc>
    <nc r="T8">
      <f>SUM(D8+F8+H8+J8+L8+P8+R8)</f>
    </nc>
  </rcc>
  <rcc rId="12014" sId="7">
    <oc r="W8">
      <f>SUM(S8+U8)</f>
    </oc>
    <nc r="W8">
      <f>SUM(S8+U8)</f>
    </nc>
  </rcc>
  <rcc rId="12015" sId="7">
    <oc r="X8">
      <f>SUM(T8+V8)</f>
    </oc>
    <nc r="X8">
      <f>SUM(T8+V8)</f>
    </nc>
  </rcc>
  <rcc rId="12016" sId="7">
    <nc r="Y6" t="inlineStr">
      <is>
        <t>sonnig</t>
      </is>
    </nc>
  </rcc>
  <rcc rId="12017" sId="7">
    <nc r="Y8" t="inlineStr">
      <is>
        <t>sonnig</t>
      </is>
    </nc>
  </rcc>
  <rcc rId="12018" sId="7" numFmtId="34">
    <nc r="Z8">
      <v>23</v>
    </nc>
  </rcc>
  <rcc rId="12019" sId="7">
    <nc r="Y9" t="inlineStr">
      <is>
        <t>sonnig</t>
      </is>
    </nc>
  </rcc>
  <rcc rId="12020" sId="7" numFmtId="34">
    <nc r="Z9">
      <v>23</v>
    </nc>
  </rcc>
  <rcc rId="12021" sId="7" numFmtId="34">
    <nc r="Z6">
      <v>21</v>
    </nc>
  </rcc>
</revisions>
</file>

<file path=xl/revisions/revisionLog5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22" sId="6">
    <oc r="S3" t="inlineStr">
      <is>
        <t>TOTAL Gesamtbetrieb ohne Seebad</t>
      </is>
    </oc>
    <nc r="S3" t="inlineStr">
      <is>
        <r>
          <rPr>
            <b/>
            <sz val="11"/>
            <rFont val="DIN Offc Medium"/>
            <family val="2"/>
          </rPr>
          <t>TOTAL</t>
        </r>
        <r>
          <rPr>
            <sz val="11"/>
            <rFont val="DIN Offc Medium"/>
            <family val="2"/>
          </rPr>
          <t xml:space="preserve"> Gesamtbetrieb ohne Seebad</t>
        </r>
      </is>
    </nc>
  </rcc>
  <rcc rId="12023" sId="6">
    <oc r="O5">
      <f>M5+N5</f>
    </oc>
    <nc r="O5">
      <f>M5+N5</f>
    </nc>
  </rcc>
  <rcc rId="12024" sId="6">
    <oc r="S5">
      <f>SUM(C5+E5+G5+I5+K5+O5+Q5)</f>
    </oc>
    <nc r="S5">
      <f>SUM(C5+E5+G5+I5+K5+O5+Q5)</f>
    </nc>
  </rcc>
  <rcc rId="12025" sId="6">
    <oc r="T5">
      <f>SUM(D5+F5+H5+J5+L5+P5+R5)</f>
    </oc>
    <nc r="T5">
      <f>SUM(D5+F5+H5+J5+L5+P5+R5)</f>
    </nc>
  </rcc>
  <rcc rId="12026" sId="6">
    <oc r="W5">
      <f>SUM(S5+U5)</f>
    </oc>
    <nc r="W5">
      <f>SUM(S5+U5)</f>
    </nc>
  </rcc>
  <rcc rId="12027" sId="6">
    <oc r="X5">
      <f>SUM(T5+V5)</f>
    </oc>
    <nc r="X5">
      <f>SUM(T5+V5)</f>
    </nc>
  </rcc>
  <rcc rId="12028" sId="6">
    <oc r="A6">
      <f>SUM(A5+1)</f>
    </oc>
    <nc r="A6">
      <f>SUM(A5+1)</f>
    </nc>
  </rcc>
  <rcc rId="12029" sId="6">
    <oc r="K6">
      <f>15918.4-3363</f>
    </oc>
    <nc r="K6">
      <f>15918.4-3363</f>
    </nc>
  </rcc>
  <rcc rId="12030" sId="6">
    <oc r="O6">
      <f>M6+N6</f>
    </oc>
    <nc r="O6">
      <f>M6+N6</f>
    </nc>
  </rcc>
  <rcc rId="12031" sId="6">
    <oc r="S6">
      <f>SUM(C6+E6+G6+I6+K6+O6+Q6)</f>
    </oc>
    <nc r="S6">
      <f>SUM(C6+E6+G6+I6+K6+O6+Q6)</f>
    </nc>
  </rcc>
  <rcc rId="12032" sId="6">
    <oc r="T6">
      <f>SUM(D6+F6+H6+J6+L6+P6+R6)</f>
    </oc>
    <nc r="T6">
      <f>SUM(D6+F6+H6+J6+L6+P6+R6)</f>
    </nc>
  </rcc>
  <rcc rId="12033" sId="6">
    <oc r="W6">
      <f>SUM(S6+U6)</f>
    </oc>
    <nc r="W6">
      <f>SUM(S6+U6)</f>
    </nc>
  </rcc>
  <rcc rId="12034" sId="6">
    <oc r="X6">
      <f>SUM(T6+V6)</f>
    </oc>
    <nc r="X6">
      <f>SUM(T6+V6)</f>
    </nc>
  </rcc>
  <rcc rId="12035" sId="6">
    <oc r="A7">
      <f>SUM(A6+1)</f>
    </oc>
    <nc r="A7">
      <f>SUM(A6+1)</f>
    </nc>
  </rcc>
  <rcc rId="12036" sId="6">
    <oc r="O7">
      <f>M7+N7</f>
    </oc>
    <nc r="O7">
      <f>M7+N7</f>
    </nc>
  </rcc>
  <rcc rId="12037" sId="6">
    <oc r="S7">
      <f>SUM(C7+E7+G7+I7+K7+O7+Q7)</f>
    </oc>
    <nc r="S7">
      <f>SUM(C7+E7+G7+I7+K7+O7+Q7)</f>
    </nc>
  </rcc>
  <rcc rId="12038" sId="6">
    <oc r="T7">
      <f>SUM(D7+F7+H7+J7+L7+P7+R7)</f>
    </oc>
    <nc r="T7">
      <f>SUM(D7+F7+H7+J7+L7+P7+R7)</f>
    </nc>
  </rcc>
  <rcc rId="12039" sId="6">
    <oc r="W7">
      <f>SUM(S7+U7)</f>
    </oc>
    <nc r="W7">
      <f>SUM(S7+U7)</f>
    </nc>
  </rcc>
  <rcc rId="12040" sId="6">
    <oc r="X7">
      <f>SUM(T7+V7)</f>
    </oc>
    <nc r="X7">
      <f>SUM(T7+V7)</f>
    </nc>
  </rcc>
  <rcc rId="12041" sId="6">
    <oc r="A8">
      <f>SUM(A7+1)</f>
    </oc>
    <nc r="A8">
      <f>SUM(A7+1)</f>
    </nc>
  </rcc>
  <rcc rId="12042" sId="6">
    <oc r="E8">
      <f>19266.3-1331.1</f>
    </oc>
    <nc r="E8">
      <f>19266.3-1331.1</f>
    </nc>
  </rcc>
  <rcc rId="12043" sId="6">
    <oc r="O8">
      <f>M8+N8</f>
    </oc>
    <nc r="O8">
      <f>M8+N8</f>
    </nc>
  </rcc>
  <rcc rId="12044" sId="6">
    <oc r="S8">
      <f>SUM(C8+E8+G8+I8+K8+O8+Q8)</f>
    </oc>
    <nc r="S8">
      <f>SUM(C8+E8+G8+I8+K8+O8+Q8)</f>
    </nc>
  </rcc>
  <rcc rId="12045" sId="6">
    <oc r="T8">
      <f>SUM(D8+F8+H8+J8+L8+P8+R8)</f>
    </oc>
    <nc r="T8">
      <f>SUM(D8+F8+H8+J8+L8+P8+R8)</f>
    </nc>
  </rcc>
  <rcc rId="12046" sId="6">
    <oc r="W8">
      <f>SUM(S8+U8)</f>
    </oc>
    <nc r="W8">
      <f>SUM(S8+U8)</f>
    </nc>
  </rcc>
  <rcc rId="12047" sId="6">
    <oc r="X8">
      <f>SUM(T8+V8)</f>
    </oc>
    <nc r="X8">
      <f>SUM(T8+V8)</f>
    </nc>
  </rcc>
  <rcc rId="12048" sId="6">
    <oc r="C9">
      <f>SUM(C5:C8)</f>
    </oc>
    <nc r="C9">
      <f>SUM(C5:C8)</f>
    </nc>
  </rcc>
  <rcc rId="12049" sId="6">
    <oc r="D9">
      <f>SUM(D5:D8)</f>
    </oc>
    <nc r="D9">
      <f>SUM(D5:D8)</f>
    </nc>
  </rcc>
  <rcc rId="12050" sId="6">
    <oc r="E9">
      <f>SUM(E5:E8)</f>
    </oc>
    <nc r="E9">
      <f>SUM(E5:E8)</f>
    </nc>
  </rcc>
  <rcc rId="12051" sId="6">
    <oc r="F9">
      <f>SUM(F5:F8)</f>
    </oc>
    <nc r="F9">
      <f>SUM(F5:F8)</f>
    </nc>
  </rcc>
  <rcc rId="12052" sId="6">
    <oc r="G9">
      <f>SUM(G5:G8)</f>
    </oc>
    <nc r="G9">
      <f>SUM(G5:G8)</f>
    </nc>
  </rcc>
  <rcc rId="12053" sId="6">
    <oc r="H9">
      <f>SUM(H5:H8)</f>
    </oc>
    <nc r="H9">
      <f>SUM(H5:H8)</f>
    </nc>
  </rcc>
  <rcc rId="12054" sId="6">
    <oc r="I9">
      <f>SUM(I5:I8)</f>
    </oc>
    <nc r="I9">
      <f>SUM(I5:I8)</f>
    </nc>
  </rcc>
  <rcc rId="12055" sId="6">
    <oc r="J9">
      <f>SUM(J5:J8)</f>
    </oc>
    <nc r="J9">
      <f>SUM(J5:J8)</f>
    </nc>
  </rcc>
  <rcc rId="12056" sId="6">
    <oc r="K9">
      <f>SUM(K5:K8)</f>
    </oc>
    <nc r="K9">
      <f>SUM(K5:K8)</f>
    </nc>
  </rcc>
  <rcc rId="12057" sId="6">
    <oc r="L9">
      <f>SUM(L5:L8)</f>
    </oc>
    <nc r="L9">
      <f>SUM(L5:L8)</f>
    </nc>
  </rcc>
  <rcc rId="12058" sId="6">
    <oc r="M9">
      <f>SUM(M5:M8)</f>
    </oc>
    <nc r="M9">
      <f>SUM(M5:M8)</f>
    </nc>
  </rcc>
  <rcc rId="12059" sId="6">
    <oc r="N9">
      <f>SUM(N5:N8)</f>
    </oc>
    <nc r="N9">
      <f>SUM(N5:N8)</f>
    </nc>
  </rcc>
  <rcc rId="12060" sId="6">
    <oc r="O9">
      <f>SUM(O5:O8)</f>
    </oc>
    <nc r="O9">
      <f>SUM(O5:O8)</f>
    </nc>
  </rcc>
  <rcc rId="12061" sId="6">
    <oc r="P9">
      <f>SUM(P5:P8)</f>
    </oc>
    <nc r="P9">
      <f>SUM(P5:P8)</f>
    </nc>
  </rcc>
  <rcc rId="12062" sId="6">
    <oc r="Q9">
      <f>SUM(Q5:Q8)</f>
    </oc>
    <nc r="Q9">
      <f>SUM(Q5:Q8)</f>
    </nc>
  </rcc>
  <rcc rId="12063" sId="6">
    <oc r="R9">
      <f>SUM(R5:R8)</f>
    </oc>
    <nc r="R9">
      <f>SUM(R5:R8)</f>
    </nc>
  </rcc>
  <rcc rId="12064" sId="6">
    <oc r="S9">
      <f>SUM(S5:S8)</f>
    </oc>
    <nc r="S9">
      <f>SUM(S5:S8)</f>
    </nc>
  </rcc>
  <rcc rId="12065" sId="6">
    <oc r="T9">
      <f>SUM(T5:T8)</f>
    </oc>
    <nc r="T9">
      <f>SUM(T5:T8)</f>
    </nc>
  </rcc>
  <rcc rId="12066" sId="6">
    <oc r="U9">
      <f>SUM(U5:U8)</f>
    </oc>
    <nc r="U9">
      <f>SUM(U5:U8)</f>
    </nc>
  </rcc>
  <rcc rId="12067" sId="6">
    <oc r="V9">
      <f>SUM(V5:V8)</f>
    </oc>
    <nc r="V9">
      <f>SUM(V5:V8)</f>
    </nc>
  </rcc>
  <rcc rId="12068" sId="6">
    <oc r="W9">
      <f>SUM(W5:W8)</f>
    </oc>
    <nc r="W9">
      <f>SUM(W5:W8)</f>
    </nc>
  </rcc>
  <rcc rId="12069" sId="6">
    <oc r="X9">
      <f>SUM(X5:X8)</f>
    </oc>
    <nc r="X9">
      <f>SUM(X5:X8)</f>
    </nc>
  </rcc>
  <rcc rId="12070" sId="6">
    <oc r="Y9" t="inlineStr">
      <is>
        <t>Ø Temp</t>
      </is>
    </oc>
    <nc r="Y9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nc>
  </rcc>
  <rcc rId="12071" sId="6">
    <oc r="Z9">
      <f>SUM(Z5:Z8)/6</f>
    </oc>
    <nc r="Z9">
      <f>SUM(Z5:Z8)/6</f>
    </nc>
  </rcc>
  <rcc rId="12072" sId="6">
    <oc r="A10">
      <f>SUM(A8+1)</f>
    </oc>
    <nc r="A10">
      <f>SUM(A8+1)</f>
    </nc>
  </rcc>
  <rcc rId="12073" sId="6">
    <oc r="O10">
      <f>M10+N10</f>
    </oc>
    <nc r="O10">
      <f>M10+N10</f>
    </nc>
  </rcc>
  <rcc rId="12074" sId="6">
    <oc r="S10">
      <f>SUM(C10+E10+G10+I10+K10+O10+Q10)</f>
    </oc>
    <nc r="S10">
      <f>SUM(C10+E10+G10+I10+K10+O10+Q10)</f>
    </nc>
  </rcc>
  <rcc rId="12075" sId="6">
    <oc r="T10">
      <f>SUM(D10+F10+H10+J10+L10+P10+R10)</f>
    </oc>
    <nc r="T10">
      <f>SUM(D10+F10+H10+J10+L10+P10+R10)</f>
    </nc>
  </rcc>
  <rcc rId="12076" sId="6">
    <oc r="W10">
      <f>SUM(S10+U10)</f>
    </oc>
    <nc r="W10">
      <f>SUM(S10+U10)</f>
    </nc>
  </rcc>
  <rcc rId="12077" sId="6">
    <oc r="X10">
      <f>SUM(T10+V10)</f>
    </oc>
    <nc r="X10">
      <f>SUM(T10+V10)</f>
    </nc>
  </rcc>
  <rcc rId="12078" sId="6">
    <oc r="A11">
      <f>SUM(A10+1)</f>
    </oc>
    <nc r="A11">
      <f>SUM(A10+1)</f>
    </nc>
  </rcc>
  <rcc rId="12079" sId="6">
    <oc r="O11">
      <f>M11+N11</f>
    </oc>
    <nc r="O11">
      <f>M11+N11</f>
    </nc>
  </rcc>
  <rcc rId="12080" sId="6">
    <oc r="S11">
      <f>SUM(C11+E11+G11+I11+K11+O11+Q11)</f>
    </oc>
    <nc r="S11">
      <f>SUM(C11+E11+G11+I11+K11+O11+Q11)</f>
    </nc>
  </rcc>
  <rcc rId="12081" sId="6">
    <oc r="T11">
      <f>SUM(D11+F11+H11+J11+L11+P11+R11)</f>
    </oc>
    <nc r="T11">
      <f>SUM(D11+F11+H11+J11+L11+P11+R11)</f>
    </nc>
  </rcc>
  <rcc rId="12082" sId="6">
    <oc r="W11">
      <f>SUM(S11+U11)</f>
    </oc>
    <nc r="W11">
      <f>SUM(S11+U11)</f>
    </nc>
  </rcc>
  <rcc rId="12083" sId="6">
    <oc r="X11">
      <f>SUM(T11+V11)</f>
    </oc>
    <nc r="X11">
      <f>SUM(T11+V11)</f>
    </nc>
  </rcc>
  <rcc rId="12084" sId="6">
    <oc r="A12">
      <f>SUM(A11+1)</f>
    </oc>
    <nc r="A12">
      <f>SUM(A11+1)</f>
    </nc>
  </rcc>
  <rcc rId="12085" sId="6">
    <oc r="O12">
      <f>M12+N12</f>
    </oc>
    <nc r="O12">
      <f>M12+N12</f>
    </nc>
  </rcc>
  <rcc rId="12086" sId="6">
    <oc r="S12">
      <f>SUM(C12+E12+G12+I12+K12+O12+Q12)</f>
    </oc>
    <nc r="S12">
      <f>SUM(C12+E12+G12+I12+K12+O12+Q12)</f>
    </nc>
  </rcc>
  <rcc rId="12087" sId="6">
    <oc r="T12">
      <f>SUM(D12+F12+H12+J12+L12+P12+R12)</f>
    </oc>
    <nc r="T12">
      <f>SUM(D12+F12+H12+J12+L12+P12+R12)</f>
    </nc>
  </rcc>
  <rcc rId="12088" sId="6">
    <oc r="W12">
      <f>SUM(S12+U12)</f>
    </oc>
    <nc r="W12">
      <f>SUM(S12+U12)</f>
    </nc>
  </rcc>
  <rcc rId="12089" sId="6">
    <oc r="X12">
      <f>SUM(T12+V12)</f>
    </oc>
    <nc r="X12">
      <f>SUM(T12+V12)</f>
    </nc>
  </rcc>
  <rcc rId="12090" sId="6">
    <oc r="A13">
      <f>SUM(A12+1)</f>
    </oc>
    <nc r="A13">
      <f>SUM(A12+1)</f>
    </nc>
  </rcc>
  <rcc rId="12091" sId="6">
    <oc r="O13">
      <f>M13+N13</f>
    </oc>
    <nc r="O13">
      <f>M13+N13</f>
    </nc>
  </rcc>
  <rcc rId="12092" sId="6">
    <oc r="S13">
      <f>SUM(C13+E13+G13+I13+K13+O13+Q13)</f>
    </oc>
    <nc r="S13">
      <f>SUM(C13+E13+G13+I13+K13+O13+Q13)</f>
    </nc>
  </rcc>
  <rcc rId="12093" sId="6">
    <oc r="T13">
      <f>SUM(D13+F13+H13+J13+L13+P13+R13)</f>
    </oc>
    <nc r="T13">
      <f>SUM(D13+F13+H13+J13+L13+P13+R13)</f>
    </nc>
  </rcc>
  <rcc rId="12094" sId="6">
    <oc r="W13">
      <f>SUM(S13+U13)</f>
    </oc>
    <nc r="W13">
      <f>SUM(S13+U13)</f>
    </nc>
  </rcc>
  <rcc rId="12095" sId="6">
    <oc r="X13">
      <f>SUM(T13+V13)</f>
    </oc>
    <nc r="X13">
      <f>SUM(T13+V13)</f>
    </nc>
  </rcc>
  <rcc rId="12096" sId="6">
    <oc r="A14">
      <f>SUM(A13+1)</f>
    </oc>
    <nc r="A14">
      <f>SUM(A13+1)</f>
    </nc>
  </rcc>
  <rcc rId="12097" sId="6">
    <oc r="O14">
      <f>M14+N14</f>
    </oc>
    <nc r="O14">
      <f>M14+N14</f>
    </nc>
  </rcc>
  <rcc rId="12098" sId="6">
    <oc r="S14">
      <f>SUM(C14+E14+G14+I14+K14+O14+Q14)</f>
    </oc>
    <nc r="S14">
      <f>SUM(C14+E14+G14+I14+K14+O14+Q14)</f>
    </nc>
  </rcc>
  <rcc rId="12099" sId="6">
    <oc r="T14">
      <f>SUM(D14+F14+H14+J14+L14+P14+R14)</f>
    </oc>
    <nc r="T14">
      <f>SUM(D14+F14+H14+J14+L14+P14+R14)</f>
    </nc>
  </rcc>
  <rcc rId="12100" sId="6">
    <oc r="W14">
      <f>SUM(S14+U14)</f>
    </oc>
    <nc r="W14">
      <f>SUM(S14+U14)</f>
    </nc>
  </rcc>
  <rcc rId="12101" sId="6">
    <oc r="X14">
      <f>SUM(T14+V14)</f>
    </oc>
    <nc r="X14">
      <f>SUM(T14+V14)</f>
    </nc>
  </rcc>
  <rcc rId="12102" sId="6">
    <oc r="A15">
      <f>SUM(A14+1)</f>
    </oc>
    <nc r="A15">
      <f>SUM(A14+1)</f>
    </nc>
  </rcc>
  <rcc rId="12103" sId="6">
    <oc r="O15">
      <f>M15+N15</f>
    </oc>
    <nc r="O15">
      <f>M15+N15</f>
    </nc>
  </rcc>
  <rcc rId="12104" sId="6">
    <oc r="S15">
      <f>SUM(C15+E15+G15+I15+K15+O15+Q15)</f>
    </oc>
    <nc r="S15">
      <f>SUM(C15+E15+G15+I15+K15+O15+Q15)</f>
    </nc>
  </rcc>
  <rcc rId="12105" sId="6">
    <oc r="T15">
      <f>SUM(D15+F15+H15+J15+L15+P15+R15)</f>
    </oc>
    <nc r="T15">
      <f>SUM(D15+F15+H15+J15+L15+P15+R15)</f>
    </nc>
  </rcc>
  <rcc rId="12106" sId="6">
    <oc r="W15">
      <f>SUM(S15+U15)</f>
    </oc>
    <nc r="W15">
      <f>SUM(S15+U15)</f>
    </nc>
  </rcc>
  <rcc rId="12107" sId="6">
    <oc r="X15">
      <f>SUM(T15+V15)</f>
    </oc>
    <nc r="X15">
      <f>SUM(T15+V15)</f>
    </nc>
  </rcc>
  <rcc rId="12108" sId="6">
    <oc r="A16">
      <f>SUM(A15+1)</f>
    </oc>
    <nc r="A16">
      <f>SUM(A15+1)</f>
    </nc>
  </rcc>
  <rcc rId="12109" sId="6">
    <oc r="K16">
      <f>2027.5-262.5</f>
    </oc>
    <nc r="K16">
      <f>2027.5-262.5</f>
    </nc>
  </rcc>
  <rcc rId="12110" sId="6">
    <oc r="O16">
      <f>M16+N16</f>
    </oc>
    <nc r="O16">
      <f>M16+N16</f>
    </nc>
  </rcc>
  <rcc rId="12111" sId="6">
    <oc r="S16">
      <f>SUM(C16+E16+G16+I16+K16+O16+Q16)</f>
    </oc>
    <nc r="S16">
      <f>SUM(C16+E16+G16+I16+K16+O16+Q16)</f>
    </nc>
  </rcc>
  <rcc rId="12112" sId="6">
    <oc r="T16">
      <f>SUM(D16+F16+H16+J16+L16+P16+R16)</f>
    </oc>
    <nc r="T16">
      <f>SUM(D16+F16+H16+J16+L16+P16+R16)</f>
    </nc>
  </rcc>
  <rcc rId="12113" sId="6">
    <oc r="W16">
      <f>SUM(S16+U16)</f>
    </oc>
    <nc r="W16">
      <f>SUM(S16+U16)</f>
    </nc>
  </rcc>
  <rcc rId="12114" sId="6">
    <oc r="X16">
      <f>SUM(T16+V16)</f>
    </oc>
    <nc r="X16">
      <f>SUM(T16+V16)</f>
    </nc>
  </rcc>
  <rcc rId="12115" sId="6">
    <oc r="B17">
      <f>SUM(B9+1)</f>
    </oc>
    <nc r="B17">
      <f>SUM(B9+1)</f>
    </nc>
  </rcc>
  <rcc rId="12116" sId="6">
    <oc r="C17">
      <f>SUM(C10:C16)</f>
    </oc>
    <nc r="C17">
      <f>SUM(C10:C16)</f>
    </nc>
  </rcc>
  <rcc rId="12117" sId="6">
    <oc r="D17">
      <f>SUM(D10:D16)</f>
    </oc>
    <nc r="D17">
      <f>SUM(D10:D16)</f>
    </nc>
  </rcc>
  <rcc rId="12118" sId="6">
    <oc r="E17">
      <f>SUM(E10:E16)</f>
    </oc>
    <nc r="E17">
      <f>SUM(E10:E16)</f>
    </nc>
  </rcc>
  <rcc rId="12119" sId="6">
    <oc r="F17">
      <f>SUM(F10:F16)</f>
    </oc>
    <nc r="F17">
      <f>SUM(F10:F16)</f>
    </nc>
  </rcc>
  <rcc rId="12120" sId="6">
    <oc r="G17">
      <f>SUM(G10:G16)</f>
    </oc>
    <nc r="G17">
      <f>SUM(G10:G16)</f>
    </nc>
  </rcc>
  <rcc rId="12121" sId="6">
    <oc r="H17">
      <f>SUM(H10:H16)</f>
    </oc>
    <nc r="H17">
      <f>SUM(H10:H16)</f>
    </nc>
  </rcc>
  <rcc rId="12122" sId="6">
    <oc r="I17">
      <f>SUM(I10:I16)</f>
    </oc>
    <nc r="I17">
      <f>SUM(I10:I16)</f>
    </nc>
  </rcc>
  <rcc rId="12123" sId="6">
    <oc r="J17">
      <f>SUM(J10:J16)</f>
    </oc>
    <nc r="J17">
      <f>SUM(J10:J16)</f>
    </nc>
  </rcc>
  <rcc rId="12124" sId="6">
    <oc r="K17">
      <f>SUM(K10:K16)</f>
    </oc>
    <nc r="K17">
      <f>SUM(K10:K16)</f>
    </nc>
  </rcc>
  <rcc rId="12125" sId="6">
    <oc r="L17">
      <f>SUM(L10:L16)</f>
    </oc>
    <nc r="L17">
      <f>SUM(L10:L16)</f>
    </nc>
  </rcc>
  <rcc rId="12126" sId="6">
    <oc r="M17">
      <f>SUM(M10:M16)</f>
    </oc>
    <nc r="M17">
      <f>SUM(M10:M16)</f>
    </nc>
  </rcc>
  <rcc rId="12127" sId="6">
    <oc r="N17">
      <f>SUM(N10:N16)</f>
    </oc>
    <nc r="N17">
      <f>SUM(N10:N16)</f>
    </nc>
  </rcc>
  <rcc rId="12128" sId="6">
    <oc r="O17">
      <f>SUM(O10:O16)</f>
    </oc>
    <nc r="O17">
      <f>SUM(O10:O16)</f>
    </nc>
  </rcc>
  <rcc rId="12129" sId="6">
    <oc r="P17">
      <f>SUM(P10:P16)</f>
    </oc>
    <nc r="P17">
      <f>SUM(P10:P16)</f>
    </nc>
  </rcc>
  <rcc rId="12130" sId="6">
    <oc r="Q17">
      <f>SUM(Q10:Q16)</f>
    </oc>
    <nc r="Q17">
      <f>SUM(Q10:Q16)</f>
    </nc>
  </rcc>
  <rcc rId="12131" sId="6">
    <oc r="R17">
      <f>SUM(R10:R16)</f>
    </oc>
    <nc r="R17">
      <f>SUM(R10:R16)</f>
    </nc>
  </rcc>
  <rcc rId="12132" sId="6">
    <oc r="S17">
      <f>SUM(S10:S16)</f>
    </oc>
    <nc r="S17">
      <f>SUM(S10:S16)</f>
    </nc>
  </rcc>
  <rcc rId="12133" sId="6">
    <oc r="T17">
      <f>SUM(T10:T16)</f>
    </oc>
    <nc r="T17">
      <f>SUM(T10:T16)</f>
    </nc>
  </rcc>
  <rcc rId="12134" sId="6">
    <oc r="U17">
      <f>SUM(U10:U16)</f>
    </oc>
    <nc r="U17">
      <f>SUM(U10:U16)</f>
    </nc>
  </rcc>
  <rcc rId="12135" sId="6">
    <oc r="V17">
      <f>SUM(V10:V16)</f>
    </oc>
    <nc r="V17">
      <f>SUM(V10:V16)</f>
    </nc>
  </rcc>
  <rcc rId="12136" sId="6">
    <oc r="W17">
      <f>SUM(W10:W16)</f>
    </oc>
    <nc r="W17">
      <f>SUM(W10:W16)</f>
    </nc>
  </rcc>
  <rcc rId="12137" sId="6">
    <oc r="X17">
      <f>SUM(X10:X16)</f>
    </oc>
    <nc r="X17">
      <f>SUM(X10:X16)</f>
    </nc>
  </rcc>
  <rcc rId="12138" sId="6">
    <oc r="Y17" t="inlineStr">
      <is>
        <t>Ø Temp</t>
      </is>
    </oc>
    <nc r="Y17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nc>
  </rcc>
  <rcc rId="12139" sId="6">
    <oc r="Z17">
      <f>SUM(Z10:Z16)/7</f>
    </oc>
    <nc r="Z17">
      <f>SUM(Z10:Z16)/7</f>
    </nc>
  </rcc>
  <rcc rId="12140" sId="6">
    <oc r="A18">
      <f>SUM(A16+1)</f>
    </oc>
    <nc r="A18">
      <f>SUM(A16+1)</f>
    </nc>
  </rcc>
  <rcc rId="12141" sId="6">
    <oc r="O18">
      <f>M18+N18</f>
    </oc>
    <nc r="O18">
      <f>M18+N18</f>
    </nc>
  </rcc>
  <rcc rId="12142" sId="6">
    <oc r="S18">
      <f>SUM(C18+E18+G18+I18+K18+O18+Q18)</f>
    </oc>
    <nc r="S18">
      <f>SUM(C18+E18+G18+I18+K18+O18+Q18)</f>
    </nc>
  </rcc>
  <rcc rId="12143" sId="6">
    <oc r="T18">
      <f>SUM(D18+F18+H18+J18+L18+P18+R18)</f>
    </oc>
    <nc r="T18">
      <f>SUM(D18+F18+H18+J18+L18+P18+R18)</f>
    </nc>
  </rcc>
  <rcc rId="12144" sId="6">
    <oc r="W18">
      <f>SUM(S18+U18)</f>
    </oc>
    <nc r="W18">
      <f>SUM(S18+U18)</f>
    </nc>
  </rcc>
  <rcc rId="12145" sId="6">
    <oc r="X18">
      <f>SUM(T18+V18)</f>
    </oc>
    <nc r="X18">
      <f>SUM(T18+V18)</f>
    </nc>
  </rcc>
  <rcc rId="12146" sId="6">
    <oc r="A19">
      <f>SUM(A18+1)</f>
    </oc>
    <nc r="A19">
      <f>SUM(A18+1)</f>
    </nc>
  </rcc>
  <rcc rId="12147" sId="6">
    <oc r="O19">
      <f>M19+N19</f>
    </oc>
    <nc r="O19">
      <f>M19+N19</f>
    </nc>
  </rcc>
  <rcc rId="12148" sId="6">
    <oc r="S19">
      <f>SUM(C19+E19+G19+I19+K19+O19+Q19)</f>
    </oc>
    <nc r="S19">
      <f>SUM(C19+E19+G19+I19+K19+O19+Q19)</f>
    </nc>
  </rcc>
  <rcc rId="12149" sId="6">
    <oc r="T19">
      <f>SUM(D19+F19+H19+J19+L19+P19+R19)</f>
    </oc>
    <nc r="T19">
      <f>SUM(D19+F19+H19+J19+L19+P19+R19)</f>
    </nc>
  </rcc>
  <rcc rId="12150" sId="6">
    <oc r="W19">
      <f>SUM(S19+U19)</f>
    </oc>
    <nc r="W19">
      <f>SUM(S19+U19)</f>
    </nc>
  </rcc>
  <rcc rId="12151" sId="6">
    <oc r="X19">
      <f>SUM(T19+V19)</f>
    </oc>
    <nc r="X19">
      <f>SUM(T19+V19)</f>
    </nc>
  </rcc>
  <rcc rId="12152" sId="6">
    <oc r="A20">
      <f>SUM(A19+1)</f>
    </oc>
    <nc r="A20">
      <f>SUM(A19+1)</f>
    </nc>
  </rcc>
  <rcc rId="12153" sId="6">
    <oc r="O20">
      <f>M20+N20</f>
    </oc>
    <nc r="O20">
      <f>M20+N20</f>
    </nc>
  </rcc>
  <rcc rId="12154" sId="6">
    <oc r="S20">
      <f>SUM(C20+E20+G20+I20+K20+O20+Q20)</f>
    </oc>
    <nc r="S20">
      <f>SUM(C20+E20+G20+I20+K20+O20+Q20)</f>
    </nc>
  </rcc>
  <rcc rId="12155" sId="6">
    <oc r="T20">
      <f>SUM(D20+F20+H20+J20+L20+P20+R20)</f>
    </oc>
    <nc r="T20">
      <f>SUM(D20+F20+H20+J20+L20+P20+R20)</f>
    </nc>
  </rcc>
  <rcc rId="12156" sId="6">
    <oc r="W20">
      <f>SUM(S20+U20)</f>
    </oc>
    <nc r="W20">
      <f>SUM(S20+U20)</f>
    </nc>
  </rcc>
  <rcc rId="12157" sId="6">
    <oc r="X20">
      <f>SUM(T20+V20)</f>
    </oc>
    <nc r="X20">
      <f>SUM(T20+V20)</f>
    </nc>
  </rcc>
  <rcc rId="12158" sId="6">
    <oc r="A21">
      <f>SUM(A20+1)</f>
    </oc>
    <nc r="A21">
      <f>SUM(A20+1)</f>
    </nc>
  </rcc>
  <rcc rId="12159" sId="6">
    <oc r="O21">
      <f>M21+N21</f>
    </oc>
    <nc r="O21">
      <f>M21+N21</f>
    </nc>
  </rcc>
  <rcc rId="12160" sId="6">
    <oc r="S21">
      <f>SUM(C21+E21+G21+I21+K21+O21+Q21)</f>
    </oc>
    <nc r="S21">
      <f>SUM(C21+E21+G21+I21+K21+O21+Q21)</f>
    </nc>
  </rcc>
  <rcc rId="12161" sId="6">
    <oc r="T21">
      <f>SUM(D21+F21+H21+J21+L21+P21+R21)</f>
    </oc>
    <nc r="T21">
      <f>SUM(D21+F21+H21+J21+L21+P21+R21)</f>
    </nc>
  </rcc>
  <rcc rId="12162" sId="6">
    <oc r="W21">
      <f>SUM(S21+U21)</f>
    </oc>
    <nc r="W21">
      <f>SUM(S21+U21)</f>
    </nc>
  </rcc>
  <rcc rId="12163" sId="6">
    <oc r="X21">
      <f>SUM(T21+V21)</f>
    </oc>
    <nc r="X21">
      <f>SUM(T21+V21)</f>
    </nc>
  </rcc>
  <rcc rId="12164" sId="6">
    <oc r="A22">
      <f>SUM(A21+1)</f>
    </oc>
    <nc r="A22">
      <f>SUM(A21+1)</f>
    </nc>
  </rcc>
  <rcc rId="12165" sId="6">
    <oc r="K22">
      <f>19786.2-4056</f>
    </oc>
    <nc r="K22">
      <f>19786.2-4056</f>
    </nc>
  </rcc>
  <rcc rId="12166" sId="6">
    <oc r="O22">
      <f>M22+N22</f>
    </oc>
    <nc r="O22">
      <f>M22+N22</f>
    </nc>
  </rcc>
  <rcc rId="12167" sId="6">
    <oc r="S22">
      <f>SUM(C22+E22+G22+I22+K22+O22+Q22)</f>
    </oc>
    <nc r="S22">
      <f>SUM(C22+E22+G22+I22+K22+O22+Q22)</f>
    </nc>
  </rcc>
  <rcc rId="12168" sId="6">
    <oc r="T22">
      <f>SUM(D22+F22+H22+J22+L22+P22+R22)</f>
    </oc>
    <nc r="T22">
      <f>SUM(D22+F22+H22+J22+L22+P22+R22)</f>
    </nc>
  </rcc>
  <rcc rId="12169" sId="6">
    <oc r="W22">
      <f>SUM(S22+U22)</f>
    </oc>
    <nc r="W22">
      <f>SUM(S22+U22)</f>
    </nc>
  </rcc>
  <rcc rId="12170" sId="6">
    <oc r="X22">
      <f>SUM(T22+V22)</f>
    </oc>
    <nc r="X22">
      <f>SUM(T22+V22)</f>
    </nc>
  </rcc>
  <rcc rId="12171" sId="6">
    <oc r="A23">
      <f>SUM(A22+1)</f>
    </oc>
    <nc r="A23">
      <f>SUM(A22+1)</f>
    </nc>
  </rcc>
  <rcc rId="12172" sId="6" odxf="1" dxf="1">
    <oc r="K23">
      <f>14194.9-11255.3</f>
    </oc>
    <nc r="K23">
      <f>14194.9-11255.3</f>
    </nc>
    <ndxf>
      <fill>
        <patternFill>
          <bgColor theme="0" tint="-4.9989318521683403E-2"/>
        </patternFill>
      </fill>
    </ndxf>
  </rcc>
  <rcc rId="12173" sId="6">
    <oc r="O23">
      <f>M23+N23</f>
    </oc>
    <nc r="O23">
      <f>M23+N23</f>
    </nc>
  </rcc>
  <rcc rId="12174" sId="6">
    <oc r="S23">
      <f>SUM(C23+E23+G23+I23+K23+O23+Q23)</f>
    </oc>
    <nc r="S23">
      <f>SUM(C23+E23+G23+I23+K23+O23+Q23)</f>
    </nc>
  </rcc>
  <rcc rId="12175" sId="6">
    <oc r="T23">
      <f>SUM(D23+F23+H23+J23+L23+P23+R23)</f>
    </oc>
    <nc r="T23">
      <f>SUM(D23+F23+H23+J23+L23+P23+R23)</f>
    </nc>
  </rcc>
  <rcc rId="12176" sId="6">
    <oc r="W23">
      <f>SUM(S23+U23)</f>
    </oc>
    <nc r="W23">
      <f>SUM(S23+U23)</f>
    </nc>
  </rcc>
  <rcc rId="12177" sId="6">
    <oc r="X23">
      <f>SUM(T23+V23)</f>
    </oc>
    <nc r="X23">
      <f>SUM(T23+V23)</f>
    </nc>
  </rcc>
  <rcc rId="12178" sId="6">
    <oc r="A24">
      <f>SUM(A23+1)</f>
    </oc>
    <nc r="A24">
      <f>SUM(A23+1)</f>
    </nc>
  </rcc>
  <rcc rId="12179" sId="6" odxf="1" dxf="1">
    <oc r="K24">
      <f>6525.2</f>
    </oc>
    <nc r="K24">
      <f>6525.2</f>
    </nc>
    <ndxf>
      <fill>
        <patternFill>
          <bgColor theme="0" tint="-4.9989318521683403E-2"/>
        </patternFill>
      </fill>
    </ndxf>
  </rcc>
  <rcc rId="12180" sId="6">
    <oc r="O24">
      <f>M24+N24</f>
    </oc>
    <nc r="O24">
      <f>M24+N24</f>
    </nc>
  </rcc>
  <rcc rId="12181" sId="6">
    <oc r="S24">
      <f>SUM(C24+E24+G24+I24+K24+O24+Q24)</f>
    </oc>
    <nc r="S24">
      <f>SUM(C24+E24+G24+I24+K24+O24+Q24)</f>
    </nc>
  </rcc>
  <rcc rId="12182" sId="6">
    <oc r="T24">
      <f>SUM(D24+F24+H24+J24+L24+P24+R24)</f>
    </oc>
    <nc r="T24">
      <f>SUM(D24+F24+H24+J24+L24+P24+R24)</f>
    </nc>
  </rcc>
  <rcc rId="12183" sId="6">
    <oc r="W24">
      <f>SUM(S24+U24)</f>
    </oc>
    <nc r="W24">
      <f>SUM(S24+U24)</f>
    </nc>
  </rcc>
  <rcc rId="12184" sId="6">
    <oc r="X24">
      <f>SUM(T24+V24)</f>
    </oc>
    <nc r="X24">
      <f>SUM(T24+V24)</f>
    </nc>
  </rcc>
  <rcc rId="12185" sId="6">
    <oc r="B25">
      <f>SUM(B17+1)</f>
    </oc>
    <nc r="B25">
      <f>SUM(B17+1)</f>
    </nc>
  </rcc>
  <rcc rId="12186" sId="6">
    <oc r="C25">
      <f>SUM(C18:C24)</f>
    </oc>
    <nc r="C25">
      <f>SUM(C18:C24)</f>
    </nc>
  </rcc>
  <rcc rId="12187" sId="6">
    <oc r="D25">
      <f>SUM(D18:D24)</f>
    </oc>
    <nc r="D25">
      <f>SUM(D18:D24)</f>
    </nc>
  </rcc>
  <rcc rId="12188" sId="6">
    <oc r="E25">
      <f>SUM(E18:E24)</f>
    </oc>
    <nc r="E25">
      <f>SUM(E18:E24)</f>
    </nc>
  </rcc>
  <rcc rId="12189" sId="6">
    <oc r="F25">
      <f>SUM(F18:F24)</f>
    </oc>
    <nc r="F25">
      <f>SUM(F18:F24)</f>
    </nc>
  </rcc>
  <rcc rId="12190" sId="6">
    <oc r="G25">
      <f>SUM(G18:G24)</f>
    </oc>
    <nc r="G25">
      <f>SUM(G18:G24)</f>
    </nc>
  </rcc>
  <rcc rId="12191" sId="6">
    <oc r="H25">
      <f>SUM(H18:H24)</f>
    </oc>
    <nc r="H25">
      <f>SUM(H18:H24)</f>
    </nc>
  </rcc>
  <rcc rId="12192" sId="6">
    <oc r="I25">
      <f>SUM(I18:I24)</f>
    </oc>
    <nc r="I25">
      <f>SUM(I18:I24)</f>
    </nc>
  </rcc>
  <rcc rId="12193" sId="6">
    <oc r="J25">
      <f>SUM(J18:J24)</f>
    </oc>
    <nc r="J25">
      <f>SUM(J18:J24)</f>
    </nc>
  </rcc>
  <rcc rId="12194" sId="6">
    <oc r="K25">
      <f>SUM(K18:K24)</f>
    </oc>
    <nc r="K25">
      <f>SUM(K18:K24)</f>
    </nc>
  </rcc>
  <rcc rId="12195" sId="6">
    <oc r="L25">
      <f>SUM(L18:L24)</f>
    </oc>
    <nc r="L25">
      <f>SUM(L18:L24)</f>
    </nc>
  </rcc>
  <rcc rId="12196" sId="6">
    <oc r="M25">
      <f>SUM(M18:M24)</f>
    </oc>
    <nc r="M25">
      <f>SUM(M18:M24)</f>
    </nc>
  </rcc>
  <rcc rId="12197" sId="6">
    <oc r="N25">
      <f>SUM(N18:N24)</f>
    </oc>
    <nc r="N25">
      <f>SUM(N18:N24)</f>
    </nc>
  </rcc>
  <rcc rId="12198" sId="6">
    <oc r="O25">
      <f>SUM(O18:O24)</f>
    </oc>
    <nc r="O25">
      <f>SUM(O18:O24)</f>
    </nc>
  </rcc>
  <rcc rId="12199" sId="6">
    <oc r="P25">
      <f>SUM(P18:P24)</f>
    </oc>
    <nc r="P25">
      <f>SUM(P18:P24)</f>
    </nc>
  </rcc>
  <rcc rId="12200" sId="6">
    <oc r="Q25">
      <f>SUM(Q18:Q24)</f>
    </oc>
    <nc r="Q25">
      <f>SUM(Q18:Q24)</f>
    </nc>
  </rcc>
  <rcc rId="12201" sId="6">
    <oc r="R25">
      <f>SUM(R18:R24)</f>
    </oc>
    <nc r="R25">
      <f>SUM(R18:R24)</f>
    </nc>
  </rcc>
  <rcc rId="12202" sId="6">
    <oc r="S25">
      <f>SUM(S18:S24)</f>
    </oc>
    <nc r="S25">
      <f>SUM(S18:S24)</f>
    </nc>
  </rcc>
  <rcc rId="12203" sId="6">
    <oc r="T25">
      <f>SUM(T18:T24)</f>
    </oc>
    <nc r="T25">
      <f>SUM(T18:T24)</f>
    </nc>
  </rcc>
  <rcc rId="12204" sId="6">
    <oc r="U25">
      <f>SUM(U18:U24)</f>
    </oc>
    <nc r="U25">
      <f>SUM(U18:U24)</f>
    </nc>
  </rcc>
  <rcc rId="12205" sId="6">
    <oc r="V25">
      <f>SUM(V18:V24)</f>
    </oc>
    <nc r="V25">
      <f>SUM(V18:V24)</f>
    </nc>
  </rcc>
  <rcc rId="12206" sId="6">
    <oc r="W25">
      <f>SUM(W18:W24)</f>
    </oc>
    <nc r="W25">
      <f>SUM(W18:W24)</f>
    </nc>
  </rcc>
  <rcc rId="12207" sId="6">
    <oc r="X25">
      <f>SUM(X18:X24)</f>
    </oc>
    <nc r="X25">
      <f>SUM(X18:X24)</f>
    </nc>
  </rcc>
  <rcc rId="12208" sId="6">
    <oc r="Y25" t="inlineStr">
      <is>
        <t>Ø Temp</t>
      </is>
    </oc>
    <nc r="Y25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nc>
  </rcc>
  <rcc rId="12209" sId="6">
    <oc r="Z25">
      <f>SUM(Z18:Z24)/7</f>
    </oc>
    <nc r="Z25">
      <f>SUM(Z18:Z24)/7</f>
    </nc>
  </rcc>
  <rcc rId="12210" sId="6">
    <oc r="A26">
      <f>SUM(A24+1)</f>
    </oc>
    <nc r="A26">
      <f>SUM(A24+1)</f>
    </nc>
  </rcc>
  <rcc rId="12211" sId="6">
    <oc r="O26">
      <f>M26+N26</f>
    </oc>
    <nc r="O26">
      <f>M26+N26</f>
    </nc>
  </rcc>
  <rcc rId="12212" sId="6">
    <oc r="S26">
      <f>SUM(C26+E26+G26+I26+K26+O26+Q26)</f>
    </oc>
    <nc r="S26">
      <f>SUM(C26+E26+G26+I26+K26+O26+Q26)</f>
    </nc>
  </rcc>
  <rcc rId="12213" sId="6">
    <oc r="T26">
      <f>SUM(D26+F26+H26+J26+L26+P26+R26)</f>
    </oc>
    <nc r="T26">
      <f>SUM(D26+F26+H26+J26+L26+P26+R26)</f>
    </nc>
  </rcc>
  <rcc rId="12214" sId="6">
    <oc r="W26">
      <f>SUM(S26+U26)</f>
    </oc>
    <nc r="W26">
      <f>SUM(S26+U26)</f>
    </nc>
  </rcc>
  <rcc rId="12215" sId="6">
    <oc r="X26">
      <f>SUM(T26+V26)</f>
    </oc>
    <nc r="X26">
      <f>SUM(T26+V26)</f>
    </nc>
  </rcc>
  <rcc rId="12216" sId="6">
    <oc r="A27">
      <f>SUM(A26+1)</f>
    </oc>
    <nc r="A27">
      <f>SUM(A26+1)</f>
    </nc>
  </rcc>
  <rcc rId="12217" sId="6">
    <oc r="O27">
      <f>M27+N27</f>
    </oc>
    <nc r="O27">
      <f>M27+N27</f>
    </nc>
  </rcc>
  <rcc rId="12218" sId="6">
    <oc r="S27">
      <f>SUM(C27+E27+G27+I27+K27+O27+Q27)</f>
    </oc>
    <nc r="S27">
      <f>SUM(C27+E27+G27+I27+K27+O27+Q27)</f>
    </nc>
  </rcc>
  <rcc rId="12219" sId="6">
    <oc r="T27">
      <f>SUM(D27+F27+H27+J27+L27+P27+R27)</f>
    </oc>
    <nc r="T27">
      <f>SUM(D27+F27+H27+J27+L27+P27+R27)</f>
    </nc>
  </rcc>
  <rcc rId="12220" sId="6">
    <oc r="W27">
      <f>SUM(S27+U27)</f>
    </oc>
    <nc r="W27">
      <f>SUM(S27+U27)</f>
    </nc>
  </rcc>
  <rcc rId="12221" sId="6">
    <oc r="X27">
      <f>SUM(T27+V27)</f>
    </oc>
    <nc r="X27">
      <f>SUM(T27+V27)</f>
    </nc>
  </rcc>
  <rcc rId="12222" sId="6">
    <oc r="A28">
      <f>SUM(A27+1)</f>
    </oc>
    <nc r="A28">
      <f>SUM(A27+1)</f>
    </nc>
  </rcc>
  <rcc rId="12223" sId="6">
    <oc r="O28">
      <f>M28+N28</f>
    </oc>
    <nc r="O28">
      <f>M28+N28</f>
    </nc>
  </rcc>
  <rcc rId="12224" sId="6">
    <oc r="S28">
      <f>SUM(C28+E28+G28+I28+K28+O28+Q28)</f>
    </oc>
    <nc r="S28">
      <f>SUM(C28+E28+G28+I28+K28+O28+Q28)</f>
    </nc>
  </rcc>
  <rcc rId="12225" sId="6">
    <oc r="T28">
      <f>SUM(D28+F28+H28+J28+L28+P28+R28)</f>
    </oc>
    <nc r="T28">
      <f>SUM(D28+F28+H28+J28+L28+P28+R28)</f>
    </nc>
  </rcc>
  <rcc rId="12226" sId="6">
    <oc r="W28">
      <f>SUM(S28+U28)</f>
    </oc>
    <nc r="W28">
      <f>SUM(S28+U28)</f>
    </nc>
  </rcc>
  <rcc rId="12227" sId="6">
    <oc r="X28">
      <f>SUM(T28+V28)</f>
    </oc>
    <nc r="X28">
      <f>SUM(T28+V28)</f>
    </nc>
  </rcc>
  <rcc rId="12228" sId="6">
    <oc r="A29">
      <f>SUM(A28+1)</f>
    </oc>
    <nc r="A29">
      <f>SUM(A28+1)</f>
    </nc>
  </rcc>
  <rcc rId="12229" sId="6">
    <oc r="O29">
      <f>M29+N29</f>
    </oc>
    <nc r="O29">
      <f>M29+N29</f>
    </nc>
  </rcc>
  <rcc rId="12230" sId="6">
    <oc r="S29">
      <f>SUM(C29+E29+G29+I29+K29+O29+Q29)</f>
    </oc>
    <nc r="S29">
      <f>SUM(C29+E29+G29+I29+K29+O29+Q29)</f>
    </nc>
  </rcc>
  <rcc rId="12231" sId="6">
    <oc r="T29">
      <f>SUM(D29+F29+H29+J29+L29+P29+R29)</f>
    </oc>
    <nc r="T29">
      <f>SUM(D29+F29+H29+J29+L29+P29+R29)</f>
    </nc>
  </rcc>
  <rcc rId="12232" sId="6">
    <oc r="W29">
      <f>SUM(S29+U29)</f>
    </oc>
    <nc r="W29">
      <f>SUM(S29+U29)</f>
    </nc>
  </rcc>
  <rcc rId="12233" sId="6">
    <oc r="X29">
      <f>SUM(T29+V29)</f>
    </oc>
    <nc r="X29">
      <f>SUM(T29+V29)</f>
    </nc>
  </rcc>
  <rcc rId="12234" sId="6">
    <oc r="A30">
      <f>SUM(A29+1)</f>
    </oc>
    <nc r="A30">
      <f>SUM(A29+1)</f>
    </nc>
  </rcc>
  <rcc rId="12235" sId="6">
    <oc r="O30">
      <f>M30+N30</f>
    </oc>
    <nc r="O30">
      <f>M30+N30</f>
    </nc>
  </rcc>
  <rcc rId="12236" sId="6">
    <oc r="S30">
      <f>SUM(C30+E30+G30+I30+K30+O30+Q30)</f>
    </oc>
    <nc r="S30">
      <f>SUM(C30+E30+G30+I30+K30+O30+Q30)</f>
    </nc>
  </rcc>
  <rcc rId="12237" sId="6">
    <oc r="T30">
      <f>SUM(D30+F30+H30+J30+L30+P30+R30)</f>
    </oc>
    <nc r="T30">
      <f>SUM(D30+F30+H30+J30+L30+P30+R30)</f>
    </nc>
  </rcc>
  <rcc rId="12238" sId="6">
    <oc r="W30">
      <f>SUM(S30+U30)</f>
    </oc>
    <nc r="W30">
      <f>SUM(S30+U30)</f>
    </nc>
  </rcc>
  <rcc rId="12239" sId="6">
    <oc r="X30">
      <f>SUM(T30+V30)</f>
    </oc>
    <nc r="X30">
      <f>SUM(T30+V30)</f>
    </nc>
  </rcc>
  <rcc rId="12240" sId="6">
    <oc r="A31">
      <f>SUM(A30+1)</f>
    </oc>
    <nc r="A31">
      <f>SUM(A30+1)</f>
    </nc>
  </rcc>
  <rcc rId="12241" sId="6">
    <oc r="K31">
      <f>32867.1-5274.3</f>
    </oc>
    <nc r="K31">
      <f>32867.1-5274.3</f>
    </nc>
  </rcc>
  <rcc rId="12242" sId="6">
    <oc r="O31">
      <f>M31+N31</f>
    </oc>
    <nc r="O31">
      <f>M31+N31</f>
    </nc>
  </rcc>
  <rcc rId="12243" sId="6">
    <oc r="S31">
      <f>SUM(C31+E31+G31+I31+K31+O31+Q31)</f>
    </oc>
    <nc r="S31">
      <f>SUM(C31+E31+G31+I31+K31+O31+Q31)</f>
    </nc>
  </rcc>
  <rcc rId="12244" sId="6">
    <oc r="T31">
      <f>SUM(D31+F31+H31+J31+L31+P31+R31)</f>
    </oc>
    <nc r="T31">
      <f>SUM(D31+F31+H31+J31+L31+P31+R31)</f>
    </nc>
  </rcc>
  <rcc rId="12245" sId="6">
    <oc r="W31">
      <f>SUM(S31+U31)</f>
    </oc>
    <nc r="W31">
      <f>SUM(S31+U31)</f>
    </nc>
  </rcc>
  <rcc rId="12246" sId="6">
    <oc r="X31">
      <f>SUM(T31+V31)</f>
    </oc>
    <nc r="X31">
      <f>SUM(T31+V31)</f>
    </nc>
  </rcc>
  <rcc rId="12247" sId="6">
    <oc r="A32">
      <f>SUM(A31+1)</f>
    </oc>
    <nc r="A32">
      <f>SUM(A31+1)</f>
    </nc>
  </rcc>
  <rcc rId="12248" sId="6">
    <oc r="O32">
      <f>M32+N32</f>
    </oc>
    <nc r="O32">
      <f>M32+N32</f>
    </nc>
  </rcc>
  <rcc rId="12249" sId="6">
    <oc r="S32">
      <f>SUM(C32+E32+G32+I32+K32+O32+Q32)</f>
    </oc>
    <nc r="S32">
      <f>SUM(C32+E32+G32+I32+K32+O32+Q32)</f>
    </nc>
  </rcc>
  <rcc rId="12250" sId="6">
    <oc r="T32">
      <f>SUM(D32+F32+H32+J32+L32+P32+R32)</f>
    </oc>
    <nc r="T32">
      <f>SUM(D32+F32+H32+J32+L32+P32+R32)</f>
    </nc>
  </rcc>
  <rcc rId="12251" sId="6">
    <oc r="W32">
      <f>SUM(S32+U32)</f>
    </oc>
    <nc r="W32">
      <f>SUM(S32+U32)</f>
    </nc>
  </rcc>
  <rcc rId="12252" sId="6">
    <oc r="X32">
      <f>SUM(T32+V32)</f>
    </oc>
    <nc r="X32">
      <f>SUM(T32+V32)</f>
    </nc>
  </rcc>
  <rcc rId="12253" sId="6">
    <oc r="B33">
      <f>SUM(B25+1)</f>
    </oc>
    <nc r="B33">
      <f>SUM(B25+1)</f>
    </nc>
  </rcc>
  <rcc rId="12254" sId="6">
    <oc r="C33">
      <f>SUM(C26:C32)</f>
    </oc>
    <nc r="C33">
      <f>SUM(C26:C32)</f>
    </nc>
  </rcc>
  <rcc rId="12255" sId="6">
    <oc r="D33">
      <f>SUM(D26:D32)</f>
    </oc>
    <nc r="D33">
      <f>SUM(D26:D32)</f>
    </nc>
  </rcc>
  <rcc rId="12256" sId="6">
    <oc r="E33">
      <f>SUM(E26:E32)</f>
    </oc>
    <nc r="E33">
      <f>SUM(E26:E32)</f>
    </nc>
  </rcc>
  <rcc rId="12257" sId="6">
    <oc r="F33">
      <f>SUM(F26:F32)</f>
    </oc>
    <nc r="F33">
      <f>SUM(F26:F32)</f>
    </nc>
  </rcc>
  <rcc rId="12258" sId="6">
    <oc r="G33">
      <f>SUM(G26:G32)</f>
    </oc>
    <nc r="G33">
      <f>SUM(G26:G32)</f>
    </nc>
  </rcc>
  <rcc rId="12259" sId="6">
    <oc r="H33">
      <f>SUM(H26:H32)</f>
    </oc>
    <nc r="H33">
      <f>SUM(H26:H32)</f>
    </nc>
  </rcc>
  <rcc rId="12260" sId="6">
    <oc r="I33">
      <f>SUM(I26:I32)</f>
    </oc>
    <nc r="I33">
      <f>SUM(I26:I32)</f>
    </nc>
  </rcc>
  <rcc rId="12261" sId="6">
    <oc r="J33">
      <f>SUM(J26:J32)</f>
    </oc>
    <nc r="J33">
      <f>SUM(J26:J32)</f>
    </nc>
  </rcc>
  <rcc rId="12262" sId="6">
    <oc r="K33">
      <f>SUM(K26:K32)</f>
    </oc>
    <nc r="K33">
      <f>SUM(K26:K32)</f>
    </nc>
  </rcc>
  <rcc rId="12263" sId="6">
    <oc r="L33">
      <f>SUM(L26:L32)</f>
    </oc>
    <nc r="L33">
      <f>SUM(L26:L32)</f>
    </nc>
  </rcc>
  <rcc rId="12264" sId="6">
    <oc r="M33">
      <f>SUM(M26:M32)</f>
    </oc>
    <nc r="M33">
      <f>SUM(M26:M32)</f>
    </nc>
  </rcc>
  <rcc rId="12265" sId="6">
    <oc r="N33">
      <f>SUM(N26:N32)</f>
    </oc>
    <nc r="N33">
      <f>SUM(N26:N32)</f>
    </nc>
  </rcc>
  <rcc rId="12266" sId="6">
    <oc r="O33">
      <f>SUM(O26:O32)</f>
    </oc>
    <nc r="O33">
      <f>SUM(O26:O32)</f>
    </nc>
  </rcc>
  <rcc rId="12267" sId="6">
    <oc r="P33">
      <f>SUM(P26:P32)</f>
    </oc>
    <nc r="P33">
      <f>SUM(P26:P32)</f>
    </nc>
  </rcc>
  <rcc rId="12268" sId="6">
    <oc r="Q33">
      <f>SUM(Q26:Q32)</f>
    </oc>
    <nc r="Q33">
      <f>SUM(Q26:Q32)</f>
    </nc>
  </rcc>
  <rcc rId="12269" sId="6">
    <oc r="R33">
      <f>SUM(R26:R32)</f>
    </oc>
    <nc r="R33">
      <f>SUM(R26:R32)</f>
    </nc>
  </rcc>
  <rcc rId="12270" sId="6">
    <oc r="S33">
      <f>SUM(S26:S32)</f>
    </oc>
    <nc r="S33">
      <f>SUM(S26:S32)</f>
    </nc>
  </rcc>
  <rcc rId="12271" sId="6">
    <oc r="T33">
      <f>SUM(T26:T32)</f>
    </oc>
    <nc r="T33">
      <f>SUM(T26:T32)</f>
    </nc>
  </rcc>
  <rcc rId="12272" sId="6">
    <oc r="U33">
      <f>SUM(U26:U32)</f>
    </oc>
    <nc r="U33">
      <f>SUM(U26:U32)</f>
    </nc>
  </rcc>
  <rcc rId="12273" sId="6">
    <oc r="V33">
      <f>SUM(V26:V32)</f>
    </oc>
    <nc r="V33">
      <f>SUM(V26:V32)</f>
    </nc>
  </rcc>
  <rcc rId="12274" sId="6">
    <oc r="W33">
      <f>SUM(W26:W32)</f>
    </oc>
    <nc r="W33">
      <f>SUM(W26:W32)</f>
    </nc>
  </rcc>
  <rcc rId="12275" sId="6">
    <oc r="X33">
      <f>SUM(X26:X32)</f>
    </oc>
    <nc r="X33">
      <f>SUM(X26:X32)</f>
    </nc>
  </rcc>
  <rcc rId="12276" sId="6">
    <oc r="Y33" t="inlineStr">
      <is>
        <t>Ø Temp</t>
      </is>
    </oc>
    <nc r="Y33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nc>
  </rcc>
  <rcc rId="12277" sId="6">
    <oc r="Z33">
      <f>SUM(Z26:Z32)/7</f>
    </oc>
    <nc r="Z33">
      <f>SUM(Z26:Z32)/7</f>
    </nc>
  </rcc>
  <rcc rId="12278" sId="6">
    <oc r="A34">
      <f>SUM(A32+1)</f>
    </oc>
    <nc r="A34">
      <f>SUM(A32+1)</f>
    </nc>
  </rcc>
  <rcc rId="12279" sId="6">
    <oc r="O34">
      <f>M34+N34</f>
    </oc>
    <nc r="O34">
      <f>M34+N34</f>
    </nc>
  </rcc>
  <rcc rId="12280" sId="6">
    <oc r="S34">
      <f>SUM(C34+E34+G34+I34+K34+O34+Q34)</f>
    </oc>
    <nc r="S34">
      <f>SUM(C34+E34+G34+I34+K34+O34+Q34)</f>
    </nc>
  </rcc>
  <rcc rId="12281" sId="6">
    <oc r="T34">
      <f>SUM(D34+F34+H34+J34+L34+P34+R34)</f>
    </oc>
    <nc r="T34">
      <f>SUM(D34+F34+H34+J34+L34+P34+R34)</f>
    </nc>
  </rcc>
  <rcc rId="12282" sId="6">
    <oc r="W34">
      <f>SUM(S34+U34)</f>
    </oc>
    <nc r="W34">
      <f>SUM(S34+U34)</f>
    </nc>
  </rcc>
  <rcc rId="12283" sId="6">
    <oc r="X34">
      <f>SUM(T34+V34)</f>
    </oc>
    <nc r="X34">
      <f>SUM(T34+V34)</f>
    </nc>
  </rcc>
  <rcc rId="12284" sId="6">
    <oc r="A35">
      <f>SUM(A34+1)</f>
    </oc>
    <nc r="A35">
      <f>SUM(A34+1)</f>
    </nc>
  </rcc>
  <rcc rId="12285" sId="6">
    <oc r="O35">
      <f>M35+N35</f>
    </oc>
    <nc r="O35">
      <f>M35+N35</f>
    </nc>
  </rcc>
  <rcc rId="12286" sId="6">
    <oc r="S35">
      <f>SUM(C35+E35+G35+I35+K35+O35+Q35)</f>
    </oc>
    <nc r="S35">
      <f>SUM(C35+E35+G35+I35+K35+O35+Q35)</f>
    </nc>
  </rcc>
  <rcc rId="12287" sId="6">
    <oc r="T35">
      <f>SUM(D35+F35+H35+J35+L35+P35+R35)</f>
    </oc>
    <nc r="T35">
      <f>SUM(D35+F35+H35+J35+L35+P35+R35)</f>
    </nc>
  </rcc>
  <rcc rId="12288" sId="6">
    <oc r="W35">
      <f>SUM(S35+U35)</f>
    </oc>
    <nc r="W35">
      <f>SUM(S35+U35)</f>
    </nc>
  </rcc>
  <rcc rId="12289" sId="6">
    <oc r="X35">
      <f>SUM(T35+V35)</f>
    </oc>
    <nc r="X35">
      <f>SUM(T35+V35)</f>
    </nc>
  </rcc>
  <rcc rId="12290" sId="6">
    <oc r="A36">
      <f>SUM(A35+1)</f>
    </oc>
    <nc r="A36">
      <f>SUM(A35+1)</f>
    </nc>
  </rcc>
  <rcc rId="12291" sId="6">
    <oc r="O36">
      <f>M36+N36</f>
    </oc>
    <nc r="O36">
      <f>M36+N36</f>
    </nc>
  </rcc>
  <rcc rId="12292" sId="6">
    <oc r="S36">
      <f>SUM(C36+E36+G36+I36+K36+O36+Q36)</f>
    </oc>
    <nc r="S36">
      <f>SUM(C36+E36+G36+I36+K36+O36+Q36)</f>
    </nc>
  </rcc>
  <rcc rId="12293" sId="6">
    <oc r="T36">
      <f>SUM(D36+F36+H36+J36+L36+P36+R36)</f>
    </oc>
    <nc r="T36">
      <f>SUM(D36+F36+H36+J36+L36+P36+R36)</f>
    </nc>
  </rcc>
  <rcc rId="12294" sId="6">
    <oc r="W36">
      <f>SUM(S36+U36)</f>
    </oc>
    <nc r="W36">
      <f>SUM(S36+U36)</f>
    </nc>
  </rcc>
  <rcc rId="12295" sId="6">
    <oc r="X36">
      <f>SUM(T36+V36)</f>
    </oc>
    <nc r="X36">
      <f>SUM(T36+V36)</f>
    </nc>
  </rcc>
  <rcc rId="12296" sId="6">
    <oc r="A37">
      <f>SUM(A36+1)</f>
    </oc>
    <nc r="A37">
      <f>SUM(A36+1)</f>
    </nc>
  </rcc>
  <rcc rId="12297" sId="6">
    <oc r="O37">
      <f>M37+N37</f>
    </oc>
    <nc r="O37">
      <f>M37+N37</f>
    </nc>
  </rcc>
  <rcc rId="12298" sId="6">
    <oc r="S37">
      <f>SUM(C37+E37+G37+I37+K37+O37+Q37)</f>
    </oc>
    <nc r="S37">
      <f>SUM(C37+E37+G37+I37+K37+O37+Q37)</f>
    </nc>
  </rcc>
  <rcc rId="12299" sId="6">
    <oc r="T37">
      <f>SUM(D37+F37+H37+J37+L37+P37+R37)</f>
    </oc>
    <nc r="T37">
      <f>SUM(D37+F37+H37+J37+L37+P37+R37)</f>
    </nc>
  </rcc>
  <rcc rId="12300" sId="6">
    <oc r="W37">
      <f>SUM(S37+U37)</f>
    </oc>
    <nc r="W37">
      <f>SUM(S37+U37)</f>
    </nc>
  </rcc>
  <rcc rId="12301" sId="6">
    <oc r="X37">
      <f>SUM(T37+V37)</f>
    </oc>
    <nc r="X37">
      <f>SUM(T37+V37)</f>
    </nc>
  </rcc>
  <rcc rId="12302" sId="6" odxf="1" dxf="1">
    <oc r="K38">
      <f>40857-2840.2</f>
    </oc>
    <nc r="K38">
      <f>40857-2840.2</f>
    </nc>
    <ndxf>
      <fill>
        <patternFill patternType="solid">
          <bgColor rgb="FF92D050"/>
        </patternFill>
      </fill>
    </ndxf>
  </rcc>
  <rcc rId="12303" sId="6">
    <oc r="O38">
      <f>M38+N38</f>
    </oc>
    <nc r="O38">
      <f>M38+N38</f>
    </nc>
  </rcc>
  <rcc rId="12304" sId="6">
    <oc r="S38">
      <f>SUM(C38+E38+G38+I38+K38+O38+Q38)</f>
    </oc>
    <nc r="S38">
      <f>SUM(C38+E38+G38+I38+K38+O38+Q38)</f>
    </nc>
  </rcc>
  <rcc rId="12305" sId="6">
    <oc r="T38">
      <f>SUM(D38+F38+H38+J38+L38+P38+R38)</f>
    </oc>
    <nc r="T38">
      <f>SUM(D38+F38+H38+J38+L38+P38+R38)</f>
    </nc>
  </rcc>
  <rcc rId="12306" sId="6">
    <oc r="W38">
      <f>SUM(S38+U38)</f>
    </oc>
    <nc r="W38">
      <f>SUM(S38+U38)</f>
    </nc>
  </rcc>
  <rcc rId="12307" sId="6">
    <oc r="X38">
      <f>SUM(T38+V38)</f>
    </oc>
    <nc r="X38">
      <f>SUM(T38+V38)</f>
    </nc>
  </rcc>
  <rcc rId="12308" sId="6">
    <oc r="B39">
      <f>SUM(B33+1)</f>
    </oc>
    <nc r="B39">
      <f>SUM(B33+1)</f>
    </nc>
  </rcc>
  <rcc rId="12309" sId="6">
    <oc r="C39">
      <f>SUM(C34:C38)</f>
    </oc>
    <nc r="C39">
      <f>SUM(C34:C38)</f>
    </nc>
  </rcc>
  <rcc rId="12310" sId="6">
    <oc r="D39">
      <f>SUM(D34:D38)</f>
    </oc>
    <nc r="D39">
      <f>SUM(D34:D38)</f>
    </nc>
  </rcc>
  <rcc rId="12311" sId="6">
    <oc r="E39">
      <f>SUM(E34:E38)</f>
    </oc>
    <nc r="E39">
      <f>SUM(E34:E38)</f>
    </nc>
  </rcc>
  <rcc rId="12312" sId="6">
    <oc r="F39">
      <f>SUM(F34:F38)</f>
    </oc>
    <nc r="F39">
      <f>SUM(F34:F38)</f>
    </nc>
  </rcc>
  <rcc rId="12313" sId="6">
    <oc r="G39">
      <f>SUM(G34:G38)</f>
    </oc>
    <nc r="G39">
      <f>SUM(G34:G38)</f>
    </nc>
  </rcc>
  <rcc rId="12314" sId="6">
    <oc r="H39">
      <f>SUM(H34:H38)</f>
    </oc>
    <nc r="H39">
      <f>SUM(H34:H38)</f>
    </nc>
  </rcc>
  <rcc rId="12315" sId="6">
    <oc r="I39">
      <f>SUM(I34:I38)</f>
    </oc>
    <nc r="I39">
      <f>SUM(I34:I38)</f>
    </nc>
  </rcc>
  <rcc rId="12316" sId="6">
    <oc r="J39">
      <f>SUM(J34:J38)</f>
    </oc>
    <nc r="J39">
      <f>SUM(J34:J38)</f>
    </nc>
  </rcc>
  <rcc rId="12317" sId="6">
    <oc r="K39">
      <f>SUM(K34:K38)</f>
    </oc>
    <nc r="K39">
      <f>SUM(K34:K38)</f>
    </nc>
  </rcc>
  <rcc rId="12318" sId="6">
    <oc r="L39">
      <f>SUM(L34:L38)</f>
    </oc>
    <nc r="L39">
      <f>SUM(L34:L38)</f>
    </nc>
  </rcc>
  <rcc rId="12319" sId="6">
    <oc r="M39">
      <f>SUM(M34:M38)</f>
    </oc>
    <nc r="M39">
      <f>SUM(M34:M38)</f>
    </nc>
  </rcc>
  <rcc rId="12320" sId="6">
    <oc r="N39">
      <f>SUM(N34:N38)</f>
    </oc>
    <nc r="N39">
      <f>SUM(N34:N38)</f>
    </nc>
  </rcc>
  <rcc rId="12321" sId="6">
    <oc r="O39">
      <f>SUM(O34:O38)</f>
    </oc>
    <nc r="O39">
      <f>SUM(O34:O38)</f>
    </nc>
  </rcc>
  <rcc rId="12322" sId="6">
    <oc r="P39">
      <f>SUM(P34:P38)</f>
    </oc>
    <nc r="P39">
      <f>SUM(P34:P38)</f>
    </nc>
  </rcc>
  <rcc rId="12323" sId="6">
    <oc r="Q39">
      <f>SUM(Q34:Q38)</f>
    </oc>
    <nc r="Q39">
      <f>SUM(Q34:Q38)</f>
    </nc>
  </rcc>
  <rcc rId="12324" sId="6">
    <oc r="R39">
      <f>SUM(R34:R38)</f>
    </oc>
    <nc r="R39">
      <f>SUM(R34:R38)</f>
    </nc>
  </rcc>
  <rcc rId="12325" sId="6">
    <oc r="S39">
      <f>SUM(S34:S38)</f>
    </oc>
    <nc r="S39">
      <f>SUM(S34:S38)</f>
    </nc>
  </rcc>
  <rcc rId="12326" sId="6">
    <oc r="T39">
      <f>SUM(T34:T38)</f>
    </oc>
    <nc r="T39">
      <f>SUM(T34:T38)</f>
    </nc>
  </rcc>
  <rcc rId="12327" sId="6">
    <oc r="U39">
      <f>SUM(U34:U38)</f>
    </oc>
    <nc r="U39">
      <f>SUM(U34:U38)</f>
    </nc>
  </rcc>
  <rcc rId="12328" sId="6">
    <oc r="V39">
      <f>SUM(V34:V38)</f>
    </oc>
    <nc r="V39">
      <f>SUM(V34:V38)</f>
    </nc>
  </rcc>
  <rcc rId="12329" sId="6">
    <oc r="W39">
      <f>SUM(W34:W38)</f>
    </oc>
    <nc r="W39">
      <f>SUM(W34:W38)</f>
    </nc>
  </rcc>
  <rcc rId="12330" sId="6">
    <oc r="X39">
      <f>SUM(X34:X38)</f>
    </oc>
    <nc r="X39">
      <f>SUM(X34:X38)</f>
    </nc>
  </rcc>
  <rcc rId="12331" sId="6">
    <oc r="Y39" t="inlineStr">
      <is>
        <t>Ø Temp</t>
      </is>
    </oc>
    <nc r="Y39" t="inlineStr">
      <is>
        <r>
          <rPr>
            <b/>
            <sz val="11"/>
            <rFont val="Calibri"/>
            <family val="2"/>
          </rPr>
          <t>Ø</t>
        </r>
        <r>
          <rPr>
            <b/>
            <sz val="11"/>
            <rFont val="DIN Offc"/>
            <family val="2"/>
          </rPr>
          <t xml:space="preserve"> Temp</t>
        </r>
      </is>
    </nc>
  </rcc>
  <rcc rId="12332" sId="6">
    <oc r="Z39">
      <f>SUM(Z34:Z36)/3</f>
    </oc>
    <nc r="Z39">
      <f>SUM(Z34:Z36)/3</f>
    </nc>
  </rcc>
  <rcc rId="12333" sId="6">
    <oc r="C40">
      <f>SUM(C9+C17+C25+C33+C39)</f>
    </oc>
    <nc r="C40">
      <f>SUM(C9+C17+C25+C33+C39)</f>
    </nc>
  </rcc>
  <rcc rId="12334" sId="6">
    <oc r="D40">
      <f>SUM(D9+D17+D25+D33+D39)</f>
    </oc>
    <nc r="D40">
      <f>SUM(D9+D17+D25+D33+D39)</f>
    </nc>
  </rcc>
  <rcc rId="12335" sId="6" odxf="1" dxf="1">
    <oc r="E40">
      <f>SUM(E9+E17+E25+E33+E39)</f>
    </oc>
    <nc r="E40">
      <f>SUM(E9+E17+E25+E33+E39)</f>
    </nc>
    <ndxf>
      <fill>
        <patternFill>
          <bgColor rgb="FF92D050"/>
        </patternFill>
      </fill>
    </ndxf>
  </rcc>
  <rcc rId="12336" sId="6">
    <oc r="F40">
      <f>SUM(F9+F17+F25+F33+F39)</f>
    </oc>
    <nc r="F40">
      <f>SUM(F9+F17+F25+F33+F39)</f>
    </nc>
  </rcc>
  <rcc rId="12337" sId="6">
    <oc r="G40">
      <f>SUM(G9+G17+G25+G33+G39)</f>
    </oc>
    <nc r="G40">
      <f>SUM(G9+G17+G25+G33+G39)</f>
    </nc>
  </rcc>
  <rcc rId="12338" sId="6">
    <oc r="H40">
      <f>SUM(H9+H17+H25+H33+H39)</f>
    </oc>
    <nc r="H40">
      <f>SUM(H9+H17+H25+H33+H39)</f>
    </nc>
  </rcc>
  <rcc rId="12339" sId="6">
    <oc r="I40">
      <f>SUM(I9+I17+I25+I33+I39)</f>
    </oc>
    <nc r="I40">
      <f>SUM(I9+I17+I25+I33+I39)</f>
    </nc>
  </rcc>
  <rcc rId="12340" sId="6">
    <oc r="J40">
      <f>SUM(J9+J17+J25+J33+J39)</f>
    </oc>
    <nc r="J40">
      <f>SUM(J9+J17+J25+J33+J39)</f>
    </nc>
  </rcc>
  <rcc rId="12341" sId="6" odxf="1" dxf="1">
    <oc r="K40">
      <f>SUM(K9+K17+K25+K33+K39)</f>
    </oc>
    <nc r="K40">
      <f>SUM(K9+K17+K25+K33+K39)</f>
    </nc>
    <ndxf>
      <fill>
        <patternFill>
          <bgColor rgb="FF92D050"/>
        </patternFill>
      </fill>
    </ndxf>
  </rcc>
  <rcc rId="12342" sId="6">
    <oc r="L40">
      <f>SUM(L9+L17+L25+L33+L39)</f>
    </oc>
    <nc r="L40">
      <f>SUM(L9+L17+L25+L33+L39)</f>
    </nc>
  </rcc>
  <rcc rId="12343" sId="6">
    <oc r="M40">
      <f>SUM(M9+M17+M25+M33+M39)</f>
    </oc>
    <nc r="M40">
      <f>SUM(M9+M17+M25+M33+M39)</f>
    </nc>
  </rcc>
  <rcc rId="12344" sId="6">
    <oc r="N40">
      <f>SUM(N9+N17+N25+N33+N39)</f>
    </oc>
    <nc r="N40">
      <f>SUM(N9+N17+N25+N33+N39)</f>
    </nc>
  </rcc>
  <rcc rId="12345" sId="6">
    <oc r="O40">
      <f>M40+N40</f>
    </oc>
    <nc r="O40">
      <f>M40+N40</f>
    </nc>
  </rcc>
  <rcc rId="12346" sId="6">
    <oc r="P40">
      <f>SUM(P9+P17+P25+P33+P39)</f>
    </oc>
    <nc r="P40">
      <f>SUM(P9+P17+P25+P33+P39)</f>
    </nc>
  </rcc>
  <rcc rId="12347" sId="6" odxf="1" dxf="1">
    <oc r="Q40">
      <f>SUM(Q9+Q17+Q25+Q33+Q39)</f>
    </oc>
    <nc r="Q40">
      <f>SUM(Q9+Q17+Q25+Q33+Q39)</f>
    </nc>
    <ndxf>
      <fill>
        <patternFill>
          <bgColor rgb="FF92D050"/>
        </patternFill>
      </fill>
    </ndxf>
  </rcc>
  <rcc rId="12348" sId="6">
    <oc r="R40">
      <f>SUM(R9+R17+R25+R33+R39)</f>
    </oc>
    <nc r="R40">
      <f>SUM(R9+R17+R25+R33+R39)</f>
    </nc>
  </rcc>
  <rcc rId="12349" sId="6">
    <oc r="S40">
      <f>SUM(S9+S17+S25+S33+S39)</f>
    </oc>
    <nc r="S40">
      <f>SUM(S9+S17+S25+S33+S39)</f>
    </nc>
  </rcc>
  <rcc rId="12350" sId="6">
    <oc r="T40">
      <f>SUM(T9+T17+T25+T33+T39)</f>
    </oc>
    <nc r="T40">
      <f>SUM(T9+T17+T25+T33+T39)</f>
    </nc>
  </rcc>
  <rcc rId="12351" sId="6">
    <oc r="U40">
      <f>SUM(U9+U17+U25+U33+U39)</f>
    </oc>
    <nc r="U40">
      <f>SUM(U9+U17+U25+U33+U39)</f>
    </nc>
  </rcc>
  <rcc rId="12352" sId="6">
    <oc r="V40">
      <f>SUM(V9+V17+V25+V33+V39)</f>
    </oc>
    <nc r="V40">
      <f>SUM(V9+V17+V25+V33+V39)</f>
    </nc>
  </rcc>
  <rcc rId="12353" sId="6" odxf="1" dxf="1">
    <oc r="W40">
      <f>SUM(W9+W17+W25+W33+W39)</f>
    </oc>
    <nc r="W40">
      <f>SUM(W9+W17+W25+W33+W39)</f>
    </nc>
    <ndxf>
      <fill>
        <patternFill>
          <bgColor rgb="FF92D050"/>
        </patternFill>
      </fill>
    </ndxf>
  </rcc>
  <rcc rId="12354" sId="6">
    <oc r="X40">
      <f>SUM(X9+X17+X25+X33+X39)</f>
    </oc>
    <nc r="X40">
      <f>SUM(X9+X17+X25+X33+X39)</f>
    </nc>
  </rcc>
  <rcc rId="12355" sId="6">
    <oc r="C41">
      <f>C40/30</f>
    </oc>
    <nc r="C41">
      <f>C40/30</f>
    </nc>
  </rcc>
  <rcc rId="12356" sId="6">
    <oc r="D41">
      <f>D40/30</f>
    </oc>
    <nc r="D41">
      <f>D40/30</f>
    </nc>
  </rcc>
  <rcc rId="12357" sId="6">
    <oc r="E41">
      <f>E40/30</f>
    </oc>
    <nc r="E41">
      <f>E40/30</f>
    </nc>
  </rcc>
  <rcc rId="12358" sId="6">
    <oc r="F41">
      <f>F40/30</f>
    </oc>
    <nc r="F41">
      <f>F40/30</f>
    </nc>
  </rcc>
  <rcc rId="12359" sId="6">
    <oc r="G41">
      <f>G40/30</f>
    </oc>
    <nc r="G41">
      <f>G40/30</f>
    </nc>
  </rcc>
  <rcc rId="12360" sId="6">
    <oc r="H41">
      <f>H40/30</f>
    </oc>
    <nc r="H41">
      <f>H40/30</f>
    </nc>
  </rcc>
  <rcc rId="12361" sId="6">
    <oc r="I41">
      <f>I40/30</f>
    </oc>
    <nc r="I41">
      <f>I40/30</f>
    </nc>
  </rcc>
  <rcc rId="12362" sId="6">
    <oc r="J41">
      <f>J40/30</f>
    </oc>
    <nc r="J41">
      <f>J40/30</f>
    </nc>
  </rcc>
  <rcc rId="12363" sId="6">
    <oc r="K41">
      <f>K40/30</f>
    </oc>
    <nc r="K41">
      <f>K40/30</f>
    </nc>
  </rcc>
  <rcc rId="12364" sId="6">
    <oc r="L41">
      <f>L40/30</f>
    </oc>
    <nc r="L41">
      <f>L40/30</f>
    </nc>
  </rcc>
  <rcc rId="12365" sId="6">
    <oc r="M41">
      <f>M40/30</f>
    </oc>
    <nc r="M41">
      <f>M40/30</f>
    </nc>
  </rcc>
  <rcc rId="12366" sId="6">
    <oc r="P41">
      <f>P40/30</f>
    </oc>
    <nc r="P41">
      <f>P40/30</f>
    </nc>
  </rcc>
  <rcc rId="12367" sId="6">
    <oc r="Q41">
      <f>Q40/30</f>
    </oc>
    <nc r="Q41">
      <f>Q40/30</f>
    </nc>
  </rcc>
  <rcc rId="12368" sId="6">
    <oc r="R41">
      <f>R40/30</f>
    </oc>
    <nc r="R41">
      <f>R40/30</f>
    </nc>
  </rcc>
  <rcc rId="12369" sId="6">
    <oc r="S41">
      <f>S40/30</f>
    </oc>
    <nc r="S41">
      <f>S40/30</f>
    </nc>
  </rcc>
  <rcc rId="12370" sId="6">
    <oc r="T41">
      <f>T40/30</f>
    </oc>
    <nc r="T41">
      <f>T40/30</f>
    </nc>
  </rcc>
  <rcc rId="12371" sId="6">
    <oc r="U41">
      <f>U40/30</f>
    </oc>
    <nc r="U41">
      <f>U40/30</f>
    </nc>
  </rcc>
  <rcc rId="12372" sId="6">
    <oc r="V41">
      <f>V40/30</f>
    </oc>
    <nc r="V41">
      <f>V40/30</f>
    </nc>
  </rcc>
  <rcc rId="12373" sId="6">
    <oc r="W41">
      <f>W40/30</f>
    </oc>
    <nc r="W41">
      <f>W40/30</f>
    </nc>
  </rcc>
  <rcc rId="12374" sId="6">
    <oc r="X41">
      <f>X40/30</f>
    </oc>
    <nc r="X41">
      <f>X40/30</f>
    </nc>
  </rcc>
  <rcc rId="12375" sId="6">
    <oc r="C42">
      <f>SUM(C40-D40)</f>
    </oc>
    <nc r="C42">
      <f>SUM(C40-D40)</f>
    </nc>
  </rcc>
  <rcc rId="12376" sId="6">
    <oc r="E42">
      <f>SUM(E40-F40)</f>
    </oc>
    <nc r="E42">
      <f>SUM(E40-F40)</f>
    </nc>
  </rcc>
  <rcc rId="12377" sId="6">
    <oc r="G42">
      <f>SUM(G40-H40)</f>
    </oc>
    <nc r="G42">
      <f>SUM(G40-H40)</f>
    </nc>
  </rcc>
  <rcc rId="12378" sId="6">
    <oc r="I42">
      <f>SUM(I40-J40)</f>
    </oc>
    <nc r="I42">
      <f>SUM(I40-J40)</f>
    </nc>
  </rcc>
  <rcc rId="12379" sId="6">
    <oc r="K42">
      <f>SUM(K40-L40)</f>
    </oc>
    <nc r="K42">
      <f>SUM(K40-L40)</f>
    </nc>
  </rcc>
  <rcc rId="12380" sId="6">
    <oc r="M42">
      <f>SUM(M40-P40)</f>
    </oc>
    <nc r="M42">
      <f>SUM(M40-P40)</f>
    </nc>
  </rcc>
  <rcc rId="12381" sId="6">
    <oc r="Q42">
      <f>SUM(Q40-R40)</f>
    </oc>
    <nc r="Q42">
      <f>SUM(Q40-R40)</f>
    </nc>
  </rcc>
  <rcc rId="12382" sId="6">
    <oc r="S42">
      <f>SUM(S40-T40)</f>
    </oc>
    <nc r="S42">
      <f>SUM(S40-T40)</f>
    </nc>
  </rcc>
  <rcc rId="12383" sId="6">
    <oc r="U42">
      <f>SUM(U40-V40)</f>
    </oc>
    <nc r="U42">
      <f>SUM(U40-V40)</f>
    </nc>
  </rcc>
  <rcc rId="12384" sId="6">
    <oc r="W42">
      <f>SUM(W40-X40)</f>
    </oc>
    <nc r="W42">
      <f>SUM(W40-X40)</f>
    </nc>
  </rcc>
  <rcc rId="12385" sId="6">
    <oc r="C43">
      <f>SUM(100/D40*C40)</f>
    </oc>
    <nc r="C43">
      <f>SUM(100/D40*C40)</f>
    </nc>
  </rcc>
  <rcc rId="12386" sId="6">
    <oc r="E43">
      <f>SUM(100/F40*E40)</f>
    </oc>
    <nc r="E43">
      <f>SUM(100/F40*E40)</f>
    </nc>
  </rcc>
  <rcc rId="12387" sId="6">
    <oc r="G43">
      <f>SUM(100/H40*G40)</f>
    </oc>
    <nc r="G43">
      <f>SUM(100/H40*G40)</f>
    </nc>
  </rcc>
  <rcc rId="12388" sId="6">
    <oc r="I43">
      <f>SUM(100/J40*I40)</f>
    </oc>
    <nc r="I43">
      <f>SUM(100/J40*I40)</f>
    </nc>
  </rcc>
  <rcc rId="12389" sId="6">
    <oc r="K43">
      <f>SUM(100/L40*K40)</f>
    </oc>
    <nc r="K43">
      <f>SUM(100/L40*K40)</f>
    </nc>
  </rcc>
  <rcc rId="12390" sId="6">
    <oc r="M43">
      <f>SUM(100/P40*M40)</f>
    </oc>
    <nc r="M43">
      <f>SUM(100/P40*M40)</f>
    </nc>
  </rcc>
  <rcc rId="12391" sId="6">
    <oc r="Q43">
      <f>SUM(100/R40*Q40)</f>
    </oc>
    <nc r="Q43">
      <f>SUM(100/R40*Q40)</f>
    </nc>
  </rcc>
  <rcc rId="12392" sId="6">
    <oc r="S43">
      <f>SUM(100/T40*S40)</f>
    </oc>
    <nc r="S43">
      <f>SUM(100/T40*S40)</f>
    </nc>
  </rcc>
  <rcc rId="12393" sId="6">
    <oc r="U43">
      <f>SUM(100/V40*U40)</f>
    </oc>
    <nc r="U43">
      <f>SUM(100/V40*U40)</f>
    </nc>
  </rcc>
  <rcc rId="12394" sId="6">
    <oc r="W43">
      <f>SUM(100/X40*W40)</f>
    </oc>
    <nc r="W43">
      <f>SUM(100/X40*W40)</f>
    </nc>
  </rcc>
  <rcc rId="12395" sId="6">
    <oc r="I47" t="inlineStr">
      <is>
        <t>korrekt bis 29.</t>
      </is>
    </oc>
    <nc r="I47"/>
  </rcc>
  <rcc rId="12396" sId="6">
    <oc r="M47" t="inlineStr">
      <is>
        <t>korrekt bis 29.</t>
      </is>
    </oc>
    <nc r="M47"/>
  </rcc>
  <rcc rId="12397" sId="6">
    <oc r="Q47" t="inlineStr">
      <is>
        <t>korrekt bis 29.</t>
      </is>
    </oc>
    <nc r="Q47"/>
  </rcc>
  <rcc rId="12398" sId="6">
    <oc r="U47" t="inlineStr">
      <is>
        <t>korrekt bis 29.</t>
      </is>
    </oc>
    <nc r="U47"/>
  </rcc>
  <rcc rId="12399" sId="6">
    <oc r="I48">
      <v>24211</v>
    </oc>
    <nc r="I48"/>
  </rcc>
  <rcc rId="12400" sId="6" numFmtId="4">
    <oc r="M48">
      <v>30771.9</v>
    </oc>
    <nc r="M48"/>
  </rcc>
  <rcc rId="12401" sId="6" numFmtId="4">
    <oc r="Q48">
      <v>246395.8</v>
    </oc>
    <nc r="Q48"/>
  </rcc>
  <rcc rId="12402" sId="6">
    <oc r="U48">
      <v>10061.61</v>
    </oc>
    <nc r="U48"/>
  </rcc>
  <rfmt sheetId="6" sqref="A2:B2" start="0" length="0">
    <dxf>
      <border>
        <bottom style="medium">
          <color indexed="64"/>
        </bottom>
      </border>
    </dxf>
  </rfmt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5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5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5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5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51" sId="7" numFmtId="4">
    <nc r="U6">
      <v>674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64" sId="7" numFmtId="4">
    <oc r="U6">
      <v>674</v>
    </oc>
    <nc r="U6">
      <v>678.4</v>
    </nc>
  </rcc>
  <rcc rId="12465" sId="7" numFmtId="4">
    <nc r="K6">
      <v>6453.9</v>
    </nc>
  </rcc>
  <rcc rId="12466" sId="7" numFmtId="4">
    <nc r="I6">
      <v>0</v>
    </nc>
  </rcc>
  <rcc rId="12467" sId="7" numFmtId="4">
    <nc r="G6">
      <v>981.2</v>
    </nc>
  </rcc>
  <rcc rId="12468" sId="7" numFmtId="4">
    <nc r="E6">
      <v>4981</v>
    </nc>
  </rcc>
  <rcc rId="12469" sId="7" numFmtId="4">
    <nc r="C6">
      <v>11121.8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82" sId="7">
    <oc r="Z7">
      <f>SUM(Z5:Z6)/4</f>
    </oc>
    <nc r="Z7">
      <f>SUM(Z5:Z6)/2</f>
    </nc>
  </rcc>
  <rcc rId="12483" sId="7">
    <oc r="Z15">
      <f>SUM(Z8:Z14)/7</f>
    </oc>
    <nc r="Z15">
      <f>SUM(Z8:Z14)/7</f>
    </nc>
  </rcc>
  <rcc rId="12484" sId="7">
    <oc r="Y9" t="inlineStr">
      <is>
        <t>sonnig</t>
      </is>
    </oc>
    <nc r="Y9" t="inlineStr">
      <is>
        <t>beölkt, Regen am Abend</t>
      </is>
    </nc>
  </rcc>
  <rcc rId="12485" sId="7" numFmtId="34">
    <oc r="Z9">
      <v>23</v>
    </oc>
    <nc r="Z9">
      <v>26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98" sId="7" numFmtId="4">
    <nc r="M6">
      <v>0</v>
    </nc>
  </rcc>
  <rcc rId="12499" sId="7" numFmtId="4">
    <nc r="K8">
      <v>100</v>
    </nc>
  </rcc>
  <rcc rId="12500" sId="7" numFmtId="4">
    <nc r="M8">
      <v>2604.6</v>
    </nc>
  </rcc>
  <rcc rId="12501" sId="7" numFmtId="4">
    <nc r="U8">
      <v>902.8</v>
    </nc>
  </rcc>
  <rcc rId="12502" sId="7" numFmtId="4">
    <nc r="G8">
      <v>926</v>
    </nc>
  </rcc>
  <rcc rId="12503" sId="7" numFmtId="4">
    <nc r="C8">
      <v>433.1</v>
    </nc>
  </rcc>
  <rcc rId="12504" sId="7" numFmtId="4">
    <nc r="I8">
      <v>0</v>
    </nc>
  </rcc>
  <rcc rId="12505" sId="7" numFmtId="4">
    <nc r="E8">
      <v>15718.1</v>
    </nc>
  </rcc>
</revisions>
</file>

<file path=xl/revisions/revisionLog5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06" sId="7">
    <nc r="AD3" t="inlineStr">
      <is>
        <t>Gegenkontrolle Gastronovi</t>
      </is>
    </nc>
  </rcc>
  <rfmt sheetId="7" sqref="AD5" start="0" length="0">
    <dxf>
      <numFmt numFmtId="4" formatCode="#,##0.00"/>
    </dxf>
  </rfmt>
  <rcc rId="12507" sId="7">
    <nc r="AD5">
      <f>C5+E5+G5+I5+K5+M5+U5</f>
    </nc>
  </rcc>
  <rcc rId="12508" sId="7" odxf="1" dxf="1">
    <nc r="AD6">
      <f>C6+E6+G6+I6+K6+M6+U6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2509" sId="7" odxf="1" dxf="1">
    <nc r="AD7">
      <f>C7+E7+G7+I7+K7+M7+U7</f>
    </nc>
    <odxf>
      <numFmt numFmtId="0" formatCode="General"/>
    </odxf>
    <ndxf>
      <numFmt numFmtId="4" formatCode="#,##0.00"/>
    </ndxf>
  </rcc>
  <rcc rId="12510" sId="7" odxf="1" dxf="1">
    <nc r="AD8">
      <f>C8+E8+G8+I8+K8+M8+U8</f>
    </nc>
    <odxf>
      <numFmt numFmtId="0" formatCode="General"/>
    </odxf>
    <ndxf>
      <numFmt numFmtId="4" formatCode="#,##0.00"/>
    </ndxf>
  </rcc>
  <rcc rId="12511" sId="7" odxf="1" dxf="1">
    <nc r="AD9">
      <f>C9+E9+G9+I9+K9+M9+U9</f>
    </nc>
    <odxf>
      <numFmt numFmtId="0" formatCode="General"/>
    </odxf>
    <ndxf>
      <numFmt numFmtId="4" formatCode="#,##0.00"/>
    </ndxf>
  </rcc>
  <rcc rId="12512" sId="7" odxf="1" dxf="1">
    <nc r="AD10">
      <f>C10+E10+G10+I10+K10+M10+U10</f>
    </nc>
    <odxf>
      <numFmt numFmtId="0" formatCode="General"/>
    </odxf>
    <ndxf>
      <numFmt numFmtId="4" formatCode="#,##0.00"/>
    </ndxf>
  </rcc>
  <rcc rId="12513" sId="7" odxf="1" dxf="1">
    <nc r="AD11">
      <f>C11+E11+G11+I11+K11+M11+U11</f>
    </nc>
    <odxf>
      <numFmt numFmtId="0" formatCode="General"/>
    </odxf>
    <ndxf>
      <numFmt numFmtId="4" formatCode="#,##0.00"/>
    </ndxf>
  </rcc>
  <rcc rId="12514" sId="7" odxf="1" dxf="1">
    <nc r="AD12">
      <f>C12+E12+G12+I12+K12+M12+U12</f>
    </nc>
    <odxf>
      <numFmt numFmtId="0" formatCode="General"/>
    </odxf>
    <ndxf>
      <numFmt numFmtId="4" formatCode="#,##0.00"/>
    </ndxf>
  </rcc>
  <rcc rId="12515" sId="7" odxf="1" dxf="1">
    <nc r="AD13">
      <f>C13+E13+G13+I13+K13+M13+U13</f>
    </nc>
    <odxf>
      <numFmt numFmtId="0" formatCode="General"/>
    </odxf>
    <ndxf>
      <numFmt numFmtId="4" formatCode="#,##0.00"/>
    </ndxf>
  </rcc>
  <rcc rId="12516" sId="7" odxf="1" dxf="1">
    <nc r="AD14">
      <f>C14+E14+G14+I14+K14+M14+U14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2517" sId="7" odxf="1" dxf="1">
    <nc r="AD15">
      <f>C15+E15+G15+I15+K15+M15+U15</f>
    </nc>
    <odxf>
      <numFmt numFmtId="0" formatCode="General"/>
    </odxf>
    <ndxf>
      <numFmt numFmtId="4" formatCode="#,##0.00"/>
    </ndxf>
  </rcc>
  <rcc rId="12518" sId="7" odxf="1" dxf="1">
    <nc r="AD16">
      <f>C16+E16+G16+I16+K16+M16+U16</f>
    </nc>
    <odxf>
      <numFmt numFmtId="0" formatCode="General"/>
    </odxf>
    <ndxf>
      <numFmt numFmtId="4" formatCode="#,##0.00"/>
    </ndxf>
  </rcc>
  <rcc rId="12519" sId="7" odxf="1" dxf="1">
    <nc r="AD17">
      <f>C17+E17+G17+I17+K17+M17+U17</f>
    </nc>
    <odxf>
      <numFmt numFmtId="0" formatCode="General"/>
    </odxf>
    <ndxf>
      <numFmt numFmtId="4" formatCode="#,##0.00"/>
    </ndxf>
  </rcc>
  <rcc rId="12520" sId="7" odxf="1" dxf="1">
    <nc r="AD18">
      <f>C18+E18+G18+I18+K18+M18+U18</f>
    </nc>
    <odxf>
      <numFmt numFmtId="0" formatCode="General"/>
    </odxf>
    <ndxf>
      <numFmt numFmtId="4" formatCode="#,##0.00"/>
    </ndxf>
  </rcc>
  <rcc rId="12521" sId="7" odxf="1" dxf="1">
    <nc r="AD19">
      <f>C19+E19+G19+I19+K19+M19+U19</f>
    </nc>
    <odxf>
      <numFmt numFmtId="0" formatCode="General"/>
    </odxf>
    <ndxf>
      <numFmt numFmtId="4" formatCode="#,##0.00"/>
    </ndxf>
  </rcc>
  <rcc rId="12522" sId="7" odxf="1" dxf="1">
    <nc r="AD20">
      <f>C20+E20+G20+I20+K20+M20+U20</f>
    </nc>
    <odxf>
      <numFmt numFmtId="0" formatCode="General"/>
    </odxf>
    <ndxf>
      <numFmt numFmtId="4" formatCode="#,##0.00"/>
    </ndxf>
  </rcc>
  <rcc rId="12523" sId="7" odxf="1" dxf="1">
    <nc r="AD21">
      <f>C21+E21+G21+I21+K21+M21+U21</f>
    </nc>
    <odxf>
      <numFmt numFmtId="0" formatCode="General"/>
    </odxf>
    <ndxf>
      <numFmt numFmtId="4" formatCode="#,##0.00"/>
    </ndxf>
  </rcc>
  <rcc rId="12524" sId="7" odxf="1" dxf="1">
    <nc r="AD22">
      <f>C22+E22+G22+I22+K22+M22+U22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2525" sId="7" odxf="1" dxf="1">
    <nc r="AD23">
      <f>C23+E23+G23+I23+K23+M23+U23</f>
    </nc>
    <odxf>
      <numFmt numFmtId="0" formatCode="General"/>
    </odxf>
    <ndxf>
      <numFmt numFmtId="4" formatCode="#,##0.00"/>
    </ndxf>
  </rcc>
  <rcc rId="12526" sId="7" odxf="1" dxf="1">
    <nc r="AD24">
      <f>C24+E24+G24+I24+K24+M24+U24</f>
    </nc>
    <odxf>
      <numFmt numFmtId="0" formatCode="General"/>
    </odxf>
    <ndxf>
      <numFmt numFmtId="4" formatCode="#,##0.00"/>
    </ndxf>
  </rcc>
  <rcc rId="12527" sId="7" odxf="1" dxf="1">
    <nc r="AD25">
      <f>C25+E25+G25+I25+K25+M25+U25</f>
    </nc>
    <odxf>
      <numFmt numFmtId="0" formatCode="General"/>
    </odxf>
    <ndxf>
      <numFmt numFmtId="4" formatCode="#,##0.00"/>
    </ndxf>
  </rcc>
  <rcc rId="12528" sId="7" odxf="1" dxf="1">
    <nc r="AD26">
      <f>C26+E26+G26+I26+K26+M26+U26</f>
    </nc>
    <odxf>
      <numFmt numFmtId="0" formatCode="General"/>
    </odxf>
    <ndxf>
      <numFmt numFmtId="4" formatCode="#,##0.00"/>
    </ndxf>
  </rcc>
  <rcc rId="12529" sId="7" odxf="1" dxf="1">
    <nc r="AD27">
      <f>C27+E27+G27+I27+K27+M27+U27</f>
    </nc>
    <odxf>
      <numFmt numFmtId="0" formatCode="General"/>
    </odxf>
    <ndxf>
      <numFmt numFmtId="4" formatCode="#,##0.00"/>
    </ndxf>
  </rcc>
  <rcc rId="12530" sId="7" odxf="1" dxf="1">
    <nc r="AD28">
      <f>C28+E28+G28+I28+K28+M28+U28</f>
    </nc>
    <odxf>
      <numFmt numFmtId="0" formatCode="General"/>
    </odxf>
    <ndxf>
      <numFmt numFmtId="4" formatCode="#,##0.00"/>
    </ndxf>
  </rcc>
  <rcc rId="12531" sId="7" odxf="1" dxf="1">
    <nc r="AD29">
      <f>C29+E29+G29+I29+K29+M29+U29</f>
    </nc>
    <odxf>
      <numFmt numFmtId="0" formatCode="General"/>
    </odxf>
    <ndxf>
      <numFmt numFmtId="4" formatCode="#,##0.00"/>
    </ndxf>
  </rcc>
  <rcc rId="12532" sId="7" odxf="1" dxf="1">
    <nc r="AD30">
      <f>C30+E30+G30+I30+K30+M30+U30</f>
    </nc>
    <odxf>
      <numFmt numFmtId="0" formatCode="General"/>
    </odxf>
    <ndxf>
      <numFmt numFmtId="4" formatCode="#,##0.00"/>
    </ndxf>
  </rcc>
  <rcc rId="12533" sId="7" odxf="1" dxf="1">
    <nc r="AD31">
      <f>C31+E31+G31+I31+K31+M31+U31</f>
    </nc>
    <odxf>
      <numFmt numFmtId="0" formatCode="General"/>
    </odxf>
    <ndxf>
      <numFmt numFmtId="4" formatCode="#,##0.00"/>
    </ndxf>
  </rcc>
  <rcc rId="12534" sId="7" odxf="1" dxf="1">
    <nc r="AD32">
      <f>C32+E32+G32+I32+K32+M32+U32</f>
    </nc>
    <odxf>
      <numFmt numFmtId="0" formatCode="General"/>
    </odxf>
    <ndxf>
      <numFmt numFmtId="4" formatCode="#,##0.00"/>
    </ndxf>
  </rcc>
  <rcc rId="12535" sId="7" odxf="1" dxf="1">
    <nc r="AD33">
      <f>C33+E33+G33+I33+K33+M33+U33</f>
    </nc>
    <odxf>
      <numFmt numFmtId="0" formatCode="General"/>
    </odxf>
    <ndxf>
      <numFmt numFmtId="4" formatCode="#,##0.00"/>
    </ndxf>
  </rcc>
  <rcc rId="12536" sId="7" odxf="1" dxf="1">
    <nc r="AD34">
      <f>C34+E34+G34+I34+K34+M34+U34</f>
    </nc>
    <odxf>
      <numFmt numFmtId="0" formatCode="General"/>
    </odxf>
    <ndxf>
      <numFmt numFmtId="4" formatCode="#,##0.00"/>
    </ndxf>
  </rcc>
  <rcc rId="12537" sId="7" odxf="1" dxf="1">
    <nc r="AD35">
      <f>C35+E35+G35+I35+K35+M35+U35</f>
    </nc>
    <odxf>
      <numFmt numFmtId="0" formatCode="General"/>
    </odxf>
    <ndxf>
      <numFmt numFmtId="4" formatCode="#,##0.00"/>
    </ndxf>
  </rcc>
  <rcc rId="12538" sId="7" odxf="1" dxf="1">
    <nc r="AD36">
      <f>C36+E36+G36+I36+K36+M36+U36</f>
    </nc>
    <odxf>
      <numFmt numFmtId="0" formatCode="General"/>
    </odxf>
    <ndxf>
      <numFmt numFmtId="4" formatCode="#,##0.00"/>
    </ndxf>
  </rcc>
  <rcc rId="12539" sId="7" odxf="1" dxf="1">
    <nc r="AD37">
      <f>C37+E37+G37+I37+K37+M37+U37</f>
    </nc>
    <odxf>
      <numFmt numFmtId="0" formatCode="General"/>
    </odxf>
    <ndxf>
      <numFmt numFmtId="4" formatCode="#,##0.00"/>
    </ndxf>
  </rcc>
  <rcc rId="12540" sId="7" odxf="1" dxf="1">
    <nc r="AD38">
      <f>C38+E38+G38+I38+K38+M38+U38</f>
    </nc>
    <odxf>
      <numFmt numFmtId="0" formatCode="General"/>
    </odxf>
    <ndxf>
      <numFmt numFmtId="4" formatCode="#,##0.00"/>
    </ndxf>
  </rcc>
  <rcc rId="12541" sId="7" odxf="1" dxf="1">
    <nc r="AD39">
      <f>C39+E39+G39+I39+K39+M39+U39</f>
    </nc>
    <odxf>
      <numFmt numFmtId="0" formatCode="General"/>
    </odxf>
    <ndxf>
      <numFmt numFmtId="4" formatCode="#,##0.00"/>
    </ndxf>
  </rcc>
  <rcc rId="12542" sId="7" odxf="1" dxf="1">
    <nc r="AD40">
      <f>C40+E40+G40+I40+K40+M40+U40</f>
    </nc>
    <odxf>
      <numFmt numFmtId="0" formatCode="General"/>
    </odxf>
    <ndxf>
      <numFmt numFmtId="4" formatCode="#,##0.00"/>
    </ndxf>
  </rcc>
  <rcc rId="12543" sId="7" odxf="1" dxf="1">
    <nc r="AD41">
      <f>C41+E41+G41+I41+K41+M41+U41</f>
    </nc>
    <odxf>
      <numFmt numFmtId="0" formatCode="General"/>
    </odxf>
    <ndxf>
      <numFmt numFmtId="4" formatCode="#,##0.00"/>
    </ndxf>
  </rcc>
  <rfmt sheetId="7" sqref="AD3">
    <dxf>
      <fill>
        <patternFill patternType="solid">
          <bgColor rgb="FFFFFF00"/>
        </patternFill>
      </fill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56" sId="7" numFmtId="4">
    <nc r="Q8">
      <v>8929.7999999999993</v>
    </nc>
  </rcc>
  <rcc rId="12557" sId="7" numFmtId="4">
    <nc r="Q6">
      <v>6488.8</v>
    </nc>
  </rcc>
  <rcc rId="12558" sId="7" numFmtId="4">
    <nc r="Q5">
      <v>10790.7</v>
    </nc>
  </rcc>
</revisions>
</file>

<file path=xl/revisions/revisionLog5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59" sId="7">
    <oc r="Y9" t="inlineStr">
      <is>
        <t>beölkt, Regen am Abend</t>
      </is>
    </oc>
    <nc r="Y9" t="inlineStr">
      <is>
        <t>leicht bewölkt</t>
      </is>
    </nc>
  </rcc>
</revisions>
</file>

<file path=xl/revisions/revisionLog5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60" sId="7" xfDxf="1" s="1" dxf="1" numFmtId="4">
    <nc r="N9">
      <v>3438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'07_23'!$A$1:$X$45</formula>
    <oldFormula>'07_23'!$A$1:$X$45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5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73" sId="7" numFmtId="34">
    <nc r="Z10">
      <v>22</v>
    </nc>
  </rcc>
  <rcc rId="12574" sId="7">
    <nc r="Y10" t="inlineStr">
      <is>
        <t>Gewitter, teilweise sonnig</t>
      </is>
    </nc>
  </rcc>
  <rcc rId="12575" sId="7" numFmtId="4">
    <nc r="C9">
      <v>236.9</v>
    </nc>
  </rcc>
  <rcc rId="12576" sId="7" numFmtId="4">
    <nc r="E9">
      <v>16050.6</v>
    </nc>
  </rcc>
  <rcc rId="12577" sId="7" numFmtId="4">
    <nc r="G9">
      <v>552.29999999999995</v>
    </nc>
  </rcc>
  <rcc rId="12578" sId="7" numFmtId="4">
    <nc r="I9">
      <v>0</v>
    </nc>
  </rcc>
  <rcc rId="12579" sId="7" numFmtId="4">
    <nc r="K9">
      <v>0</v>
    </nc>
  </rcc>
  <rcc rId="12580" sId="7" numFmtId="4">
    <nc r="M9">
      <v>1743.7</v>
    </nc>
  </rcc>
  <rcc rId="12581" sId="7" numFmtId="4">
    <nc r="U9">
      <v>1193.2</v>
    </nc>
  </rcc>
  <rcc rId="12582" sId="7" numFmtId="4">
    <nc r="Q9">
      <v>7431.4</v>
    </nc>
  </rcc>
</revisions>
</file>

<file path=xl/revisions/revisionLog5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83" sId="7" numFmtId="4">
    <nc r="N10">
      <v>8574.9500000000007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5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96" sId="7" numFmtId="4">
    <nc r="N11">
      <v>8574.9500000000007</v>
    </nc>
  </rcc>
  <rcc rId="12597" sId="7" numFmtId="4">
    <oc r="N10">
      <v>8574.9500000000007</v>
    </oc>
    <nc r="N10"/>
  </rcc>
  <rcc rId="12598" sId="7" numFmtId="4">
    <nc r="M10">
      <v>45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11" sId="7" numFmtId="4">
    <nc r="K10">
      <v>7108.3</v>
    </nc>
  </rcc>
  <rcc rId="12612" sId="7" numFmtId="4">
    <nc r="I10">
      <v>0</v>
    </nc>
  </rcc>
  <rcc rId="12613" sId="7" numFmtId="4">
    <nc r="G10">
      <v>261.3</v>
    </nc>
  </rcc>
  <rcc rId="12614" sId="7" numFmtId="4">
    <nc r="U10">
      <v>0</v>
    </nc>
  </rcc>
  <rcc rId="12615" sId="7" numFmtId="4">
    <nc r="E10">
      <v>1549.3</v>
    </nc>
  </rcc>
  <rcc rId="12616" sId="7" numFmtId="4">
    <nc r="C10">
      <v>9069.7999999999993</v>
    </nc>
  </rcc>
</revisions>
</file>

<file path=xl/revisions/revisionLog5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17" sId="7" numFmtId="34">
    <nc r="Z11">
      <v>21</v>
    </nc>
  </rcc>
  <rcc rId="12618" sId="7">
    <nc r="Y11" t="inlineStr">
      <is>
        <t>ziemlich sonnig</t>
      </is>
    </nc>
  </rcc>
  <rcc rId="12619" sId="7" numFmtId="4">
    <nc r="N10">
      <v>8574.9500000000007</v>
    </nc>
  </rcc>
  <rcc rId="12620" sId="7" numFmtId="4">
    <oc r="N11">
      <v>8574.9500000000007</v>
    </oc>
    <nc r="N11"/>
  </rcc>
  <rcc rId="12621" sId="7" numFmtId="4">
    <nc r="Q10">
      <v>5064.1000000000004</v>
    </nc>
  </rcc>
</revisions>
</file>

<file path=xl/revisions/revisionLog5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22" sId="7" numFmtId="4">
    <nc r="N11">
      <v>806.5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5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35" sId="7" numFmtId="4">
    <nc r="M11">
      <v>1000</v>
    </nc>
  </rcc>
  <rcc rId="12636" sId="7" numFmtId="4">
    <nc r="K11">
      <v>7886.2</v>
    </nc>
  </rcc>
  <rcc rId="12637" sId="7" numFmtId="4">
    <nc r="U11">
      <v>1249.8</v>
    </nc>
  </rcc>
  <rcc rId="12638" sId="7" numFmtId="4">
    <nc r="G11">
      <v>1240.2</v>
    </nc>
  </rcc>
  <rcc rId="12639" sId="7" numFmtId="4">
    <nc r="I11">
      <v>0</v>
    </nc>
  </rcc>
  <rcc rId="12640" sId="7" numFmtId="4">
    <nc r="E11">
      <v>17912.400000000001</v>
    </nc>
  </rcc>
  <rcc rId="12641" sId="7" numFmtId="4">
    <nc r="C11">
      <v>1547.1</v>
    </nc>
  </rcc>
  <rcc rId="12642" sId="7" numFmtId="34">
    <nc r="Z12">
      <v>28</v>
    </nc>
  </rcc>
  <rcc rId="12643" sId="7">
    <nc r="Y12" t="inlineStr">
      <is>
        <t>sonnig</t>
      </is>
    </nc>
  </rcc>
  <rcc rId="12644" sId="7" numFmtId="4">
    <nc r="Q11">
      <v>5769.6</v>
    </nc>
  </rcc>
</revisions>
</file>

<file path=xl/revisions/revisionLog5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S3" start="0" length="0">
    <dxf>
      <font>
        <b/>
        <color auto="1"/>
        <name val="DIN Offc Medium"/>
        <scheme val="none"/>
      </font>
    </dxf>
  </rfmt>
  <rfmt sheetId="6" sqref="T3" start="0" length="0">
    <dxf>
      <font>
        <b/>
        <color auto="1"/>
        <name val="DIN Offc Medium"/>
        <scheme val="none"/>
      </font>
    </dxf>
  </rfmt>
</revisions>
</file>

<file path=xl/revisions/revisionLog5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O7:O8">
    <dxf>
      <fill>
        <patternFill patternType="solid">
          <bgColor theme="0" tint="-4.9989318521683403E-2"/>
        </patternFill>
      </fill>
    </dxf>
  </rfmt>
</revisions>
</file>

<file path=xl/revisions/revisionLog5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45" sId="7">
    <nc r="Y13" t="inlineStr">
      <is>
        <t>ziemlich sonnig</t>
      </is>
    </nc>
  </rcc>
  <rcc rId="12646" sId="7" numFmtId="34">
    <nc r="Z13">
      <v>24</v>
    </nc>
  </rcc>
  <rcc rId="12647" sId="7" numFmtId="4">
    <nc r="U12">
      <v>4976.5</v>
    </nc>
  </rcc>
  <rcc rId="12648" sId="7" numFmtId="4">
    <nc r="G12">
      <v>715.3</v>
    </nc>
  </rcc>
  <rcc rId="12649" sId="7" numFmtId="4">
    <nc r="I12">
      <v>3891</v>
    </nc>
  </rcc>
  <rcc rId="12650" sId="7" numFmtId="4">
    <nc r="K12">
      <f>13628.1-3891</f>
    </nc>
  </rcc>
  <rcc rId="12651" sId="7" numFmtId="4">
    <nc r="M12">
      <v>0</v>
    </nc>
  </rcc>
  <rcc rId="12652" sId="7" numFmtId="4">
    <nc r="E12">
      <v>19663.8</v>
    </nc>
  </rcc>
  <rcc rId="12653" sId="7" numFmtId="4">
    <nc r="C12">
      <v>2124.9</v>
    </nc>
  </rcc>
</revisions>
</file>

<file path=xl/revisions/revisionLog5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54" sId="7" numFmtId="4">
    <nc r="Q12">
      <v>9287.7999999999993</v>
    </nc>
  </rcc>
</revisions>
</file>

<file path=xl/revisions/revisionLog5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55" sId="7" xfDxf="1" s="1" dxf="1" numFmtId="4">
    <nc r="N12">
      <v>1399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'07_23'!$A$1:$X$45</formula>
    <oldFormula>'07_23'!$A$1:$X$45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5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68" sId="7">
    <nc r="Y14" t="inlineStr">
      <is>
        <t>sonnig</t>
      </is>
    </nc>
  </rcc>
  <rcc rId="12669" sId="7" numFmtId="34">
    <nc r="Z14">
      <v>33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82" sId="7" numFmtId="4">
    <nc r="U13">
      <v>4794.1000000000004</v>
    </nc>
  </rcc>
  <rcc rId="12683" sId="7" numFmtId="4">
    <nc r="M13">
      <v>0</v>
    </nc>
  </rcc>
  <rcc rId="12684" sId="7" numFmtId="4">
    <nc r="I13">
      <v>5495</v>
    </nc>
  </rcc>
  <rcc rId="12685" sId="7" numFmtId="4">
    <nc r="K13">
      <f>23388.1-5495</f>
    </nc>
  </rcc>
</revisions>
</file>

<file path=xl/revisions/revisionLog5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86" sId="7" numFmtId="4">
    <nc r="G13">
      <v>1495.4</v>
    </nc>
  </rcc>
  <rcc rId="12687" sId="7" numFmtId="4">
    <nc r="C13">
      <v>2675.8</v>
    </nc>
  </rcc>
  <rcc rId="12688" sId="7" numFmtId="4">
    <nc r="E13">
      <v>17081</v>
    </nc>
  </rcc>
  <rcc rId="12689" sId="7" numFmtId="4">
    <nc r="Q13">
      <v>12383.1</v>
    </nc>
  </rcc>
</revisions>
</file>

<file path=xl/revisions/revisionLog5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90" sId="7" numFmtId="4">
    <nc r="N13">
      <v>0</v>
    </nc>
  </rcc>
  <rcc rId="12691" sId="7" numFmtId="4">
    <nc r="M14">
      <v>0</v>
    </nc>
  </rcc>
  <rcc rId="12692" sId="7" numFmtId="4">
    <nc r="N14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5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705" sId="7" numFmtId="34">
    <nc r="Z16">
      <v>30</v>
    </nc>
  </rcc>
  <rcc rId="12706" sId="7">
    <nc r="Y16" t="inlineStr">
      <is>
        <t>sonnig</t>
      </is>
    </nc>
  </rcc>
  <rcc rId="12707" sId="7" numFmtId="4">
    <nc r="G14">
      <v>1371.4</v>
    </nc>
  </rcc>
  <rcc rId="12708" sId="7" numFmtId="4">
    <nc r="I14">
      <v>0</v>
    </nc>
  </rcc>
  <rcc rId="12709" sId="7" numFmtId="4">
    <nc r="K14">
      <v>6689.6</v>
    </nc>
  </rcc>
  <rcc rId="12710" sId="7" numFmtId="4">
    <nc r="U14">
      <v>14011.1</v>
    </nc>
  </rcc>
  <rcc rId="12711" sId="7" numFmtId="4">
    <nc r="C14">
      <v>3533.6</v>
    </nc>
  </rcc>
  <rcc rId="12712" sId="7" numFmtId="4">
    <nc r="E14">
      <v>24814.95</v>
    </nc>
  </rcc>
  <rcc rId="12713" sId="7" numFmtId="4">
    <nc r="Q14">
      <v>7504.25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5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726" sId="7" xfDxf="1" s="1" dxf="1" numFmtId="4">
    <nc r="N16">
      <v>4385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'07_23'!$A$1:$X$45</formula>
    <oldFormula>'07_23'!$A$1:$X$45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5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739" sId="7" numFmtId="34">
    <nc r="Z17">
      <v>33</v>
    </nc>
  </rcc>
  <rcc rId="12740" sId="7">
    <nc r="Y17" t="inlineStr">
      <is>
        <t>sonnig, Gewitter</t>
      </is>
    </nc>
  </rcc>
  <rcc rId="12741" sId="7" numFmtId="4">
    <nc r="C16">
      <v>482.3</v>
    </nc>
  </rcc>
  <rcc rId="12742" sId="7" numFmtId="4">
    <nc r="E16">
      <v>14413.9</v>
    </nc>
  </rcc>
  <rcc rId="12743" sId="7" numFmtId="4">
    <nc r="G16">
      <v>619.4</v>
    </nc>
  </rcc>
  <rcc rId="12744" sId="7" numFmtId="4">
    <nc r="I16">
      <v>0</v>
    </nc>
  </rcc>
  <rcc rId="12745" sId="7" numFmtId="4">
    <nc r="K16">
      <v>0</v>
    </nc>
  </rcc>
  <rcc rId="12746" sId="7" numFmtId="4">
    <nc r="M16">
      <v>996.2</v>
    </nc>
  </rcc>
  <rcc rId="12747" sId="7" numFmtId="4">
    <nc r="U16">
      <v>4482.3</v>
    </nc>
  </rcc>
  <rcc rId="12748" sId="7" numFmtId="4">
    <nc r="Q16">
      <v>8275.2999999999993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5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761" sId="7" numFmtId="34">
    <nc r="Z18">
      <v>21</v>
    </nc>
  </rcc>
  <rcc rId="12762" sId="7">
    <nc r="Y18" t="inlineStr">
      <is>
        <t>teilw. Sonnig, Regenschauer</t>
      </is>
    </nc>
  </rcc>
  <rcc rId="12763" sId="7" numFmtId="4">
    <nc r="M17">
      <v>474.6</v>
    </nc>
  </rcc>
  <rcc rId="12764" sId="7" numFmtId="4">
    <nc r="U17">
      <v>7008.9</v>
    </nc>
  </rcc>
  <rcc rId="12765" sId="7" numFmtId="4">
    <nc r="G17">
      <v>715.6</v>
    </nc>
  </rcc>
  <rcc rId="12766" sId="7" numFmtId="4">
    <nc r="E17">
      <v>9726.2999999999993</v>
    </nc>
  </rcc>
  <rcc rId="12767" sId="7" numFmtId="4">
    <nc r="C17">
      <v>5620.3</v>
    </nc>
  </rcc>
  <rcc rId="12768" sId="7" numFmtId="4">
    <nc r="Q17">
      <v>6483.5</v>
    </nc>
  </rcc>
  <rcc rId="12769" sId="7" numFmtId="4">
    <nc r="I17">
      <v>0</v>
    </nc>
  </rcc>
  <rcc rId="12770" sId="7" numFmtId="4">
    <nc r="K17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795" sId="7" numFmtId="4">
    <nc r="N17">
      <v>4239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5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08" sId="7" numFmtId="4">
    <nc r="M18">
      <v>677.8</v>
    </nc>
  </rcc>
  <rcc rId="12809" sId="7" numFmtId="4">
    <nc r="K18">
      <v>3872.1</v>
    </nc>
  </rcc>
  <rcc rId="12810" sId="7" numFmtId="4">
    <nc r="G18">
      <v>291.10000000000002</v>
    </nc>
  </rcc>
  <rcc rId="12811" sId="7" numFmtId="4">
    <nc r="E18">
      <v>2486.9</v>
    </nc>
  </rcc>
  <rcc rId="12812" sId="7" numFmtId="4">
    <nc r="C18">
      <v>11025.1</v>
    </nc>
  </rcc>
  <rcc rId="12813" sId="7" numFmtId="4">
    <nc r="I18">
      <v>0</v>
    </nc>
  </rcc>
  <rcc rId="12814" sId="7" numFmtId="4">
    <nc r="Q18">
      <v>3935.1</v>
    </nc>
  </rcc>
  <rcc rId="12815" sId="7" numFmtId="4">
    <nc r="U18">
      <v>0</v>
    </nc>
  </rcc>
</revisions>
</file>

<file path=xl/revisions/revisionLog5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16" sId="7">
    <nc r="Y19" t="inlineStr">
      <is>
        <t>bewölkt, Regenschauer</t>
      </is>
    </nc>
  </rcc>
  <rcc rId="12817" sId="7" numFmtId="34">
    <nc r="Z19">
      <v>18</v>
    </nc>
  </rcc>
</revisions>
</file>

<file path=xl/revisions/revisionLog5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18" sId="7" numFmtId="4">
    <nc r="N18">
      <v>2526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31" sId="7">
    <nc r="Y20" t="inlineStr">
      <is>
        <t>sonnig</t>
      </is>
    </nc>
  </rcc>
  <rcc rId="12832" sId="7" numFmtId="34">
    <nc r="Z20">
      <v>25</v>
    </nc>
  </rcc>
  <rcc rId="12833" sId="7" numFmtId="4">
    <nc r="M19">
      <v>621.1</v>
    </nc>
  </rcc>
  <rcc rId="12834" sId="7" numFmtId="4">
    <nc r="U19">
      <v>805.6</v>
    </nc>
  </rcc>
  <rcc rId="12835" sId="7" numFmtId="4">
    <nc r="G19">
      <v>706.1</v>
    </nc>
  </rcc>
  <rcc rId="12836" sId="7" numFmtId="4">
    <nc r="E19">
      <v>13277.3</v>
    </nc>
  </rcc>
  <rcc rId="12837" sId="7" numFmtId="4">
    <nc r="I19">
      <v>0</v>
    </nc>
  </rcc>
  <rcc rId="12838" sId="7" numFmtId="4">
    <nc r="K19">
      <v>0</v>
    </nc>
  </rcc>
  <rcc rId="12839" sId="7" numFmtId="4">
    <nc r="C19">
      <v>2642.5</v>
    </nc>
  </rcc>
  <rcc rId="12840" sId="7" numFmtId="4">
    <nc r="Q19">
      <v>7578.25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53" sId="7" numFmtId="4">
    <nc r="N19">
      <v>4779</v>
    </nc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'07_23'!$A$1:$X$45</formula>
    <oldFormula>'07_23'!$A$1:$X$45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5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66" sId="7" xfDxf="1" s="1" dxf="1" numFmtId="4">
    <oc r="N17">
      <v>4239</v>
    </oc>
    <nc r="N17">
      <v>4639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'07_23'!$A$1:$X$45</formula>
    <oldFormula>'07_23'!$A$1:$X$45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5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5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891" sId="7" xfDxf="1" s="1" dxf="1" numFmtId="4">
    <nc r="N20">
      <v>1770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ndxf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'07_23'!$A$1:$X$45</formula>
    <oldFormula>'07_23'!$A$1:$X$45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5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04" sId="7" numFmtId="4">
    <nc r="M20">
      <v>66.5</v>
    </nc>
  </rcc>
  <rcc rId="12905" sId="7" numFmtId="4">
    <nc r="N24">
      <v>1770</v>
    </nc>
  </rcc>
  <rcc rId="12906" sId="7" numFmtId="4">
    <oc r="N20">
      <v>1770</v>
    </oc>
    <nc r="N20"/>
  </rcc>
  <rcc rId="12907" sId="7" numFmtId="4">
    <nc r="U20">
      <v>5082.2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20" sId="7" numFmtId="4">
    <nc r="I20">
      <v>2861</v>
    </nc>
  </rcc>
  <rcc rId="12921" sId="7" numFmtId="4">
    <nc r="K20">
      <f>9532.3-2861</f>
    </nc>
  </rcc>
  <rcc rId="12922" sId="7" numFmtId="4">
    <nc r="G20">
      <v>998.6</v>
    </nc>
  </rcc>
  <rcc rId="12923" sId="7" numFmtId="4">
    <nc r="E20">
      <v>17675.099999999999</v>
    </nc>
  </rcc>
  <rcc rId="12924" sId="7" numFmtId="4">
    <nc r="C20">
      <v>3945.4</v>
    </nc>
  </rcc>
</revisions>
</file>

<file path=xl/revisions/revisionLog5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25" sId="7" numFmtId="4">
    <nc r="N20">
      <v>1770</v>
    </nc>
  </rcc>
  <rcc rId="12926" sId="7" numFmtId="4">
    <oc r="N24">
      <v>1770</v>
    </oc>
    <nc r="N24"/>
  </rcc>
  <rcc rId="12927" sId="7" numFmtId="4">
    <nc r="N21">
      <v>0</v>
    </nc>
  </rcc>
  <rcc rId="12928" sId="7" numFmtId="4">
    <nc r="N22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5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41" sId="7">
    <nc r="Y21" t="inlineStr">
      <is>
        <t>sonnig, bewölkt</t>
      </is>
    </nc>
  </rcc>
  <rcc rId="12942" sId="7" numFmtId="34">
    <nc r="Z21">
      <v>28</v>
    </nc>
  </rcc>
  <rcc rId="12943" sId="7">
    <nc r="Y22" t="inlineStr">
      <is>
        <t>sonnig, bewölkt</t>
      </is>
    </nc>
  </rcc>
  <rcc rId="12944" sId="7" numFmtId="34">
    <nc r="Z22">
      <v>26</v>
    </nc>
  </rcc>
  <rcc rId="12945" sId="7" numFmtId="34">
    <nc r="Z24">
      <v>26</v>
    </nc>
  </rcc>
  <rcc rId="12946" sId="7">
    <nc r="Y24" t="inlineStr">
      <is>
        <t>sonnig, bewölkt</t>
      </is>
    </nc>
  </rcc>
  <rcc rId="12947" sId="7" numFmtId="4">
    <nc r="C21">
      <v>626.1</v>
    </nc>
  </rcc>
  <rcc rId="12948" sId="7" numFmtId="4">
    <nc r="E21">
      <v>19555.7</v>
    </nc>
  </rcc>
  <rcc rId="12949" sId="7" numFmtId="4">
    <nc r="G21">
      <v>1559.4</v>
    </nc>
  </rcc>
  <rcc rId="12950" sId="7" numFmtId="4">
    <nc r="I21">
      <v>5587.5</v>
    </nc>
  </rcc>
  <rcc rId="12951" sId="7" numFmtId="4">
    <nc r="K21">
      <v>18059.400000000001</v>
    </nc>
  </rcc>
  <rcc rId="12952" sId="7" numFmtId="4">
    <nc r="M21">
      <v>0</v>
    </nc>
  </rcc>
  <rcc rId="12953" sId="7" numFmtId="4">
    <nc r="U21">
      <v>7102.9</v>
    </nc>
  </rcc>
  <rcc rId="12954" sId="7" numFmtId="4">
    <nc r="Q20">
      <v>10691.4</v>
    </nc>
  </rcc>
  <rcc rId="12955" sId="7" numFmtId="4">
    <nc r="Q21">
      <v>12547.26</v>
    </nc>
  </rcc>
  <rcc rId="12956" sId="7" numFmtId="4">
    <nc r="C22">
      <v>1493.7</v>
    </nc>
  </rcc>
  <rcc rId="12957" sId="7" numFmtId="4">
    <nc r="E22">
      <v>21170.5</v>
    </nc>
  </rcc>
  <rcc rId="12958" sId="7" numFmtId="4">
    <nc r="G22">
      <v>1571.5</v>
    </nc>
  </rcc>
  <rcc rId="12959" sId="7" numFmtId="4">
    <nc r="I22">
      <v>0</v>
    </nc>
  </rcc>
  <rcc rId="12960" sId="7" numFmtId="4">
    <nc r="K22">
      <v>0</v>
    </nc>
  </rcc>
  <rcc rId="12961" sId="7" numFmtId="4">
    <nc r="M22">
      <v>0</v>
    </nc>
  </rcc>
  <rcc rId="12962" sId="7" numFmtId="4">
    <nc r="U22">
      <v>2227.6</v>
    </nc>
  </rcc>
  <rcc rId="12963" sId="7" numFmtId="4">
    <nc r="Q22">
      <v>5922.14</v>
    </nc>
  </rcc>
</revisions>
</file>

<file path=xl/revisions/revisionLog5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64" sId="7" numFmtId="4">
    <nc r="U24">
      <v>2820.4</v>
    </nc>
  </rcc>
  <rcc rId="12965" sId="7" numFmtId="4">
    <nc r="M24">
      <v>0</v>
    </nc>
  </rcc>
  <rcc rId="12966" sId="7" numFmtId="4">
    <nc r="K24">
      <v>0</v>
    </nc>
  </rcc>
  <rcc rId="12967" sId="7" numFmtId="4">
    <nc r="I24">
      <v>0</v>
    </nc>
  </rcc>
  <rcc rId="12968" sId="7" numFmtId="4">
    <nc r="G24">
      <v>964.1</v>
    </nc>
  </rcc>
  <rcc rId="12969" sId="7" numFmtId="4">
    <nc r="C24">
      <v>880.8</v>
    </nc>
  </rcc>
  <rcc rId="12970" sId="7" numFmtId="4">
    <nc r="E24">
      <v>16719.400000000001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95" sId="7" numFmtId="34">
    <nc r="Z25">
      <v>25</v>
    </nc>
  </rcc>
  <rcc rId="12996" sId="7">
    <nc r="Y25" t="inlineStr">
      <is>
        <t>sonnig, leichte Regenschauer</t>
      </is>
    </nc>
  </rcc>
</revisions>
</file>

<file path=xl/revisions/revisionLog5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97" sId="7" numFmtId="4">
    <nc r="Q24">
      <v>7359.5</v>
    </nc>
  </rcc>
</revisions>
</file>

<file path=xl/revisions/revisionLog5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98" sId="7" numFmtId="4">
    <nc r="N24">
      <v>977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5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11" sId="7" numFmtId="4">
    <nc r="M25">
      <v>642</v>
    </nc>
  </rcc>
  <rcc rId="13012" sId="7" numFmtId="4">
    <nc r="U25">
      <v>1413.9</v>
    </nc>
  </rcc>
  <rcc rId="13013" sId="7" numFmtId="4">
    <nc r="G25">
      <v>1096.5999999999999</v>
    </nc>
  </rcc>
  <rcc rId="13014" sId="7" numFmtId="4">
    <nc r="C25">
      <v>1043.4000000000001</v>
    </nc>
  </rcc>
  <rcc rId="13015" sId="7" numFmtId="4">
    <nc r="E25">
      <v>15480</v>
    </nc>
  </rcc>
  <rcc rId="13016" sId="7" numFmtId="4">
    <nc r="I25">
      <v>0</v>
    </nc>
  </rcc>
  <rcc rId="13017" sId="7" numFmtId="4">
    <nc r="K25">
      <v>0</v>
    </nc>
  </rcc>
  <rcc rId="13018" sId="7" numFmtId="4">
    <nc r="Q25">
      <v>7872.8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31" sId="7">
    <nc r="Y26" t="inlineStr">
      <is>
        <t>sonnig</t>
      </is>
    </nc>
  </rcc>
  <rcc rId="13032" sId="7" numFmtId="34">
    <nc r="Z26">
      <v>22</v>
    </nc>
  </rcc>
</revisions>
</file>

<file path=xl/revisions/revisionLog5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33" sId="7" numFmtId="4">
    <nc r="M26">
      <v>36</v>
    </nc>
  </rcc>
  <rcc rId="13034" sId="7" numFmtId="4">
    <nc r="U26">
      <v>3402.2</v>
    </nc>
  </rcc>
  <rcc rId="13035" sId="7" numFmtId="4">
    <nc r="G26">
      <v>798.7</v>
    </nc>
  </rcc>
  <rcc rId="13036" sId="7" numFmtId="4">
    <nc r="E26">
      <v>15534.8</v>
    </nc>
  </rcc>
  <rcc rId="13037" sId="7" numFmtId="4">
    <nc r="C26">
      <v>616.20000000000005</v>
    </nc>
  </rcc>
  <rcc rId="13038" sId="7">
    <nc r="Y27" t="inlineStr">
      <is>
        <t>Hochnebel</t>
      </is>
    </nc>
  </rcc>
  <rcc rId="13039" sId="7" numFmtId="34">
    <nc r="Z27">
      <v>17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52" sId="7" numFmtId="4">
    <nc r="Q26">
      <v>8015</v>
    </nc>
  </rcc>
</revisions>
</file>

<file path=xl/revisions/revisionLog5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53" sId="7" numFmtId="4">
    <nc r="I26">
      <v>0</v>
    </nc>
  </rcc>
  <rcc rId="13054" sId="7" numFmtId="4">
    <nc r="K26">
      <v>0</v>
    </nc>
  </rcc>
</revisions>
</file>

<file path=xl/revisions/revisionLog5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55" sId="7" numFmtId="4">
    <nc r="N25">
      <v>3826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5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68" sId="7" numFmtId="4">
    <nc r="N26">
      <v>1110</v>
    </nc>
  </rcc>
</revisions>
</file>

<file path=xl/revisions/revisionLog5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69" sId="7" numFmtId="4">
    <oc r="N17">
      <v>4639</v>
    </oc>
    <nc r="N17">
      <v>5505</v>
    </nc>
  </rcc>
</revisions>
</file>

<file path=xl/revisions/revisionLog5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70" sId="7" numFmtId="4">
    <oc r="N25">
      <v>3826</v>
    </oc>
    <nc r="N25">
      <v>3715</v>
    </nc>
  </rcc>
</revisions>
</file>

<file path=xl/revisions/revisionLog5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71" sId="7" numFmtId="4">
    <nc r="U27">
      <v>3941</v>
    </nc>
  </rcc>
  <rcc rId="13072" sId="7" numFmtId="4">
    <nc r="G27">
      <v>567.6</v>
    </nc>
  </rcc>
  <rcc rId="13073" sId="7" numFmtId="4">
    <nc r="C27">
      <v>1519.9</v>
    </nc>
  </rcc>
  <rcc rId="13074" sId="7" numFmtId="4">
    <nc r="E27">
      <v>17597.5</v>
    </nc>
  </rcc>
  <rcc rId="13075" sId="7" numFmtId="4">
    <nc r="I27">
      <v>0</v>
    </nc>
  </rcc>
  <rcc rId="13076" sId="7" numFmtId="4">
    <nc r="K27">
      <v>0</v>
    </nc>
  </rcc>
  <rcc rId="13077" sId="7" numFmtId="4">
    <nc r="M27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90" sId="7" numFmtId="4">
    <nc r="Q27">
      <v>6779.8</v>
    </nc>
  </rcc>
</revisions>
</file>

<file path=xl/revisions/revisionLog5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91" sId="7" numFmtId="34">
    <nc r="Z28">
      <v>22</v>
    </nc>
  </rcc>
  <rcc rId="13092" sId="7">
    <nc r="Y28" t="inlineStr">
      <is>
        <t>bewölkt, Regenschauer</t>
      </is>
    </nc>
  </rcc>
</revisions>
</file>

<file path=xl/revisions/revisionLog5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05" sId="7">
    <nc r="Y29" t="inlineStr">
      <is>
        <t>sonnig</t>
      </is>
    </nc>
  </rcc>
  <rcc rId="13106" sId="7" numFmtId="34">
    <nc r="Z29">
      <v>24</v>
    </nc>
  </rcc>
  <rcc rId="13107" sId="7">
    <nc r="Y30" t="inlineStr">
      <is>
        <t>sonnig, bewölkt</t>
      </is>
    </nc>
  </rcc>
  <rcc rId="13108" sId="7" numFmtId="34">
    <nc r="Z30">
      <v>26</v>
    </nc>
  </rcc>
  <rcc rId="13109" sId="7" numFmtId="4">
    <nc r="E28">
      <v>1990.2</v>
    </nc>
  </rcc>
  <rcc rId="13110" sId="7" numFmtId="4">
    <nc r="G28">
      <v>544.6</v>
    </nc>
  </rcc>
  <rcc rId="13111" sId="7" numFmtId="4">
    <nc r="I28">
      <v>0</v>
    </nc>
  </rcc>
  <rcc rId="13112" sId="7" numFmtId="4">
    <nc r="K28">
      <v>3606.1</v>
    </nc>
  </rcc>
  <rcc rId="13113" sId="7" numFmtId="4">
    <nc r="M28">
      <v>0</v>
    </nc>
  </rcc>
  <rcc rId="13114" sId="7" numFmtId="4">
    <nc r="U28">
      <v>258.10000000000002</v>
    </nc>
  </rcc>
  <rcc rId="13115" sId="7" numFmtId="4">
    <nc r="C28">
      <v>14431.9</v>
    </nc>
  </rcc>
  <rcc rId="13116" sId="7" numFmtId="4">
    <nc r="Q28">
      <v>10242</v>
    </nc>
  </rcc>
  <rcc rId="13117" sId="7" numFmtId="4">
    <nc r="C29">
      <v>2384.9</v>
    </nc>
  </rcc>
  <rcc rId="13118" sId="7" numFmtId="4">
    <nc r="E29">
      <v>20207.150000000001</v>
    </nc>
  </rcc>
  <rcc rId="13119" sId="7" numFmtId="4">
    <nc r="G29">
      <v>1053.7</v>
    </nc>
  </rcc>
  <rcc rId="13120" sId="7" numFmtId="4">
    <nc r="I29">
      <v>5306</v>
    </nc>
  </rcc>
  <rcc rId="13121" sId="7" numFmtId="4">
    <nc r="K29">
      <v>11779</v>
    </nc>
  </rcc>
  <rcc rId="13122" sId="7" numFmtId="4">
    <nc r="M29">
      <v>0</v>
    </nc>
  </rcc>
  <rcc rId="13123" sId="7" numFmtId="4">
    <nc r="U29">
      <v>2548.6</v>
    </nc>
  </rcc>
  <rcc rId="13124" sId="7" numFmtId="4">
    <nc r="Q29">
      <v>13627.2</v>
    </nc>
  </rcc>
</revisions>
</file>

<file path=xl/revisions/revisionLog5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25" sId="7">
    <nc r="Y32" t="inlineStr">
      <is>
        <t>starker Regen</t>
      </is>
    </nc>
  </rcc>
  <rcc rId="13126" sId="7" numFmtId="34">
    <nc r="Z32">
      <v>22</v>
    </nc>
  </rcc>
  <rcc rId="13127" sId="7" numFmtId="4">
    <nc r="C30">
      <v>1514.1</v>
    </nc>
  </rcc>
  <rcc rId="13128" sId="7" numFmtId="4">
    <nc r="E30">
      <v>18336.5</v>
    </nc>
  </rcc>
  <rcc rId="13129" sId="7" numFmtId="4">
    <nc r="G30">
      <v>1201.7</v>
    </nc>
  </rcc>
  <rcc rId="13130" sId="7" numFmtId="4">
    <nc r="I30">
      <v>0</v>
    </nc>
  </rcc>
  <rcc rId="13131" sId="7" numFmtId="4">
    <nc r="K30">
      <v>18592.900000000001</v>
    </nc>
  </rcc>
  <rcc rId="13132" sId="7" numFmtId="4">
    <nc r="M30">
      <v>0</v>
    </nc>
  </rcc>
  <rcc rId="13133" sId="7" numFmtId="4">
    <nc r="U30">
      <v>7310.9</v>
    </nc>
  </rcc>
  <rcc rId="13134" sId="7" numFmtId="4">
    <nc r="Q30">
      <v>6653.85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5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47" sId="7" numFmtId="4">
    <nc r="N27">
      <v>0</v>
    </nc>
  </rcc>
  <rcc rId="13148" sId="7" numFmtId="4">
    <nc r="N28">
      <v>0</v>
    </nc>
  </rcc>
  <rcc rId="13149" sId="7" numFmtId="4">
    <nc r="N29">
      <v>0</v>
    </nc>
  </rcc>
  <rcc rId="13150" sId="7" numFmtId="4">
    <nc r="N30">
      <v>0</v>
    </nc>
  </rcc>
  <rcc rId="13151" sId="7" numFmtId="4">
    <nc r="N32">
      <v>0</v>
    </nc>
  </rcc>
  <rcc rId="13152" sId="7" numFmtId="4">
    <nc r="N33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5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65" sId="7" numFmtId="4">
    <nc r="G32">
      <v>530</v>
    </nc>
  </rcc>
  <rcc rId="13166" sId="7" numFmtId="4">
    <nc r="I32">
      <v>0</v>
    </nc>
  </rcc>
  <rcc rId="13167" sId="7" numFmtId="4">
    <nc r="K32">
      <v>0</v>
    </nc>
  </rcc>
  <rcc rId="13168" sId="7" numFmtId="4">
    <nc r="M32">
      <v>0</v>
    </nc>
  </rcc>
  <rcc rId="13169" sId="7" numFmtId="4">
    <nc r="E32">
      <v>1849.1</v>
    </nc>
  </rcc>
  <rcc rId="13170" sId="7" numFmtId="4">
    <nc r="C32">
      <v>8378.7999999999993</v>
    </nc>
  </rcc>
  <rcc rId="13171" sId="7" numFmtId="34">
    <nc r="Z33">
      <v>17</v>
    </nc>
  </rcc>
  <rcc rId="13172" sId="7">
    <nc r="Y33" t="inlineStr">
      <is>
        <t>Regenschauer mit trock, Abschnitten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85" sId="7" numFmtId="4">
    <nc r="Q32">
      <v>5212.8999999999996</v>
    </nc>
  </rcc>
</revisions>
</file>

<file path=xl/revisions/revisionLog5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86" sId="7" numFmtId="4">
    <nc r="U32">
      <v>0</v>
    </nc>
  </rcc>
</revisions>
</file>

<file path=xl/revisions/revisionLog5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87" sId="7" numFmtId="4">
    <nc r="K33">
      <v>1505.3</v>
    </nc>
  </rcc>
  <rcc rId="13188" sId="7" numFmtId="4">
    <nc r="G33">
      <v>142.19999999999999</v>
    </nc>
  </rcc>
  <rcc rId="13189" sId="7" numFmtId="4">
    <nc r="M33">
      <v>0</v>
    </nc>
  </rcc>
  <rcc rId="13190" sId="7" numFmtId="4">
    <nc r="I33">
      <v>0</v>
    </nc>
  </rcc>
  <rcc rId="13191" sId="7" numFmtId="4">
    <nc r="C33">
      <v>10235.200000000001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04" sId="7" numFmtId="4">
    <nc r="E33">
      <v>593.5</v>
    </nc>
  </rcc>
  <rcc rId="13205" sId="7" numFmtId="4">
    <oc r="G33">
      <v>142.19999999999999</v>
    </oc>
    <nc r="G33">
      <v>142.5</v>
    </nc>
  </rcc>
  <rcc rId="13206" sId="7" numFmtId="4">
    <oc r="C33">
      <v>10235.200000000001</v>
    </oc>
    <nc r="C33">
      <v>10294.6</v>
    </nc>
  </rcc>
</revisions>
</file>

<file path=xl/revisions/revisionLog5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07" sId="7" numFmtId="4">
    <nc r="Q33">
      <v>9083.2000000000007</v>
    </nc>
  </rcc>
  <rcc rId="13208" sId="7" numFmtId="4">
    <nc r="U33">
      <v>0</v>
    </nc>
  </rcc>
</revisions>
</file>

<file path=xl/revisions/revisionLog5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09" sId="7">
    <nc r="Y34" t="inlineStr">
      <is>
        <t>Regen, teilweise sonnig</t>
      </is>
    </nc>
  </rcc>
  <rcc rId="13210" sId="7" numFmtId="34">
    <nc r="Z34">
      <v>13</v>
    </nc>
  </rcc>
</revisions>
</file>

<file path=xl/revisions/revisionLog5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11" sId="7" numFmtId="4">
    <oc r="Q11">
      <v>5769.6</v>
    </oc>
    <nc r="Q11">
      <v>5709.6</v>
    </nc>
  </rcc>
  <rcc rId="13212" sId="7" numFmtId="4">
    <oc r="Q14">
      <v>7504.25</v>
    </oc>
    <nc r="Q14">
      <v>7656.05</v>
    </nc>
  </rcc>
</revisions>
</file>

<file path=xl/revisions/revisionLog5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13" sId="7" numFmtId="4">
    <oc r="Q16">
      <v>8275.2999999999993</v>
    </oc>
    <nc r="Q16">
      <v>8273.5</v>
    </nc>
  </rcc>
</revisions>
</file>

<file path=xl/revisions/revisionLog5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14" sId="7" numFmtId="4">
    <oc r="Q32">
      <v>5212.8999999999996</v>
    </oc>
    <nc r="Q32">
      <v>4749.3</v>
    </nc>
  </rcc>
</revisions>
</file>

<file path=xl/revisions/revisionLog5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D5">
    <dxf>
      <fill>
        <patternFill patternType="solid">
          <bgColor rgb="FFFFFF00"/>
        </patternFill>
      </fill>
    </dxf>
  </rfmt>
  <rfmt sheetId="7" sqref="AD7">
    <dxf>
      <fill>
        <patternFill patternType="solid">
          <bgColor rgb="FFFFFF00"/>
        </patternFill>
      </fill>
    </dxf>
  </rfmt>
  <rfmt sheetId="7" sqref="AD10">
    <dxf>
      <fill>
        <patternFill patternType="solid">
          <bgColor rgb="FFFFFF00"/>
        </patternFill>
      </fill>
    </dxf>
  </rfmt>
  <rfmt sheetId="7" sqref="AD7">
    <dxf>
      <fill>
        <patternFill patternType="none">
          <bgColor auto="1"/>
        </patternFill>
      </fill>
    </dxf>
  </rfmt>
  <rcc rId="13215" sId="7" numFmtId="4">
    <oc r="C5">
      <v>11152.3</v>
    </oc>
    <nc r="C5">
      <v>11164.3</v>
    </nc>
  </rcc>
  <rfmt sheetId="7" sqref="AD5">
    <dxf>
      <fill>
        <patternFill patternType="none">
          <bgColor auto="1"/>
        </patternFill>
      </fill>
    </dxf>
  </rfmt>
  <rfmt sheetId="7" sqref="AD10">
    <dxf>
      <fill>
        <patternFill patternType="none">
          <bgColor auto="1"/>
        </patternFill>
      </fill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5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28" sId="7">
    <nc r="AE33" t="inlineStr">
      <is>
        <t>bis hierhin kontrolliert am 26.07./RW</t>
      </is>
    </nc>
  </rcc>
  <rfmt sheetId="7" sqref="AE33" start="0" length="2147483647">
    <dxf>
      <font>
        <color rgb="FFFF0000"/>
      </font>
    </dxf>
  </rfmt>
  <rfmt sheetId="7" sqref="AE33">
    <dxf>
      <fill>
        <patternFill patternType="solid">
          <bgColor rgb="FFFFFF00"/>
        </patternFill>
      </fill>
    </dxf>
  </rfmt>
  <rfmt sheetId="7" sqref="AF33:AG33">
    <dxf>
      <fill>
        <patternFill patternType="solid">
          <bgColor rgb="FFFFFF00"/>
        </patternFill>
      </fill>
    </dxf>
  </rfmt>
</revisions>
</file>

<file path=xl/revisions/revisionLog5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6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53" sId="7" numFmtId="4">
    <nc r="N34">
      <v>644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6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66" sId="7" numFmtId="4">
    <nc r="C34">
      <v>13403.3</v>
    </nc>
  </rcc>
  <rcc rId="13267" sId="7" numFmtId="4">
    <nc r="G34">
      <v>218.4</v>
    </nc>
  </rcc>
  <rcc rId="13268" sId="7" numFmtId="4">
    <nc r="E34">
      <v>676.1</v>
    </nc>
  </rcc>
  <rcc rId="13269" sId="7" numFmtId="4">
    <nc r="I34">
      <v>0</v>
    </nc>
  </rcc>
  <rcc rId="13270" sId="7" numFmtId="4">
    <nc r="K34">
      <v>0</v>
    </nc>
  </rcc>
  <rcc rId="13271" sId="7" numFmtId="4">
    <nc r="M34">
      <v>0</v>
    </nc>
  </rcc>
  <rcc rId="13272" sId="7" numFmtId="4">
    <nc r="U34">
      <v>0</v>
    </nc>
  </rcc>
  <rcc rId="13273" sId="7">
    <nc r="Y35" t="inlineStr">
      <is>
        <t>teilweise sonnig</t>
      </is>
    </nc>
  </rcc>
  <rcc rId="13274" sId="7" numFmtId="34">
    <nc r="Z35">
      <v>13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87" sId="7" numFmtId="4">
    <nc r="Q34">
      <v>8188.8</v>
    </nc>
  </rcc>
</revisions>
</file>

<file path=xl/revisions/revisionLog6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5:V5">
    <dxf>
      <fill>
        <patternFill patternType="solid">
          <bgColor theme="0" tint="-4.9989318521683403E-2"/>
        </patternFill>
      </fill>
    </dxf>
  </rfmt>
  <rfmt sheetId="8" sqref="Y5:AB5">
    <dxf>
      <fill>
        <patternFill patternType="solid">
          <bgColor theme="0" tint="-4.9989318521683403E-2"/>
        </patternFill>
      </fill>
    </dxf>
  </rfmt>
  <rcc rId="13288" sId="7">
    <oc r="W41">
      <f>SUM(W34:W40)</f>
    </oc>
    <nc r="W41">
      <f>SUM(W40)</f>
    </nc>
  </rcc>
  <rcc rId="13289" sId="7">
    <oc r="X41">
      <f>SUM(X40)</f>
    </oc>
    <nc r="X41">
      <f>SUM(X40)</f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6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G47">
    <dxf>
      <fill>
        <patternFill patternType="solid">
          <bgColor theme="6"/>
        </patternFill>
      </fill>
    </dxf>
  </rfmt>
  <rcc rId="13302" sId="7" numFmtId="4">
    <oc r="I30">
      <v>0</v>
    </oc>
    <nc r="I30">
      <v>1738</v>
    </nc>
  </rcc>
  <rfmt sheetId="7" sqref="I47">
    <dxf>
      <fill>
        <patternFill patternType="solid">
          <bgColor theme="6"/>
        </patternFill>
      </fill>
    </dxf>
  </rfmt>
  <rcc rId="13303" sId="7" numFmtId="4">
    <oc r="K30">
      <v>18592.900000000001</v>
    </oc>
    <nc r="K30">
      <f>18592.9-1738</f>
    </nc>
  </rcc>
  <rcc rId="13304" sId="7">
    <oc r="K21">
      <v>18059.400000000001</v>
    </oc>
    <nc r="K21">
      <f>23646.9-5587.5</f>
    </nc>
  </rcc>
  <rcc rId="13305" sId="7" numFmtId="4">
    <oc r="K29">
      <v>11779</v>
    </oc>
    <nc r="K29">
      <f>17085-5306</f>
    </nc>
  </rcc>
  <rfmt sheetId="7" sqref="K47" start="0" length="0">
    <dxf>
      <font>
        <sz val="10"/>
        <color theme="1"/>
        <name val="DIN Offc"/>
        <family val="2"/>
        <scheme val="none"/>
      </font>
      <fill>
        <patternFill patternType="solid">
          <bgColor theme="6"/>
        </patternFill>
      </fill>
    </dxf>
  </rfmt>
  <rcc rId="13306" sId="7">
    <nc r="G47" t="inlineStr">
      <is>
        <t>bis 26.</t>
      </is>
    </nc>
  </rcc>
  <rcc rId="13307" sId="7">
    <nc r="I47" t="inlineStr">
      <is>
        <t>bis 26.</t>
      </is>
    </nc>
  </rcc>
  <rcc rId="13308" sId="7">
    <nc r="K47" t="inlineStr">
      <is>
        <t>bis 26.</t>
      </is>
    </nc>
  </rcc>
</revisions>
</file>

<file path=xl/revisions/revisionLog6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09" sId="7" odxf="1" dxf="1">
    <nc r="M47" t="inlineStr">
      <is>
        <t>bis 26.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</odxf>
    <ndxf>
      <font>
        <sz val="10"/>
        <color theme="1"/>
        <name val="DIN Offc"/>
        <family val="2"/>
        <scheme val="none"/>
      </font>
      <fill>
        <patternFill patternType="solid">
          <bgColor theme="6"/>
        </patternFill>
      </fill>
    </ndxf>
  </rcc>
</revisions>
</file>

<file path=xl/revisions/revisionLog6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10" sId="7" odxf="1" dxf="1">
    <nc r="U47" t="inlineStr">
      <is>
        <t>bis 26.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</odxf>
    <ndxf>
      <font>
        <sz val="10"/>
        <color theme="1"/>
        <name val="DIN Offc"/>
        <family val="2"/>
        <scheme val="none"/>
      </font>
      <fill>
        <patternFill patternType="solid">
          <bgColor theme="6"/>
        </patternFill>
      </fill>
    </ndxf>
  </rcc>
  <rcc rId="13311" sId="7" odxf="1" dxf="1">
    <nc r="Q47" t="inlineStr">
      <is>
        <t>bis 26.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</odxf>
    <ndxf>
      <font>
        <sz val="10"/>
        <color theme="1"/>
        <name val="DIN Offc"/>
        <family val="2"/>
        <scheme val="none"/>
      </font>
      <fill>
        <patternFill patternType="solid">
          <bgColor theme="6"/>
        </patternFill>
      </fill>
    </ndxf>
  </rcc>
</revisions>
</file>

<file path=xl/revisions/revisionLog6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12" sId="7" numFmtId="4">
    <nc r="N35">
      <v>0</v>
    </nc>
  </rcc>
  <rcc rId="13313" sId="7" numFmtId="4">
    <nc r="N36">
      <v>0</v>
    </nc>
  </rcc>
  <rcc rId="13314" sId="7" numFmtId="4">
    <nc r="N37">
      <v>0</v>
    </nc>
  </rcc>
  <rcc rId="13315" sId="7" numFmtId="4">
    <nc r="N38">
      <v>0</v>
    </nc>
  </rcc>
  <rcc rId="13316" sId="7" numFmtId="4">
    <nc r="N40">
      <v>0</v>
    </nc>
  </rcc>
  <rcc rId="13317" sId="7">
    <nc r="N47" t="inlineStr">
      <is>
        <t>SEM. Kontrolliert, 28.07/js</t>
      </is>
    </nc>
  </rcc>
  <rfmt sheetId="7" sqref="N47:O47">
    <dxf>
      <fill>
        <patternFill patternType="solid">
          <bgColor rgb="FFFFFF00"/>
        </patternFill>
      </fill>
    </dxf>
  </rfmt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6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30" sId="7">
    <nc r="Y36" t="inlineStr">
      <is>
        <t>bewölckt, Abend Gewitter</t>
      </is>
    </nc>
  </rcc>
  <rcc rId="13331" sId="7" numFmtId="34">
    <nc r="Z36">
      <v>25</v>
    </nc>
  </rcc>
  <rcc rId="13332" sId="7" numFmtId="4">
    <nc r="C35">
      <v>1881.6</v>
    </nc>
  </rcc>
  <rcc rId="13333" sId="7" numFmtId="4">
    <nc r="E35">
      <v>15811.95</v>
    </nc>
  </rcc>
  <rcc rId="13334" sId="7" numFmtId="4">
    <nc r="G35">
      <v>619.20000000000005</v>
    </nc>
  </rcc>
  <rcc rId="13335" sId="7" numFmtId="4">
    <nc r="I35">
      <v>0</v>
    </nc>
  </rcc>
  <rcc rId="13336" sId="7" numFmtId="4">
    <nc r="K35">
      <v>6464.5</v>
    </nc>
  </rcc>
  <rcc rId="13337" sId="7" numFmtId="4">
    <nc r="M35">
      <v>0</v>
    </nc>
  </rcc>
  <rcc rId="13338" sId="7" numFmtId="4">
    <nc r="U35">
      <v>1269.8</v>
    </nc>
  </rcc>
  <rcc rId="13339" sId="7" numFmtId="4">
    <nc r="Q35">
      <v>8285.2000000000007</v>
    </nc>
  </rcc>
</revisions>
</file>

<file path=xl/revisions/revisionLog6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40" sId="7">
    <oc r="Y36" t="inlineStr">
      <is>
        <t>bewölckt, Abend Gewitter</t>
      </is>
    </oc>
    <nc r="Y36" t="inlineStr">
      <is>
        <t>bewölkt, Abend Gewitter</t>
      </is>
    </nc>
  </rcc>
  <rcc rId="13341" sId="7" numFmtId="34">
    <oc r="Z35">
      <v>13</v>
    </oc>
    <nc r="Z35">
      <v>24</v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6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54" sId="7" numFmtId="34">
    <nc r="Z37">
      <v>23</v>
    </nc>
  </rcc>
  <rcc rId="13355" sId="7">
    <nc r="Y37" t="inlineStr">
      <is>
        <t>bedeckt, Regen</t>
      </is>
    </nc>
  </rcc>
  <rcc rId="13356" sId="7" numFmtId="4">
    <nc r="C36">
      <v>10964.6</v>
    </nc>
  </rcc>
  <rcc rId="13357" sId="7" numFmtId="4">
    <nc r="E36">
      <v>7257.2</v>
    </nc>
  </rcc>
  <rcc rId="13358" sId="7" numFmtId="4">
    <nc r="G36">
      <v>353.6</v>
    </nc>
  </rcc>
  <rcc rId="13359" sId="7" numFmtId="4">
    <nc r="I36">
      <v>6578</v>
    </nc>
  </rcc>
  <rcc rId="13360" sId="7" numFmtId="4">
    <nc r="K36">
      <v>5876.4</v>
    </nc>
  </rcc>
  <rcc rId="13361" sId="7" numFmtId="4">
    <nc r="M36">
      <v>0</v>
    </nc>
  </rcc>
  <rcc rId="13362" sId="7" numFmtId="4">
    <nc r="U36">
      <v>1008</v>
    </nc>
  </rcc>
  <rcc rId="13363" sId="7" numFmtId="4">
    <nc r="Q36">
      <v>9116.4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6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6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88" sId="7" numFmtId="34">
    <nc r="Z38">
      <v>23</v>
    </nc>
  </rcc>
  <rcc rId="13389" sId="7">
    <nc r="Y38" t="inlineStr">
      <is>
        <t>bedeckt, Regenschauer</t>
      </is>
    </nc>
  </rcc>
  <rcc rId="13390" sId="7" numFmtId="4">
    <nc r="E37">
      <v>3753.8</v>
    </nc>
  </rcc>
  <rcc rId="13391" sId="7" numFmtId="4">
    <nc r="G37">
      <v>522.29999999999995</v>
    </nc>
  </rcc>
  <rcc rId="13392" sId="7" numFmtId="4">
    <nc r="I37">
      <v>0</v>
    </nc>
  </rcc>
  <rcc rId="13393" sId="7" numFmtId="4">
    <nc r="K37">
      <v>9854.6</v>
    </nc>
  </rcc>
  <rcc rId="13394" sId="7" numFmtId="4">
    <nc r="M37">
      <v>0</v>
    </nc>
  </rcc>
  <rcc rId="13395" sId="7" numFmtId="4">
    <nc r="U37">
      <v>581.20000000000005</v>
    </nc>
  </rcc>
  <rcc rId="13396" sId="7" numFmtId="4">
    <nc r="C37">
      <v>10348.6</v>
    </nc>
  </rcc>
  <rcc rId="13397" sId="7" numFmtId="4">
    <nc r="Q37">
      <v>9734.9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6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6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22" sId="7" numFmtId="34">
    <nc r="Z40">
      <v>24</v>
    </nc>
  </rcc>
  <rcc rId="13423" sId="7">
    <nc r="Y40" t="inlineStr">
      <is>
        <t>teilweise sonnig</t>
      </is>
    </nc>
  </rcc>
  <rcc rId="13424" sId="7" numFmtId="4">
    <nc r="C38">
      <v>6149.1</v>
    </nc>
  </rcc>
  <rcc rId="13425" sId="7" numFmtId="4">
    <nc r="E38">
      <v>13918</v>
    </nc>
  </rcc>
  <rcc rId="13426" sId="7" numFmtId="4">
    <nc r="G38">
      <v>1106.7</v>
    </nc>
  </rcc>
  <rcc rId="13427" sId="7" numFmtId="4">
    <nc r="I38">
      <v>0</v>
    </nc>
  </rcc>
  <rcc rId="13428" sId="7" numFmtId="4">
    <nc r="K38">
      <v>3801.5</v>
    </nc>
  </rcc>
  <rcc rId="13429" sId="7" numFmtId="4">
    <nc r="M38">
      <v>0</v>
    </nc>
  </rcc>
  <rcc rId="13430" sId="7" numFmtId="4">
    <nc r="U38">
      <v>1369.3</v>
    </nc>
  </rcc>
  <rcc rId="13431" sId="7" numFmtId="4">
    <nc r="Q38">
      <v>10040.5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6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6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56" sId="7" numFmtId="4">
    <oc r="C37">
      <v>10348.6</v>
    </oc>
    <nc r="C37">
      <v>10343.5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6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69" sId="7" numFmtId="4">
    <oc r="C37">
      <v>10343.5</v>
    </oc>
    <nc r="C37">
      <v>10348.6</v>
    </nc>
  </rcc>
  <rcc rId="13470" sId="7" numFmtId="4">
    <oc r="C20">
      <v>3945.4</v>
    </oc>
    <nc r="C20">
      <v>2219.6999999999998</v>
    </nc>
  </rcc>
  <rcc rId="13471" sId="7" numFmtId="4">
    <oc r="E20">
      <v>17675.099999999999</v>
    </oc>
    <nc r="E20">
      <v>19400.8</v>
    </nc>
  </rcc>
</revisions>
</file>

<file path=xl/revisions/revisionLog6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72" sId="7">
    <oc r="U41">
      <f>SUM(U34:U40)</f>
    </oc>
    <nc r="U41">
      <f>SUM(U40)</f>
    </nc>
  </rcc>
  <rcc rId="13473" sId="7">
    <oc r="S41">
      <f>SUM(S34:S40)</f>
    </oc>
    <nc r="S41">
      <f>SUM(S40)</f>
    </nc>
  </rcc>
  <rcc rId="13474" sId="7">
    <oc r="S42">
      <f>SUM(S7+S15+S23+S31+S39)</f>
    </oc>
    <nc r="S42">
      <f>SUM(S7+S15+S23+S31+S39)</f>
    </nc>
  </rcc>
  <rcc rId="13475" sId="7">
    <oc r="Q42">
      <f>SUM(Q7+Q15+Q23+Q31+Q39+Q41)</f>
    </oc>
    <nc r="Q42">
      <f>SUM(Q7+Q15+Q23+Q31+Q39+Q41)</f>
    </nc>
  </rcc>
  <rcc rId="13476" sId="7">
    <oc r="T41">
      <f>SUM(T40)</f>
    </oc>
    <nc r="T41">
      <f>SUM(T40)</f>
    </nc>
  </rcc>
  <rcc rId="13477" sId="7">
    <oc r="R41">
      <f>SUM(R40)</f>
    </oc>
    <nc r="R41">
      <f>SUM(R40)</f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6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90" sId="8" numFmtId="34">
    <nc r="Z5">
      <v>21</v>
    </nc>
  </rcc>
  <rcc rId="13491" sId="8">
    <nc r="Y5" t="inlineStr">
      <is>
        <t>Regenschauer, bewölkt</t>
      </is>
    </nc>
  </rcc>
  <rcc rId="13492" sId="7" numFmtId="4">
    <nc r="C40">
      <v>1766.4</v>
    </nc>
  </rcc>
  <rcc rId="13493" sId="7" numFmtId="4">
    <nc r="E40">
      <v>17750.400000000001</v>
    </nc>
  </rcc>
  <rcc rId="13494" sId="7" numFmtId="4">
    <nc r="G40">
      <v>878.5</v>
    </nc>
  </rcc>
  <rcc rId="13495" sId="7" numFmtId="4">
    <nc r="I40">
      <v>0</v>
    </nc>
  </rcc>
  <rcc rId="13496" sId="7" numFmtId="4">
    <nc r="K40">
      <v>0</v>
    </nc>
  </rcc>
  <rcc rId="13497" sId="7" numFmtId="4">
    <nc r="M40">
      <v>0</v>
    </nc>
  </rcc>
  <rcc rId="13498" sId="7" numFmtId="4">
    <nc r="U40">
      <v>3072.44</v>
    </nc>
  </rcc>
  <rcc rId="13499" sId="7" numFmtId="4">
    <nc r="Q40">
      <v>11081.17</v>
    </nc>
  </rcc>
  <rcc rId="13500" sId="7" numFmtId="4">
    <oc r="Q36">
      <v>9116.4</v>
    </oc>
    <nc r="Q36">
      <v>9086.4</v>
    </nc>
  </rcc>
  <rcc rId="13501" sId="7" numFmtId="4">
    <oc r="Q37">
      <v>9734.9</v>
    </oc>
    <nc r="Q37">
      <v>9651.2999999999993</v>
    </nc>
  </rcc>
</revisions>
</file>

<file path=xl/revisions/revisionLog6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02" sId="7">
    <oc r="U42">
      <f>SUM(U7+U15+U23+U31+U39)</f>
    </oc>
    <nc r="U42">
      <f>SUM(U7+U15+U23+U31+U39+U40)</f>
    </nc>
  </rcc>
</revisions>
</file>

<file path=xl/revisions/revisionLog6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03" sId="7">
    <oc r="G47" t="inlineStr">
      <is>
        <t>bis 26.</t>
      </is>
    </oc>
    <nc r="G47"/>
  </rcc>
  <rcc rId="13504" sId="7">
    <oc r="I47" t="inlineStr">
      <is>
        <t>bis 26.</t>
      </is>
    </oc>
    <nc r="I47"/>
  </rcc>
  <rcc rId="13505" sId="7">
    <oc r="K47" t="inlineStr">
      <is>
        <t>bis 26.</t>
      </is>
    </oc>
    <nc r="K47"/>
  </rcc>
  <rcc rId="13506" sId="7">
    <oc r="M47" t="inlineStr">
      <is>
        <t>bis 26.</t>
      </is>
    </oc>
    <nc r="M47"/>
  </rcc>
  <rcc rId="13507" sId="7">
    <oc r="N47" t="inlineStr">
      <is>
        <t>SEM. Kontrolliert, 28.07/js</t>
      </is>
    </oc>
    <nc r="N47"/>
  </rcc>
  <rcc rId="13508" sId="7">
    <oc r="Q47" t="inlineStr">
      <is>
        <t>bis 26.</t>
      </is>
    </oc>
    <nc r="Q47"/>
  </rcc>
  <rcc rId="13509" sId="7">
    <oc r="U47" t="inlineStr">
      <is>
        <t>bis 26.</t>
      </is>
    </oc>
    <nc r="U47"/>
  </rcc>
  <rfmt sheetId="7" sqref="G47:U47">
    <dxf>
      <fill>
        <patternFill patternType="none">
          <bgColor auto="1"/>
        </patternFill>
      </fill>
    </dxf>
  </rfmt>
  <rfmt sheetId="7" sqref="I50" start="0" length="0">
    <dxf>
      <numFmt numFmtId="4" formatCode="#,##0.00"/>
    </dxf>
  </rfmt>
  <rcc rId="13510" sId="7">
    <oc r="S42">
      <f>SUM(S7+S15+S23+S31+S39)</f>
    </oc>
    <nc r="S42">
      <f>SUM(S7+S15+S23+S31+S39+S41)</f>
    </nc>
  </rcc>
</revisions>
</file>

<file path=xl/revisions/revisionLog6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11" sId="8" numFmtId="34">
    <nc r="Z6">
      <v>25</v>
    </nc>
  </rcc>
  <rcc rId="13512" sId="8">
    <nc r="Y6" t="inlineStr">
      <is>
        <t>sonnig, am Abend windig</t>
      </is>
    </nc>
  </rcc>
  <rcc rId="13513" sId="8" numFmtId="34">
    <nc r="Z7">
      <v>23</v>
    </nc>
  </rcc>
  <rcc rId="13514" sId="8">
    <nc r="Y7" t="inlineStr">
      <is>
        <t>sonnig, starker Wind</t>
      </is>
    </nc>
  </rcc>
  <rcc rId="13515" sId="8" numFmtId="4">
    <nc r="E5">
      <v>0</v>
    </nc>
  </rcc>
  <rcc rId="13516" sId="8" numFmtId="4">
    <nc r="G5">
      <v>448.8</v>
    </nc>
  </rcc>
  <rcc rId="13517" sId="8" numFmtId="4">
    <nc r="I5">
      <v>0</v>
    </nc>
  </rcc>
  <rcc rId="13518" sId="8" numFmtId="4">
    <nc r="K5">
      <v>1947.3</v>
    </nc>
  </rcc>
  <rcc rId="13519" sId="8" numFmtId="4">
    <nc r="M5">
      <v>0</v>
    </nc>
  </rcc>
  <rcc rId="13520" sId="8" numFmtId="4">
    <nc r="U5">
      <v>0</v>
    </nc>
  </rcc>
  <rcc rId="13521" sId="8" numFmtId="4">
    <nc r="C5">
      <v>19076.7</v>
    </nc>
  </rcc>
  <rcc rId="13522" sId="8" numFmtId="4">
    <nc r="Q5">
      <v>6100.8</v>
    </nc>
  </rcc>
  <rcc rId="13523" sId="8" numFmtId="4">
    <nc r="C6">
      <v>7204.4</v>
    </nc>
  </rcc>
  <rcc rId="13524" sId="8" numFmtId="4">
    <nc r="E6">
      <v>7404.8</v>
    </nc>
  </rcc>
  <rcc rId="13525" sId="8" numFmtId="4">
    <nc r="G6">
      <v>530.5</v>
    </nc>
  </rcc>
  <rcc rId="13526" sId="8" numFmtId="4">
    <nc r="I6">
      <v>0</v>
    </nc>
  </rcc>
  <rcc rId="13527" sId="8" numFmtId="4">
    <nc r="K6">
      <v>0</v>
    </nc>
  </rcc>
  <rcc rId="13528" sId="8" numFmtId="4">
    <nc r="M6">
      <v>0</v>
    </nc>
  </rcc>
  <rcc rId="13529" sId="8" numFmtId="4">
    <nc r="U6">
      <v>1885.9</v>
    </nc>
  </rcc>
  <rcc rId="13530" sId="8" numFmtId="4">
    <nc r="Q6">
      <v>6750.9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6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6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6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67" sId="8" numFmtId="4">
    <nc r="N5">
      <v>0</v>
    </nc>
  </rcc>
  <rcc rId="13568" sId="8" numFmtId="4">
    <nc r="N6">
      <v>0</v>
    </nc>
  </rcc>
  <rcc rId="13569" sId="8" numFmtId="4">
    <nc r="N7">
      <v>0</v>
    </nc>
  </rcc>
  <rcc rId="13570" sId="8" numFmtId="4">
    <nc r="N8">
      <v>0</v>
    </nc>
  </rcc>
  <rcc rId="13571" sId="8" numFmtId="4">
    <nc r="N9">
      <v>0</v>
    </nc>
  </rcc>
  <rcc rId="13572" sId="8" numFmtId="4">
    <nc r="N10">
      <v>0</v>
    </nc>
  </rcc>
  <rcv guid="{A787F5B4-E187-4523-8646-D052EDD0D541}" action="delete"/>
  <rdn rId="0" localSheetId="1" customView="1" name="Z_A787F5B4_E187_4523_8646_D052EDD0D541_.wvu.PrintArea" hidden="1" oldHidden="1">
    <formula>'01_23'!$A$1:$T$45</formula>
    <oldFormula>'01_23'!$A$1:$T$45</oldFormula>
  </rdn>
  <rdn rId="0" localSheetId="2" customView="1" name="Z_A787F5B4_E187_4523_8646_D052EDD0D541_.wvu.PrintArea" hidden="1" oldHidden="1">
    <formula>'02_23'!$A$1:$T$41</formula>
    <oldFormula>'02_23'!$A$1:$T$41</oldFormula>
  </rdn>
  <rdn rId="0" localSheetId="3" customView="1" name="Z_A787F5B4_E187_4523_8646_D052EDD0D541_.wvu.PrintArea" hidden="1" oldHidden="1">
    <formula>'03_23'!$A$1:$X$44</formula>
    <oldFormula>'03_23'!$A$1:$X$44</oldFormula>
  </rdn>
  <rdn rId="0" localSheetId="4" customView="1" name="Z_A787F5B4_E187_4523_8646_D052EDD0D541_.wvu.PrintArea" hidden="1" oldHidden="1">
    <formula>'04_23'!$A$1:$X$43</formula>
    <oldFormula>'04_23'!$A$1:$X$43</oldFormula>
  </rdn>
  <rdn rId="0" localSheetId="5" customView="1" name="Z_A787F5B4_E187_4523_8646_D052EDD0D541_.wvu.PrintArea" hidden="1" oldHidden="1">
    <formula>'05_23'!$A$1:$X$44</formula>
    <oldFormula>'05_23'!$A$1:$X$44</oldFormula>
  </rdn>
  <rdn rId="0" localSheetId="6" customView="1" name="Z_A787F5B4_E187_4523_8646_D052EDD0D541_.wvu.PrintArea" hidden="1" oldHidden="1">
    <formula>'06_23'!$A$1:$X$43</formula>
    <oldFormula>'06_23'!$A$1:$X$43</oldFormula>
  </rdn>
  <rdn rId="0" localSheetId="7" customView="1" name="Z_A787F5B4_E187_4523_8646_D052EDD0D541_.wvu.PrintArea" hidden="1" oldHidden="1">
    <formula>'07_23'!$A$1:$X$45</formula>
    <oldFormula>'07_23'!$A$1:$X$45</oldFormula>
  </rdn>
  <rdn rId="0" localSheetId="8" customView="1" name="Z_A787F5B4_E187_4523_8646_D052EDD0D541_.wvu.PrintArea" hidden="1" oldHidden="1">
    <formula>'08_23'!$A$1:$X$44</formula>
    <oldFormula>'08_23'!$A$1:$X$44</oldFormula>
  </rdn>
  <rdn rId="0" localSheetId="9" customView="1" name="Z_A787F5B4_E187_4523_8646_D052EDD0D541_.wvu.PrintArea" hidden="1" oldHidden="1">
    <formula>'09_23'!$A$1:$X$43</formula>
    <oldFormula>'09_23'!$A$1:$X$43</oldFormula>
  </rdn>
  <rdn rId="0" localSheetId="10" customView="1" name="Z_A787F5B4_E187_4523_8646_D052EDD0D541_.wvu.PrintArea" hidden="1" oldHidden="1">
    <formula>'10_23'!$A$1:$X$45</formula>
    <oldFormula>'10_23'!$A$1:$X$45</oldFormula>
  </rdn>
  <rdn rId="0" localSheetId="11" customView="1" name="Z_A787F5B4_E187_4523_8646_D052EDD0D541_.wvu.PrintArea" hidden="1" oldHidden="1">
    <formula>'11_23'!$A$1:$X$43</formula>
    <oldFormula>'11_23'!$A$1:$X$43</oldFormula>
  </rdn>
  <rdn rId="0" localSheetId="12" customView="1" name="Z_A787F5B4_E187_4523_8646_D052EDD0D541_.wvu.PrintArea" hidden="1" oldHidden="1">
    <formula>'12_23'!$A$1:$X$44</formula>
    <oldFormula>'12_23'!$A$1:$X$44</oldFormula>
  </rdn>
  <rcv guid="{A787F5B4-E187-4523-8646-D052EDD0D541}" action="add"/>
</revisions>
</file>

<file path=xl/revisions/revisionLog6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85" sId="8">
    <nc r="Y8" t="inlineStr">
      <is>
        <t xml:space="preserve">Regen </t>
      </is>
    </nc>
  </rcc>
  <rcc rId="13586" sId="8" numFmtId="34">
    <nc r="Z8">
      <v>18</v>
    </nc>
  </rcc>
  <rcc rId="13587" sId="8" numFmtId="34">
    <nc r="Z9">
      <v>20</v>
    </nc>
  </rcc>
  <rcc rId="13588" sId="8" numFmtId="4">
    <nc r="U7">
      <v>758.8</v>
    </nc>
  </rcc>
  <rcc rId="13589" sId="8" numFmtId="4">
    <nc r="C7">
      <v>10612.8</v>
    </nc>
  </rcc>
  <rcc rId="13590" sId="8" numFmtId="4">
    <nc r="E7">
      <v>4630.5</v>
    </nc>
  </rcc>
  <rcc rId="13591" sId="8" numFmtId="4">
    <nc r="G7">
      <v>613.70000000000005</v>
    </nc>
  </rcc>
  <rcc rId="13592" sId="8" numFmtId="4">
    <nc r="I7">
      <v>0</v>
    </nc>
  </rcc>
  <rcc rId="13593" sId="8" numFmtId="4">
    <nc r="K7">
      <v>0</v>
    </nc>
  </rcc>
  <rcc rId="13594" sId="8" numFmtId="4">
    <nc r="M7">
      <v>0</v>
    </nc>
  </rcc>
  <rcc rId="13595" sId="8" numFmtId="4">
    <nc r="Q7">
      <v>17636.2</v>
    </nc>
  </rcc>
  <rcc rId="13596" sId="8" numFmtId="4">
    <nc r="C8">
      <v>13653.6</v>
    </nc>
  </rcc>
  <rcc rId="13597" sId="8" numFmtId="4">
    <nc r="E8">
      <v>184.2</v>
    </nc>
  </rcc>
  <rcc rId="13598" sId="8" numFmtId="4">
    <nc r="G8">
      <v>221.4</v>
    </nc>
  </rcc>
  <rcc rId="13599" sId="8" numFmtId="4">
    <nc r="I8">
      <v>3600</v>
    </nc>
  </rcc>
  <rcc rId="13600" sId="8" numFmtId="4">
    <nc r="K8">
      <v>13095.5</v>
    </nc>
  </rcc>
  <rcc rId="13601" sId="8" numFmtId="4">
    <nc r="M8">
      <v>0</v>
    </nc>
  </rcc>
  <rcc rId="13602" sId="8" numFmtId="4">
    <nc r="U8">
      <v>0</v>
    </nc>
  </rcc>
  <rcc rId="13603" sId="8" numFmtId="4">
    <nc r="Q8">
      <v>26776.6</v>
    </nc>
  </rcc>
  <rcc rId="13604" sId="8">
    <nc r="Y9" t="inlineStr">
      <is>
        <t>bewölkt, teilweise sonnig</t>
      </is>
    </nc>
  </rcc>
</revisions>
</file>

<file path=xl/revisions/revisionLog6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05" sId="8" xfDxf="1" s="1" dxf="1">
    <nc r="Y12" t="inlineStr">
      <is>
        <t>bedeckt, Regenschauer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35" formatCode="_ * #,##0.00_ ;_ * \-#,##0.00_ ;_ * &quot;-&quot;??_ ;_ @_ 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06" sId="8" numFmtId="34">
    <nc r="Z12">
      <v>17</v>
    </nc>
  </rcc>
  <rcc rId="13607" sId="8" numFmtId="34">
    <nc r="Z10">
      <v>18</v>
    </nc>
  </rcc>
  <rcc rId="13608" sId="8">
    <nc r="Y10" t="inlineStr">
      <is>
        <t>teilweise sonnig, Regenschauer</t>
      </is>
    </nc>
  </rcc>
  <rcc rId="13609" sId="8" numFmtId="4">
    <nc r="C9">
      <v>7467.1</v>
    </nc>
  </rcc>
  <rcc rId="13610" sId="8" numFmtId="4">
    <nc r="E9">
      <v>9972.7999999999993</v>
    </nc>
  </rcc>
  <rcc rId="13611" sId="8" numFmtId="4">
    <nc r="G9">
      <v>1677.8</v>
    </nc>
  </rcc>
  <rcc rId="13612" sId="8" numFmtId="4">
    <nc r="I9">
      <v>3836.5</v>
    </nc>
  </rcc>
  <rcc rId="13613" sId="8" numFmtId="4">
    <nc r="K9">
      <v>5933.6</v>
    </nc>
  </rcc>
  <rcc rId="13614" sId="8" numFmtId="4">
    <nc r="M9">
      <v>0</v>
    </nc>
  </rcc>
  <rcc rId="13615" sId="8" numFmtId="4">
    <nc r="U9">
      <v>0</v>
    </nc>
  </rcc>
  <rcc rId="13616" sId="8" numFmtId="4">
    <nc r="Q9">
      <v>12580</v>
    </nc>
  </rcc>
  <rcc rId="13617" sId="8" numFmtId="4">
    <nc r="C10">
      <v>20782.099999999999</v>
    </nc>
  </rcc>
  <rcc rId="13618" sId="8" numFmtId="4">
    <nc r="E10">
      <v>31.3</v>
    </nc>
  </rcc>
  <rcc rId="13619" sId="8" numFmtId="4">
    <nc r="G10">
      <v>105.1</v>
    </nc>
  </rcc>
  <rcc rId="13620" sId="8" numFmtId="4">
    <nc r="I10">
      <v>168</v>
    </nc>
  </rcc>
  <rcc rId="13621" sId="8" numFmtId="4">
    <nc r="K10">
      <v>3741.8</v>
    </nc>
  </rcc>
  <rcc rId="13622" sId="8" numFmtId="4">
    <nc r="M10">
      <v>0</v>
    </nc>
  </rcc>
  <rcc rId="13623" sId="8" numFmtId="4">
    <nc r="U10">
      <v>0</v>
    </nc>
  </rcc>
  <rcc rId="13624" sId="8" numFmtId="4">
    <nc r="Q10">
      <v>7145.7</v>
    </nc>
  </rcc>
</revisions>
</file>

<file path=xl/revisions/revisionLog6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25" sId="8">
    <oc r="Z11">
      <f>SUM(Z5:Z10)/7</f>
    </oc>
    <nc r="Z11">
      <f>SUM(Z5:Z10)/6</f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38" sId="7">
    <oc r="Z7">
      <f>SUM(Z5:Z6)/2</f>
    </oc>
    <nc r="Z7">
      <f>SUM(Z5:Z6)/2</f>
    </nc>
  </rcc>
  <rcc rId="13639" sId="7">
    <oc r="Z39">
      <f>SUM(Z32:Z38)/6</f>
    </oc>
    <nc r="Z39">
      <f>SUM(Z32:Z38)/6</f>
    </nc>
  </rcc>
  <rcc rId="13640" sId="7">
    <oc r="Z41">
      <f>SUM(Z34:Z40)/6</f>
    </oc>
    <nc r="Z41">
      <f>SUM(Z40)/1</f>
    </nc>
  </rcc>
  <rcc rId="13641" sId="6">
    <oc r="Z39">
      <f>SUM(Z34:Z36)/3</f>
    </oc>
    <nc r="Z39">
      <f>SUM(Z34:Z38)/5</f>
    </nc>
  </rcc>
  <rcc rId="13642" sId="6">
    <oc r="Z33">
      <f>SUM(Z26:Z32)/7</f>
    </oc>
    <nc r="Z33">
      <f>SUM(Z26:Z32)/7</f>
    </nc>
  </rcc>
  <rcc rId="13643" sId="8" numFmtId="34">
    <nc r="Z13">
      <v>12</v>
    </nc>
  </rcc>
  <rcc rId="13644" sId="8">
    <nc r="Y13" t="inlineStr">
      <is>
        <t>bedeckt, Regenschauer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57" sId="8" numFmtId="4">
    <oc r="K10">
      <v>3741.8</v>
    </oc>
    <nc r="K10">
      <f>3909.8-168</f>
    </nc>
  </rcc>
</revisions>
</file>

<file path=xl/revisions/revisionLog6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58" sId="7">
    <nc r="AA37" t="inlineStr">
      <is>
        <t>°C</t>
      </is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6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D3" start="0" length="0">
    <dxf>
      <fill>
        <patternFill patternType="solid">
          <bgColor rgb="FFFFFF00"/>
        </patternFill>
      </fill>
    </dxf>
  </rfmt>
  <rfmt sheetId="12" sqref="AD3" start="0" length="0">
    <dxf>
      <fill>
        <patternFill patternType="solid">
          <bgColor rgb="FFFFFF00"/>
        </patternFill>
      </fill>
    </dxf>
  </rfmt>
  <rfmt sheetId="11" sqref="AD3" start="0" length="0">
    <dxf>
      <fill>
        <patternFill patternType="solid">
          <bgColor rgb="FFFFFF00"/>
        </patternFill>
      </fill>
    </dxf>
  </rfmt>
  <rfmt sheetId="10" sqref="AD3" start="0" length="0">
    <dxf>
      <fill>
        <patternFill patternType="solid">
          <bgColor rgb="FFFFFF00"/>
        </patternFill>
      </fill>
    </dxf>
  </rfmt>
  <rfmt sheetId="9" sqref="AD3" start="0" length="0">
    <dxf>
      <fill>
        <patternFill patternType="solid">
          <bgColor rgb="FFFFFF00"/>
        </patternFill>
      </fill>
    </dxf>
  </rfmt>
  <rcc rId="13671" sId="8">
    <nc r="AD3" t="inlineStr">
      <is>
        <t>Gegenkontrolle Gastronovi</t>
      </is>
    </nc>
  </rcc>
  <rcc rId="13672" sId="12">
    <nc r="AD3" t="inlineStr">
      <is>
        <t>Gegenkontrolle Gastronovi</t>
      </is>
    </nc>
  </rcc>
  <rcc rId="13673" sId="11">
    <nc r="AD3" t="inlineStr">
      <is>
        <t>Gegenkontrolle Gastronovi</t>
      </is>
    </nc>
  </rcc>
  <rcc rId="13674" sId="10">
    <nc r="AD3" t="inlineStr">
      <is>
        <t>Gegenkontrolle Gastronovi</t>
      </is>
    </nc>
  </rcc>
  <rcc rId="13675" sId="9">
    <nc r="AD3" t="inlineStr">
      <is>
        <t>Gegenkontrolle Gastronovi</t>
      </is>
    </nc>
  </rcc>
  <rcc rId="13676" sId="8" odxf="1" dxf="1">
    <nc r="AD5">
      <f>C5+E5+G5+I5+K5+M5+U5</f>
    </nc>
    <odxf>
      <numFmt numFmtId="0" formatCode="General"/>
    </odxf>
    <ndxf>
      <numFmt numFmtId="4" formatCode="#,##0.00"/>
    </ndxf>
  </rcc>
  <rcc rId="13677" sId="12" odxf="1" dxf="1">
    <nc r="AD5">
      <f>C5+E5+G5+I5+K5+M5+U5</f>
    </nc>
    <odxf>
      <numFmt numFmtId="0" formatCode="General"/>
    </odxf>
    <ndxf>
      <numFmt numFmtId="4" formatCode="#,##0.00"/>
    </ndxf>
  </rcc>
  <rcc rId="13678" sId="11" odxf="1" dxf="1">
    <nc r="AD5">
      <f>C5+E5+G5+I5+K5+M5+U5</f>
    </nc>
    <odxf>
      <numFmt numFmtId="0" formatCode="General"/>
    </odxf>
    <ndxf>
      <numFmt numFmtId="4" formatCode="#,##0.00"/>
    </ndxf>
  </rcc>
  <rcc rId="13679" sId="10" odxf="1" dxf="1">
    <nc r="AD5">
      <f>C5+E5+G5+I5+K5+M5+U5</f>
    </nc>
    <odxf>
      <numFmt numFmtId="0" formatCode="General"/>
    </odxf>
    <ndxf>
      <numFmt numFmtId="4" formatCode="#,##0.00"/>
    </ndxf>
  </rcc>
  <rcc rId="13680" sId="9" odxf="1" dxf="1">
    <nc r="AD5">
      <f>C5+E5+G5+I5+K5+M5+U5</f>
    </nc>
    <odxf>
      <numFmt numFmtId="0" formatCode="General"/>
    </odxf>
    <ndxf>
      <numFmt numFmtId="4" formatCode="#,##0.00"/>
    </ndxf>
  </rcc>
  <rcc rId="13681" sId="8" odxf="1" dxf="1">
    <nc r="AD6">
      <f>C6+E6+G6+I6+K6+M6+U6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82" sId="8" odxf="1" dxf="1">
    <nc r="AD7">
      <f>C7+E7+G7+I7+K7+M7+U7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83" sId="8" odxf="1" dxf="1">
    <nc r="AD8">
      <f>C8+E8+G8+I8+K8+M8+U8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84" sId="8" odxf="1" dxf="1">
    <nc r="AD9">
      <f>C9+E9+G9+I9+K9+M9+U9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85" sId="8" odxf="1" dxf="1">
    <nc r="AD10">
      <f>C10+E10+G10+I10+K10+M10+U10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86" sId="8" odxf="1" dxf="1">
    <nc r="AD11">
      <f>C11+E11+G11+I11+K11+M11+U11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87" sId="8" odxf="1" dxf="1">
    <nc r="AD12">
      <f>C12+E12+G12+I12+K12+M12+U12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88" sId="8" odxf="1" dxf="1">
    <nc r="AD13">
      <f>C13+E13+G13+I13+K13+M13+U13</f>
    </nc>
    <odxf>
      <numFmt numFmtId="0" formatCode="General"/>
    </odxf>
    <ndxf>
      <numFmt numFmtId="4" formatCode="#,##0.00"/>
    </ndxf>
  </rcc>
  <rcc rId="13689" sId="8" odxf="1" dxf="1">
    <nc r="AD14">
      <f>C14+E14+G14+I14+K14+M14+U14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90" sId="8" odxf="1" dxf="1">
    <nc r="AD15">
      <f>C15+E15+G15+I15+K15+M15+U15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91" sId="8" odxf="1" dxf="1">
    <nc r="AD16">
      <f>C16+E16+G16+I16+K16+M16+U16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92" sId="8" odxf="1" dxf="1">
    <nc r="AD17">
      <f>C17+E17+G17+I17+K17+M17+U17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93" sId="8" odxf="1" dxf="1">
    <nc r="AD18">
      <f>C18+E18+G18+I18+K18+M18+U18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94" sId="8" odxf="1" dxf="1">
    <nc r="AD19">
      <f>C19+E19+G19+I19+K19+M19+U19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95" sId="8" odxf="1" dxf="1">
    <nc r="AD20">
      <f>C20+E20+G20+I20+K20+M20+U20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96" sId="8" odxf="1" dxf="1">
    <nc r="AD21">
      <f>C21+E21+G21+I21+K21+M21+U21</f>
    </nc>
    <odxf>
      <numFmt numFmtId="0" formatCode="General"/>
    </odxf>
    <ndxf>
      <numFmt numFmtId="4" formatCode="#,##0.00"/>
    </ndxf>
  </rcc>
  <rcc rId="13697" sId="8" odxf="1" dxf="1">
    <nc r="AD22">
      <f>C22+E22+G22+I22+K22+M22+U22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98" sId="8" odxf="1" dxf="1">
    <nc r="AD23">
      <f>C23+E23+G23+I23+K23+M23+U23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699" sId="8" odxf="1" dxf="1">
    <nc r="AD24">
      <f>C24+E24+G24+I24+K24+M24+U24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00" sId="8" odxf="1" dxf="1">
    <nc r="AD25">
      <f>C25+E25+G25+I25+K25+M25+U25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01" sId="8" odxf="1" dxf="1">
    <nc r="AD26">
      <f>C26+E26+G26+I26+K26+M26+U26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02" sId="8" odxf="1" dxf="1">
    <nc r="AD27">
      <f>C27+E27+G27+I27+K27+M27+U27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03" sId="8" odxf="1" dxf="1">
    <nc r="AD28">
      <f>C28+E28+G28+I28+K28+M28+U28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04" sId="8" odxf="1" dxf="1">
    <nc r="AD29">
      <f>C29+E29+G29+I29+K29+M29+U29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05" sId="8" odxf="1" dxf="1">
    <nc r="AD30">
      <f>C30+E30+G30+I30+K30+M30+U30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06" sId="8" odxf="1" dxf="1">
    <nc r="AD31">
      <f>C31+E31+G31+I31+K31+M31+U31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07" sId="8" odxf="1" dxf="1">
    <nc r="AD32">
      <f>C32+E32+G32+I32+K32+M32+U32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08" sId="8" odxf="1" dxf="1">
    <nc r="AD33">
      <f>C33+E33+G33+I33+K33+M33+U33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09" sId="8" odxf="1" dxf="1">
    <nc r="AD34">
      <f>C34+E34+G34+I34+K34+M34+U34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10" sId="8" odxf="1" dxf="1">
    <nc r="AD35">
      <f>C35+E35+G35+I35+K35+M35+U35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11" sId="8" odxf="1" dxf="1">
    <nc r="AD36">
      <f>C36+E36+G36+I36+K36+M36+U36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12" sId="8" odxf="1" dxf="1">
    <nc r="AD37">
      <f>C37+E37+G37+I37+K37+M37+U37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13" sId="8" odxf="1" dxf="1">
    <nc r="AD38">
      <f>C38+E38+G38+I38+K38+M38+U38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14" sId="8" odxf="1" dxf="1">
    <nc r="AD39">
      <f>C39+E39+G39+I39+K39+M39+U39</f>
    </nc>
    <odxf>
      <font>
        <b val="0"/>
        <sz val="11"/>
        <color theme="1"/>
        <name val="Calibri"/>
        <family val="2"/>
        <scheme val="minor"/>
      </font>
      <numFmt numFmtId="0" formatCode="General"/>
    </odxf>
    <ndxf>
      <font>
        <b/>
        <sz val="11"/>
        <color theme="1"/>
        <name val="DIN Offc"/>
        <family val="2"/>
        <scheme val="none"/>
      </font>
      <numFmt numFmtId="4" formatCode="#,##0.00"/>
    </ndxf>
  </rcc>
  <rcc rId="13715" sId="12" odxf="1" dxf="1">
    <nc r="AD6">
      <f>C6+E6+G6+I6+K6+M6+U6</f>
    </nc>
    <odxf>
      <numFmt numFmtId="0" formatCode="General"/>
    </odxf>
    <ndxf>
      <numFmt numFmtId="4" formatCode="#,##0.00"/>
    </ndxf>
  </rcc>
  <rcc rId="13716" sId="12" odxf="1" dxf="1">
    <nc r="AD7">
      <f>C7+E7+G7+I7+K7+M7+U7</f>
    </nc>
    <odxf>
      <numFmt numFmtId="0" formatCode="General"/>
    </odxf>
    <ndxf>
      <numFmt numFmtId="4" formatCode="#,##0.00"/>
    </ndxf>
  </rcc>
  <rcc rId="13717" sId="12" odxf="1" dxf="1">
    <nc r="AD8">
      <f>C8+E8+G8+I8+K8+M8+U8</f>
    </nc>
    <odxf>
      <numFmt numFmtId="0" formatCode="General"/>
    </odxf>
    <ndxf>
      <numFmt numFmtId="4" formatCode="#,##0.00"/>
    </ndxf>
  </rcc>
  <rcc rId="13718" sId="12" odxf="1" dxf="1">
    <nc r="AD9">
      <f>C9+E9+G9+I9+K9+M9+U9</f>
    </nc>
    <odxf>
      <numFmt numFmtId="0" formatCode="General"/>
    </odxf>
    <ndxf>
      <numFmt numFmtId="4" formatCode="#,##0.00"/>
    </ndxf>
  </rcc>
  <rcc rId="13719" sId="12" odxf="1" dxf="1">
    <nc r="AD10">
      <f>C10+E10+G10+I10+K10+M10+U10</f>
    </nc>
    <odxf>
      <numFmt numFmtId="0" formatCode="General"/>
    </odxf>
    <ndxf>
      <numFmt numFmtId="4" formatCode="#,##0.00"/>
    </ndxf>
  </rcc>
  <rcc rId="13720" sId="12" odxf="1" dxf="1">
    <nc r="AD11">
      <f>C11+E11+G11+I11+K11+M11+U11</f>
    </nc>
    <odxf>
      <numFmt numFmtId="0" formatCode="General"/>
    </odxf>
    <ndxf>
      <numFmt numFmtId="4" formatCode="#,##0.00"/>
    </ndxf>
  </rcc>
  <rcc rId="13721" sId="12" odxf="1" dxf="1">
    <nc r="AD12">
      <f>C12+E12+G12+I12+K12+M12+U12</f>
    </nc>
    <odxf>
      <numFmt numFmtId="0" formatCode="General"/>
    </odxf>
    <ndxf>
      <numFmt numFmtId="4" formatCode="#,##0.00"/>
    </ndxf>
  </rcc>
  <rcc rId="13722" sId="12" odxf="1" dxf="1">
    <nc r="AD13">
      <f>C13+E13+G13+I13+K13+M13+U13</f>
    </nc>
    <odxf>
      <numFmt numFmtId="0" formatCode="General"/>
    </odxf>
    <ndxf>
      <numFmt numFmtId="4" formatCode="#,##0.00"/>
    </ndxf>
  </rcc>
  <rcc rId="13723" sId="12" odxf="1" dxf="1">
    <nc r="AD14">
      <f>C14+E14+G14+I14+K14+M14+U14</f>
    </nc>
    <odxf>
      <numFmt numFmtId="0" formatCode="General"/>
    </odxf>
    <ndxf>
      <numFmt numFmtId="4" formatCode="#,##0.00"/>
    </ndxf>
  </rcc>
  <rcc rId="13724" sId="12" odxf="1" dxf="1">
    <nc r="AD15">
      <f>C15+E15+G15+I15+K15+M15+U15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3725" sId="12" odxf="1" dxf="1">
    <nc r="AD16">
      <f>C16+E16+G16+I16+K16+M16+U16</f>
    </nc>
    <odxf>
      <numFmt numFmtId="0" formatCode="General"/>
    </odxf>
    <ndxf>
      <numFmt numFmtId="4" formatCode="#,##0.00"/>
    </ndxf>
  </rcc>
  <rcc rId="13726" sId="12" odxf="1" dxf="1">
    <nc r="AD17">
      <f>C17+E17+G17+I17+K17+M17+U17</f>
    </nc>
    <odxf>
      <numFmt numFmtId="0" formatCode="General"/>
    </odxf>
    <ndxf>
      <numFmt numFmtId="4" formatCode="#,##0.00"/>
    </ndxf>
  </rcc>
  <rcc rId="13727" sId="12" odxf="1" dxf="1">
    <nc r="AD18">
      <f>C18+E18+G18+I18+K18+M18+U18</f>
    </nc>
    <odxf>
      <numFmt numFmtId="0" formatCode="General"/>
    </odxf>
    <ndxf>
      <numFmt numFmtId="4" formatCode="#,##0.00"/>
    </ndxf>
  </rcc>
  <rcc rId="13728" sId="12" odxf="1" dxf="1">
    <nc r="AD19">
      <f>C19+E19+G19+I19+K19+M19+U19</f>
    </nc>
    <odxf>
      <numFmt numFmtId="0" formatCode="General"/>
    </odxf>
    <ndxf>
      <numFmt numFmtId="4" formatCode="#,##0.00"/>
    </ndxf>
  </rcc>
  <rcc rId="13729" sId="12" odxf="1" dxf="1">
    <nc r="AD20">
      <f>C20+E20+G20+I20+K20+M20+U20</f>
    </nc>
    <odxf>
      <numFmt numFmtId="0" formatCode="General"/>
    </odxf>
    <ndxf>
      <numFmt numFmtId="4" formatCode="#,##0.00"/>
    </ndxf>
  </rcc>
  <rcc rId="13730" sId="12" odxf="1" dxf="1">
    <nc r="AD21">
      <f>C21+E21+G21+I21+K21+M21+U21</f>
    </nc>
    <odxf>
      <numFmt numFmtId="0" formatCode="General"/>
    </odxf>
    <ndxf>
      <numFmt numFmtId="4" formatCode="#,##0.00"/>
    </ndxf>
  </rcc>
  <rcc rId="13731" sId="12" odxf="1" dxf="1">
    <nc r="AD22">
      <f>C22+E22+G22+I22+K22+M22+U22</f>
    </nc>
    <odxf>
      <numFmt numFmtId="0" formatCode="General"/>
    </odxf>
    <ndxf>
      <numFmt numFmtId="4" formatCode="#,##0.00"/>
    </ndxf>
  </rcc>
  <rcc rId="13732" sId="12" odxf="1" dxf="1">
    <nc r="AD23">
      <f>C23+E23+G23+I23+K23+M23+U23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3733" sId="12" odxf="1" dxf="1">
    <nc r="AD24">
      <f>C24+E24+G24+I24+K24+M24+U24</f>
    </nc>
    <odxf>
      <numFmt numFmtId="0" formatCode="General"/>
    </odxf>
    <ndxf>
      <numFmt numFmtId="4" formatCode="#,##0.00"/>
    </ndxf>
  </rcc>
  <rcc rId="13734" sId="12" odxf="1" dxf="1">
    <nc r="AD25">
      <f>C25+E25+G25+I25+K25+M25+U25</f>
    </nc>
    <odxf>
      <numFmt numFmtId="0" formatCode="General"/>
    </odxf>
    <ndxf>
      <numFmt numFmtId="4" formatCode="#,##0.00"/>
    </ndxf>
  </rcc>
  <rcc rId="13735" sId="12" odxf="1" dxf="1">
    <nc r="AD26">
      <f>C26+E26+G26+I26+K26+M26+U26</f>
    </nc>
    <odxf>
      <numFmt numFmtId="0" formatCode="General"/>
    </odxf>
    <ndxf>
      <numFmt numFmtId="4" formatCode="#,##0.00"/>
    </ndxf>
  </rcc>
  <rcc rId="13736" sId="12" odxf="1" dxf="1">
    <nc r="AD27">
      <f>C27+E27+G27+I27+K27+M27+U27</f>
    </nc>
    <odxf>
      <numFmt numFmtId="0" formatCode="General"/>
    </odxf>
    <ndxf>
      <numFmt numFmtId="4" formatCode="#,##0.00"/>
    </ndxf>
  </rcc>
  <rcc rId="13737" sId="12" odxf="1" dxf="1">
    <nc r="AD28">
      <f>C28+E28+G28+I28+K28+M28+U28</f>
    </nc>
    <odxf>
      <numFmt numFmtId="0" formatCode="General"/>
    </odxf>
    <ndxf>
      <numFmt numFmtId="4" formatCode="#,##0.00"/>
    </ndxf>
  </rcc>
  <rcc rId="13738" sId="12" odxf="1" dxf="1">
    <nc r="AD29">
      <f>C29+E29+G29+I29+K29+M29+U29</f>
    </nc>
    <odxf>
      <numFmt numFmtId="0" formatCode="General"/>
    </odxf>
    <ndxf>
      <numFmt numFmtId="4" formatCode="#,##0.00"/>
    </ndxf>
  </rcc>
  <rcc rId="13739" sId="12" odxf="1" dxf="1">
    <nc r="AD30">
      <f>C30+E30+G30+I30+K30+M30+U30</f>
    </nc>
    <odxf>
      <numFmt numFmtId="0" formatCode="General"/>
    </odxf>
    <ndxf>
      <numFmt numFmtId="4" formatCode="#,##0.00"/>
    </ndxf>
  </rcc>
  <rcc rId="13740" sId="12" odxf="1" dxf="1">
    <nc r="AD31">
      <f>C31+E31+G31+I31+K31+M31+U31</f>
    </nc>
    <odxf>
      <numFmt numFmtId="0" formatCode="General"/>
    </odxf>
    <ndxf>
      <numFmt numFmtId="4" formatCode="#,##0.00"/>
    </ndxf>
  </rcc>
  <rcc rId="13741" sId="12" odxf="1" dxf="1">
    <nc r="AD32">
      <f>C32+E32+G32+I32+K32+M32+U32</f>
    </nc>
    <odxf>
      <numFmt numFmtId="0" formatCode="General"/>
    </odxf>
    <ndxf>
      <numFmt numFmtId="4" formatCode="#,##0.00"/>
    </ndxf>
  </rcc>
  <rcc rId="13742" sId="12" odxf="1" dxf="1">
    <nc r="AD33">
      <f>C33+E33+G33+I33+K33+M33+U33</f>
    </nc>
    <odxf>
      <numFmt numFmtId="0" formatCode="General"/>
    </odxf>
    <ndxf>
      <numFmt numFmtId="4" formatCode="#,##0.00"/>
    </ndxf>
  </rcc>
  <rcc rId="13743" sId="12" odxf="1" dxf="1">
    <nc r="AD34">
      <f>C34+E34+G34+I34+K34+M34+U34</f>
    </nc>
    <odxf>
      <numFmt numFmtId="0" formatCode="General"/>
    </odxf>
    <ndxf>
      <numFmt numFmtId="4" formatCode="#,##0.00"/>
    </ndxf>
  </rcc>
  <rcc rId="13744" sId="12" odxf="1" dxf="1">
    <nc r="AD35">
      <f>C35+E35+G35+I35+K35+M35+U35</f>
    </nc>
    <odxf>
      <numFmt numFmtId="0" formatCode="General"/>
    </odxf>
    <ndxf>
      <numFmt numFmtId="4" formatCode="#,##0.00"/>
    </ndxf>
  </rcc>
  <rcc rId="13745" sId="12" odxf="1" dxf="1">
    <nc r="AD36">
      <f>C36+E36+G36+I36+K36+M36+U36</f>
    </nc>
    <odxf>
      <numFmt numFmtId="0" formatCode="General"/>
    </odxf>
    <ndxf>
      <numFmt numFmtId="4" formatCode="#,##0.00"/>
    </ndxf>
  </rcc>
  <rcc rId="13746" sId="12" odxf="1" dxf="1">
    <nc r="AD37">
      <f>C37+E37+G37+I37+K37+M37+U37</f>
    </nc>
    <odxf>
      <numFmt numFmtId="0" formatCode="General"/>
    </odxf>
    <ndxf>
      <numFmt numFmtId="4" formatCode="#,##0.00"/>
    </ndxf>
  </rcc>
  <rcc rId="13747" sId="12" odxf="1" dxf="1">
    <nc r="AD38">
      <f>C38+E38+G38+I38+K38+M38+U38</f>
    </nc>
    <odxf>
      <numFmt numFmtId="0" formatCode="General"/>
    </odxf>
    <ndxf>
      <numFmt numFmtId="4" formatCode="#,##0.00"/>
    </ndxf>
  </rcc>
  <rcc rId="13748" sId="12" odxf="1" dxf="1">
    <nc r="AD39">
      <f>C39+E39+G39+I39+K39+M39+U39</f>
    </nc>
    <odxf>
      <numFmt numFmtId="0" formatCode="General"/>
    </odxf>
    <ndxf>
      <numFmt numFmtId="4" formatCode="#,##0.00"/>
    </ndxf>
  </rcc>
  <rcc rId="13749" sId="11" odxf="1" dxf="1">
    <nc r="AD6">
      <f>C6+E6+G6+I6+K6+M6+U6</f>
    </nc>
    <odxf>
      <numFmt numFmtId="0" formatCode="General"/>
    </odxf>
    <ndxf>
      <numFmt numFmtId="4" formatCode="#,##0.00"/>
    </ndxf>
  </rcc>
  <rcc rId="13750" sId="11" odxf="1" dxf="1">
    <nc r="AD7">
      <f>C7+E7+G7+I7+K7+M7+U7</f>
    </nc>
    <odxf>
      <numFmt numFmtId="0" formatCode="General"/>
    </odxf>
    <ndxf>
      <numFmt numFmtId="4" formatCode="#,##0.00"/>
    </ndxf>
  </rcc>
  <rcc rId="13751" sId="11" odxf="1" dxf="1">
    <nc r="AD8">
      <f>C8+E8+G8+I8+K8+M8+U8</f>
    </nc>
    <odxf>
      <numFmt numFmtId="0" formatCode="General"/>
    </odxf>
    <ndxf>
      <numFmt numFmtId="4" formatCode="#,##0.00"/>
    </ndxf>
  </rcc>
  <rcc rId="13752" sId="11" odxf="1" dxf="1">
    <nc r="AD9">
      <f>C9+E9+G9+I9+K9+M9+U9</f>
    </nc>
    <odxf>
      <numFmt numFmtId="0" formatCode="General"/>
    </odxf>
    <ndxf>
      <numFmt numFmtId="4" formatCode="#,##0.00"/>
    </ndxf>
  </rcc>
  <rcc rId="13753" sId="11" odxf="1" dxf="1">
    <nc r="AD10">
      <f>C10+E10+G10+I10+K10+M10+U10</f>
    </nc>
    <odxf>
      <numFmt numFmtId="0" formatCode="General"/>
    </odxf>
    <ndxf>
      <numFmt numFmtId="4" formatCode="#,##0.00"/>
    </ndxf>
  </rcc>
  <rcc rId="13754" sId="11" odxf="1" dxf="1">
    <nc r="AD11">
      <f>C11+E11+G11+I11+K11+M11+U11</f>
    </nc>
    <odxf>
      <numFmt numFmtId="0" formatCode="General"/>
    </odxf>
    <ndxf>
      <numFmt numFmtId="4" formatCode="#,##0.00"/>
    </ndxf>
  </rcc>
  <rcc rId="13755" sId="11" odxf="1" dxf="1">
    <nc r="AD12">
      <f>C12+E12+G12+I12+K12+M12+U12</f>
    </nc>
    <odxf>
      <numFmt numFmtId="0" formatCode="General"/>
    </odxf>
    <ndxf>
      <numFmt numFmtId="4" formatCode="#,##0.00"/>
    </ndxf>
  </rcc>
  <rcc rId="13756" sId="11" odxf="1" dxf="1">
    <nc r="AD13">
      <f>C13+E13+G13+I13+K13+M13+U13</f>
    </nc>
    <odxf>
      <numFmt numFmtId="0" formatCode="General"/>
    </odxf>
    <ndxf>
      <numFmt numFmtId="4" formatCode="#,##0.00"/>
    </ndxf>
  </rcc>
  <rcc rId="13757" sId="11" odxf="1" dxf="1">
    <nc r="AD14">
      <f>C14+E14+G14+I14+K14+M14+U14</f>
    </nc>
    <odxf>
      <numFmt numFmtId="0" formatCode="General"/>
    </odxf>
    <ndxf>
      <numFmt numFmtId="4" formatCode="#,##0.00"/>
    </ndxf>
  </rcc>
  <rcc rId="13758" sId="11" odxf="1" dxf="1">
    <nc r="AD15">
      <f>C15+E15+G15+I15+K15+M15+U15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3759" sId="11" odxf="1" dxf="1">
    <nc r="AD16">
      <f>C16+E16+G16+I16+K16+M16+U16</f>
    </nc>
    <odxf>
      <numFmt numFmtId="0" formatCode="General"/>
    </odxf>
    <ndxf>
      <numFmt numFmtId="4" formatCode="#,##0.00"/>
    </ndxf>
  </rcc>
  <rcc rId="13760" sId="11" odxf="1" dxf="1">
    <nc r="AD17">
      <f>C17+E17+G17+I17+K17+M17+U17</f>
    </nc>
    <odxf>
      <numFmt numFmtId="0" formatCode="General"/>
    </odxf>
    <ndxf>
      <numFmt numFmtId="4" formatCode="#,##0.00"/>
    </ndxf>
  </rcc>
  <rcc rId="13761" sId="11" odxf="1" dxf="1">
    <nc r="AD18">
      <f>C18+E18+G18+I18+K18+M18+U18</f>
    </nc>
    <odxf>
      <numFmt numFmtId="0" formatCode="General"/>
    </odxf>
    <ndxf>
      <numFmt numFmtId="4" formatCode="#,##0.00"/>
    </ndxf>
  </rcc>
  <rcc rId="13762" sId="11" odxf="1" dxf="1">
    <nc r="AD19">
      <f>C19+E19+G19+I19+K19+M19+U19</f>
    </nc>
    <odxf>
      <numFmt numFmtId="0" formatCode="General"/>
    </odxf>
    <ndxf>
      <numFmt numFmtId="4" formatCode="#,##0.00"/>
    </ndxf>
  </rcc>
  <rcc rId="13763" sId="11" odxf="1" dxf="1">
    <nc r="AD20">
      <f>C20+E20+G20+I20+K20+M20+U20</f>
    </nc>
    <odxf>
      <numFmt numFmtId="0" formatCode="General"/>
    </odxf>
    <ndxf>
      <numFmt numFmtId="4" formatCode="#,##0.00"/>
    </ndxf>
  </rcc>
  <rcc rId="13764" sId="11" odxf="1" dxf="1">
    <nc r="AD21">
      <f>C21+E21+G21+I21+K21+M21+U21</f>
    </nc>
    <odxf>
      <numFmt numFmtId="0" formatCode="General"/>
    </odxf>
    <ndxf>
      <numFmt numFmtId="4" formatCode="#,##0.00"/>
    </ndxf>
  </rcc>
  <rcc rId="13765" sId="11" odxf="1" dxf="1">
    <nc r="AD22">
      <f>C22+E22+G22+I22+K22+M22+U22</f>
    </nc>
    <odxf>
      <numFmt numFmtId="0" formatCode="General"/>
    </odxf>
    <ndxf>
      <numFmt numFmtId="4" formatCode="#,##0.00"/>
    </ndxf>
  </rcc>
  <rcc rId="13766" sId="11" odxf="1" dxf="1">
    <nc r="AD23">
      <f>C23+E23+G23+I23+K23+M23+U23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3767" sId="11" odxf="1" dxf="1">
    <nc r="AD24">
      <f>C24+E24+G24+I24+K24+M24+U24</f>
    </nc>
    <odxf>
      <numFmt numFmtId="0" formatCode="General"/>
    </odxf>
    <ndxf>
      <numFmt numFmtId="4" formatCode="#,##0.00"/>
    </ndxf>
  </rcc>
  <rcc rId="13768" sId="11" odxf="1" dxf="1">
    <nc r="AD25">
      <f>C25+E25+G25+I25+K25+M25+U25</f>
    </nc>
    <odxf>
      <numFmt numFmtId="0" formatCode="General"/>
    </odxf>
    <ndxf>
      <numFmt numFmtId="4" formatCode="#,##0.00"/>
    </ndxf>
  </rcc>
  <rcc rId="13769" sId="11" odxf="1" dxf="1">
    <nc r="AD26">
      <f>C26+E26+G26+I26+K26+M26+U26</f>
    </nc>
    <odxf>
      <numFmt numFmtId="0" formatCode="General"/>
    </odxf>
    <ndxf>
      <numFmt numFmtId="4" formatCode="#,##0.00"/>
    </ndxf>
  </rcc>
  <rcc rId="13770" sId="11" odxf="1" dxf="1">
    <nc r="AD27">
      <f>C27+E27+G27+I27+K27+M27+U27</f>
    </nc>
    <odxf>
      <numFmt numFmtId="0" formatCode="General"/>
    </odxf>
    <ndxf>
      <numFmt numFmtId="4" formatCode="#,##0.00"/>
    </ndxf>
  </rcc>
  <rcc rId="13771" sId="11" odxf="1" dxf="1">
    <nc r="AD28">
      <f>C28+E28+G28+I28+K28+M28+U28</f>
    </nc>
    <odxf>
      <numFmt numFmtId="0" formatCode="General"/>
    </odxf>
    <ndxf>
      <numFmt numFmtId="4" formatCode="#,##0.00"/>
    </ndxf>
  </rcc>
  <rcc rId="13772" sId="11" odxf="1" dxf="1">
    <nc r="AD29">
      <f>C29+E29+G29+I29+K29+M29+U29</f>
    </nc>
    <odxf>
      <numFmt numFmtId="0" formatCode="General"/>
    </odxf>
    <ndxf>
      <numFmt numFmtId="4" formatCode="#,##0.00"/>
    </ndxf>
  </rcc>
  <rcc rId="13773" sId="11" odxf="1" dxf="1">
    <nc r="AD30">
      <f>C30+E30+G30+I30+K30+M30+U30</f>
    </nc>
    <odxf>
      <numFmt numFmtId="0" formatCode="General"/>
    </odxf>
    <ndxf>
      <numFmt numFmtId="4" formatCode="#,##0.00"/>
    </ndxf>
  </rcc>
  <rcc rId="13774" sId="11" odxf="1" dxf="1">
    <nc r="AD31">
      <f>C31+E31+G31+I31+K31+M31+U31</f>
    </nc>
    <odxf>
      <numFmt numFmtId="0" formatCode="General"/>
    </odxf>
    <ndxf>
      <numFmt numFmtId="4" formatCode="#,##0.00"/>
    </ndxf>
  </rcc>
  <rcc rId="13775" sId="11" odxf="1" dxf="1">
    <nc r="AD32">
      <f>C32+E32+G32+I32+K32+M32+U32</f>
    </nc>
    <odxf>
      <numFmt numFmtId="0" formatCode="General"/>
    </odxf>
    <ndxf>
      <numFmt numFmtId="4" formatCode="#,##0.00"/>
    </ndxf>
  </rcc>
  <rcc rId="13776" sId="11" odxf="1" dxf="1">
    <nc r="AD33">
      <f>C33+E33+G33+I33+K33+M33+U33</f>
    </nc>
    <odxf>
      <numFmt numFmtId="0" formatCode="General"/>
    </odxf>
    <ndxf>
      <numFmt numFmtId="4" formatCode="#,##0.00"/>
    </ndxf>
  </rcc>
  <rcc rId="13777" sId="11" odxf="1" dxf="1">
    <nc r="AD34">
      <f>C34+E34+G34+I34+K34+M34+U34</f>
    </nc>
    <odxf>
      <numFmt numFmtId="0" formatCode="General"/>
    </odxf>
    <ndxf>
      <numFmt numFmtId="4" formatCode="#,##0.00"/>
    </ndxf>
  </rcc>
  <rcc rId="13778" sId="11" odxf="1" dxf="1">
    <nc r="AD35">
      <f>C35+E35+G35+I35+K35+M35+U35</f>
    </nc>
    <odxf>
      <numFmt numFmtId="0" formatCode="General"/>
    </odxf>
    <ndxf>
      <numFmt numFmtId="4" formatCode="#,##0.00"/>
    </ndxf>
  </rcc>
  <rcc rId="13779" sId="11" odxf="1" dxf="1">
    <nc r="AD36">
      <f>C36+E36+G36+I36+K36+M36+U36</f>
    </nc>
    <odxf>
      <numFmt numFmtId="0" formatCode="General"/>
    </odxf>
    <ndxf>
      <numFmt numFmtId="4" formatCode="#,##0.00"/>
    </ndxf>
  </rcc>
  <rcc rId="13780" sId="11" odxf="1" dxf="1">
    <nc r="AD37">
      <f>C37+E37+G37+I37+K37+M37+U37</f>
    </nc>
    <odxf>
      <numFmt numFmtId="0" formatCode="General"/>
    </odxf>
    <ndxf>
      <numFmt numFmtId="4" formatCode="#,##0.00"/>
    </ndxf>
  </rcc>
  <rcc rId="13781" sId="11" odxf="1" dxf="1">
    <nc r="AD38">
      <f>C38+E38+G38+I38+K38+M38+U38</f>
    </nc>
    <odxf>
      <numFmt numFmtId="0" formatCode="General"/>
    </odxf>
    <ndxf>
      <numFmt numFmtId="4" formatCode="#,##0.00"/>
    </ndxf>
  </rcc>
  <rcc rId="13782" sId="11" odxf="1" dxf="1">
    <nc r="AD39">
      <f>C39+E39+G39+I39+K39+M39+U39</f>
    </nc>
    <odxf>
      <numFmt numFmtId="0" formatCode="General"/>
    </odxf>
    <ndxf>
      <numFmt numFmtId="4" formatCode="#,##0.00"/>
    </ndxf>
  </rcc>
  <rcc rId="13783" sId="10" odxf="1" dxf="1">
    <nc r="AD6">
      <f>C6+E6+G6+I6+K6+M6+U6</f>
    </nc>
    <odxf>
      <numFmt numFmtId="0" formatCode="General"/>
    </odxf>
    <ndxf>
      <numFmt numFmtId="4" formatCode="#,##0.00"/>
    </ndxf>
  </rcc>
  <rcc rId="13784" sId="10" odxf="1" dxf="1">
    <nc r="AD7">
      <f>C7+E7+G7+I7+K7+M7+U7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3785" sId="10" odxf="1" dxf="1">
    <nc r="AD8">
      <f>C8+E8+G8+I8+K8+M8+U8</f>
    </nc>
    <odxf>
      <numFmt numFmtId="0" formatCode="General"/>
    </odxf>
    <ndxf>
      <numFmt numFmtId="4" formatCode="#,##0.00"/>
    </ndxf>
  </rcc>
  <rcc rId="13786" sId="10" odxf="1" dxf="1">
    <nc r="AD9">
      <f>C9+E9+G9+I9+K9+M9+U9</f>
    </nc>
    <odxf>
      <numFmt numFmtId="0" formatCode="General"/>
    </odxf>
    <ndxf>
      <numFmt numFmtId="4" formatCode="#,##0.00"/>
    </ndxf>
  </rcc>
  <rcc rId="13787" sId="10" odxf="1" dxf="1">
    <nc r="AD10">
      <f>C10+E10+G10+I10+K10+M10+U10</f>
    </nc>
    <odxf>
      <numFmt numFmtId="0" formatCode="General"/>
    </odxf>
    <ndxf>
      <numFmt numFmtId="4" formatCode="#,##0.00"/>
    </ndxf>
  </rcc>
  <rcc rId="13788" sId="10" odxf="1" dxf="1">
    <nc r="AD11">
      <f>C11+E11+G11+I11+K11+M11+U11</f>
    </nc>
    <odxf>
      <numFmt numFmtId="0" formatCode="General"/>
    </odxf>
    <ndxf>
      <numFmt numFmtId="4" formatCode="#,##0.00"/>
    </ndxf>
  </rcc>
  <rcc rId="13789" sId="10" odxf="1" dxf="1">
    <nc r="AD12">
      <f>C12+E12+G12+I12+K12+M12+U12</f>
    </nc>
    <odxf>
      <numFmt numFmtId="0" formatCode="General"/>
    </odxf>
    <ndxf>
      <numFmt numFmtId="4" formatCode="#,##0.00"/>
    </ndxf>
  </rcc>
  <rcc rId="13790" sId="10" odxf="1" dxf="1">
    <nc r="AD13">
      <f>C13+E13+G13+I13+K13+M13+U13</f>
    </nc>
    <odxf>
      <numFmt numFmtId="0" formatCode="General"/>
    </odxf>
    <ndxf>
      <numFmt numFmtId="4" formatCode="#,##0.00"/>
    </ndxf>
  </rcc>
  <rcc rId="13791" sId="10" odxf="1" dxf="1">
    <nc r="AD14">
      <f>C14+E14+G14+I14+K14+M14+U14</f>
    </nc>
    <odxf>
      <numFmt numFmtId="0" formatCode="General"/>
    </odxf>
    <ndxf>
      <numFmt numFmtId="4" formatCode="#,##0.00"/>
    </ndxf>
  </rcc>
  <rcc rId="13792" sId="10" odxf="1" dxf="1">
    <nc r="AD15">
      <f>C15+E15+G15+I15+K15+M15+U15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3793" sId="10" odxf="1" dxf="1">
    <nc r="AD16">
      <f>C16+E16+G16+I16+K16+M16+U16</f>
    </nc>
    <odxf>
      <numFmt numFmtId="0" formatCode="General"/>
    </odxf>
    <ndxf>
      <numFmt numFmtId="4" formatCode="#,##0.00"/>
    </ndxf>
  </rcc>
  <rcc rId="13794" sId="10" odxf="1" dxf="1">
    <nc r="AD17">
      <f>C17+E17+G17+I17+K17+M17+U17</f>
    </nc>
    <odxf>
      <numFmt numFmtId="0" formatCode="General"/>
    </odxf>
    <ndxf>
      <numFmt numFmtId="4" formatCode="#,##0.00"/>
    </ndxf>
  </rcc>
  <rcc rId="13795" sId="10" odxf="1" dxf="1">
    <nc r="AD18">
      <f>C18+E18+G18+I18+K18+M18+U18</f>
    </nc>
    <odxf>
      <numFmt numFmtId="0" formatCode="General"/>
    </odxf>
    <ndxf>
      <numFmt numFmtId="4" formatCode="#,##0.00"/>
    </ndxf>
  </rcc>
  <rcc rId="13796" sId="10" odxf="1" dxf="1">
    <nc r="AD19">
      <f>C19+E19+G19+I19+K19+M19+U19</f>
    </nc>
    <odxf>
      <numFmt numFmtId="0" formatCode="General"/>
    </odxf>
    <ndxf>
      <numFmt numFmtId="4" formatCode="#,##0.00"/>
    </ndxf>
  </rcc>
  <rcc rId="13797" sId="10" odxf="1" dxf="1">
    <nc r="AD20">
      <f>C20+E20+G20+I20+K20+M20+U20</f>
    </nc>
    <odxf>
      <numFmt numFmtId="0" formatCode="General"/>
    </odxf>
    <ndxf>
      <numFmt numFmtId="4" formatCode="#,##0.00"/>
    </ndxf>
  </rcc>
  <rcc rId="13798" sId="10" odxf="1" dxf="1">
    <nc r="AD21">
      <f>C21+E21+G21+I21+K21+M21+U21</f>
    </nc>
    <odxf>
      <numFmt numFmtId="0" formatCode="General"/>
    </odxf>
    <ndxf>
      <numFmt numFmtId="4" formatCode="#,##0.00"/>
    </ndxf>
  </rcc>
  <rcc rId="13799" sId="10" odxf="1" dxf="1">
    <nc r="AD22">
      <f>C22+E22+G22+I22+K22+M22+U22</f>
    </nc>
    <odxf>
      <numFmt numFmtId="0" formatCode="General"/>
    </odxf>
    <ndxf>
      <numFmt numFmtId="4" formatCode="#,##0.00"/>
    </ndxf>
  </rcc>
  <rcc rId="13800" sId="10" odxf="1" dxf="1">
    <nc r="AD23">
      <f>C23+E23+G23+I23+K23+M23+U23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3801" sId="10" odxf="1" dxf="1">
    <nc r="AD24">
      <f>C24+E24+G24+I24+K24+M24+U24</f>
    </nc>
    <odxf>
      <numFmt numFmtId="0" formatCode="General"/>
    </odxf>
    <ndxf>
      <numFmt numFmtId="4" formatCode="#,##0.00"/>
    </ndxf>
  </rcc>
  <rcc rId="13802" sId="10" odxf="1" dxf="1">
    <nc r="AD25">
      <f>C25+E25+G25+I25+K25+M25+U25</f>
    </nc>
    <odxf>
      <numFmt numFmtId="0" formatCode="General"/>
    </odxf>
    <ndxf>
      <numFmt numFmtId="4" formatCode="#,##0.00"/>
    </ndxf>
  </rcc>
  <rcc rId="13803" sId="10" odxf="1" dxf="1">
    <nc r="AD26">
      <f>C26+E26+G26+I26+K26+M26+U26</f>
    </nc>
    <odxf>
      <numFmt numFmtId="0" formatCode="General"/>
    </odxf>
    <ndxf>
      <numFmt numFmtId="4" formatCode="#,##0.00"/>
    </ndxf>
  </rcc>
  <rcc rId="13804" sId="10" odxf="1" dxf="1">
    <nc r="AD27">
      <f>C27+E27+G27+I27+K27+M27+U27</f>
    </nc>
    <odxf>
      <numFmt numFmtId="0" formatCode="General"/>
    </odxf>
    <ndxf>
      <numFmt numFmtId="4" formatCode="#,##0.00"/>
    </ndxf>
  </rcc>
  <rcc rId="13805" sId="10" odxf="1" dxf="1">
    <nc r="AD28">
      <f>C28+E28+G28+I28+K28+M28+U28</f>
    </nc>
    <odxf>
      <numFmt numFmtId="0" formatCode="General"/>
    </odxf>
    <ndxf>
      <numFmt numFmtId="4" formatCode="#,##0.00"/>
    </ndxf>
  </rcc>
  <rcc rId="13806" sId="10" odxf="1" dxf="1">
    <nc r="AD29">
      <f>C29+E29+G29+I29+K29+M29+U29</f>
    </nc>
    <odxf>
      <numFmt numFmtId="0" formatCode="General"/>
    </odxf>
    <ndxf>
      <numFmt numFmtId="4" formatCode="#,##0.00"/>
    </ndxf>
  </rcc>
  <rcc rId="13807" sId="10" odxf="1" dxf="1">
    <nc r="AD30">
      <f>C30+E30+G30+I30+K30+M30+U30</f>
    </nc>
    <odxf>
      <numFmt numFmtId="0" formatCode="General"/>
    </odxf>
    <ndxf>
      <numFmt numFmtId="4" formatCode="#,##0.00"/>
    </ndxf>
  </rcc>
  <rcc rId="13808" sId="10" odxf="1" dxf="1">
    <nc r="AD31">
      <f>C31+E31+G31+I31+K31+M31+U31</f>
    </nc>
    <odxf>
      <numFmt numFmtId="0" formatCode="General"/>
    </odxf>
    <ndxf>
      <numFmt numFmtId="4" formatCode="#,##0.00"/>
    </ndxf>
  </rcc>
  <rcc rId="13809" sId="10" odxf="1" dxf="1">
    <nc r="AD32">
      <f>C32+E32+G32+I32+K32+M32+U32</f>
    </nc>
    <odxf>
      <numFmt numFmtId="0" formatCode="General"/>
    </odxf>
    <ndxf>
      <numFmt numFmtId="4" formatCode="#,##0.00"/>
    </ndxf>
  </rcc>
  <rcc rId="13810" sId="10" odxf="1" dxf="1">
    <nc r="AD33">
      <f>C33+E33+G33+I33+K33+M33+U33</f>
    </nc>
    <odxf>
      <numFmt numFmtId="0" formatCode="General"/>
    </odxf>
    <ndxf>
      <numFmt numFmtId="4" formatCode="#,##0.00"/>
    </ndxf>
  </rcc>
  <rcc rId="13811" sId="10" odxf="1" dxf="1">
    <nc r="AD34">
      <f>C34+E34+G34+I34+K34+M34+U34</f>
    </nc>
    <odxf>
      <numFmt numFmtId="0" formatCode="General"/>
    </odxf>
    <ndxf>
      <numFmt numFmtId="4" formatCode="#,##0.00"/>
    </ndxf>
  </rcc>
  <rcc rId="13812" sId="10" odxf="1" dxf="1">
    <nc r="AD35">
      <f>C35+E35+G35+I35+K35+M35+U35</f>
    </nc>
    <odxf>
      <numFmt numFmtId="0" formatCode="General"/>
    </odxf>
    <ndxf>
      <numFmt numFmtId="4" formatCode="#,##0.00"/>
    </ndxf>
  </rcc>
  <rcc rId="13813" sId="10" odxf="1" dxf="1">
    <nc r="AD36">
      <f>C36+E36+G36+I36+K36+M36+U36</f>
    </nc>
    <odxf>
      <numFmt numFmtId="0" formatCode="General"/>
    </odxf>
    <ndxf>
      <numFmt numFmtId="4" formatCode="#,##0.00"/>
    </ndxf>
  </rcc>
  <rcc rId="13814" sId="10" odxf="1" dxf="1">
    <nc r="AD37">
      <f>C37+E37+G37+I37+K37+M37+U37</f>
    </nc>
    <odxf>
      <numFmt numFmtId="0" formatCode="General"/>
    </odxf>
    <ndxf>
      <numFmt numFmtId="4" formatCode="#,##0.00"/>
    </ndxf>
  </rcc>
  <rcc rId="13815" sId="10" odxf="1" dxf="1">
    <nc r="AD38">
      <f>C38+E38+G38+I38+K38+M38+U38</f>
    </nc>
    <odxf>
      <numFmt numFmtId="0" formatCode="General"/>
    </odxf>
    <ndxf>
      <numFmt numFmtId="4" formatCode="#,##0.00"/>
    </ndxf>
  </rcc>
  <rcc rId="13816" sId="10" odxf="1" dxf="1">
    <nc r="AD39">
      <f>C39+E39+G39+I39+K39+M39+U39</f>
    </nc>
    <odxf>
      <numFmt numFmtId="0" formatCode="General"/>
    </odxf>
    <ndxf>
      <numFmt numFmtId="4" formatCode="#,##0.00"/>
    </ndxf>
  </rcc>
  <rcc rId="13817" sId="9" odxf="1" dxf="1">
    <nc r="AD6">
      <f>C6+E6+G6+I6+K6+M6+U6</f>
    </nc>
    <odxf>
      <numFmt numFmtId="0" formatCode="General"/>
    </odxf>
    <ndxf>
      <numFmt numFmtId="4" formatCode="#,##0.00"/>
    </ndxf>
  </rcc>
  <rcc rId="13818" sId="9" odxf="1" dxf="1">
    <nc r="AD7">
      <f>C7+E7+G7+I7+K7+M7+U7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3819" sId="9" odxf="1" dxf="1">
    <nc r="AD8">
      <f>C8+E8+G8+I8+K8+M8+U8</f>
    </nc>
    <odxf>
      <numFmt numFmtId="0" formatCode="General"/>
    </odxf>
    <ndxf>
      <numFmt numFmtId="4" formatCode="#,##0.00"/>
    </ndxf>
  </rcc>
  <rcc rId="13820" sId="9" odxf="1" dxf="1">
    <nc r="AD9">
      <f>C9+E9+G9+I9+K9+M9+U9</f>
    </nc>
    <odxf>
      <numFmt numFmtId="0" formatCode="General"/>
    </odxf>
    <ndxf>
      <numFmt numFmtId="4" formatCode="#,##0.00"/>
    </ndxf>
  </rcc>
  <rcc rId="13821" sId="9" odxf="1" dxf="1">
    <nc r="AD10">
      <f>C10+E10+G10+I10+K10+M10+U10</f>
    </nc>
    <odxf>
      <numFmt numFmtId="0" formatCode="General"/>
    </odxf>
    <ndxf>
      <numFmt numFmtId="4" formatCode="#,##0.00"/>
    </ndxf>
  </rcc>
  <rcc rId="13822" sId="9" odxf="1" dxf="1">
    <nc r="AD11">
      <f>C11+E11+G11+I11+K11+M11+U11</f>
    </nc>
    <odxf>
      <numFmt numFmtId="0" formatCode="General"/>
    </odxf>
    <ndxf>
      <numFmt numFmtId="4" formatCode="#,##0.00"/>
    </ndxf>
  </rcc>
  <rcc rId="13823" sId="9" odxf="1" dxf="1">
    <nc r="AD12">
      <f>C12+E12+G12+I12+K12+M12+U12</f>
    </nc>
    <odxf>
      <numFmt numFmtId="0" formatCode="General"/>
    </odxf>
    <ndxf>
      <numFmt numFmtId="4" formatCode="#,##0.00"/>
    </ndxf>
  </rcc>
  <rcc rId="13824" sId="9" odxf="1" dxf="1">
    <nc r="AD13">
      <f>C13+E13+G13+I13+K13+M13+U13</f>
    </nc>
    <odxf>
      <numFmt numFmtId="0" formatCode="General"/>
    </odxf>
    <ndxf>
      <numFmt numFmtId="4" formatCode="#,##0.00"/>
    </ndxf>
  </rcc>
  <rcc rId="13825" sId="9" odxf="1" dxf="1">
    <nc r="AD14">
      <f>C14+E14+G14+I14+K14+M14+U14</f>
    </nc>
    <odxf>
      <numFmt numFmtId="0" formatCode="General"/>
    </odxf>
    <ndxf>
      <numFmt numFmtId="4" formatCode="#,##0.00"/>
    </ndxf>
  </rcc>
  <rcc rId="13826" sId="9" odxf="1" dxf="1">
    <nc r="AD15">
      <f>C15+E15+G15+I15+K15+M15+U15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3827" sId="9" odxf="1" dxf="1">
    <nc r="AD16">
      <f>C16+E16+G16+I16+K16+M16+U16</f>
    </nc>
    <odxf>
      <numFmt numFmtId="0" formatCode="General"/>
    </odxf>
    <ndxf>
      <numFmt numFmtId="4" formatCode="#,##0.00"/>
    </ndxf>
  </rcc>
  <rcc rId="13828" sId="9" odxf="1" dxf="1">
    <nc r="AD17">
      <f>C17+E17+G17+I17+K17+M17+U17</f>
    </nc>
    <odxf>
      <numFmt numFmtId="0" formatCode="General"/>
    </odxf>
    <ndxf>
      <numFmt numFmtId="4" formatCode="#,##0.00"/>
    </ndxf>
  </rcc>
  <rcc rId="13829" sId="9" odxf="1" dxf="1">
    <nc r="AD18">
      <f>C18+E18+G18+I18+K18+M18+U18</f>
    </nc>
    <odxf>
      <numFmt numFmtId="0" formatCode="General"/>
    </odxf>
    <ndxf>
      <numFmt numFmtId="4" formatCode="#,##0.00"/>
    </ndxf>
  </rcc>
  <rcc rId="13830" sId="9" odxf="1" dxf="1">
    <nc r="AD19">
      <f>C19+E19+G19+I19+K19+M19+U19</f>
    </nc>
    <odxf>
      <numFmt numFmtId="0" formatCode="General"/>
    </odxf>
    <ndxf>
      <numFmt numFmtId="4" formatCode="#,##0.00"/>
    </ndxf>
  </rcc>
  <rcc rId="13831" sId="9" odxf="1" dxf="1">
    <nc r="AD20">
      <f>C20+E20+G20+I20+K20+M20+U20</f>
    </nc>
    <odxf>
      <numFmt numFmtId="0" formatCode="General"/>
    </odxf>
    <ndxf>
      <numFmt numFmtId="4" formatCode="#,##0.00"/>
    </ndxf>
  </rcc>
  <rcc rId="13832" sId="9" odxf="1" dxf="1">
    <nc r="AD21">
      <f>C21+E21+G21+I21+K21+M21+U21</f>
    </nc>
    <odxf>
      <numFmt numFmtId="0" formatCode="General"/>
    </odxf>
    <ndxf>
      <numFmt numFmtId="4" formatCode="#,##0.00"/>
    </ndxf>
  </rcc>
  <rcc rId="13833" sId="9" odxf="1" dxf="1">
    <nc r="AD22">
      <f>C22+E22+G22+I22+K22+M22+U22</f>
    </nc>
    <odxf>
      <numFmt numFmtId="0" formatCode="General"/>
    </odxf>
    <ndxf>
      <numFmt numFmtId="4" formatCode="#,##0.00"/>
    </ndxf>
  </rcc>
  <rcc rId="13834" sId="9" odxf="1" dxf="1">
    <nc r="AD23">
      <f>C23+E23+G23+I23+K23+M23+U23</f>
    </nc>
    <odxf>
      <font>
        <b/>
        <name val="DIN Offc"/>
        <scheme val="none"/>
      </font>
      <numFmt numFmtId="0" formatCode="General"/>
    </odxf>
    <ndxf>
      <font>
        <b val="0"/>
        <sz val="11"/>
        <color theme="1"/>
        <name val="Calibri"/>
        <family val="2"/>
        <scheme val="minor"/>
      </font>
      <numFmt numFmtId="4" formatCode="#,##0.00"/>
    </ndxf>
  </rcc>
  <rcc rId="13835" sId="9" odxf="1" dxf="1">
    <nc r="AD24">
      <f>C24+E24+G24+I24+K24+M24+U24</f>
    </nc>
    <odxf>
      <numFmt numFmtId="0" formatCode="General"/>
    </odxf>
    <ndxf>
      <numFmt numFmtId="4" formatCode="#,##0.00"/>
    </ndxf>
  </rcc>
  <rcc rId="13836" sId="9" odxf="1" dxf="1">
    <nc r="AD25">
      <f>C25+E25+G25+I25+K25+M25+U25</f>
    </nc>
    <odxf>
      <numFmt numFmtId="0" formatCode="General"/>
    </odxf>
    <ndxf>
      <numFmt numFmtId="4" formatCode="#,##0.00"/>
    </ndxf>
  </rcc>
  <rcc rId="13837" sId="9" odxf="1" dxf="1">
    <nc r="AD26">
      <f>C26+E26+G26+I26+K26+M26+U26</f>
    </nc>
    <odxf>
      <numFmt numFmtId="0" formatCode="General"/>
    </odxf>
    <ndxf>
      <numFmt numFmtId="4" formatCode="#,##0.00"/>
    </ndxf>
  </rcc>
  <rcc rId="13838" sId="9" odxf="1" dxf="1">
    <nc r="AD27">
      <f>C27+E27+G27+I27+K27+M27+U27</f>
    </nc>
    <odxf>
      <numFmt numFmtId="0" formatCode="General"/>
    </odxf>
    <ndxf>
      <numFmt numFmtId="4" formatCode="#,##0.00"/>
    </ndxf>
  </rcc>
  <rcc rId="13839" sId="9" odxf="1" dxf="1">
    <nc r="AD28">
      <f>C28+E28+G28+I28+K28+M28+U28</f>
    </nc>
    <odxf>
      <numFmt numFmtId="0" formatCode="General"/>
    </odxf>
    <ndxf>
      <numFmt numFmtId="4" formatCode="#,##0.00"/>
    </ndxf>
  </rcc>
  <rcc rId="13840" sId="9" odxf="1" dxf="1">
    <nc r="AD29">
      <f>C29+E29+G29+I29+K29+M29+U29</f>
    </nc>
    <odxf>
      <numFmt numFmtId="0" formatCode="General"/>
    </odxf>
    <ndxf>
      <numFmt numFmtId="4" formatCode="#,##0.00"/>
    </ndxf>
  </rcc>
  <rcc rId="13841" sId="9" odxf="1" dxf="1">
    <nc r="AD30">
      <f>C30+E30+G30+I30+K30+M30+U30</f>
    </nc>
    <odxf>
      <numFmt numFmtId="0" formatCode="General"/>
    </odxf>
    <ndxf>
      <numFmt numFmtId="4" formatCode="#,##0.00"/>
    </ndxf>
  </rcc>
  <rcc rId="13842" sId="9" odxf="1" dxf="1">
    <nc r="AD31">
      <f>C31+E31+G31+I31+K31+M31+U31</f>
    </nc>
    <odxf>
      <numFmt numFmtId="0" formatCode="General"/>
    </odxf>
    <ndxf>
      <numFmt numFmtId="4" formatCode="#,##0.00"/>
    </ndxf>
  </rcc>
  <rcc rId="13843" sId="9" odxf="1" dxf="1">
    <nc r="AD32">
      <f>C32+E32+G32+I32+K32+M32+U32</f>
    </nc>
    <odxf>
      <numFmt numFmtId="0" formatCode="General"/>
    </odxf>
    <ndxf>
      <numFmt numFmtId="4" formatCode="#,##0.00"/>
    </ndxf>
  </rcc>
  <rcc rId="13844" sId="9" odxf="1" dxf="1">
    <nc r="AD33">
      <f>C33+E33+G33+I33+K33+M33+U33</f>
    </nc>
    <odxf>
      <numFmt numFmtId="0" formatCode="General"/>
    </odxf>
    <ndxf>
      <numFmt numFmtId="4" formatCode="#,##0.00"/>
    </ndxf>
  </rcc>
  <rcc rId="13845" sId="9" odxf="1" dxf="1">
    <nc r="AD34">
      <f>C34+E34+G34+I34+K34+M34+U34</f>
    </nc>
    <odxf>
      <numFmt numFmtId="0" formatCode="General"/>
    </odxf>
    <ndxf>
      <numFmt numFmtId="4" formatCode="#,##0.00"/>
    </ndxf>
  </rcc>
  <rcc rId="13846" sId="9" odxf="1" dxf="1">
    <nc r="AD35">
      <f>C35+E35+G35+I35+K35+M35+U35</f>
    </nc>
    <odxf>
      <numFmt numFmtId="0" formatCode="General"/>
    </odxf>
    <ndxf>
      <numFmt numFmtId="4" formatCode="#,##0.00"/>
    </ndxf>
  </rcc>
  <rcc rId="13847" sId="9" odxf="1" dxf="1">
    <nc r="AD36">
      <f>C36+E36+G36+I36+K36+M36+U36</f>
    </nc>
    <odxf>
      <numFmt numFmtId="0" formatCode="General"/>
    </odxf>
    <ndxf>
      <numFmt numFmtId="4" formatCode="#,##0.00"/>
    </ndxf>
  </rcc>
  <rcc rId="13848" sId="9" odxf="1" dxf="1">
    <nc r="AD37">
      <f>C37+E37+G37+I37+K37+M37+U37</f>
    </nc>
    <odxf>
      <numFmt numFmtId="0" formatCode="General"/>
    </odxf>
    <ndxf>
      <numFmt numFmtId="4" formatCode="#,##0.00"/>
    </ndxf>
  </rcc>
  <rcc rId="13849" sId="9" odxf="1" dxf="1">
    <nc r="AD38">
      <f>C38+E38+G38+I38+K38+M38+U38</f>
    </nc>
    <odxf>
      <numFmt numFmtId="0" formatCode="General"/>
    </odxf>
    <ndxf>
      <numFmt numFmtId="4" formatCode="#,##0.00"/>
    </ndxf>
  </rcc>
  <rcc rId="13850" sId="9" odxf="1" dxf="1">
    <nc r="AD39">
      <f>C39+E39+G39+I39+K39+M39+U39</f>
    </nc>
    <odxf>
      <numFmt numFmtId="0" formatCode="General"/>
    </odxf>
    <ndxf>
      <numFmt numFmtId="4" formatCode="#,##0.00"/>
    </ndxf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63" sId="8" numFmtId="34">
    <oc r="Z13">
      <v>12</v>
    </oc>
    <nc r="Z13"/>
  </rcc>
  <rcc rId="13864" sId="8">
    <oc r="Y13" t="inlineStr">
      <is>
        <t>bedeckt, Regenschauer</t>
      </is>
    </oc>
    <nc r="Y13"/>
  </rcc>
</revisions>
</file>

<file path=xl/revisions/revisionLog6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65" sId="8">
    <oc r="K9">
      <v>5933.6</v>
    </oc>
    <nc r="K9">
      <f>9770.1-I9</f>
    </nc>
  </rcc>
  <rcc rId="13866" sId="8">
    <oc r="K10">
      <f>3909.8-168</f>
    </oc>
    <nc r="K10">
      <f>3909.8-I10</f>
    </nc>
  </rcc>
  <rcc rId="13867" sId="8" numFmtId="4">
    <oc r="K8">
      <v>13095.5</v>
    </oc>
    <nc r="K8">
      <f>16695.5-I8</f>
    </nc>
  </rcc>
</revisions>
</file>

<file path=xl/revisions/revisionLog6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68" sId="8">
    <oc r="AD6">
      <f>C6+E6+G6+I6+K6+M6+U6</f>
    </oc>
    <nc r="AD6">
      <f>C6+E6+G6+I6+K6+M6+U6</f>
    </nc>
  </rcc>
</revisions>
</file>

<file path=xl/revisions/revisionLog6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69" sId="8" numFmtId="4">
    <oc r="K7">
      <v>0</v>
    </oc>
    <nc r="K7">
      <f>0-I7</f>
    </nc>
  </rcc>
  <rcc rId="13870" sId="8">
    <oc r="K6">
      <v>0</v>
    </oc>
    <nc r="K6">
      <f>0-I6</f>
    </nc>
  </rcc>
  <rcc rId="13871" sId="8" numFmtId="4">
    <oc r="K5">
      <v>1947.3</v>
    </oc>
    <nc r="K5">
      <f>1947.3-I5</f>
    </nc>
  </rcc>
</revisions>
</file>

<file path=xl/revisions/revisionLog6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72" sId="8" numFmtId="4">
    <oc r="Q5">
      <v>6100.8</v>
    </oc>
    <nc r="Q5">
      <v>7804.1</v>
    </nc>
  </rcc>
  <rcc rId="13873" sId="8">
    <oc r="Z11">
      <f>SUM(Z5:Z10)/6</f>
    </oc>
    <nc r="Z11">
      <f>SUM(Z5:Z10)/6</f>
    </nc>
  </rcc>
  <rcc rId="13874" sId="8" numFmtId="4">
    <oc r="Q7">
      <v>17636.2</v>
    </oc>
    <nc r="Q7">
      <v>5508.7</v>
    </nc>
  </rcc>
  <rcc rId="13875" sId="8" numFmtId="4">
    <oc r="Q8">
      <v>26776.6</v>
    </oc>
    <nc r="Q8">
      <v>8668.2000000000007</v>
    </nc>
  </rcc>
</revisions>
</file>

<file path=xl/revisions/revisionLog6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76" sId="8">
    <oc r="Q11">
      <f>SUM(Q5:Q10)</f>
    </oc>
    <nc r="Q11">
      <f>SUM(Q5:Q10)</f>
    </nc>
  </rcc>
  <rcc rId="13877" sId="8" numFmtId="4">
    <oc r="Q5">
      <v>7804.1</v>
    </oc>
    <nc r="Q5">
      <v>6100.8</v>
    </nc>
  </rcc>
  <rfmt sheetId="8" sqref="AD5:AD10">
    <dxf>
      <fill>
        <patternFill patternType="solid">
          <bgColor rgb="FF92D050"/>
        </patternFill>
      </fill>
    </dxf>
  </rfmt>
</revisions>
</file>

<file path=xl/revisions/revisionLog6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78" sId="8" numFmtId="4">
    <nc r="G12">
      <v>205.5</v>
    </nc>
  </rcc>
  <rcc rId="13879" sId="8" numFmtId="4">
    <nc r="E12">
      <v>90.6</v>
    </nc>
  </rcc>
  <rcc rId="13880" sId="8" numFmtId="4">
    <nc r="I12">
      <v>0</v>
    </nc>
  </rcc>
  <rcc rId="13881" sId="8" numFmtId="4">
    <nc r="K12">
      <v>0</v>
    </nc>
  </rcc>
  <rcc rId="13882" sId="8" numFmtId="4">
    <nc r="M12">
      <v>0</v>
    </nc>
  </rcc>
  <rcc rId="13883" sId="8" numFmtId="4">
    <nc r="C12">
      <v>10168.5</v>
    </nc>
  </rcc>
  <rcc rId="13884" sId="8" numFmtId="4">
    <nc r="U12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97" sId="8" numFmtId="4">
    <nc r="Q12">
      <v>6811</v>
    </nc>
  </rcc>
  <rcc rId="13898" sId="8" numFmtId="34">
    <nc r="Z13">
      <v>19</v>
    </nc>
  </rcc>
  <rcc rId="13899" sId="8">
    <nc r="Y13" t="inlineStr">
      <is>
        <t>hohe Wolkenfelder</t>
      </is>
    </nc>
  </rcc>
</revisions>
</file>

<file path=xl/revisions/revisionLog6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00" sId="8" numFmtId="34">
    <nc r="Z14">
      <v>23</v>
    </nc>
  </rcc>
  <rcc rId="13901" sId="8">
    <nc r="Y14" t="inlineStr">
      <is>
        <t>Regenschauer, bedeckt</t>
      </is>
    </nc>
  </rcc>
  <rcc rId="13902" sId="8" numFmtId="4">
    <nc r="U13">
      <v>732.2</v>
    </nc>
  </rcc>
  <rcc rId="13903" sId="8" numFmtId="4">
    <nc r="I13">
      <v>2899</v>
    </nc>
  </rcc>
  <rcc rId="13904" sId="8" numFmtId="4">
    <nc r="K13">
      <f>5758-I13</f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17" sId="8" numFmtId="4">
    <nc r="G13">
      <v>615.9</v>
    </nc>
  </rcc>
  <rcc rId="13918" sId="8" numFmtId="4">
    <nc r="E13">
      <v>14571.4</v>
    </nc>
  </rcc>
  <rcc rId="13919" sId="8" numFmtId="4">
    <nc r="C13">
      <v>3794.2</v>
    </nc>
  </rcc>
  <rcc rId="13920" sId="8" numFmtId="4">
    <nc r="Q13">
      <v>8806.5</v>
    </nc>
  </rcc>
  <rcc rId="13921" sId="8" numFmtId="4">
    <nc r="M13">
      <v>0</v>
    </nc>
  </rcc>
</revisions>
</file>

<file path=xl/revisions/revisionLog6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34" sId="8" numFmtId="4">
    <nc r="U14">
      <v>503.3</v>
    </nc>
  </rcc>
  <rcc rId="13935" sId="8" numFmtId="4">
    <nc r="G14">
      <v>602.9</v>
    </nc>
  </rcc>
  <rcc rId="13936" sId="8" numFmtId="4">
    <nc r="I14">
      <v>0</v>
    </nc>
  </rcc>
  <rcc rId="13937" sId="8" numFmtId="4">
    <nc r="K14">
      <v>0</v>
    </nc>
  </rcc>
  <rcc rId="13938" sId="8" numFmtId="4">
    <nc r="M14">
      <v>0</v>
    </nc>
  </rcc>
  <rcc rId="13939" sId="8" numFmtId="4">
    <nc r="E14">
      <v>12229.7</v>
    </nc>
  </rcc>
  <rcc rId="13940" sId="8" numFmtId="4">
    <nc r="C14">
      <v>4757.3999999999996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53" sId="8" numFmtId="4">
    <nc r="Q14">
      <v>7905.9</v>
    </nc>
  </rcc>
  <rcc rId="13954" sId="8" numFmtId="34">
    <nc r="Z15">
      <v>26</v>
    </nc>
  </rcc>
  <rcc rId="13955" sId="8">
    <nc r="Y15" t="inlineStr">
      <is>
        <t>teilweise sonnig</t>
      </is>
    </nc>
  </rcc>
</revisions>
</file>

<file path=xl/revisions/revisionLog6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56" sId="8" numFmtId="4">
    <nc r="N12">
      <v>0</v>
    </nc>
  </rcc>
  <rcc rId="13957" sId="8" numFmtId="4">
    <nc r="N13">
      <v>0</v>
    </nc>
  </rcc>
  <rcc rId="13958" sId="8" numFmtId="4">
    <nc r="N14">
      <v>0</v>
    </nc>
  </rcc>
</revisions>
</file>

<file path=xl/revisions/revisionLog6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971" sId="9" ref="A5:XFD5" action="deleteRow">
    <undo index="0" exp="area" dr="Z5:Z8" r="Z9" sId="9"/>
    <undo index="65535" exp="area" dr="X5:X8" r="X9" sId="9"/>
    <undo index="65535" exp="area" dr="W5:W8" r="W9" sId="9"/>
    <undo index="65535" exp="area" dr="V5:V8" r="V9" sId="9"/>
    <undo index="65535" exp="area" dr="U5:U8" r="U9" sId="9"/>
    <undo index="65535" exp="area" dr="T5:T8" r="T9" sId="9"/>
    <undo index="65535" exp="area" dr="S5:S8" r="S9" sId="9"/>
    <undo index="65535" exp="area" dr="R5:R8" r="R9" sId="9"/>
    <undo index="65535" exp="area" dr="Q5:Q8" r="Q9" sId="9"/>
    <undo index="65535" exp="area" dr="P5:P8" r="P9" sId="9"/>
    <undo index="65535" exp="area" dr="O5:O8" r="O9" sId="9"/>
    <undo index="65535" exp="area" dr="N5:N8" r="N9" sId="9"/>
    <undo index="65535" exp="area" dr="M5:M8" r="M9" sId="9"/>
    <undo index="65535" exp="area" dr="L5:L8" r="L9" sId="9"/>
    <undo index="65535" exp="area" dr="K5:K8" r="K9" sId="9"/>
    <undo index="65535" exp="area" dr="J5:J8" r="J9" sId="9"/>
    <undo index="65535" exp="area" dr="I5:I8" r="I9" sId="9"/>
    <undo index="65535" exp="area" dr="H5:H8" r="H9" sId="9"/>
    <undo index="65535" exp="area" dr="G5:G8" r="G9" sId="9"/>
    <undo index="65535" exp="area" dr="F5:F8" r="F9" sId="9"/>
    <undo index="65535" exp="area" dr="E5:E8" r="E9" sId="9"/>
    <undo index="65535" exp="area" dr="D5:D8" r="D9" sId="9"/>
    <undo index="65535" exp="area" dr="C5:C8" r="C9" sId="9"/>
    <undo index="0" exp="ref" v="1" dr="A5" r="A6" sId="9"/>
    <rfmt sheetId="9" xfDxf="1" sqref="A5:XFD5" start="0" length="0">
      <dxf>
        <alignment vertical="center"/>
      </dxf>
    </rfmt>
    <rcc rId="0" sId="9" s="1" dxf="1" numFmtId="4">
      <nc r="A5">
        <v>1</v>
      </nc>
      <ndxf>
        <font>
          <sz val="11"/>
          <color auto="1"/>
          <name val="DIN Offc"/>
          <family val="2"/>
          <scheme val="none"/>
        </font>
        <numFmt numFmtId="1" formatCode="0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9" s="1" dxf="1">
      <nc r="B5" t="inlineStr">
        <is>
          <t>Do</t>
        </is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thin">
            <color indexed="64"/>
          </left>
          <right style="medium">
            <color indexed="64"/>
          </right>
          <bottom style="thin">
            <color indexed="64"/>
          </bottom>
        </border>
      </ndxf>
    </rcc>
    <rfmt sheetId="9" s="1" sqref="C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D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E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F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G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H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I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J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K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L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M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N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top style="thin">
            <color indexed="64"/>
          </top>
          <bottom style="thin">
            <color indexed="64"/>
          </bottom>
        </border>
      </dxf>
    </rfmt>
    <rfmt sheetId="9" s="1" sqref="O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P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Q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R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9" s="1" dxf="1">
      <nc r="S5">
        <f>SUM(C5+E5+G5+I5+K5+O5+Q5)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9" s="1" dxf="1">
      <nc r="T5">
        <f>SUM(D5+F5+H5+J5+L5+P5+R5)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bottom style="thin">
            <color indexed="64"/>
          </bottom>
        </border>
      </ndxf>
    </rcc>
    <rfmt sheetId="9" s="1" sqref="U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V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9" s="1" dxf="1">
      <nc r="W5">
        <f>SUM(S5+U5)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medium">
            <color indexed="64"/>
          </left>
          <right style="thin">
            <color indexed="64"/>
          </right>
          <bottom style="thin">
            <color indexed="64"/>
          </bottom>
        </border>
      </ndxf>
    </rcc>
    <rcc rId="0" sId="9" s="1" dxf="1">
      <nc r="X5">
        <f>SUM(T5+V5)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9" s="1" sqref="Y5" start="0" length="0">
      <dxf>
        <font>
          <sz val="10"/>
          <color auto="1"/>
          <name val="DIN Offc"/>
          <family val="2"/>
          <scheme val="none"/>
        </font>
        <numFmt numFmtId="35" formatCode="_ * #,##0.00_ ;_ * \-#,##0.00_ ;_ * &quot;-&quot;??_ ;_ @_ "/>
        <alignment horizontal="left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="1" sqref="Z5" start="0" length="0">
      <dxf>
        <font>
          <sz val="10"/>
          <color auto="1"/>
          <name val="DIN Offc"/>
          <family val="2"/>
          <scheme val="none"/>
        </font>
        <numFmt numFmtId="164" formatCode="_ * #,##0.0_ ;_ * \-#,##0.0_ ;_ * &quot;-&quot;??_ ;_ @_ "/>
        <alignment horizontal="left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cc rId="0" sId="9" s="1" dxf="1">
      <nc r="AA5" t="inlineStr">
        <is>
          <t>°C</t>
        </is>
      </nc>
      <n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9" s="1" sqref="AB5" start="0" length="0">
      <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medium">
            <color indexed="64"/>
          </right>
          <bottom style="thin">
            <color indexed="64"/>
          </bottom>
        </border>
      </dxf>
    </rfmt>
    <rcc rId="0" sId="9" dxf="1">
      <nc r="AD5">
        <f>C5+E5+G5+I5+K5+M5+U5</f>
      </nc>
      <ndxf>
        <numFmt numFmtId="4" formatCode="#,##0.00"/>
      </ndxf>
    </rcc>
  </rrc>
  <rcc rId="13972" sId="9" numFmtId="4">
    <oc r="A5">
      <f>SUM(#REF!+1)</f>
    </oc>
    <nc r="A5">
      <v>1</v>
    </nc>
  </rcc>
  <rrc rId="13973" sId="9" ref="A37:XFD37" action="insertRow"/>
  <rcc rId="13974" sId="9">
    <nc r="A37">
      <f>SUM(A36+1)</f>
    </nc>
  </rcc>
  <rcc rId="13975" sId="9">
    <oc r="A38">
      <f>SUM(A36+1)</f>
    </oc>
    <nc r="A38">
      <f>SUM(A37+1)</f>
    </nc>
  </rcc>
  <rcc rId="13976" sId="9">
    <nc r="B37" t="inlineStr">
      <is>
        <t>Fr</t>
      </is>
    </nc>
  </rcc>
  <rcc rId="13977" sId="9">
    <oc r="B38" t="inlineStr">
      <is>
        <t>Fr.</t>
      </is>
    </oc>
    <nc r="B38" t="inlineStr">
      <is>
        <t>Sa</t>
      </is>
    </nc>
  </rcc>
  <rfmt sheetId="9" sqref="A38:AB38">
    <dxf>
      <fill>
        <patternFill>
          <bgColor theme="0" tint="-4.9989318521683403E-2"/>
        </patternFill>
      </fill>
    </dxf>
  </rfmt>
  <rcc rId="13978" sId="9" numFmtId="4">
    <nc r="D5">
      <v>6666.6666599999999</v>
    </nc>
  </rcc>
  <rcc rId="13979" sId="9" numFmtId="4">
    <nc r="D6">
      <v>6666.6666599999999</v>
    </nc>
  </rcc>
  <rcc rId="13980" sId="9" numFmtId="4">
    <nc r="D7">
      <v>6666.6666599999999</v>
    </nc>
  </rcc>
  <rcc rId="13981" sId="9" numFmtId="4">
    <nc r="D9">
      <v>6666.6666599999999</v>
    </nc>
  </rcc>
  <rcc rId="13982" sId="9" numFmtId="4">
    <nc r="D10">
      <v>6666.6666599999999</v>
    </nc>
  </rcc>
  <rcc rId="13983" sId="9" numFmtId="4">
    <nc r="D11">
      <v>6666.6666599999999</v>
    </nc>
  </rcc>
  <rcc rId="13984" sId="9" numFmtId="4">
    <nc r="D12">
      <v>6666.6666599999999</v>
    </nc>
  </rcc>
  <rcc rId="13985" sId="9" numFmtId="4">
    <nc r="D13">
      <v>6666.6666599999999</v>
    </nc>
  </rcc>
  <rcc rId="13986" sId="9" numFmtId="4">
    <nc r="D14">
      <v>6666.6666599999999</v>
    </nc>
  </rcc>
  <rcc rId="13987" sId="9" numFmtId="4">
    <nc r="D15">
      <v>6666.6666599999999</v>
    </nc>
  </rcc>
  <rcc rId="13988" sId="9" numFmtId="4">
    <nc r="D17">
      <v>6666.6666599999999</v>
    </nc>
  </rcc>
  <rcc rId="13989" sId="9" numFmtId="4">
    <nc r="D18">
      <v>6666.6666599999999</v>
    </nc>
  </rcc>
  <rcc rId="13990" sId="9" numFmtId="4">
    <nc r="D19">
      <v>6666.6666599999999</v>
    </nc>
  </rcc>
  <rcc rId="13991" sId="9" numFmtId="4">
    <nc r="D20">
      <v>6666.6666599999999</v>
    </nc>
  </rcc>
  <rcc rId="13992" sId="9" numFmtId="4">
    <nc r="D21">
      <v>6666.6666599999999</v>
    </nc>
  </rcc>
  <rcc rId="13993" sId="9" numFmtId="4">
    <nc r="D22">
      <v>6666.6666599999999</v>
    </nc>
  </rcc>
  <rcc rId="13994" sId="9" numFmtId="4">
    <nc r="D23">
      <v>6666.6666599999999</v>
    </nc>
  </rcc>
  <rcc rId="13995" sId="9" numFmtId="4">
    <nc r="D25">
      <v>6666.6666599999999</v>
    </nc>
  </rcc>
  <rcc rId="13996" sId="9" numFmtId="4">
    <nc r="D26">
      <v>6666.6666599999999</v>
    </nc>
  </rcc>
  <rcc rId="13997" sId="9" numFmtId="4">
    <nc r="D27">
      <v>6666.6666599999999</v>
    </nc>
  </rcc>
  <rcc rId="13998" sId="9" numFmtId="4">
    <nc r="D28">
      <v>6666.6666599999999</v>
    </nc>
  </rcc>
  <rcc rId="13999" sId="9" numFmtId="4">
    <nc r="D29">
      <v>6666.6666599999999</v>
    </nc>
  </rcc>
  <rcc rId="14000" sId="9" numFmtId="4">
    <nc r="D30">
      <v>6666.6666599999999</v>
    </nc>
  </rcc>
  <rcc rId="14001" sId="9" numFmtId="4">
    <nc r="D31">
      <v>6666.6666599999999</v>
    </nc>
  </rcc>
  <rcc rId="14002" sId="9" numFmtId="4">
    <nc r="D33">
      <v>6666.6666599999999</v>
    </nc>
  </rcc>
  <rcc rId="14003" sId="9" numFmtId="4">
    <nc r="D34">
      <v>6666.6666599999999</v>
    </nc>
  </rcc>
  <rcc rId="14004" sId="9" numFmtId="4">
    <nc r="D35">
      <v>6666.6666599999999</v>
    </nc>
  </rcc>
  <rcc rId="14005" sId="9" numFmtId="4">
    <nc r="D36">
      <v>6666.6666599999999</v>
    </nc>
  </rcc>
  <rcc rId="14006" sId="9" numFmtId="4">
    <nc r="D37">
      <v>6666.6666599999999</v>
    </nc>
  </rcc>
  <rcc rId="14007" sId="9" numFmtId="4">
    <nc r="D38">
      <v>6666.6666599999999</v>
    </nc>
  </rcc>
  <rcc rId="14008" sId="9" numFmtId="4">
    <nc r="F5">
      <v>5333.3333300000004</v>
    </nc>
  </rcc>
  <rcc rId="14009" sId="9" numFmtId="4">
    <nc r="F6">
      <v>5333.3333300000004</v>
    </nc>
  </rcc>
  <rcc rId="14010" sId="9" numFmtId="4">
    <nc r="F7">
      <v>5333.3333300000004</v>
    </nc>
  </rcc>
  <rcc rId="14011" sId="9" numFmtId="4">
    <nc r="F9">
      <v>5333.3333300000004</v>
    </nc>
  </rcc>
  <rcc rId="14012" sId="9" numFmtId="4">
    <nc r="F10">
      <v>5333.3333300000004</v>
    </nc>
  </rcc>
  <rcc rId="14013" sId="9" numFmtId="4">
    <nc r="F11">
      <v>5333.3333300000004</v>
    </nc>
  </rcc>
  <rcc rId="14014" sId="9" numFmtId="4">
    <nc r="F12">
      <v>5333.3333300000004</v>
    </nc>
  </rcc>
  <rcc rId="14015" sId="9" numFmtId="4">
    <nc r="F13">
      <v>5333.3333300000004</v>
    </nc>
  </rcc>
  <rcc rId="14016" sId="9" numFmtId="4">
    <nc r="F14">
      <v>5333.3333300000004</v>
    </nc>
  </rcc>
  <rcc rId="14017" sId="9" numFmtId="4">
    <nc r="F15">
      <v>5333.3333300000004</v>
    </nc>
  </rcc>
  <rcc rId="14018" sId="9" numFmtId="4">
    <nc r="F17">
      <v>5333.3333300000004</v>
    </nc>
  </rcc>
  <rcc rId="14019" sId="9" numFmtId="4">
    <nc r="F18">
      <v>5333.3333300000004</v>
    </nc>
  </rcc>
  <rcc rId="14020" sId="9" numFmtId="4">
    <nc r="F19">
      <v>5333.3333300000004</v>
    </nc>
  </rcc>
  <rcc rId="14021" sId="9" numFmtId="4">
    <nc r="F20">
      <v>5333.3333300000004</v>
    </nc>
  </rcc>
  <rcc rId="14022" sId="9" numFmtId="4">
    <nc r="F21">
      <v>5333.3333300000004</v>
    </nc>
  </rcc>
  <rcc rId="14023" sId="9" numFmtId="4">
    <nc r="F22">
      <v>5333.3333300000004</v>
    </nc>
  </rcc>
  <rcc rId="14024" sId="9" numFmtId="4">
    <nc r="F23">
      <v>5333.3333300000004</v>
    </nc>
  </rcc>
  <rcc rId="14025" sId="9" numFmtId="4">
    <nc r="F25">
      <v>5333.3333300000004</v>
    </nc>
  </rcc>
  <rcc rId="14026" sId="9" numFmtId="4">
    <nc r="F26">
      <v>5333.3333300000004</v>
    </nc>
  </rcc>
  <rcc rId="14027" sId="9" numFmtId="4">
    <nc r="F27">
      <v>5333.3333300000004</v>
    </nc>
  </rcc>
  <rcc rId="14028" sId="9" numFmtId="4">
    <nc r="F28">
      <v>5333.3333300000004</v>
    </nc>
  </rcc>
  <rcc rId="14029" sId="9" numFmtId="4">
    <nc r="F29">
      <v>5333.3333300000004</v>
    </nc>
  </rcc>
  <rcc rId="14030" sId="9" numFmtId="4">
    <nc r="F30">
      <v>5333.3333300000004</v>
    </nc>
  </rcc>
  <rcc rId="14031" sId="9" numFmtId="4">
    <nc r="F31">
      <v>5333.3333300000004</v>
    </nc>
  </rcc>
  <rcc rId="14032" sId="9" numFmtId="4">
    <nc r="F33">
      <v>5333.3333300000004</v>
    </nc>
  </rcc>
  <rcc rId="14033" sId="9" numFmtId="4">
    <nc r="F34">
      <v>5333.3333300000004</v>
    </nc>
  </rcc>
  <rcc rId="14034" sId="9" numFmtId="4">
    <nc r="F35">
      <v>5333.3333300000004</v>
    </nc>
  </rcc>
  <rcc rId="14035" sId="9" numFmtId="4">
    <nc r="F36">
      <v>5333.3333300000004</v>
    </nc>
  </rcc>
  <rcc rId="14036" sId="9" numFmtId="4">
    <nc r="F37">
      <v>5333.3333300000004</v>
    </nc>
  </rcc>
  <rcc rId="14037" sId="9" numFmtId="4">
    <nc r="F38">
      <v>5333.3333300000004</v>
    </nc>
  </rcc>
  <rfmt sheetId="9" sqref="E39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9" sqref="K39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9" sqref="M39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9" sqref="O39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9" sqref="N39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9" sqref="Q39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9" sqref="M30:M32" start="0" length="0">
    <dxf>
      <border>
        <right style="thin">
          <color indexed="64"/>
        </right>
      </border>
    </dxf>
  </rfmt>
  <rfmt sheetId="9" sqref="M22:M24" start="0" length="0">
    <dxf>
      <border>
        <right style="thin">
          <color indexed="64"/>
        </right>
      </border>
    </dxf>
  </rfmt>
  <rfmt sheetId="9" sqref="N24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M14:M16" start="0" length="0">
    <dxf>
      <border>
        <right style="thin">
          <color indexed="64"/>
        </right>
      </border>
    </dxf>
  </rfmt>
  <rfmt sheetId="9" sqref="M6:M8" start="0" length="0">
    <dxf>
      <border>
        <right style="thin">
          <color indexed="64"/>
        </right>
      </border>
    </dxf>
  </rfmt>
  <rfmt sheetId="9" sqref="I39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9" sqref="G39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9" sqref="M41:M43" start="0" length="0">
    <dxf>
      <border>
        <right style="thin">
          <color indexed="64"/>
        </right>
      </border>
    </dxf>
  </rfmt>
  <rfmt sheetId="9" sqref="N41:N43" start="0" length="0">
    <dxf>
      <border>
        <right style="thin">
          <color indexed="64"/>
        </right>
      </border>
    </dxf>
  </rfmt>
  <rfmt sheetId="9" sqref="O41:O43" start="0" length="0">
    <dxf>
      <border>
        <right style="thin">
          <color indexed="64"/>
        </right>
      </border>
    </dxf>
  </rfmt>
  <rcc rId="14038" sId="9" numFmtId="4">
    <nc r="H5">
      <v>500</v>
    </nc>
  </rcc>
  <rcc rId="14039" sId="9" numFmtId="4">
    <nc r="H6">
      <v>500</v>
    </nc>
  </rcc>
  <rcc rId="14040" sId="9" numFmtId="4">
    <nc r="H7">
      <v>500</v>
    </nc>
  </rcc>
  <rcc rId="14041" sId="9" numFmtId="4">
    <nc r="H9">
      <v>500</v>
    </nc>
  </rcc>
  <rcc rId="14042" sId="9" numFmtId="4">
    <nc r="H10">
      <v>500</v>
    </nc>
  </rcc>
  <rcc rId="14043" sId="9" numFmtId="4">
    <nc r="H11">
      <v>500</v>
    </nc>
  </rcc>
  <rcc rId="14044" sId="9" numFmtId="4">
    <nc r="H12">
      <v>500</v>
    </nc>
  </rcc>
  <rcc rId="14045" sId="9" numFmtId="4">
    <nc r="H13">
      <v>500</v>
    </nc>
  </rcc>
  <rcc rId="14046" sId="9" numFmtId="4">
    <nc r="H14">
      <v>500</v>
    </nc>
  </rcc>
  <rcc rId="14047" sId="9" numFmtId="4">
    <nc r="H15">
      <v>500</v>
    </nc>
  </rcc>
  <rcc rId="14048" sId="9" numFmtId="4">
    <nc r="H17">
      <v>500</v>
    </nc>
  </rcc>
  <rcc rId="14049" sId="9" numFmtId="4">
    <nc r="H18">
      <v>500</v>
    </nc>
  </rcc>
  <rcc rId="14050" sId="9" numFmtId="4">
    <nc r="H19">
      <v>500</v>
    </nc>
  </rcc>
  <rcc rId="14051" sId="9" numFmtId="4">
    <nc r="H20">
      <v>500</v>
    </nc>
  </rcc>
  <rcc rId="14052" sId="9" numFmtId="4">
    <nc r="H21">
      <v>500</v>
    </nc>
  </rcc>
  <rcc rId="14053" sId="9" numFmtId="4">
    <nc r="H22">
      <v>500</v>
    </nc>
  </rcc>
  <rcc rId="14054" sId="9" numFmtId="4">
    <nc r="H23">
      <v>500</v>
    </nc>
  </rcc>
  <rcc rId="14055" sId="9" numFmtId="4">
    <nc r="H25">
      <v>500</v>
    </nc>
  </rcc>
  <rcc rId="14056" sId="9" numFmtId="4">
    <nc r="H26">
      <v>500</v>
    </nc>
  </rcc>
  <rcc rId="14057" sId="9" numFmtId="4">
    <nc r="H27">
      <v>500</v>
    </nc>
  </rcc>
  <rcc rId="14058" sId="9" numFmtId="4">
    <nc r="H28">
      <v>500</v>
    </nc>
  </rcc>
  <rcc rId="14059" sId="9" numFmtId="4">
    <nc r="H29">
      <v>500</v>
    </nc>
  </rcc>
  <rcc rId="14060" sId="9" numFmtId="4">
    <nc r="H30">
      <v>500</v>
    </nc>
  </rcc>
  <rcc rId="14061" sId="9" numFmtId="4">
    <nc r="H31">
      <v>500</v>
    </nc>
  </rcc>
  <rcc rId="14062" sId="9" numFmtId="4">
    <nc r="H33">
      <v>500</v>
    </nc>
  </rcc>
  <rcc rId="14063" sId="9" numFmtId="4">
    <nc r="H34">
      <v>500</v>
    </nc>
  </rcc>
  <rcc rId="14064" sId="9" numFmtId="4">
    <nc r="H35">
      <v>500</v>
    </nc>
  </rcc>
  <rcc rId="14065" sId="9" numFmtId="4">
    <nc r="H36">
      <v>500</v>
    </nc>
  </rcc>
  <rcc rId="14066" sId="9" numFmtId="4">
    <nc r="H37">
      <v>500</v>
    </nc>
  </rcc>
  <rcc rId="14067" sId="9" numFmtId="4">
    <nc r="H38">
      <v>500</v>
    </nc>
  </rcc>
  <rcc rId="14068" sId="9" numFmtId="4">
    <nc r="L5">
      <v>5666.6666599999999</v>
    </nc>
  </rcc>
  <rcc rId="14069" sId="9" numFmtId="4">
    <nc r="L6">
      <v>5666.6666599999999</v>
    </nc>
  </rcc>
  <rcc rId="14070" sId="9" numFmtId="4">
    <nc r="L7">
      <v>5666.6666599999999</v>
    </nc>
  </rcc>
  <rcc rId="14071" sId="9" numFmtId="4">
    <nc r="L10">
      <v>5666.6666599999999</v>
    </nc>
  </rcc>
  <rcc rId="14072" sId="9" numFmtId="4">
    <nc r="L11">
      <v>5666.6666599999999</v>
    </nc>
  </rcc>
  <rcc rId="14073" sId="9" numFmtId="4">
    <nc r="L12">
      <v>5666.6666599999999</v>
    </nc>
  </rcc>
  <rcc rId="14074" sId="9" numFmtId="4">
    <nc r="L13">
      <v>5666.6666599999999</v>
    </nc>
  </rcc>
  <rcc rId="14075" sId="9" numFmtId="4">
    <nc r="L14">
      <v>5666.6666599999999</v>
    </nc>
  </rcc>
  <rcc rId="14076" sId="9" numFmtId="4">
    <nc r="L15">
      <v>5666.6666599999999</v>
    </nc>
  </rcc>
  <rcc rId="14077" sId="9" numFmtId="4">
    <nc r="L17">
      <v>5666.6666599999999</v>
    </nc>
  </rcc>
  <rcc rId="14078" sId="9" numFmtId="4">
    <nc r="L18">
      <v>5666.6666599999999</v>
    </nc>
  </rcc>
  <rcc rId="14079" sId="9" numFmtId="4">
    <nc r="L19">
      <v>5666.6666599999999</v>
    </nc>
  </rcc>
  <rcc rId="14080" sId="9" numFmtId="4">
    <nc r="L20">
      <v>5666.6666599999999</v>
    </nc>
  </rcc>
  <rcc rId="14081" sId="9" numFmtId="4">
    <nc r="L21">
      <v>5666.6666599999999</v>
    </nc>
  </rcc>
  <rcc rId="14082" sId="9" numFmtId="4">
    <nc r="L22">
      <v>5666.6666599999999</v>
    </nc>
  </rcc>
  <rcc rId="14083" sId="9" numFmtId="4">
    <nc r="L23">
      <v>5666.6666599999999</v>
    </nc>
  </rcc>
  <rcc rId="14084" sId="9" numFmtId="4">
    <nc r="L25">
      <v>5666.6666599999999</v>
    </nc>
  </rcc>
  <rcc rId="14085" sId="9" numFmtId="4">
    <nc r="L26">
      <v>5666.6666599999999</v>
    </nc>
  </rcc>
  <rcc rId="14086" sId="9" numFmtId="4">
    <nc r="L27">
      <v>5666.6666599999999</v>
    </nc>
  </rcc>
  <rcc rId="14087" sId="9" numFmtId="4">
    <nc r="L28">
      <v>5666.6666599999999</v>
    </nc>
  </rcc>
  <rcc rId="14088" sId="9" numFmtId="4">
    <nc r="L29">
      <v>5666.6666599999999</v>
    </nc>
  </rcc>
  <rcc rId="14089" sId="9" numFmtId="4">
    <nc r="L30">
      <v>5666.6666599999999</v>
    </nc>
  </rcc>
  <rcc rId="14090" sId="9" numFmtId="4">
    <nc r="L31">
      <v>5666.6666599999999</v>
    </nc>
  </rcc>
  <rcc rId="14091" sId="9" numFmtId="4">
    <nc r="L33">
      <v>5666.6666599999999</v>
    </nc>
  </rcc>
  <rcc rId="14092" sId="9" numFmtId="4">
    <nc r="L34">
      <v>5666.6666599999999</v>
    </nc>
  </rcc>
  <rcc rId="14093" sId="9" numFmtId="4">
    <nc r="L35">
      <v>5666.6666599999999</v>
    </nc>
  </rcc>
  <rcc rId="14094" sId="9" numFmtId="4">
    <nc r="L36">
      <v>5666.6666599999999</v>
    </nc>
  </rcc>
  <rcc rId="14095" sId="9" numFmtId="4">
    <nc r="L37">
      <v>5666.6666599999999</v>
    </nc>
  </rcc>
  <rcc rId="14096" sId="9" numFmtId="4">
    <nc r="L38">
      <v>5666.6666599999999</v>
    </nc>
  </rcc>
  <rcc rId="14097" sId="9" numFmtId="4">
    <nc r="L9">
      <v>5666.6666599999999</v>
    </nc>
  </rcc>
  <rcc rId="14098" sId="9" numFmtId="4">
    <nc r="J5">
      <v>500</v>
    </nc>
  </rcc>
  <rcc rId="14099" sId="9" numFmtId="4">
    <nc r="J6">
      <v>500</v>
    </nc>
  </rcc>
  <rcc rId="14100" sId="9" numFmtId="4">
    <nc r="J7">
      <v>500</v>
    </nc>
  </rcc>
  <rcc rId="14101" sId="9" numFmtId="4">
    <nc r="J9">
      <v>500</v>
    </nc>
  </rcc>
  <rcc rId="14102" sId="9" numFmtId="4">
    <nc r="J10">
      <v>500</v>
    </nc>
  </rcc>
  <rcc rId="14103" sId="9" numFmtId="4">
    <nc r="J11">
      <v>500</v>
    </nc>
  </rcc>
  <rcc rId="14104" sId="9" numFmtId="4">
    <nc r="J12">
      <v>500</v>
    </nc>
  </rcc>
  <rcc rId="14105" sId="9" numFmtId="4">
    <nc r="J13">
      <v>500</v>
    </nc>
  </rcc>
  <rcc rId="14106" sId="9" numFmtId="4">
    <nc r="J14">
      <v>500</v>
    </nc>
  </rcc>
  <rcc rId="14107" sId="9" numFmtId="4">
    <nc r="J15">
      <v>500</v>
    </nc>
  </rcc>
  <rcc rId="14108" sId="9" numFmtId="4">
    <nc r="J17">
      <v>500</v>
    </nc>
  </rcc>
  <rcc rId="14109" sId="9" numFmtId="4">
    <nc r="J18">
      <v>500</v>
    </nc>
  </rcc>
  <rcc rId="14110" sId="9" numFmtId="4">
    <nc r="J19">
      <v>500</v>
    </nc>
  </rcc>
  <rcc rId="14111" sId="9" numFmtId="4">
    <nc r="J20">
      <v>500</v>
    </nc>
  </rcc>
  <rcc rId="14112" sId="9" numFmtId="4">
    <nc r="J21">
      <v>500</v>
    </nc>
  </rcc>
  <rcc rId="14113" sId="9" numFmtId="4">
    <nc r="J22">
      <v>500</v>
    </nc>
  </rcc>
  <rcc rId="14114" sId="9" numFmtId="4">
    <nc r="J23">
      <v>500</v>
    </nc>
  </rcc>
  <rcc rId="14115" sId="9" numFmtId="4">
    <nc r="J25">
      <v>500</v>
    </nc>
  </rcc>
  <rcc rId="14116" sId="9" numFmtId="4">
    <nc r="J26">
      <v>500</v>
    </nc>
  </rcc>
  <rcc rId="14117" sId="9" numFmtId="4">
    <nc r="J27">
      <v>500</v>
    </nc>
  </rcc>
  <rcc rId="14118" sId="9" numFmtId="4">
    <nc r="J28">
      <v>500</v>
    </nc>
  </rcc>
  <rcc rId="14119" sId="9" numFmtId="4">
    <nc r="J29">
      <v>500</v>
    </nc>
  </rcc>
  <rcc rId="14120" sId="9" numFmtId="4">
    <nc r="J30">
      <v>500</v>
    </nc>
  </rcc>
  <rcc rId="14121" sId="9" numFmtId="4">
    <nc r="J31">
      <v>500</v>
    </nc>
  </rcc>
  <rcc rId="14122" sId="9" numFmtId="4">
    <nc r="J33">
      <v>500</v>
    </nc>
  </rcc>
  <rcc rId="14123" sId="9" numFmtId="4">
    <nc r="J34">
      <v>500</v>
    </nc>
  </rcc>
  <rcc rId="14124" sId="9" numFmtId="4">
    <nc r="J35">
      <v>500</v>
    </nc>
  </rcc>
  <rcc rId="14125" sId="9" numFmtId="4">
    <nc r="J36">
      <v>500</v>
    </nc>
  </rcc>
  <rcc rId="14126" sId="9" numFmtId="4">
    <nc r="J37">
      <v>500</v>
    </nc>
  </rcc>
  <rcc rId="14127" sId="9" numFmtId="4">
    <nc r="J38">
      <v>500</v>
    </nc>
  </rcc>
  <rcc rId="14128" sId="9">
    <oc r="N40">
      <f>SUM(N8+N16+N24+N32+N39)</f>
    </oc>
    <nc r="N40">
      <f>SUM(N8+N16+N24+N32+N39)</f>
    </nc>
  </rcc>
  <rcc rId="14129" sId="9">
    <oc r="N39">
      <f>SUM(N33:N38)</f>
    </oc>
    <nc r="N39">
      <f>SUM(N33:N38)</f>
    </nc>
  </rcc>
  <rcc rId="14130" sId="9" numFmtId="4">
    <nc r="P5">
      <v>3333.3333299999999</v>
    </nc>
  </rcc>
  <rcc rId="14131" sId="9" numFmtId="4">
    <nc r="P6">
      <v>3333.3333299999999</v>
    </nc>
  </rcc>
  <rcc rId="14132" sId="9" numFmtId="4">
    <nc r="P7">
      <v>3333.3333299999999</v>
    </nc>
  </rcc>
  <rcc rId="14133" sId="9" numFmtId="4">
    <nc r="P9">
      <v>3333.3333299999999</v>
    </nc>
  </rcc>
  <rcc rId="14134" sId="9" numFmtId="4">
    <nc r="P10">
      <v>3333.3333299999999</v>
    </nc>
  </rcc>
  <rcc rId="14135" sId="9" numFmtId="4">
    <nc r="P11">
      <v>3333.3333299999999</v>
    </nc>
  </rcc>
  <rcc rId="14136" sId="9" numFmtId="4">
    <nc r="P12">
      <v>3333.3333299999999</v>
    </nc>
  </rcc>
  <rcc rId="14137" sId="9" numFmtId="4">
    <nc r="P13">
      <v>3333.3333299999999</v>
    </nc>
  </rcc>
  <rcc rId="14138" sId="9" numFmtId="4">
    <nc r="P14">
      <v>3333.3333299999999</v>
    </nc>
  </rcc>
  <rcc rId="14139" sId="9" numFmtId="4">
    <nc r="P15">
      <v>3333.3333299999999</v>
    </nc>
  </rcc>
  <rcc rId="14140" sId="9" numFmtId="4">
    <nc r="P17">
      <v>3333.3333299999999</v>
    </nc>
  </rcc>
  <rcc rId="14141" sId="9" numFmtId="4">
    <nc r="P18">
      <v>3333.3333299999999</v>
    </nc>
  </rcc>
  <rcc rId="14142" sId="9" numFmtId="4">
    <nc r="P19">
      <v>3333.3333299999999</v>
    </nc>
  </rcc>
  <rcc rId="14143" sId="9" numFmtId="4">
    <nc r="P20">
      <v>3333.3333299999999</v>
    </nc>
  </rcc>
  <rcc rId="14144" sId="9" numFmtId="4">
    <nc r="P21">
      <v>3333.3333299999999</v>
    </nc>
  </rcc>
  <rcc rId="14145" sId="9" numFmtId="4">
    <nc r="P22">
      <v>3333.3333299999999</v>
    </nc>
  </rcc>
  <rcc rId="14146" sId="9" numFmtId="4">
    <nc r="P23">
      <v>3333.3333299999999</v>
    </nc>
  </rcc>
  <rcc rId="14147" sId="9" numFmtId="4">
    <nc r="P25">
      <v>3333.3333299999999</v>
    </nc>
  </rcc>
  <rcc rId="14148" sId="9" numFmtId="4">
    <nc r="P26">
      <v>3333.3333299999999</v>
    </nc>
  </rcc>
  <rcc rId="14149" sId="9" numFmtId="4">
    <nc r="P27">
      <v>3333.3333299999999</v>
    </nc>
  </rcc>
  <rcc rId="14150" sId="9" numFmtId="4">
    <nc r="P28">
      <v>3333.3333299999999</v>
    </nc>
  </rcc>
  <rcc rId="14151" sId="9" numFmtId="4">
    <nc r="P29">
      <v>3333.3333299999999</v>
    </nc>
  </rcc>
  <rcc rId="14152" sId="9" numFmtId="4">
    <nc r="P30">
      <v>3333.3333299999999</v>
    </nc>
  </rcc>
  <rcc rId="14153" sId="9" numFmtId="4">
    <nc r="P31">
      <v>3333.3333299999999</v>
    </nc>
  </rcc>
  <rcc rId="14154" sId="9" numFmtId="4">
    <nc r="P33">
      <v>3333.3333299999999</v>
    </nc>
  </rcc>
  <rcc rId="14155" sId="9" numFmtId="4">
    <nc r="P34">
      <v>3333.3333299999999</v>
    </nc>
  </rcc>
  <rcc rId="14156" sId="9" numFmtId="4">
    <nc r="P35">
      <v>3333.3333299999999</v>
    </nc>
  </rcc>
  <rcc rId="14157" sId="9" numFmtId="4">
    <nc r="P36">
      <v>3333.3333299999999</v>
    </nc>
  </rcc>
  <rcc rId="14158" sId="9" numFmtId="4">
    <nc r="P37">
      <v>3333.3333299999999</v>
    </nc>
  </rcc>
  <rcc rId="14159" sId="9" numFmtId="4">
    <nc r="P38">
      <v>3333.3333299999999</v>
    </nc>
  </rcc>
  <rfmt sheetId="9" sqref="O1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160" sId="9" numFmtId="4">
    <nc r="R5">
      <v>7016.6666599999999</v>
    </nc>
  </rcc>
  <rcc rId="14161" sId="9" numFmtId="4">
    <nc r="R6">
      <v>7016.6666599999999</v>
    </nc>
  </rcc>
  <rcc rId="14162" sId="9" numFmtId="4">
    <nc r="R7">
      <v>7016.6666599999999</v>
    </nc>
  </rcc>
  <rcc rId="14163" sId="9" numFmtId="4">
    <nc r="R9">
      <v>7016.6666599999999</v>
    </nc>
  </rcc>
  <rcc rId="14164" sId="9" numFmtId="4">
    <nc r="R10">
      <v>7016.6666599999999</v>
    </nc>
  </rcc>
  <rcc rId="14165" sId="9" numFmtId="4">
    <nc r="R11">
      <v>7016.6666599999999</v>
    </nc>
  </rcc>
  <rcc rId="14166" sId="9" numFmtId="4">
    <nc r="R12">
      <v>7016.6666599999999</v>
    </nc>
  </rcc>
  <rcc rId="14167" sId="9" numFmtId="4">
    <nc r="R13">
      <v>7016.6666599999999</v>
    </nc>
  </rcc>
  <rcc rId="14168" sId="9" numFmtId="4">
    <nc r="R14">
      <v>7016.6666599999999</v>
    </nc>
  </rcc>
  <rcc rId="14169" sId="9" numFmtId="4">
    <nc r="R15">
      <v>7016.6666599999999</v>
    </nc>
  </rcc>
  <rcc rId="14170" sId="9" numFmtId="4">
    <nc r="R17">
      <v>7016.6666599999999</v>
    </nc>
  </rcc>
  <rcc rId="14171" sId="9" numFmtId="4">
    <nc r="R18">
      <v>7016.6666599999999</v>
    </nc>
  </rcc>
  <rcc rId="14172" sId="9" numFmtId="4">
    <nc r="R19">
      <v>7016.6666599999999</v>
    </nc>
  </rcc>
  <rcc rId="14173" sId="9" numFmtId="4">
    <nc r="R20">
      <v>7016.6666599999999</v>
    </nc>
  </rcc>
  <rcc rId="14174" sId="9" numFmtId="4">
    <nc r="R21">
      <v>7016.6666599999999</v>
    </nc>
  </rcc>
  <rcc rId="14175" sId="9" numFmtId="4">
    <nc r="R22">
      <v>7016.6666599999999</v>
    </nc>
  </rcc>
  <rcc rId="14176" sId="9" numFmtId="4">
    <nc r="R23">
      <v>7016.6666599999999</v>
    </nc>
  </rcc>
  <rcc rId="14177" sId="9" numFmtId="4">
    <nc r="R25">
      <v>7016.6666599999999</v>
    </nc>
  </rcc>
  <rcc rId="14178" sId="9" numFmtId="4">
    <nc r="R26">
      <v>7016.6666599999999</v>
    </nc>
  </rcc>
  <rcc rId="14179" sId="9" numFmtId="4">
    <nc r="R27">
      <v>7016.6666599999999</v>
    </nc>
  </rcc>
  <rcc rId="14180" sId="9" numFmtId="4">
    <nc r="R28">
      <v>7016.6666599999999</v>
    </nc>
  </rcc>
  <rcc rId="14181" sId="9" numFmtId="4">
    <nc r="R29">
      <v>7016.6666599999999</v>
    </nc>
  </rcc>
  <rcc rId="14182" sId="9" numFmtId="4">
    <nc r="R30">
      <v>7016.6666599999999</v>
    </nc>
  </rcc>
  <rcc rId="14183" sId="9" numFmtId="4">
    <nc r="R31">
      <v>7016.6666599999999</v>
    </nc>
  </rcc>
  <rcc rId="14184" sId="9" numFmtId="4">
    <nc r="R33">
      <v>7016.6666599999999</v>
    </nc>
  </rcc>
  <rcc rId="14185" sId="9" numFmtId="4">
    <nc r="R34">
      <v>7016.6666599999999</v>
    </nc>
  </rcc>
  <rcc rId="14186" sId="9" numFmtId="4">
    <nc r="R35">
      <v>7016.6666599999999</v>
    </nc>
  </rcc>
  <rcc rId="14187" sId="9" numFmtId="4">
    <nc r="R36">
      <v>7016.6666599999999</v>
    </nc>
  </rcc>
  <rcc rId="14188" sId="9" numFmtId="4">
    <nc r="R37">
      <v>7016.6666599999999</v>
    </nc>
  </rcc>
  <rcc rId="14189" sId="9" numFmtId="4">
    <nc r="R38">
      <v>7016.6666599999999</v>
    </nc>
  </rcc>
  <rcc rId="14190" sId="9">
    <nc r="T37">
      <f>SUM(D37+F37+H37+J37+L37+P37+R37)</f>
    </nc>
  </rcc>
  <rcc rId="14191" sId="9" numFmtId="4">
    <nc r="V5">
      <v>400</v>
    </nc>
  </rcc>
  <rcc rId="14192" sId="9" numFmtId="4">
    <nc r="V7">
      <v>400</v>
    </nc>
  </rcc>
  <rcc rId="14193" sId="9" numFmtId="4">
    <nc r="V6">
      <v>400</v>
    </nc>
  </rcc>
  <rcc rId="14194" sId="9" numFmtId="4">
    <nc r="V9">
      <v>400</v>
    </nc>
  </rcc>
  <rcc rId="14195" sId="9" numFmtId="4">
    <nc r="V10">
      <v>400</v>
    </nc>
  </rcc>
  <rcc rId="14196" sId="9" numFmtId="4">
    <nc r="V11">
      <v>400</v>
    </nc>
  </rcc>
  <rcc rId="14197" sId="9" numFmtId="4">
    <nc r="V12">
      <v>400</v>
    </nc>
  </rcc>
  <rcc rId="14198" sId="9" numFmtId="4">
    <nc r="V13">
      <v>400</v>
    </nc>
  </rcc>
  <rcc rId="14199" sId="9" numFmtId="4">
    <nc r="V14">
      <v>400</v>
    </nc>
  </rcc>
  <rcc rId="14200" sId="9" numFmtId="4">
    <nc r="V15">
      <v>400</v>
    </nc>
  </rcc>
  <rcc rId="14201" sId="9" numFmtId="4">
    <nc r="V17">
      <v>400</v>
    </nc>
  </rcc>
  <rcc rId="14202" sId="9" numFmtId="4">
    <nc r="V18">
      <v>400</v>
    </nc>
  </rcc>
  <rcc rId="14203" sId="9" numFmtId="4">
    <nc r="V19">
      <v>400</v>
    </nc>
  </rcc>
  <rcc rId="14204" sId="9" numFmtId="4">
    <nc r="V20">
      <v>400</v>
    </nc>
  </rcc>
  <rcc rId="14205" sId="9" numFmtId="4">
    <nc r="V21">
      <v>400</v>
    </nc>
  </rcc>
  <rcc rId="14206" sId="9" numFmtId="4">
    <nc r="V22">
      <v>400</v>
    </nc>
  </rcc>
  <rcc rId="14207" sId="9" numFmtId="4">
    <nc r="V23">
      <v>400</v>
    </nc>
  </rcc>
  <rcc rId="14208" sId="9" numFmtId="4">
    <nc r="V25">
      <v>400</v>
    </nc>
  </rcc>
  <rcc rId="14209" sId="9" numFmtId="4">
    <nc r="V26">
      <v>400</v>
    </nc>
  </rcc>
  <rcc rId="14210" sId="9" numFmtId="4">
    <nc r="V27">
      <v>400</v>
    </nc>
  </rcc>
  <rcc rId="14211" sId="9" numFmtId="4">
    <nc r="V28">
      <v>400</v>
    </nc>
  </rcc>
  <rcc rId="14212" sId="9" numFmtId="4">
    <nc r="V29">
      <v>400</v>
    </nc>
  </rcc>
  <rcc rId="14213" sId="9" numFmtId="4">
    <nc r="V30">
      <v>400</v>
    </nc>
  </rcc>
  <rcc rId="14214" sId="9" numFmtId="4">
    <nc r="V31">
      <v>400</v>
    </nc>
  </rcc>
  <rcc rId="14215" sId="9" numFmtId="4">
    <nc r="V33">
      <v>400</v>
    </nc>
  </rcc>
  <rcc rId="14216" sId="9" numFmtId="4">
    <nc r="V34">
      <v>400</v>
    </nc>
  </rcc>
  <rcc rId="14217" sId="9" numFmtId="4">
    <nc r="V35">
      <v>400</v>
    </nc>
  </rcc>
  <rcc rId="14218" sId="9" numFmtId="4">
    <nc r="V36">
      <v>400</v>
    </nc>
  </rcc>
  <rcc rId="14219" sId="9" numFmtId="4">
    <nc r="V37">
      <v>400</v>
    </nc>
  </rcc>
  <rcc rId="14220" sId="9" numFmtId="4">
    <nc r="V38">
      <v>400</v>
    </nc>
  </rcc>
  <rcc rId="14221" sId="9">
    <nc r="W37">
      <f>SUM(S37+U37)</f>
    </nc>
  </rcc>
  <rcc rId="14222" sId="9">
    <nc r="X37">
      <f>SUM(T37+V37)</f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6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235" sId="10" ref="A5:XFD5" action="deleteRow">
    <undo index="0" exp="area" dr="Z5:Z6" r="Z7" sId="10"/>
    <undo index="65535" exp="area" dr="X5:X6" r="X7" sId="10"/>
    <undo index="65535" exp="area" dr="W5:W6" r="W7" sId="10"/>
    <undo index="65535" exp="area" dr="V5:V6" r="V7" sId="10"/>
    <undo index="65535" exp="area" dr="U5:U6" r="U7" sId="10"/>
    <undo index="65535" exp="area" dr="T5:T6" r="T7" sId="10"/>
    <undo index="65535" exp="area" dr="S5:S6" r="S7" sId="10"/>
    <undo index="65535" exp="area" dr="R5:R6" r="R7" sId="10"/>
    <undo index="65535" exp="area" dr="Q5:Q6" r="Q7" sId="10"/>
    <undo index="65535" exp="area" dr="P5:P6" r="P7" sId="10"/>
    <undo index="65535" exp="area" dr="O5:O6" r="O7" sId="10"/>
    <undo index="65535" exp="area" dr="N5:N6" r="N7" sId="10"/>
    <undo index="65535" exp="area" dr="M5:M6" r="M7" sId="10"/>
    <undo index="65535" exp="area" dr="L5:L6" r="L7" sId="10"/>
    <undo index="65535" exp="area" dr="K5:K6" r="K7" sId="10"/>
    <undo index="65535" exp="area" dr="J5:J6" r="J7" sId="10"/>
    <undo index="65535" exp="area" dr="I5:I6" r="I7" sId="10"/>
    <undo index="65535" exp="area" dr="H5:H6" r="H7" sId="10"/>
    <undo index="65535" exp="area" dr="G5:G6" r="G7" sId="10"/>
    <undo index="65535" exp="area" dr="F5:F6" r="F7" sId="10"/>
    <undo index="65535" exp="area" dr="E5:E6" r="E7" sId="10"/>
    <undo index="65535" exp="area" dr="D5:D6" r="D7" sId="10"/>
    <undo index="65535" exp="area" dr="C5:C6" r="C7" sId="10"/>
    <undo index="0" exp="ref" v="1" dr="A5" r="A6" sId="10"/>
    <rfmt sheetId="10" xfDxf="1" sqref="A5:XFD5" start="0" length="0">
      <dxf>
        <alignment vertical="center"/>
      </dxf>
    </rfmt>
    <rcc rId="0" sId="10" s="1" dxf="1" numFmtId="4">
      <nc r="A5">
        <v>1</v>
      </nc>
      <ndxf>
        <font>
          <sz val="11"/>
          <color auto="1"/>
          <name val="DIN Offc"/>
          <family val="2"/>
          <scheme val="none"/>
        </font>
        <numFmt numFmtId="1" formatCode="0"/>
        <fill>
          <patternFill patternType="solid">
            <bgColor theme="0" tint="-4.9989318521683403E-2"/>
          </patternFill>
        </fill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0" s="1" dxf="1">
      <nc r="B5" t="inlineStr">
        <is>
          <t>Sa</t>
        </is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theme="0" tint="-4.9989318521683403E-2"/>
          </patternFill>
        </fill>
        <alignment horizontal="center"/>
        <border outline="0">
          <left style="thin">
            <color indexed="64"/>
          </left>
          <right style="medium">
            <color indexed="64"/>
          </right>
          <bottom style="thin">
            <color indexed="64"/>
          </bottom>
        </border>
      </ndxf>
    </rcc>
    <rfmt sheetId="10" s="1" sqref="C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D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E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F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G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H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I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J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K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L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M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N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top style="thin">
            <color indexed="64"/>
          </top>
          <bottom style="thin">
            <color indexed="64"/>
          </bottom>
        </border>
      </dxf>
    </rfmt>
    <rfmt sheetId="10" s="1" sqref="O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P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Q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R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s="1" dxf="1">
      <nc r="S5">
        <f>SUM(C5+E5+G5+I5+K5+O5+Q5)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theme="0" tint="-4.9989318521683403E-2"/>
          </patternFill>
        </fill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0" s="1" dxf="1">
      <nc r="T5">
        <f>SUM(D5+F5+H5+P5+J5+L5+R5)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theme="0" tint="-4.9989318521683403E-2"/>
          </patternFill>
        </fill>
        <alignment horizontal="center"/>
        <border outline="0">
          <bottom style="thin">
            <color indexed="64"/>
          </bottom>
        </border>
      </ndxf>
    </rcc>
    <rcc rId="0" sId="10" s="1" dxf="1" numFmtId="4">
      <nc r="U5">
        <v>0</v>
      </nc>
      <n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="1" sqref="V5" start="0" length="0">
      <dxf>
        <font>
          <sz val="11"/>
          <color auto="1"/>
          <name val="DIN Offc"/>
          <family val="2"/>
          <scheme val="none"/>
        </font>
        <numFmt numFmtId="4" formatCode="#,##0.00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0" s="1" dxf="1">
      <nc r="W5">
        <f>SUM(S5+U5)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theme="0" tint="-4.9989318521683403E-2"/>
          </patternFill>
        </fill>
        <border outline="0">
          <left style="medium">
            <color indexed="64"/>
          </left>
          <right style="thin">
            <color indexed="64"/>
          </right>
          <bottom style="thin">
            <color indexed="64"/>
          </bottom>
        </border>
      </ndxf>
    </rcc>
    <rcc rId="0" sId="10" s="1" dxf="1">
      <nc r="X5">
        <f>SUM(T5+V5)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theme="0" tint="-4.9989318521683403E-2"/>
          </patternFill>
        </fill>
        <border outline="0">
          <left style="thin">
            <color indexed="64"/>
          </left>
          <right style="medium">
            <color indexed="64"/>
          </right>
          <bottom style="thin">
            <color indexed="64"/>
          </bottom>
        </border>
      </ndxf>
    </rcc>
    <rfmt sheetId="10" s="1" sqref="Y5" start="0" length="0">
      <dxf>
        <font>
          <sz val="10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theme="0" tint="-4.9989318521683403E-2"/>
          </patternFill>
        </fill>
        <alignment horizontal="left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="1" sqref="Z5" start="0" length="0">
      <dxf>
        <font>
          <sz val="10"/>
          <color auto="1"/>
          <name val="DIN Offc"/>
          <family val="2"/>
          <scheme val="none"/>
        </font>
        <numFmt numFmtId="164" formatCode="_ * #,##0.0_ ;_ * \-#,##0.0_ ;_ * &quot;-&quot;??_ ;_ @_ "/>
        <fill>
          <patternFill patternType="solid">
            <bgColor theme="0" tint="-4.9989318521683403E-2"/>
          </patternFill>
        </fill>
        <alignment horizontal="left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cc rId="0" sId="10" s="1" dxf="1">
      <nc r="AA5" t="inlineStr">
        <is>
          <t>°C</t>
        </is>
      </nc>
      <ndxf>
        <font>
          <sz val="10"/>
          <color auto="1"/>
          <name val="DIN Offc"/>
          <family val="2"/>
          <scheme val="none"/>
        </font>
        <numFmt numFmtId="30" formatCode="@"/>
        <fill>
          <patternFill patternType="solid">
            <bgColor theme="0" tint="-4.9989318521683403E-2"/>
          </patternFill>
        </fill>
        <alignment horizontal="center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="1" sqref="AB5" start="0" length="0">
      <dxf>
        <font>
          <sz val="10"/>
          <color auto="1"/>
          <name val="DIN Offc"/>
          <family val="2"/>
          <scheme val="none"/>
        </font>
        <numFmt numFmtId="30" formatCode="@"/>
        <fill>
          <patternFill patternType="solid">
            <bgColor theme="0" tint="-4.9989318521683403E-2"/>
          </patternFill>
        </fill>
        <alignment horizontal="center"/>
        <border outline="0">
          <right style="medium">
            <color indexed="64"/>
          </right>
          <bottom style="thin">
            <color indexed="64"/>
          </bottom>
        </border>
      </dxf>
    </rfmt>
    <rcc rId="0" sId="10" dxf="1">
      <nc r="AD5">
        <f>C5+E5+G5+I5+K5+M5+U5</f>
      </nc>
      <ndxf>
        <numFmt numFmtId="4" formatCode="#,##0.00"/>
      </ndxf>
    </rcc>
  </rrc>
  <rcc rId="14236" sId="10" numFmtId="4">
    <oc r="A5">
      <f>SUM(#REF!+1)</f>
    </oc>
    <nc r="A5">
      <v>1</v>
    </nc>
  </rcc>
  <rrc rId="14237" sId="10" ref="A39:XFD39" action="insertRow"/>
  <rcc rId="14238" sId="10" odxf="1" dxf="1" numFmtId="4">
    <nc r="A39">
      <v>30</v>
    </nc>
    <odxf>
      <font>
        <b/>
        <color auto="1"/>
        <name val="DIN Offc"/>
        <scheme val="none"/>
      </font>
      <numFmt numFmtId="35" formatCode="_ * #,##0.00_ ;_ * \-#,##0.00_ ;_ * &quot;-&quot;??_ ;_ @_ "/>
      <fill>
        <patternFill>
          <bgColor theme="0" tint="-0.14999847407452621"/>
        </patternFill>
      </fill>
      <alignment horizontal="right"/>
      <border outline="0">
        <right/>
      </border>
    </odxf>
    <ndxf>
      <font>
        <b val="0"/>
        <color auto="1"/>
        <name val="DIN Offc"/>
        <scheme val="none"/>
      </font>
      <numFmt numFmtId="1" formatCode="0"/>
      <fill>
        <patternFill>
          <bgColor theme="0" tint="-4.9989318521683403E-2"/>
        </patternFill>
      </fill>
      <alignment horizontal="center"/>
      <border outline="0">
        <right style="thin">
          <color indexed="64"/>
        </right>
      </border>
    </ndxf>
  </rcc>
  <rfmt sheetId="10" sqref="B39" start="0" length="0">
    <dxf>
      <font>
        <b val="0"/>
        <color auto="1"/>
        <name val="DIN Offc"/>
        <scheme val="none"/>
      </font>
      <numFmt numFmtId="35" formatCode="_ * #,##0.00_ ;_ * \-#,##0.00_ ;_ * &quot;-&quot;??_ ;_ @_ "/>
      <fill>
        <patternFill>
          <bgColor theme="0" tint="-4.9989318521683403E-2"/>
        </patternFill>
      </fill>
      <alignment horizontal="center"/>
      <border outline="0">
        <left style="thin">
          <color indexed="64"/>
        </left>
      </border>
    </dxf>
  </rfmt>
  <rcc rId="14239" sId="10">
    <nc r="B39" t="inlineStr">
      <is>
        <t>Mo</t>
      </is>
    </nc>
  </rcc>
  <rcc rId="14240" sId="10">
    <oc r="B40" t="inlineStr">
      <is>
        <t>Mo</t>
      </is>
    </oc>
    <nc r="B40" t="inlineStr">
      <is>
        <t>Di</t>
      </is>
    </nc>
  </rcc>
  <rfmt sheetId="10" sqref="A39:B40">
    <dxf>
      <fill>
        <patternFill patternType="none">
          <bgColor auto="1"/>
        </patternFill>
      </fill>
    </dxf>
  </rfmt>
  <rfmt sheetId="10" sqref="C39:AB39">
    <dxf>
      <fill>
        <patternFill patternType="none">
          <bgColor auto="1"/>
        </patternFill>
      </fill>
    </dxf>
  </rfmt>
  <rfmt sheetId="10" sqref="W39:X40">
    <dxf>
      <fill>
        <patternFill patternType="solid">
          <bgColor rgb="FFFFFFCC"/>
        </patternFill>
      </fill>
    </dxf>
  </rfmt>
  <rcc rId="14241" sId="10" odxf="1" dxf="1" numFmtId="4">
    <nc r="U39">
      <v>0</v>
    </nc>
    <odxf>
      <font>
        <b/>
        <color auto="1"/>
        <name val="DIN Offc"/>
        <scheme val="none"/>
      </font>
    </odxf>
    <ndxf>
      <font>
        <b val="0"/>
        <color auto="1"/>
        <name val="DIN Offc"/>
        <scheme val="none"/>
      </font>
    </ndxf>
  </rcc>
  <rcc rId="14242" sId="10" odxf="1" dxf="1">
    <nc r="S39">
      <f>SUM(C39+E39+G39+I39+K39+O39+Q39)</f>
    </nc>
    <odxf>
      <font>
        <b/>
        <color auto="1"/>
        <name val="DIN Offc"/>
        <scheme val="none"/>
      </font>
      <numFmt numFmtId="4" formatCode="#,##0.00"/>
      <alignment horizontal="general"/>
    </odxf>
    <ndxf>
      <font>
        <b val="0"/>
        <color auto="1"/>
        <name val="DIN Offc"/>
        <scheme val="none"/>
      </font>
      <numFmt numFmtId="35" formatCode="_ * #,##0.00_ ;_ * \-#,##0.00_ ;_ * &quot;-&quot;??_ ;_ @_ "/>
      <alignment horizontal="center"/>
    </ndxf>
  </rcc>
  <rcc rId="14243" sId="10" odxf="1" dxf="1">
    <nc r="T39">
      <f>SUM(D39+F39+H39+P39+J39+L39+R39)</f>
    </nc>
    <odxf>
      <font>
        <b/>
        <color auto="1"/>
        <name val="DIN Offc"/>
        <scheme val="none"/>
      </font>
      <numFmt numFmtId="4" formatCode="#,##0.00"/>
      <alignment horizontal="general"/>
    </odxf>
    <ndxf>
      <font>
        <b val="0"/>
        <color auto="1"/>
        <name val="DIN Offc"/>
        <scheme val="none"/>
      </font>
      <numFmt numFmtId="35" formatCode="_ * #,##0.00_ ;_ * \-#,##0.00_ ;_ * &quot;-&quot;??_ ;_ @_ "/>
      <alignment horizontal="center"/>
    </ndxf>
  </rcc>
  <rfmt sheetId="10" sqref="M12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2:J13">
    <dxf>
      <fill>
        <patternFill patternType="solid">
          <bgColor theme="0" tint="-4.9989318521683403E-2"/>
        </patternFill>
      </fill>
    </dxf>
  </rfmt>
  <rfmt sheetId="10" sqref="M31:M35" start="0" length="0">
    <dxf>
      <border>
        <right style="thin">
          <color indexed="64"/>
        </right>
      </border>
    </dxf>
  </rfmt>
  <rfmt sheetId="10" sqref="M43:M45" start="0" length="0">
    <dxf>
      <border>
        <right style="thin">
          <color indexed="64"/>
        </right>
      </border>
    </dxf>
  </rfmt>
  <rfmt sheetId="10" sqref="O44:O45" start="0" length="0">
    <dxf>
      <border>
        <right style="thin">
          <color indexed="64"/>
        </right>
      </border>
    </dxf>
  </rfmt>
  <rfmt sheetId="10" sqref="N44:N45" start="0" length="0">
    <dxf>
      <border>
        <right style="thin">
          <color indexed="64"/>
        </right>
      </border>
    </dxf>
  </rfmt>
  <rcc rId="14244" sId="10" numFmtId="4">
    <nc r="D5">
      <v>9354.8387000000002</v>
    </nc>
  </rcc>
  <rcc rId="14245" sId="10" numFmtId="4">
    <nc r="D7">
      <v>9354.8387000000002</v>
    </nc>
  </rcc>
  <rcc rId="14246" sId="10" numFmtId="4">
    <nc r="D8">
      <v>9354.8387000000002</v>
    </nc>
  </rcc>
  <rcc rId="14247" sId="10" numFmtId="4">
    <nc r="D9">
      <v>9354.8387000000002</v>
    </nc>
  </rcc>
  <rcc rId="14248" sId="10" numFmtId="4">
    <nc r="D10">
      <v>9354.8387000000002</v>
    </nc>
  </rcc>
  <rcc rId="14249" sId="10" numFmtId="4">
    <nc r="D11">
      <v>9354.8387000000002</v>
    </nc>
  </rcc>
  <rcc rId="14250" sId="10" numFmtId="4">
    <nc r="D12">
      <v>9354.8387000000002</v>
    </nc>
  </rcc>
  <rcc rId="14251" sId="10" numFmtId="4">
    <nc r="D13">
      <v>9354.8387000000002</v>
    </nc>
  </rcc>
  <rcc rId="14252" sId="10" numFmtId="4">
    <nc r="D15">
      <v>9354.8387000000002</v>
    </nc>
  </rcc>
  <rcc rId="14253" sId="10" numFmtId="4">
    <nc r="D16">
      <v>9354.8387000000002</v>
    </nc>
  </rcc>
  <rcc rId="14254" sId="10" numFmtId="4">
    <nc r="D17">
      <v>9354.8387000000002</v>
    </nc>
  </rcc>
  <rcc rId="14255" sId="10" numFmtId="4">
    <nc r="D18">
      <v>9354.8387000000002</v>
    </nc>
  </rcc>
  <rcc rId="14256" sId="10" numFmtId="4">
    <nc r="D19">
      <v>9354.8387000000002</v>
    </nc>
  </rcc>
  <rcc rId="14257" sId="10" numFmtId="4">
    <nc r="D20">
      <v>9354.8387000000002</v>
    </nc>
  </rcc>
  <rcc rId="14258" sId="10" numFmtId="4">
    <nc r="D21">
      <v>9354.8387000000002</v>
    </nc>
  </rcc>
  <rcc rId="14259" sId="10" numFmtId="4">
    <nc r="D23">
      <v>9354.8387000000002</v>
    </nc>
  </rcc>
  <rcc rId="14260" sId="10" numFmtId="4">
    <nc r="D24">
      <v>9354.8387000000002</v>
    </nc>
  </rcc>
  <rcc rId="14261" sId="10" numFmtId="4">
    <nc r="D25">
      <v>9354.8387000000002</v>
    </nc>
  </rcc>
  <rcc rId="14262" sId="10" numFmtId="4">
    <nc r="D26">
      <v>9354.8387000000002</v>
    </nc>
  </rcc>
  <rcc rId="14263" sId="10" numFmtId="4">
    <nc r="D27">
      <v>9354.8387000000002</v>
    </nc>
  </rcc>
  <rcc rId="14264" sId="10" numFmtId="4">
    <nc r="D28">
      <v>9354.8387000000002</v>
    </nc>
  </rcc>
  <rcc rId="14265" sId="10" numFmtId="4">
    <nc r="D29">
      <v>9354.8387000000002</v>
    </nc>
  </rcc>
  <rcc rId="14266" sId="10" numFmtId="4">
    <nc r="D31">
      <v>9354.8387000000002</v>
    </nc>
  </rcc>
  <rcc rId="14267" sId="10" numFmtId="4">
    <nc r="D32">
      <v>9354.8387000000002</v>
    </nc>
  </rcc>
  <rcc rId="14268" sId="10" numFmtId="4">
    <nc r="D33">
      <v>9354.8387000000002</v>
    </nc>
  </rcc>
  <rcc rId="14269" sId="10" numFmtId="4">
    <nc r="D34">
      <v>9354.8387000000002</v>
    </nc>
  </rcc>
  <rcc rId="14270" sId="10" numFmtId="4">
    <nc r="D35">
      <v>9354.8387000000002</v>
    </nc>
  </rcc>
  <rcc rId="14271" sId="10" numFmtId="4">
    <nc r="D36">
      <v>9354.8387000000002</v>
    </nc>
  </rcc>
  <rcc rId="14272" sId="10" numFmtId="4">
    <nc r="D37">
      <v>9354.8387000000002</v>
    </nc>
  </rcc>
  <rcc rId="14273" sId="10" numFmtId="4">
    <nc r="D40">
      <v>9354.8387000000002</v>
    </nc>
  </rcc>
  <rcc rId="14274" sId="10">
    <oc r="D41">
      <f>SUM(D40)</f>
    </oc>
    <nc r="D41">
      <f>SUM(D39:D40)</f>
    </nc>
  </rcc>
  <rcc rId="14275" sId="10">
    <oc r="C41">
      <f>SUM(C40)</f>
    </oc>
    <nc r="C41">
      <f>SUM(C39:C40)</f>
    </nc>
  </rcc>
  <rfmt sheetId="10" sqref="E4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cc rId="14276" sId="10">
    <oc r="E41">
      <f>SUM(E40)</f>
    </oc>
    <nc r="E41">
      <f>SUM(E39:E40)</f>
    </nc>
  </rcc>
  <rcc rId="14277" sId="10">
    <oc r="F41">
      <f>SUM(F40)</f>
    </oc>
    <nc r="F41">
      <f>SUM(F39:F40)</f>
    </nc>
  </rcc>
  <rcc rId="14278" sId="10">
    <oc r="G41">
      <f>SUM(G40)</f>
    </oc>
    <nc r="G41">
      <f>SUM(G39:G40)</f>
    </nc>
  </rcc>
  <rcc rId="14279" sId="10">
    <oc r="H41">
      <f>SUM(H40)</f>
    </oc>
    <nc r="H41">
      <f>SUM(H39:H40)</f>
    </nc>
  </rcc>
  <rfmt sheetId="10" sqref="G4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cc rId="14280" sId="10">
    <oc r="I41">
      <f>SUM(I40)</f>
    </oc>
    <nc r="I41">
      <f>SUM(I39:I40)</f>
    </nc>
  </rcc>
  <rcc rId="14281" sId="10" odxf="1" dxf="1">
    <oc r="J41">
      <f>SUM(J40)</f>
    </oc>
    <nc r="J41">
      <f>SUM(J39:J40)</f>
    </nc>
    <odxf>
      <border outline="0">
        <left/>
      </border>
    </odxf>
    <ndxf>
      <border outline="0">
        <left style="medium">
          <color indexed="64"/>
        </left>
      </border>
    </ndxf>
  </rcc>
  <rfmt sheetId="10" sqref="I41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cc rId="14282" sId="10">
    <oc r="K41">
      <f>SUM(K40)</f>
    </oc>
    <nc r="K41">
      <f>SUM(K39:K40)</f>
    </nc>
  </rcc>
  <rcc rId="14283" sId="10">
    <oc r="L41">
      <f>SUM(L40)</f>
    </oc>
    <nc r="L41">
      <f>SUM(L39:L40)</f>
    </nc>
  </rcc>
  <rcc rId="14284" sId="10">
    <oc r="M41">
      <f>SUM(M40)</f>
    </oc>
    <nc r="M41">
      <f>SUM(M39:M40)</f>
    </nc>
  </rcc>
  <rcc rId="14285" sId="10">
    <oc r="N41">
      <f>SUM(N40)</f>
    </oc>
    <nc r="N41">
      <f>SUM(N39:N40)</f>
    </nc>
  </rcc>
  <rcc rId="14286" sId="10">
    <oc r="O41">
      <f>SUM(O40)</f>
    </oc>
    <nc r="O41">
      <f>SUM(O39:O40)</f>
    </nc>
  </rcc>
  <rcc rId="14287" sId="10">
    <oc r="P41">
      <f>SUM(P40)</f>
    </oc>
    <nc r="P41">
      <f>SUM(P39:P40)</f>
    </nc>
  </rcc>
  <rcc rId="14288" sId="10">
    <oc r="Q41">
      <f>SUM(Q40)</f>
    </oc>
    <nc r="Q41">
      <f>SUM(Q39:Q40)</f>
    </nc>
  </rcc>
  <rcc rId="14289" sId="10">
    <oc r="R41">
      <f>SUM(R40)</f>
    </oc>
    <nc r="R41">
      <f>SUM(R39:R40)</f>
    </nc>
  </rcc>
  <rcc rId="14290" sId="10">
    <oc r="S41">
      <f>SUM(S40)</f>
    </oc>
    <nc r="S41">
      <f>SUM(S39:S40)</f>
    </nc>
  </rcc>
  <rcc rId="14291" sId="10">
    <oc r="W41">
      <f>SUM(W40)</f>
    </oc>
    <nc r="W41">
      <f>SUM(W39:W40)</f>
    </nc>
  </rcc>
  <rcc rId="14292" sId="10">
    <oc r="X41">
      <f>SUM(X40)</f>
    </oc>
    <nc r="X41">
      <f>SUM(X39:X40)</f>
    </nc>
  </rcc>
  <rcc rId="14293" sId="10" odxf="1" dxf="1">
    <nc r="W39">
      <f>SUM(S39+U39)</f>
    </nc>
    <odxf>
      <font>
        <b/>
        <color auto="1"/>
        <name val="DIN Offc"/>
        <scheme val="none"/>
      </font>
      <numFmt numFmtId="4" formatCode="#,##0.00"/>
    </odxf>
    <ndxf>
      <font>
        <b val="0"/>
        <color auto="1"/>
        <name val="DIN Offc"/>
        <scheme val="none"/>
      </font>
      <numFmt numFmtId="35" formatCode="_ * #,##0.00_ ;_ * \-#,##0.00_ ;_ * &quot;-&quot;??_ ;_ @_ "/>
    </ndxf>
  </rcc>
  <rcc rId="14294" sId="10" odxf="1" dxf="1">
    <nc r="X39">
      <f>SUM(T39+V39)</f>
    </nc>
    <odxf>
      <font>
        <b/>
        <color auto="1"/>
        <name val="DIN Offc"/>
        <scheme val="none"/>
      </font>
      <numFmt numFmtId="4" formatCode="#,##0.00"/>
    </odxf>
    <ndxf>
      <font>
        <b val="0"/>
        <color auto="1"/>
        <name val="DIN Offc"/>
        <scheme val="none"/>
      </font>
      <numFmt numFmtId="35" formatCode="_ * #,##0.00_ ;_ * \-#,##0.00_ ;_ * &quot;-&quot;??_ ;_ @_ "/>
    </ndxf>
  </rcc>
  <rfmt sheetId="10" sqref="U41:U42" start="0" length="0">
    <dxf>
      <border>
        <right style="thin">
          <color indexed="64"/>
        </right>
      </border>
    </dxf>
  </rfmt>
  <rcc rId="14295" sId="10">
    <oc r="V41">
      <f>SUM(V40)</f>
    </oc>
    <nc r="V41">
      <f>SUM(V39:V40)</f>
    </nc>
  </rcc>
  <rcc rId="14296" sId="10">
    <oc r="U41">
      <f>SUM(U40)</f>
    </oc>
    <nc r="U41">
      <f>SUM(U39:U40)</f>
    </nc>
  </rcc>
  <rcc rId="14297" sId="10">
    <oc r="T41">
      <f>SUM(T40)</f>
    </oc>
    <nc r="T41">
      <f>SUM(T39:T40)</f>
    </nc>
  </rcc>
  <rcc rId="14298" sId="10" numFmtId="4">
    <nc r="F5">
      <v>1935.48387</v>
    </nc>
  </rcc>
  <rcc rId="14299" sId="10" numFmtId="4">
    <nc r="F7">
      <v>1935.48387</v>
    </nc>
  </rcc>
  <rcc rId="14300" sId="10" numFmtId="4">
    <nc r="F8">
      <v>1935.48387</v>
    </nc>
  </rcc>
  <rcc rId="14301" sId="10" numFmtId="4">
    <nc r="F9">
      <v>1935.48387</v>
    </nc>
  </rcc>
  <rcc rId="14302" sId="10" numFmtId="4">
    <nc r="F10">
      <v>1935.48387</v>
    </nc>
  </rcc>
  <rcc rId="14303" sId="10" numFmtId="4">
    <nc r="F11">
      <v>1935.48387</v>
    </nc>
  </rcc>
  <rcc rId="14304" sId="10" numFmtId="4">
    <nc r="F12">
      <v>1935.48387</v>
    </nc>
  </rcc>
  <rcc rId="14305" sId="10" numFmtId="4">
    <nc r="F13">
      <v>1935.48387</v>
    </nc>
  </rcc>
  <rcc rId="14306" sId="10" numFmtId="4">
    <nc r="F15">
      <v>1935.48387</v>
    </nc>
  </rcc>
  <rcc rId="14307" sId="10" numFmtId="4">
    <nc r="F16">
      <v>1935.48387</v>
    </nc>
  </rcc>
  <rcc rId="14308" sId="10" numFmtId="4">
    <nc r="F17">
      <v>1935.48387</v>
    </nc>
  </rcc>
  <rcc rId="14309" sId="10" numFmtId="4">
    <nc r="F18">
      <v>1935.48387</v>
    </nc>
  </rcc>
  <rcc rId="14310" sId="10" numFmtId="4">
    <nc r="F19">
      <v>1935.48387</v>
    </nc>
  </rcc>
  <rcc rId="14311" sId="10" numFmtId="4">
    <nc r="F20">
      <v>1935.48387</v>
    </nc>
  </rcc>
  <rcc rId="14312" sId="10" numFmtId="4">
    <nc r="F21">
      <v>1935.48387</v>
    </nc>
  </rcc>
  <rcc rId="14313" sId="10" numFmtId="4">
    <nc r="F23">
      <v>1935.48387</v>
    </nc>
  </rcc>
  <rcc rId="14314" sId="10" numFmtId="4">
    <nc r="F24">
      <v>1935.48387</v>
    </nc>
  </rcc>
  <rcc rId="14315" sId="10" numFmtId="4">
    <nc r="F25">
      <v>1935.48387</v>
    </nc>
  </rcc>
  <rcc rId="14316" sId="10" numFmtId="4">
    <nc r="F26">
      <v>1935.48387</v>
    </nc>
  </rcc>
  <rcc rId="14317" sId="10" numFmtId="4">
    <nc r="F27">
      <v>1935.48387</v>
    </nc>
  </rcc>
  <rcc rId="14318" sId="10" numFmtId="4">
    <nc r="F28">
      <v>1935.48387</v>
    </nc>
  </rcc>
  <rcc rId="14319" sId="10" numFmtId="4">
    <nc r="F29">
      <v>1935.48387</v>
    </nc>
  </rcc>
  <rcc rId="14320" sId="10" numFmtId="4">
    <nc r="F31">
      <v>1935.48387</v>
    </nc>
  </rcc>
  <rcc rId="14321" sId="10" numFmtId="4">
    <nc r="F32">
      <v>1935.48387</v>
    </nc>
  </rcc>
  <rcc rId="14322" sId="10" numFmtId="4">
    <nc r="F33">
      <v>1935.48387</v>
    </nc>
  </rcc>
  <rcc rId="14323" sId="10" numFmtId="4">
    <nc r="F34">
      <v>1935.48387</v>
    </nc>
  </rcc>
  <rcc rId="14324" sId="10" numFmtId="4">
    <nc r="F35">
      <v>1935.48387</v>
    </nc>
  </rcc>
  <rcc rId="14325" sId="10" numFmtId="4">
    <nc r="F36">
      <v>1935.48387</v>
    </nc>
  </rcc>
  <rcc rId="14326" sId="10" numFmtId="4">
    <nc r="F37">
      <v>1935.48387</v>
    </nc>
  </rcc>
  <rcc rId="14327" sId="10" numFmtId="4">
    <nc r="F40">
      <v>1935.48387</v>
    </nc>
  </rcc>
  <rcc rId="14328" sId="10" odxf="1" dxf="1" numFmtId="4">
    <nc r="D39">
      <v>9354.8387000000002</v>
    </nc>
    <ndxf>
      <font>
        <b val="0"/>
        <color auto="1"/>
        <name val="DIN Offc"/>
        <scheme val="none"/>
      </font>
    </ndxf>
  </rcc>
  <rcc rId="14329" sId="10" odxf="1" dxf="1" numFmtId="4">
    <nc r="F39">
      <v>1935.48387</v>
    </nc>
    <ndxf>
      <font>
        <b val="0"/>
        <color auto="1"/>
        <name val="DIN Offc"/>
        <scheme val="none"/>
      </font>
      <border outline="0">
        <left style="thin">
          <color indexed="64"/>
        </left>
      </border>
    </ndxf>
  </rcc>
  <rcc rId="14330" sId="10" numFmtId="4">
    <nc r="H5">
      <v>322.580645</v>
    </nc>
  </rcc>
  <rcc rId="14331" sId="10" numFmtId="4">
    <nc r="H7">
      <v>322.580645</v>
    </nc>
  </rcc>
  <rcc rId="14332" sId="10" numFmtId="4">
    <nc r="H8">
      <v>322.580645</v>
    </nc>
  </rcc>
  <rcc rId="14333" sId="10" numFmtId="4">
    <nc r="H9">
      <v>322.580645</v>
    </nc>
  </rcc>
  <rcc rId="14334" sId="10" numFmtId="4">
    <nc r="H10">
      <v>322.580645</v>
    </nc>
  </rcc>
  <rcc rId="14335" sId="10" numFmtId="4">
    <nc r="H11">
      <v>322.580645</v>
    </nc>
  </rcc>
  <rcc rId="14336" sId="10" numFmtId="4">
    <nc r="H12">
      <v>322.580645</v>
    </nc>
  </rcc>
  <rcc rId="14337" sId="10" numFmtId="4">
    <nc r="H13">
      <v>322.580645</v>
    </nc>
  </rcc>
  <rcc rId="14338" sId="10" numFmtId="4">
    <nc r="H15">
      <v>322.580645</v>
    </nc>
  </rcc>
  <rcc rId="14339" sId="10" numFmtId="4">
    <nc r="H16">
      <v>322.580645</v>
    </nc>
  </rcc>
  <rcc rId="14340" sId="10" numFmtId="4">
    <nc r="H17">
      <v>322.580645</v>
    </nc>
  </rcc>
  <rcc rId="14341" sId="10" numFmtId="4">
    <nc r="H18">
      <v>322.580645</v>
    </nc>
  </rcc>
  <rcc rId="14342" sId="10" numFmtId="4">
    <nc r="H19">
      <v>322.580645</v>
    </nc>
  </rcc>
  <rcc rId="14343" sId="10" numFmtId="4">
    <nc r="H20">
      <v>322.580645</v>
    </nc>
  </rcc>
  <rcc rId="14344" sId="10" numFmtId="4">
    <nc r="H21">
      <v>322.580645</v>
    </nc>
  </rcc>
  <rcc rId="14345" sId="10" numFmtId="4">
    <nc r="H23">
      <v>322.580645</v>
    </nc>
  </rcc>
  <rcc rId="14346" sId="10" numFmtId="4">
    <nc r="H24">
      <v>322.580645</v>
    </nc>
  </rcc>
  <rcc rId="14347" sId="10" numFmtId="4">
    <nc r="H25">
      <v>322.580645</v>
    </nc>
  </rcc>
  <rcc rId="14348" sId="10" numFmtId="4">
    <nc r="H26">
      <v>322.580645</v>
    </nc>
  </rcc>
  <rcc rId="14349" sId="10" numFmtId="4">
    <nc r="H27">
      <v>322.580645</v>
    </nc>
  </rcc>
  <rcc rId="14350" sId="10" numFmtId="4">
    <nc r="H28">
      <v>322.580645</v>
    </nc>
  </rcc>
  <rcc rId="14351" sId="10" numFmtId="4">
    <nc r="H29">
      <v>322.580645</v>
    </nc>
  </rcc>
  <rcc rId="14352" sId="10" numFmtId="4">
    <nc r="H31">
      <v>322.580645</v>
    </nc>
  </rcc>
  <rcc rId="14353" sId="10" numFmtId="4">
    <nc r="H32">
      <v>322.580645</v>
    </nc>
  </rcc>
  <rcc rId="14354" sId="10" numFmtId="4">
    <nc r="H33">
      <v>322.580645</v>
    </nc>
  </rcc>
  <rcc rId="14355" sId="10" numFmtId="4">
    <nc r="H34">
      <v>322.580645</v>
    </nc>
  </rcc>
  <rcc rId="14356" sId="10" numFmtId="4">
    <nc r="H35">
      <v>322.580645</v>
    </nc>
  </rcc>
  <rcc rId="14357" sId="10" numFmtId="4">
    <nc r="H36">
      <v>322.580645</v>
    </nc>
  </rcc>
  <rcc rId="14358" sId="10" numFmtId="4">
    <nc r="H37">
      <v>322.580645</v>
    </nc>
  </rcc>
  <rcc rId="14359" sId="10" numFmtId="4">
    <nc r="H40">
      <v>322.580645</v>
    </nc>
  </rcc>
  <rcc rId="14360" sId="10" odxf="1" dxf="1" numFmtId="4">
    <nc r="H39">
      <v>322.580645</v>
    </nc>
    <ndxf>
      <font>
        <b val="0"/>
        <color auto="1"/>
        <name val="DIN Offc"/>
        <scheme val="none"/>
      </font>
    </ndxf>
  </rcc>
  <rcc rId="14361" sId="10" numFmtId="4">
    <nc r="P5">
      <v>2258.0645159999999</v>
    </nc>
  </rcc>
  <rcc rId="14362" sId="10" numFmtId="4">
    <nc r="P7">
      <v>2258.0645159999999</v>
    </nc>
  </rcc>
  <rcc rId="14363" sId="10" numFmtId="4">
    <nc r="P8">
      <v>2258.0645159999999</v>
    </nc>
  </rcc>
  <rcc rId="14364" sId="10" numFmtId="4">
    <nc r="P9">
      <v>2258.0645159999999</v>
    </nc>
  </rcc>
  <rcc rId="14365" sId="10" numFmtId="4">
    <nc r="P10">
      <v>2258.0645159999999</v>
    </nc>
  </rcc>
  <rcc rId="14366" sId="10" numFmtId="4">
    <nc r="P11">
      <v>2258.0645159999999</v>
    </nc>
  </rcc>
  <rcc rId="14367" sId="10" numFmtId="4">
    <nc r="P12">
      <v>2258.0645159999999</v>
    </nc>
  </rcc>
  <rcc rId="14368" sId="10" numFmtId="4">
    <nc r="P13">
      <v>2258.0645159999999</v>
    </nc>
  </rcc>
  <rcc rId="14369" sId="10" numFmtId="4">
    <nc r="P15">
      <v>2258.0645159999999</v>
    </nc>
  </rcc>
  <rcc rId="14370" sId="10" numFmtId="4">
    <nc r="P16">
      <v>2258.0645159999999</v>
    </nc>
  </rcc>
  <rcc rId="14371" sId="10" numFmtId="4">
    <nc r="P17">
      <v>2258.0645159999999</v>
    </nc>
  </rcc>
  <rcc rId="14372" sId="10" numFmtId="4">
    <nc r="P18">
      <v>2258.0645159999999</v>
    </nc>
  </rcc>
  <rcc rId="14373" sId="10" numFmtId="4">
    <nc r="P19">
      <v>2258.0645159999999</v>
    </nc>
  </rcc>
  <rcc rId="14374" sId="10" numFmtId="4">
    <nc r="P20">
      <v>2258.0645159999999</v>
    </nc>
  </rcc>
  <rcc rId="14375" sId="10" numFmtId="4">
    <nc r="P21">
      <v>2258.0645159999999</v>
    </nc>
  </rcc>
  <rcc rId="14376" sId="10" numFmtId="4">
    <nc r="P23">
      <v>2258.0645159999999</v>
    </nc>
  </rcc>
  <rcc rId="14377" sId="10" numFmtId="4">
    <nc r="P24">
      <v>2258.0645159999999</v>
    </nc>
  </rcc>
  <rcc rId="14378" sId="10" numFmtId="4">
    <nc r="P25">
      <v>2258.0645159999999</v>
    </nc>
  </rcc>
  <rcc rId="14379" sId="10" numFmtId="4">
    <nc r="P26">
      <v>2258.0645159999999</v>
    </nc>
  </rcc>
  <rcc rId="14380" sId="10" numFmtId="4">
    <nc r="P27">
      <v>2258.0645159999999</v>
    </nc>
  </rcc>
  <rcc rId="14381" sId="10" numFmtId="4">
    <nc r="P28">
      <v>2258.0645159999999</v>
    </nc>
  </rcc>
  <rcc rId="14382" sId="10" numFmtId="4">
    <nc r="P29">
      <v>2258.0645159999999</v>
    </nc>
  </rcc>
  <rcc rId="14383" sId="10" numFmtId="4">
    <nc r="P31">
      <v>2258.0645159999999</v>
    </nc>
  </rcc>
  <rcc rId="14384" sId="10" numFmtId="4">
    <nc r="P32">
      <v>2258.0645159999999</v>
    </nc>
  </rcc>
  <rcc rId="14385" sId="10" numFmtId="4">
    <nc r="P33">
      <v>2258.0645159999999</v>
    </nc>
  </rcc>
  <rcc rId="14386" sId="10" numFmtId="4">
    <nc r="P34">
      <v>2258.0645159999999</v>
    </nc>
  </rcc>
  <rcc rId="14387" sId="10" numFmtId="4">
    <nc r="P35">
      <v>2258.0645159999999</v>
    </nc>
  </rcc>
  <rcc rId="14388" sId="10" numFmtId="4">
    <nc r="P36">
      <v>2258.0645159999999</v>
    </nc>
  </rcc>
  <rcc rId="14389" sId="10" numFmtId="4">
    <nc r="P37">
      <v>2258.0645159999999</v>
    </nc>
  </rcc>
  <rcc rId="14390" sId="10" numFmtId="4">
    <nc r="P40">
      <v>2258.0645159999999</v>
    </nc>
  </rcc>
  <rcc rId="14391" sId="10" odxf="1" dxf="1" numFmtId="4">
    <nc r="P39">
      <v>2258.0645159999999</v>
    </nc>
    <ndxf>
      <font>
        <b val="0"/>
        <color auto="1"/>
        <name val="DIN Offc"/>
        <scheme val="none"/>
      </font>
      <border outline="0">
        <left style="thin">
          <color indexed="64"/>
        </left>
        <right style="medium">
          <color indexed="64"/>
        </right>
      </border>
    </ndxf>
  </rcc>
  <rcc rId="14392" sId="10" numFmtId="4">
    <nc r="R5">
      <v>5274.1935480000002</v>
    </nc>
  </rcc>
  <rcc rId="14393" sId="10" numFmtId="4">
    <nc r="R7">
      <v>5274.1935480000002</v>
    </nc>
  </rcc>
  <rcc rId="14394" sId="10" numFmtId="4">
    <nc r="R8">
      <v>5274.1935480000002</v>
    </nc>
  </rcc>
  <rcc rId="14395" sId="10" numFmtId="4">
    <nc r="R9">
      <v>5274.1935480000002</v>
    </nc>
  </rcc>
  <rcc rId="14396" sId="10" numFmtId="4">
    <nc r="R10">
      <v>5274.1935480000002</v>
    </nc>
  </rcc>
  <rcc rId="14397" sId="10" numFmtId="4">
    <nc r="R11">
      <v>5274.1935480000002</v>
    </nc>
  </rcc>
  <rcc rId="14398" sId="10" numFmtId="4">
    <nc r="R12">
      <v>5274.1935480000002</v>
    </nc>
  </rcc>
  <rcc rId="14399" sId="10" numFmtId="4">
    <nc r="R13">
      <v>5274.1935480000002</v>
    </nc>
  </rcc>
  <rcc rId="14400" sId="10" numFmtId="4">
    <nc r="R15">
      <v>5274.1935480000002</v>
    </nc>
  </rcc>
  <rcc rId="14401" sId="10" numFmtId="4">
    <nc r="R16">
      <v>5274.1935480000002</v>
    </nc>
  </rcc>
  <rcc rId="14402" sId="10" numFmtId="4">
    <nc r="R17">
      <v>5274.1935480000002</v>
    </nc>
  </rcc>
  <rcc rId="14403" sId="10" numFmtId="4">
    <nc r="R18">
      <v>5274.1935480000002</v>
    </nc>
  </rcc>
  <rcc rId="14404" sId="10" numFmtId="4">
    <nc r="R19">
      <v>5274.1935480000002</v>
    </nc>
  </rcc>
  <rcc rId="14405" sId="10" numFmtId="4">
    <nc r="R20">
      <v>5274.1935480000002</v>
    </nc>
  </rcc>
  <rcc rId="14406" sId="10" numFmtId="4">
    <nc r="R21">
      <v>5274.1935480000002</v>
    </nc>
  </rcc>
  <rcc rId="14407" sId="10" numFmtId="4">
    <nc r="R23">
      <v>5274.1935480000002</v>
    </nc>
  </rcc>
  <rcc rId="14408" sId="10" numFmtId="4">
    <nc r="R24">
      <v>5274.1935480000002</v>
    </nc>
  </rcc>
  <rcc rId="14409" sId="10" numFmtId="4">
    <nc r="R25">
      <v>5274.1935480000002</v>
    </nc>
  </rcc>
  <rcc rId="14410" sId="10" numFmtId="4">
    <nc r="R26">
      <v>5274.1935480000002</v>
    </nc>
  </rcc>
  <rcc rId="14411" sId="10" numFmtId="4">
    <nc r="R27">
      <v>5274.1935480000002</v>
    </nc>
  </rcc>
  <rcc rId="14412" sId="10" numFmtId="4">
    <nc r="R28">
      <v>5274.1935480000002</v>
    </nc>
  </rcc>
  <rcc rId="14413" sId="10" numFmtId="4">
    <nc r="R29">
      <v>5274.1935480000002</v>
    </nc>
  </rcc>
  <rcc rId="14414" sId="10" numFmtId="4">
    <nc r="R31">
      <v>5274.1935480000002</v>
    </nc>
  </rcc>
  <rcc rId="14415" sId="10" numFmtId="4">
    <nc r="R32">
      <v>5274.1935480000002</v>
    </nc>
  </rcc>
  <rcc rId="14416" sId="10" numFmtId="4">
    <nc r="R33">
      <v>5274.1935480000002</v>
    </nc>
  </rcc>
  <rcc rId="14417" sId="10" numFmtId="4">
    <nc r="R34">
      <v>5274.1935480000002</v>
    </nc>
  </rcc>
  <rcc rId="14418" sId="10" numFmtId="4">
    <nc r="R35">
      <v>5274.1935480000002</v>
    </nc>
  </rcc>
  <rcc rId="14419" sId="10" numFmtId="4">
    <nc r="R36">
      <v>5274.1935480000002</v>
    </nc>
  </rcc>
  <rcc rId="14420" sId="10" numFmtId="4">
    <nc r="R37">
      <v>5274.1935480000002</v>
    </nc>
  </rcc>
  <rcc rId="14421" sId="10" numFmtId="4">
    <nc r="R40">
      <v>5274.1935480000002</v>
    </nc>
  </rcc>
  <rfmt sheetId="10" sqref="M5:N5">
    <dxf>
      <fill>
        <patternFill patternType="solid">
          <bgColor theme="0" tint="-4.9989318521683403E-2"/>
        </patternFill>
      </fill>
    </dxf>
  </rfmt>
  <rfmt sheetId="10" sqref="Q5">
    <dxf>
      <fill>
        <patternFill patternType="solid">
          <bgColor theme="0" tint="-4.9989318521683403E-2"/>
        </patternFill>
      </fill>
    </dxf>
  </rfmt>
  <rfmt sheetId="10" sqref="P5">
    <dxf>
      <fill>
        <patternFill patternType="solid">
          <bgColor theme="0" tint="-4.9989318521683403E-2"/>
        </patternFill>
      </fill>
    </dxf>
  </rfmt>
  <rcc rId="14422" sId="10" odxf="1" dxf="1" numFmtId="4">
    <nc r="R39">
      <v>5274.1935480000002</v>
    </nc>
    <ndxf>
      <font>
        <b val="0"/>
        <color auto="1"/>
        <name val="DIN Offc"/>
        <scheme val="none"/>
      </font>
    </ndxf>
  </rcc>
  <rcc rId="14423" sId="10">
    <oc r="T42">
      <f>SUM(T6+T14+T22+T30+T38+T41)</f>
    </oc>
    <nc r="T42">
      <f>SUM(T6+T14+T22+T30+T38+T41)</f>
    </nc>
  </rcc>
  <rcc rId="14424" sId="10" numFmtId="4">
    <nc r="L17">
      <v>4193.5483800000002</v>
    </nc>
  </rcc>
  <rcc rId="14425" sId="10" numFmtId="4">
    <nc r="L5">
      <v>4193.5483800000002</v>
    </nc>
  </rcc>
  <rcc rId="14426" sId="10" numFmtId="4">
    <nc r="L7">
      <v>4193.5483800000002</v>
    </nc>
  </rcc>
  <rcc rId="14427" sId="10" numFmtId="4">
    <nc r="L8">
      <v>4193.5483800000002</v>
    </nc>
  </rcc>
  <rcc rId="14428" sId="10" numFmtId="4">
    <nc r="L9">
      <v>4193.5483800000002</v>
    </nc>
  </rcc>
  <rcc rId="14429" sId="10" numFmtId="4">
    <nc r="L10">
      <v>4193.5483800000002</v>
    </nc>
  </rcc>
  <rcc rId="14430" sId="10" numFmtId="4">
    <nc r="L11">
      <v>4193.5483800000002</v>
    </nc>
  </rcc>
  <rcc rId="14431" sId="10" numFmtId="4">
    <nc r="L12">
      <v>4193.5483800000002</v>
    </nc>
  </rcc>
  <rcc rId="14432" sId="10" numFmtId="4">
    <nc r="L13">
      <v>4193.5483800000002</v>
    </nc>
  </rcc>
  <rcc rId="14433" sId="10" numFmtId="4">
    <nc r="L15">
      <v>4193.5483800000002</v>
    </nc>
  </rcc>
  <rcc rId="14434" sId="10" numFmtId="4">
    <nc r="L16">
      <v>4193.5483800000002</v>
    </nc>
  </rcc>
  <rcc rId="14435" sId="10" numFmtId="4">
    <nc r="L18">
      <v>4193.5483800000002</v>
    </nc>
  </rcc>
  <rcc rId="14436" sId="10" numFmtId="4">
    <nc r="L19">
      <v>4193.5483800000002</v>
    </nc>
  </rcc>
  <rcc rId="14437" sId="10" numFmtId="4">
    <nc r="L20">
      <v>4193.5483800000002</v>
    </nc>
  </rcc>
  <rcc rId="14438" sId="10" numFmtId="4">
    <nc r="L21">
      <v>4193.5483800000002</v>
    </nc>
  </rcc>
  <rcc rId="14439" sId="10" numFmtId="4">
    <nc r="L23">
      <v>4193.5483800000002</v>
    </nc>
  </rcc>
  <rcc rId="14440" sId="10" numFmtId="4">
    <nc r="L24">
      <v>4193.5483800000002</v>
    </nc>
  </rcc>
  <rcc rId="14441" sId="10" numFmtId="4">
    <nc r="L25">
      <v>4193.5483800000002</v>
    </nc>
  </rcc>
  <rcc rId="14442" sId="10" numFmtId="4">
    <nc r="L26">
      <v>4193.5483800000002</v>
    </nc>
  </rcc>
  <rcc rId="14443" sId="10" numFmtId="4">
    <nc r="L27">
      <v>4193.5483800000002</v>
    </nc>
  </rcc>
  <rcc rId="14444" sId="10" numFmtId="4">
    <nc r="L28">
      <v>4193.5483800000002</v>
    </nc>
  </rcc>
  <rcc rId="14445" sId="10" numFmtId="4">
    <nc r="L29">
      <v>4193.5483800000002</v>
    </nc>
  </rcc>
  <rcc rId="14446" sId="10" numFmtId="4">
    <nc r="L31">
      <v>4193.5483800000002</v>
    </nc>
  </rcc>
  <rcc rId="14447" sId="10" numFmtId="4">
    <nc r="L32">
      <v>4193.5483800000002</v>
    </nc>
  </rcc>
  <rcc rId="14448" sId="10" numFmtId="4">
    <nc r="L33">
      <v>4193.5483800000002</v>
    </nc>
  </rcc>
  <rcc rId="14449" sId="10" numFmtId="4">
    <nc r="L34">
      <v>4193.5483800000002</v>
    </nc>
  </rcc>
  <rcc rId="14450" sId="10" numFmtId="4">
    <nc r="L35">
      <v>4193.5483800000002</v>
    </nc>
  </rcc>
  <rcc rId="14451" sId="10" numFmtId="4">
    <nc r="L36">
      <v>4193.5483800000002</v>
    </nc>
  </rcc>
  <rcc rId="14452" sId="10" numFmtId="4">
    <nc r="L37">
      <v>4193.5483800000002</v>
    </nc>
  </rcc>
  <rcc rId="14453" sId="10" numFmtId="4">
    <nc r="L39">
      <v>4193.5483800000002</v>
    </nc>
  </rcc>
  <rcc rId="14454" sId="10" numFmtId="4">
    <nc r="L40">
      <v>4193.5483800000002</v>
    </nc>
  </rcc>
  <rcc rId="14455" sId="9">
    <nc r="AD37">
      <f>C37+E37+G37+I37+K37+M37+U37</f>
    </nc>
  </rcc>
  <rcc rId="14456" sId="10">
    <nc r="AD39">
      <f>C39+E39+G39+I39+K39+M39+U39</f>
    </nc>
  </rcc>
  <rcc rId="14457" sId="10" odxf="1" dxf="1">
    <nc r="AD40">
      <f>C40+E40+G40+I40+K40+M40+U40</f>
    </nc>
    <odxf>
      <numFmt numFmtId="0" formatCode="General"/>
    </odxf>
    <ndxf>
      <numFmt numFmtId="4" formatCode="#,##0.00"/>
    </ndxf>
  </rcc>
  <rcc rId="14458" sId="10" odxf="1" dxf="1">
    <nc r="AD41">
      <f>C41+E41+G41+I41+K41+M41+U41</f>
    </nc>
    <odxf>
      <numFmt numFmtId="0" formatCode="General"/>
    </odxf>
    <ndxf>
      <numFmt numFmtId="4" formatCode="#,##0.00"/>
    </ndxf>
  </rcc>
  <rcc rId="14459" sId="10" odxf="1" dxf="1">
    <nc r="AD42">
      <f>C42+E42+G42+I42+K42+M42+U42</f>
    </nc>
    <odxf>
      <numFmt numFmtId="0" formatCode="General"/>
    </odxf>
    <ndxf>
      <numFmt numFmtId="4" formatCode="#,##0.00"/>
    </ndxf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6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72" sId="8" numFmtId="4">
    <nc r="N15">
      <v>3334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6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85" sId="8" numFmtId="4">
    <nc r="U15">
      <v>4229.7</v>
    </nc>
  </rcc>
  <rcc rId="14486" sId="8" numFmtId="4">
    <nc r="M15">
      <v>657.7</v>
    </nc>
  </rcc>
  <rcc rId="14487" sId="8" numFmtId="4">
    <nc r="K15">
      <v>0</v>
    </nc>
  </rcc>
  <rcc rId="14488" sId="8" numFmtId="4">
    <nc r="I15">
      <v>0</v>
    </nc>
  </rcc>
  <rcc rId="14489" sId="8" numFmtId="4">
    <nc r="G15">
      <v>986.1</v>
    </nc>
  </rcc>
  <rcc rId="14490" sId="8" numFmtId="4">
    <nc r="C15">
      <v>3148.8</v>
    </nc>
  </rcc>
  <rcc rId="14491" sId="8" numFmtId="4">
    <nc r="E15">
      <v>18124.5</v>
    </nc>
  </rcc>
  <rcc rId="14492" sId="8" numFmtId="4">
    <nc r="N16">
      <v>3334</v>
    </nc>
  </rcc>
  <rcc rId="14493" sId="8" numFmtId="4">
    <oc r="N15">
      <v>3334</v>
    </oc>
    <nc r="N15"/>
  </rcc>
  <rcc rId="14494" sId="8" numFmtId="4">
    <nc r="Q15">
      <v>8344.7999999999993</v>
    </nc>
  </rcc>
  <rcc rId="14495" sId="8" numFmtId="34">
    <nc r="Z16">
      <v>17</v>
    </nc>
  </rcc>
  <rcc rId="14496" sId="8">
    <nc r="Y16" t="inlineStr">
      <is>
        <t>sonnig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09" sId="8" numFmtId="4">
    <nc r="N15">
      <v>3334</v>
    </nc>
  </rcc>
  <rcc rId="14510" sId="8" numFmtId="4">
    <oc r="N16">
      <v>3334</v>
    </oc>
    <nc r="N16"/>
  </rcc>
</revisions>
</file>

<file path=xl/revisions/revisionLog6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11" sId="8" numFmtId="4">
    <nc r="N16">
      <v>1624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6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24" sId="8" numFmtId="34">
    <nc r="Z17">
      <v>29</v>
    </nc>
  </rcc>
  <rcc rId="14525" sId="8">
    <nc r="Y17" t="inlineStr">
      <is>
        <t>bewölkt, Regen</t>
      </is>
    </nc>
  </rcc>
  <rcc rId="14526" sId="8" numFmtId="4">
    <nc r="C16">
      <v>3620.2</v>
    </nc>
  </rcc>
  <rcc rId="14527" sId="8" numFmtId="4">
    <nc r="E16">
      <v>20646.900000000001</v>
    </nc>
  </rcc>
  <rcc rId="14528" sId="8" numFmtId="4">
    <nc r="G16">
      <v>1011.2</v>
    </nc>
  </rcc>
  <rcc rId="14529" sId="8" numFmtId="4">
    <nc r="I16">
      <v>3448</v>
    </nc>
  </rcc>
  <rcc rId="14530" sId="8" numFmtId="4">
    <nc r="K16">
      <v>13317.9</v>
    </nc>
  </rcc>
  <rcc rId="14531" sId="8" numFmtId="4">
    <nc r="M16">
      <v>0</v>
    </nc>
  </rcc>
  <rcc rId="14532" sId="8" numFmtId="4">
    <nc r="U16">
      <v>6610</v>
    </nc>
  </rcc>
  <rcc rId="14533" sId="8">
    <oc r="W16">
      <f>SUM(S16+U16)</f>
    </oc>
    <nc r="W16">
      <f>SUM(C16+E16+G16+I16+K16+M16+Q16+U16)</f>
    </nc>
  </rcc>
  <rcc rId="14534" sId="8" numFmtId="4">
    <nc r="Q16">
      <v>89112.4</v>
    </nc>
  </rcc>
</revisions>
</file>

<file path=xl/revisions/revisionLog6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35" sId="8" numFmtId="34">
    <nc r="Z18">
      <v>29</v>
    </nc>
  </rcc>
  <rcc rId="14536" sId="8">
    <nc r="Y18" t="inlineStr">
      <is>
        <t>sonnig, hohe Wolkenfelder</t>
      </is>
    </nc>
  </rcc>
  <rcc rId="14537" sId="8" numFmtId="4">
    <nc r="C17">
      <v>3198.8</v>
    </nc>
  </rcc>
  <rcc rId="14538" sId="8" numFmtId="4">
    <nc r="E17">
      <v>14113.7</v>
    </nc>
  </rcc>
  <rcc rId="14539" sId="8" numFmtId="4">
    <nc r="G17">
      <v>755.7</v>
    </nc>
  </rcc>
  <rcc rId="14540" sId="8" numFmtId="4">
    <nc r="I17">
      <v>3456</v>
    </nc>
  </rcc>
  <rcc rId="14541" sId="8" numFmtId="4">
    <nc r="K17">
      <v>17632</v>
    </nc>
  </rcc>
  <rcc rId="14542" sId="8" numFmtId="4">
    <nc r="M17">
      <v>0</v>
    </nc>
  </rcc>
  <rcc rId="14543" sId="8" numFmtId="4">
    <nc r="U17">
      <v>2306.6</v>
    </nc>
  </rcc>
  <rcc rId="14544" sId="8" numFmtId="4">
    <nc r="Q17">
      <v>11683.85</v>
    </nc>
  </rcc>
</revisions>
</file>

<file path=xl/revisions/revisionLog6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45" sId="8" numFmtId="4">
    <nc r="K18">
      <v>4437.7</v>
    </nc>
  </rcc>
  <rcc rId="14546" sId="8" numFmtId="4">
    <nc r="U18">
      <v>7520.9</v>
    </nc>
  </rcc>
  <rcc rId="14547" sId="8" numFmtId="4">
    <nc r="M18">
      <v>0</v>
    </nc>
  </rcc>
  <rcc rId="14548" sId="8" numFmtId="4">
    <nc r="I18">
      <v>0</v>
    </nc>
  </rcc>
  <rcc rId="14549" sId="8" numFmtId="4">
    <nc r="G18">
      <v>1246.2</v>
    </nc>
  </rcc>
  <rcc rId="14550" sId="8" numFmtId="4">
    <nc r="E18">
      <v>20817</v>
    </nc>
  </rcc>
  <rcc rId="14551" sId="8" numFmtId="4">
    <nc r="Q25">
      <v>7764.8</v>
    </nc>
  </rcc>
  <rcc rId="14552" sId="8" numFmtId="4">
    <nc r="C18">
      <v>2878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5" sId="8" numFmtId="4">
    <nc r="Q18">
      <v>7764.8</v>
    </nc>
  </rcc>
  <rcc rId="14566" sId="8" numFmtId="4">
    <oc r="Q25">
      <v>7764.8</v>
    </oc>
    <nc r="Q25"/>
  </rcc>
</revisions>
</file>

<file path=xl/revisions/revisionLog6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67" sId="8">
    <nc r="Y20" t="inlineStr">
      <is>
        <t>sonnig, trocken &amp; Regenschauer</t>
      </is>
    </nc>
  </rcc>
  <rcc rId="14568" sId="8" numFmtId="34">
    <nc r="Z20">
      <v>30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81" sId="8">
    <oc r="Q19">
      <f>SUM(Q12:Q18)</f>
    </oc>
    <nc r="Q19">
      <f>SUM(Q12:Q18)</f>
    </nc>
  </rcc>
  <rcc rId="14582" sId="8" numFmtId="4">
    <oc r="Q16">
      <v>89112.4</v>
    </oc>
    <nc r="Q16">
      <v>10489.9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95" sId="8">
    <nc r="AF18" t="inlineStr">
      <is>
        <t>bis hierhin Hotel, Seminar, Bankett, Pavillon ok</t>
      </is>
    </nc>
  </rcc>
</revisions>
</file>

<file path=xl/revisions/revisionLog6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96" sId="8">
    <oc r="AF18" t="inlineStr">
      <is>
        <t>bis hierhin Hotel, Seminar, Bankett, Pavillon ok</t>
      </is>
    </oc>
    <nc r="AF18" t="inlineStr">
      <is>
        <t>bis hierhin Hotel, Seminar, Bankett, Pavillon, Lounge, Terrasse ok</t>
      </is>
    </nc>
  </rcc>
</revisions>
</file>

<file path=xl/revisions/revisionLog6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6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09" sId="8" numFmtId="4">
    <nc r="N17">
      <v>0</v>
    </nc>
  </rcc>
  <rcc rId="14610" sId="8" numFmtId="4">
    <nc r="N18">
      <v>0</v>
    </nc>
  </rcc>
</revisions>
</file>

<file path=xl/revisions/revisionLog6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11" sId="8" numFmtId="34">
    <nc r="Z21">
      <v>29</v>
    </nc>
  </rcc>
  <rcc rId="14612" sId="8">
    <nc r="Y21" t="inlineStr">
      <is>
        <t>sonnig</t>
      </is>
    </nc>
  </rcc>
  <rcc rId="14613" sId="8" numFmtId="4">
    <nc r="C20">
      <v>1638.5</v>
    </nc>
  </rcc>
  <rcc rId="14614" sId="8" numFmtId="4">
    <nc r="G20">
      <v>857.2</v>
    </nc>
  </rcc>
  <rcc rId="14615" sId="8" numFmtId="4">
    <nc r="I20">
      <v>0</v>
    </nc>
  </rcc>
  <rcc rId="14616" sId="8" numFmtId="4">
    <nc r="K20">
      <v>89.6</v>
    </nc>
  </rcc>
  <rcc rId="14617" sId="8" numFmtId="4">
    <nc r="M20">
      <v>0</v>
    </nc>
  </rcc>
  <rcc rId="14618" sId="8" numFmtId="4">
    <nc r="U20">
      <v>3530.4</v>
    </nc>
  </rcc>
  <rcc rId="14619" sId="8" numFmtId="4">
    <nc r="E20">
      <v>16479.2</v>
    </nc>
  </rcc>
  <rcc rId="14620" sId="8" numFmtId="4">
    <nc r="Q20">
      <v>9034.9</v>
    </nc>
  </rcc>
</revisions>
</file>

<file path=xl/revisions/revisionLog6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21" sId="8" numFmtId="4">
    <nc r="K21">
      <v>4723</v>
    </nc>
  </rcc>
  <rcc rId="14622" sId="8" numFmtId="4">
    <nc r="U21">
      <v>7584.4</v>
    </nc>
  </rcc>
  <rcc rId="14623" sId="8" numFmtId="4">
    <nc r="I21">
      <v>0</v>
    </nc>
  </rcc>
  <rcc rId="14624" sId="8" numFmtId="4">
    <nc r="G21">
      <v>1172.2</v>
    </nc>
  </rcc>
  <rcc rId="14625" sId="8" numFmtId="4">
    <nc r="C21">
      <v>1528.9</v>
    </nc>
  </rcc>
  <rcc rId="14626" sId="8" numFmtId="4">
    <nc r="E21">
      <v>21408.9</v>
    </nc>
  </rcc>
  <rcc rId="14627" sId="8" numFmtId="4">
    <nc r="M21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40" sId="8" numFmtId="4">
    <nc r="Q21">
      <v>7399.8</v>
    </nc>
  </rcc>
</revisions>
</file>

<file path=xl/revisions/revisionLog6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41" sId="8" numFmtId="34">
    <nc r="Z23">
      <v>27</v>
    </nc>
  </rcc>
  <rcc rId="14642" sId="8">
    <nc r="Y23" t="inlineStr">
      <is>
        <t>bewölkt, leicht Regen, hohe Wolkenfelder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55" sId="8" numFmtId="4">
    <nc r="U22">
      <v>4955.5</v>
    </nc>
  </rcc>
  <rcc rId="14656" sId="8" numFmtId="4">
    <nc r="M22">
      <v>890.2</v>
    </nc>
  </rcc>
  <rcc rId="14657" sId="8" numFmtId="4">
    <nc r="G22">
      <v>741.2</v>
    </nc>
  </rcc>
  <rcc rId="14658" sId="8" numFmtId="4">
    <nc r="C22">
      <v>1519.1</v>
    </nc>
  </rcc>
  <rcc rId="14659" sId="8" numFmtId="4">
    <nc r="E22">
      <v>14572.8</v>
    </nc>
  </rcc>
  <rcc rId="14660" sId="8" numFmtId="4">
    <nc r="I22">
      <v>0</v>
    </nc>
  </rcc>
  <rcc rId="14661" sId="8" numFmtId="4">
    <nc r="K22">
      <v>0</v>
    </nc>
  </rcc>
  <rcc rId="14662" sId="8">
    <nc r="Y22" t="inlineStr">
      <is>
        <t>sonnig</t>
      </is>
    </nc>
  </rcc>
  <rcc rId="14663" sId="8" numFmtId="34">
    <nc r="Z22">
      <v>30</v>
    </nc>
  </rcc>
</revisions>
</file>

<file path=xl/revisions/revisionLog6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64" sId="8" numFmtId="4">
    <nc r="Q22">
      <v>7884.6</v>
    </nc>
  </rcc>
</revisions>
</file>

<file path=xl/revisions/revisionLog6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65" sId="8">
    <nc r="AB21" t="inlineStr">
      <is>
        <t>Maria Himmelfahrt</t>
      </is>
    </nc>
  </rcc>
</revisions>
</file>

<file path=xl/revisions/revisionLog6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66" sId="8" numFmtId="4">
    <nc r="N22">
      <v>944</v>
    </nc>
  </rcc>
  <rcc rId="14667" sId="8" numFmtId="4">
    <nc r="N21">
      <v>0</v>
    </nc>
  </rcc>
  <rcc rId="14668" sId="8" numFmtId="4">
    <nc r="N20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6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81" sId="8" numFmtId="4">
    <nc r="N23">
      <v>3979</v>
    </nc>
  </rcc>
</revisions>
</file>

<file path=xl/revisions/revisionLog6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82" sId="8" numFmtId="4">
    <nc r="N24">
      <v>3497</v>
    </nc>
  </rcc>
  <rcc rId="14683" sId="8" numFmtId="4">
    <nc r="N25">
      <v>0</v>
    </nc>
  </rcc>
  <rcc rId="14684" sId="8" numFmtId="4">
    <nc r="N26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6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97" sId="8">
    <nc r="Y24" t="inlineStr">
      <is>
        <t>sonnig</t>
      </is>
    </nc>
  </rcc>
  <rcc rId="14698" sId="8">
    <nc r="Y25" t="inlineStr">
      <is>
        <t>sonnig, Hitzewelle</t>
      </is>
    </nc>
  </rcc>
  <rcc rId="14699" sId="8" numFmtId="34">
    <nc r="Z25">
      <v>31</v>
    </nc>
  </rcc>
  <rcc rId="14700" sId="8" numFmtId="34">
    <nc r="Z24">
      <v>30</v>
    </nc>
  </rcc>
  <rcc rId="14701" sId="8" numFmtId="4">
    <nc r="U23">
      <v>1294.4000000000001</v>
    </nc>
  </rcc>
  <rcc rId="14702" sId="8" numFmtId="4">
    <nc r="K23">
      <v>2221.5</v>
    </nc>
  </rcc>
  <rcc rId="14703" sId="8" odxf="1" dxf="1" numFmtId="4">
    <nc r="N28">
      <v>3979</v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4704" sId="8" odxf="1" dxf="1" numFmtId="4">
    <nc r="N29">
      <v>3497</v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14705" sId="8" numFmtId="4">
    <oc r="N23">
      <v>3979</v>
    </oc>
    <nc r="N23"/>
  </rcc>
  <rcc rId="14706" sId="8" numFmtId="4">
    <oc r="N24">
      <v>3497</v>
    </oc>
    <nc r="N24"/>
  </rcc>
  <rcc rId="14707" sId="8" numFmtId="4">
    <nc r="M23">
      <v>1313.7</v>
    </nc>
  </rcc>
  <rcc rId="14708" sId="8" numFmtId="4">
    <nc r="I23">
      <v>0</v>
    </nc>
  </rcc>
  <rcc rId="14709" sId="8" numFmtId="4">
    <nc r="G23">
      <v>750.3</v>
    </nc>
  </rcc>
  <rcc rId="14710" sId="8">
    <nc r="E23">
      <f>15897.4-2110</f>
    </nc>
  </rcc>
  <rcc rId="14711" sId="8" numFmtId="4">
    <nc r="C23">
      <v>1660.3</v>
    </nc>
  </rcc>
  <rcc rId="14712" sId="8" numFmtId="4">
    <nc r="Q23">
      <v>10307.200000000001</v>
    </nc>
  </rcc>
</revisions>
</file>

<file path=xl/revisions/revisionLog6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13" sId="8" numFmtId="4">
    <nc r="M24">
      <v>721.6</v>
    </nc>
  </rcc>
  <rcc rId="14714" sId="8" numFmtId="4">
    <nc r="U24">
      <v>7153.6</v>
    </nc>
  </rcc>
  <rcc rId="14715" sId="8" numFmtId="4">
    <nc r="I24">
      <v>3157.5</v>
    </nc>
  </rcc>
  <rcc rId="14716" sId="8" numFmtId="4">
    <nc r="K24">
      <f>13812-I24</f>
    </nc>
  </rcc>
  <rcc rId="14717" sId="8" numFmtId="4">
    <nc r="G24">
      <v>896.2</v>
    </nc>
  </rcc>
  <rcc rId="14718" sId="8" numFmtId="4">
    <nc r="E24">
      <v>15648.4</v>
    </nc>
  </rcc>
  <rcc rId="14719" sId="8" numFmtId="4">
    <nc r="C24">
      <v>760.7</v>
    </nc>
  </rcc>
</revisions>
</file>

<file path=xl/revisions/revisionLog6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0" sId="8" numFmtId="4">
    <nc r="Q24">
      <v>10307.200000000001</v>
    </nc>
  </rcc>
  <rcc rId="14721" sId="8" numFmtId="4">
    <oc r="Q23">
      <v>10307.200000000001</v>
    </oc>
    <nc r="Q23">
      <v>7199.2</v>
    </nc>
  </rcc>
  <rcc rId="14722" sId="8" numFmtId="4">
    <nc r="N23">
      <v>3979</v>
    </nc>
  </rcc>
  <rcc rId="14723" sId="8" numFmtId="4">
    <nc r="N24">
      <v>3497</v>
    </nc>
  </rcc>
  <rcc rId="14724" sId="8" numFmtId="4">
    <oc r="N28">
      <v>3979</v>
    </oc>
    <nc r="N28"/>
  </rcc>
  <rcc rId="14725" sId="8" numFmtId="4">
    <oc r="N29">
      <v>3497</v>
    </oc>
    <nc r="N29"/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38" sId="8" numFmtId="4">
    <nc r="U25">
      <v>8774.2000000000007</v>
    </nc>
  </rcc>
  <rcc rId="14739" sId="8" numFmtId="4">
    <nc r="I25">
      <v>3183</v>
    </nc>
  </rcc>
  <rcc rId="14740" sId="8" numFmtId="4">
    <nc r="G25">
      <v>1262</v>
    </nc>
  </rcc>
  <rcc rId="14741" sId="8" numFmtId="4">
    <nc r="K25">
      <f>25322.1-I25</f>
    </nc>
  </rcc>
  <rcc rId="14742" sId="8" numFmtId="4">
    <nc r="C25">
      <v>863.6</v>
    </nc>
  </rcc>
  <rcc rId="14743" sId="8" numFmtId="4">
    <nc r="E25">
      <v>14869.3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56" sId="8" numFmtId="4">
    <nc r="Q25">
      <v>12333.4</v>
    </nc>
  </rcc>
</revisions>
</file>

<file path=xl/revisions/revisionLog6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57" sId="8" numFmtId="34">
    <nc r="Z26">
      <v>32</v>
    </nc>
  </rcc>
  <rcc rId="14758" sId="8">
    <nc r="Y26" t="inlineStr">
      <is>
        <t>sonnig, Hitzewelle</t>
      </is>
    </nc>
  </rcc>
</revisions>
</file>

<file path=xl/revisions/revisionLog6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59" sId="8">
    <nc r="AB26" t="inlineStr">
      <is>
        <t>Slowup / Kiosk+Terrasse</t>
      </is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6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72" sId="8">
    <nc r="Y28" t="inlineStr">
      <is>
        <t>sonnig</t>
      </is>
    </nc>
  </rcc>
  <rcc rId="14773" sId="8" numFmtId="34">
    <nc r="Z28">
      <v>31</v>
    </nc>
  </rcc>
  <rcc rId="14774" sId="8" numFmtId="4">
    <nc r="C26">
      <v>1673.7</v>
    </nc>
  </rcc>
  <rcc rId="14775" sId="8" numFmtId="4">
    <nc r="E26">
      <v>19093.900000000001</v>
    </nc>
  </rcc>
  <rcc rId="14776" sId="8" numFmtId="4">
    <nc r="G26">
      <v>783.5</v>
    </nc>
  </rcc>
  <rcc rId="14777" sId="8" numFmtId="4">
    <nc r="I26">
      <v>0</v>
    </nc>
  </rcc>
  <rcc rId="14778" sId="8" numFmtId="4">
    <nc r="K26">
      <v>6502.6</v>
    </nc>
  </rcc>
  <rcc rId="14779" sId="8" numFmtId="4">
    <nc r="M26">
      <v>0</v>
    </nc>
  </rcc>
  <rcc rId="14780" sId="8" numFmtId="4">
    <nc r="U26">
      <v>9380.1</v>
    </nc>
  </rcc>
  <rcc rId="14781" sId="8" numFmtId="4">
    <nc r="Q26">
      <v>5691.4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6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94" sId="8" numFmtId="4">
    <nc r="N28">
      <v>1792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6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807" sId="11" ref="A5:XFD5" action="deleteRow">
    <undo index="65535" exp="area" dr="X5:X10" r="X11" sId="11"/>
    <undo index="65535" exp="area" dr="W5:W10" r="W11" sId="11"/>
    <undo index="65535" exp="area" dr="V5:V10" r="V11" sId="11"/>
    <undo index="65535" exp="area" dr="U5:U10" r="U11" sId="11"/>
    <undo index="65535" exp="area" dr="T5:T10" r="T11" sId="11"/>
    <undo index="65535" exp="area" dr="S5:S10" r="S11" sId="11"/>
    <undo index="65535" exp="area" dr="R5:R10" r="R11" sId="11"/>
    <undo index="65535" exp="area" dr="Q5:Q10" r="Q11" sId="11"/>
    <undo index="65535" exp="area" dr="P5:P10" r="P11" sId="11"/>
    <undo index="65535" exp="area" dr="O5:O10" r="O11" sId="11"/>
    <undo index="65535" exp="area" dr="N5:N10" r="N11" sId="11"/>
    <undo index="65535" exp="area" dr="M5:M10" r="M11" sId="11"/>
    <undo index="65535" exp="area" dr="L5:L10" r="L11" sId="11"/>
    <undo index="65535" exp="area" dr="K5:K10" r="K11" sId="11"/>
    <undo index="65535" exp="area" dr="J5:J10" r="J11" sId="11"/>
    <undo index="65535" exp="area" dr="I5:I10" r="I11" sId="11"/>
    <undo index="65535" exp="area" dr="H5:H10" r="H11" sId="11"/>
    <undo index="65535" exp="area" dr="G5:G10" r="G11" sId="11"/>
    <undo index="65535" exp="area" dr="F5:F10" r="F11" sId="11"/>
    <undo index="65535" exp="area" dr="E5:E10" r="E11" sId="11"/>
    <undo index="65535" exp="area" dr="D5:D10" r="D11" sId="11"/>
    <undo index="65535" exp="area" dr="C5:C10" r="C11" sId="11"/>
    <undo index="0" exp="ref" v="1" dr="A5" r="A6" sId="11"/>
    <rfmt sheetId="11" xfDxf="1" sqref="A5:XFD5" start="0" length="0">
      <dxf>
        <alignment vertical="center"/>
      </dxf>
    </rfmt>
    <rcc rId="0" sId="11" s="1" dxf="1" numFmtId="4">
      <nc r="A5">
        <v>1</v>
      </nc>
      <ndxf>
        <font>
          <sz val="11"/>
          <color auto="1"/>
          <name val="DIN Offc"/>
          <family val="2"/>
          <scheme val="none"/>
        </font>
        <numFmt numFmtId="1" formatCode="0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1" s="1" dxf="1">
      <nc r="B5" t="inlineStr">
        <is>
          <t>Di</t>
        </is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thin">
            <color indexed="64"/>
          </left>
          <right style="medium">
            <color indexed="64"/>
          </right>
          <bottom style="thin">
            <color indexed="64"/>
          </bottom>
        </border>
      </ndxf>
    </rcc>
    <rfmt sheetId="11" s="1" sqref="C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D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E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F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G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H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I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J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K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L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M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N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O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P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Q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R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s="1" dxf="1">
      <nc r="S5">
        <f>SUM(C5+E5+G5+I5+K5+O5+Q5)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1" s="1" dxf="1">
      <nc r="T5">
        <f>SUM(D5+F5+H5+J5+L5+P5+R5)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bottom style="thin">
            <color indexed="64"/>
          </bottom>
        </border>
      </ndxf>
    </rcc>
    <rcc rId="0" sId="11" s="1" dxf="1" numFmtId="4">
      <nc r="U5">
        <v>0</v>
      </nc>
      <n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="1" sqref="V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1" s="1" dxf="1">
      <nc r="W5">
        <f>SUM(S5+U5)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medium">
            <color indexed="64"/>
          </left>
          <right style="thin">
            <color indexed="64"/>
          </right>
          <bottom style="thin">
            <color indexed="64"/>
          </bottom>
        </border>
      </ndxf>
    </rcc>
    <rcc rId="0" sId="11" s="1" dxf="1">
      <nc r="X5">
        <f>SUM(T5+V5)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="1" sqref="Y5" start="0" length="0">
      <dxf>
        <font>
          <sz val="10"/>
          <color auto="1"/>
          <name val="DIN Offc"/>
          <family val="2"/>
          <scheme val="none"/>
        </font>
        <numFmt numFmtId="35" formatCode="_ * #,##0.00_ ;_ * \-#,##0.00_ ;_ * &quot;-&quot;??_ ;_ @_ "/>
        <alignment horizontal="left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="1" sqref="Z5" start="0" length="0">
      <dxf>
        <font>
          <sz val="10"/>
          <color auto="1"/>
          <name val="DIN Offc"/>
          <family val="2"/>
          <scheme val="none"/>
        </font>
        <numFmt numFmtId="164" formatCode="_ * #,##0.0_ ;_ * \-#,##0.0_ ;_ * &quot;-&quot;??_ ;_ @_ "/>
        <alignment horizontal="left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cc rId="0" sId="11" s="1" dxf="1">
      <nc r="AA5" t="inlineStr">
        <is>
          <t>°C</t>
        </is>
      </nc>
      <n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="1" sqref="AB5" start="0" length="0">
      <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medium">
            <color indexed="64"/>
          </right>
          <bottom style="thin">
            <color indexed="64"/>
          </bottom>
        </border>
      </dxf>
    </rfmt>
    <rcc rId="0" sId="11" dxf="1">
      <nc r="AD5">
        <f>C5+E5+G5+I5+K5+M5+U5</f>
      </nc>
      <ndxf>
        <numFmt numFmtId="4" formatCode="#,##0.00"/>
      </ndxf>
    </rcc>
  </rrc>
  <rcc rId="14808" sId="11" numFmtId="4">
    <oc r="A5">
      <f>SUM(#REF!+1)</f>
    </oc>
    <nc r="A5">
      <v>1</v>
    </nc>
  </rcc>
  <rrc rId="14809" sId="11" ref="A37:XFD37" action="insertRow"/>
  <rcc rId="14810" sId="11">
    <oc r="A36">
      <v>29</v>
    </oc>
    <nc r="A36">
      <f>SUM(A35+1)</f>
    </nc>
  </rcc>
  <rcc rId="14811" sId="11">
    <nc r="A37">
      <f>SUM(A36+1)</f>
    </nc>
  </rcc>
  <rcc rId="14812" sId="11">
    <oc r="A38">
      <v>30</v>
    </oc>
    <nc r="A38">
      <f>SUM(A37+1)</f>
    </nc>
  </rcc>
  <rcc rId="14813" sId="11">
    <nc r="B37" t="inlineStr">
      <is>
        <t>Mi</t>
      </is>
    </nc>
  </rcc>
  <rcc rId="14814" sId="11">
    <oc r="B38" t="inlineStr">
      <is>
        <t>Mi</t>
      </is>
    </oc>
    <nc r="B38" t="inlineStr">
      <is>
        <t>Do</t>
      </is>
    </nc>
  </rcc>
  <rcc rId="14815" sId="11" numFmtId="4">
    <nc r="D5">
      <v>8000</v>
    </nc>
  </rcc>
  <rcc rId="14816" sId="11" numFmtId="4">
    <nc r="D6">
      <v>8000</v>
    </nc>
  </rcc>
  <rcc rId="14817" sId="11" numFmtId="4">
    <nc r="D7">
      <v>8000</v>
    </nc>
  </rcc>
  <rcc rId="14818" sId="11" numFmtId="4">
    <nc r="D8">
      <v>8000</v>
    </nc>
  </rcc>
  <rcc rId="14819" sId="11" numFmtId="4">
    <nc r="D9">
      <v>8000</v>
    </nc>
  </rcc>
  <rcc rId="14820" sId="11" numFmtId="4">
    <nc r="D11">
      <v>8000</v>
    </nc>
  </rcc>
  <rcc rId="14821" sId="11" numFmtId="4">
    <nc r="D12">
      <v>8000</v>
    </nc>
  </rcc>
  <rcc rId="14822" sId="11" numFmtId="4">
    <nc r="D13">
      <v>8000</v>
    </nc>
  </rcc>
  <rcc rId="14823" sId="11" numFmtId="4">
    <nc r="D14">
      <v>8000</v>
    </nc>
  </rcc>
  <rcc rId="14824" sId="11" numFmtId="4">
    <nc r="D15">
      <v>8000</v>
    </nc>
  </rcc>
  <rcc rId="14825" sId="11" numFmtId="4">
    <nc r="D16">
      <v>8000</v>
    </nc>
  </rcc>
  <rcc rId="14826" sId="11" numFmtId="4">
    <nc r="D17">
      <v>8000</v>
    </nc>
  </rcc>
  <rcc rId="14827" sId="11" numFmtId="4">
    <nc r="D19">
      <v>8000</v>
    </nc>
  </rcc>
  <rcc rId="14828" sId="11" numFmtId="4">
    <nc r="D20">
      <v>8000</v>
    </nc>
  </rcc>
  <rcc rId="14829" sId="11" numFmtId="4">
    <nc r="D21">
      <v>8000</v>
    </nc>
  </rcc>
  <rcc rId="14830" sId="11" numFmtId="4">
    <nc r="D22">
      <v>8000</v>
    </nc>
  </rcc>
  <rcc rId="14831" sId="11" numFmtId="4">
    <nc r="D23">
      <v>8000</v>
    </nc>
  </rcc>
  <rcc rId="14832" sId="11" numFmtId="4">
    <nc r="D24">
      <v>8000</v>
    </nc>
  </rcc>
  <rcc rId="14833" sId="11" numFmtId="4">
    <nc r="D25">
      <v>8000</v>
    </nc>
  </rcc>
  <rcc rId="14834" sId="11" numFmtId="4">
    <nc r="D27">
      <v>8000</v>
    </nc>
  </rcc>
  <rcc rId="14835" sId="11" numFmtId="4">
    <nc r="D28">
      <v>8000</v>
    </nc>
  </rcc>
  <rcc rId="14836" sId="11" numFmtId="4">
    <nc r="D29">
      <v>8000</v>
    </nc>
  </rcc>
  <rcc rId="14837" sId="11" numFmtId="4">
    <nc r="D30">
      <v>8000</v>
    </nc>
  </rcc>
  <rcc rId="14838" sId="11" numFmtId="4">
    <nc r="D31">
      <v>8000</v>
    </nc>
  </rcc>
  <rcc rId="14839" sId="11" numFmtId="4">
    <nc r="D32">
      <v>8000</v>
    </nc>
  </rcc>
  <rcc rId="14840" sId="11" numFmtId="4">
    <nc r="D33">
      <v>8000</v>
    </nc>
  </rcc>
  <rcc rId="14841" sId="11" numFmtId="4">
    <nc r="D35">
      <v>8000</v>
    </nc>
  </rcc>
  <rcc rId="14842" sId="11" numFmtId="4">
    <nc r="D36">
      <v>8000</v>
    </nc>
  </rcc>
  <rcc rId="14843" sId="11" numFmtId="4">
    <nc r="D37">
      <v>8000</v>
    </nc>
  </rcc>
  <rcc rId="14844" sId="11" numFmtId="4">
    <nc r="D38">
      <v>8000</v>
    </nc>
  </rcc>
  <rcc rId="14845" sId="11" numFmtId="4">
    <nc r="F5">
      <v>116.66665999999999</v>
    </nc>
  </rcc>
  <rcc rId="14846" sId="11" numFmtId="4">
    <nc r="F6">
      <v>116.66665999999999</v>
    </nc>
  </rcc>
  <rcc rId="14847" sId="11" numFmtId="4">
    <nc r="F7">
      <v>116.66665999999999</v>
    </nc>
  </rcc>
  <rcc rId="14848" sId="11" numFmtId="4">
    <nc r="F8">
      <v>116.66665999999999</v>
    </nc>
  </rcc>
  <rcc rId="14849" sId="11" numFmtId="4">
    <nc r="F9">
      <v>116.66665999999999</v>
    </nc>
  </rcc>
  <rcc rId="14850" sId="11" numFmtId="4">
    <nc r="F11">
      <v>116.66665999999999</v>
    </nc>
  </rcc>
  <rcc rId="14851" sId="11" numFmtId="4">
    <nc r="F12">
      <v>116.66665999999999</v>
    </nc>
  </rcc>
  <rcc rId="14852" sId="11" numFmtId="4">
    <nc r="F13">
      <v>116.66665999999999</v>
    </nc>
  </rcc>
  <rcc rId="14853" sId="11" numFmtId="4">
    <nc r="F14">
      <v>116.66665999999999</v>
    </nc>
  </rcc>
  <rcc rId="14854" sId="11" numFmtId="4">
    <nc r="F15">
      <v>116.66665999999999</v>
    </nc>
  </rcc>
  <rcc rId="14855" sId="11" numFmtId="4">
    <nc r="F16">
      <v>116.66665999999999</v>
    </nc>
  </rcc>
  <rcc rId="14856" sId="11" numFmtId="4">
    <nc r="F17">
      <v>116.66665999999999</v>
    </nc>
  </rcc>
  <rcc rId="14857" sId="11" numFmtId="4">
    <nc r="F19">
      <v>116.66665999999999</v>
    </nc>
  </rcc>
  <rcc rId="14858" sId="11" numFmtId="4">
    <nc r="F20">
      <v>116.66665999999999</v>
    </nc>
  </rcc>
  <rcc rId="14859" sId="11" numFmtId="4">
    <nc r="F21">
      <v>116.66665999999999</v>
    </nc>
  </rcc>
  <rcc rId="14860" sId="11" numFmtId="4">
    <nc r="F22">
      <v>116.66665999999999</v>
    </nc>
  </rcc>
  <rcc rId="14861" sId="11" numFmtId="4">
    <nc r="F23">
      <v>116.66665999999999</v>
    </nc>
  </rcc>
  <rcc rId="14862" sId="11" numFmtId="4">
    <nc r="F24">
      <v>116.66665999999999</v>
    </nc>
  </rcc>
  <rcc rId="14863" sId="11" numFmtId="4">
    <nc r="F25">
      <v>116.66665999999999</v>
    </nc>
  </rcc>
  <rcc rId="14864" sId="11" numFmtId="4">
    <nc r="F27">
      <v>116.66665999999999</v>
    </nc>
  </rcc>
  <rcc rId="14865" sId="11" numFmtId="4">
    <nc r="F28">
      <v>116.66665999999999</v>
    </nc>
  </rcc>
  <rcc rId="14866" sId="11" numFmtId="4">
    <nc r="F29">
      <v>116.66665999999999</v>
    </nc>
  </rcc>
  <rcc rId="14867" sId="11" numFmtId="4">
    <nc r="F30">
      <v>116.66665999999999</v>
    </nc>
  </rcc>
  <rcc rId="14868" sId="11" numFmtId="4">
    <nc r="F31">
      <v>116.66665999999999</v>
    </nc>
  </rcc>
  <rcc rId="14869" sId="11" numFmtId="4">
    <nc r="F32">
      <v>116.66665999999999</v>
    </nc>
  </rcc>
  <rcc rId="14870" sId="11" numFmtId="4">
    <nc r="F33">
      <v>116.66665999999999</v>
    </nc>
  </rcc>
  <rcc rId="14871" sId="11" numFmtId="4">
    <nc r="F35">
      <v>116.66665999999999</v>
    </nc>
  </rcc>
  <rcc rId="14872" sId="11" numFmtId="4">
    <nc r="F36">
      <v>116.66665999999999</v>
    </nc>
  </rcc>
  <rcc rId="14873" sId="11" numFmtId="4">
    <nc r="F37">
      <v>116.66665999999999</v>
    </nc>
  </rcc>
  <rcc rId="14874" sId="11" numFmtId="4">
    <nc r="F38">
      <v>116.66665999999999</v>
    </nc>
  </rcc>
  <rcc rId="14875" sId="11" numFmtId="4">
    <nc r="H5">
      <v>50</v>
    </nc>
  </rcc>
  <rcc rId="14876" sId="11" numFmtId="4">
    <nc r="H6">
      <v>50</v>
    </nc>
  </rcc>
  <rcc rId="14877" sId="11" numFmtId="4">
    <nc r="H7">
      <v>50</v>
    </nc>
  </rcc>
  <rcc rId="14878" sId="11" numFmtId="4">
    <nc r="H8">
      <v>50</v>
    </nc>
  </rcc>
  <rcc rId="14879" sId="11" numFmtId="4">
    <nc r="H9">
      <v>50</v>
    </nc>
  </rcc>
  <rcc rId="14880" sId="11" numFmtId="4">
    <nc r="H11">
      <v>50</v>
    </nc>
  </rcc>
  <rcc rId="14881" sId="11" numFmtId="4">
    <nc r="H12">
      <v>50</v>
    </nc>
  </rcc>
  <rcc rId="14882" sId="11" numFmtId="4">
    <nc r="H13">
      <v>50</v>
    </nc>
  </rcc>
  <rcc rId="14883" sId="11" numFmtId="4">
    <nc r="H14">
      <v>50</v>
    </nc>
  </rcc>
  <rcc rId="14884" sId="11" numFmtId="4">
    <nc r="H15">
      <v>50</v>
    </nc>
  </rcc>
  <rcc rId="14885" sId="11" numFmtId="4">
    <nc r="H16">
      <v>50</v>
    </nc>
  </rcc>
  <rcc rId="14886" sId="11" numFmtId="4">
    <nc r="H17">
      <v>50</v>
    </nc>
  </rcc>
  <rcc rId="14887" sId="11" numFmtId="4">
    <nc r="H19">
      <v>50</v>
    </nc>
  </rcc>
  <rcc rId="14888" sId="11" numFmtId="4">
    <nc r="H20">
      <v>50</v>
    </nc>
  </rcc>
  <rcc rId="14889" sId="11" numFmtId="4">
    <nc r="H21">
      <v>50</v>
    </nc>
  </rcc>
  <rcc rId="14890" sId="11" numFmtId="4">
    <nc r="H22">
      <v>50</v>
    </nc>
  </rcc>
  <rcc rId="14891" sId="11" numFmtId="4">
    <nc r="H23">
      <v>50</v>
    </nc>
  </rcc>
  <rcc rId="14892" sId="11" numFmtId="4">
    <nc r="H24">
      <v>50</v>
    </nc>
  </rcc>
  <rcc rId="14893" sId="11" numFmtId="4">
    <nc r="H25">
      <v>50</v>
    </nc>
  </rcc>
  <rcc rId="14894" sId="11" numFmtId="4">
    <nc r="H27">
      <v>50</v>
    </nc>
  </rcc>
  <rcc rId="14895" sId="11" numFmtId="4">
    <nc r="H28">
      <v>50</v>
    </nc>
  </rcc>
  <rcc rId="14896" sId="11" numFmtId="4">
    <nc r="H29">
      <v>50</v>
    </nc>
  </rcc>
  <rcc rId="14897" sId="11" numFmtId="4">
    <nc r="H30">
      <v>50</v>
    </nc>
  </rcc>
  <rcc rId="14898" sId="11" numFmtId="4">
    <nc r="H31">
      <v>50</v>
    </nc>
  </rcc>
  <rcc rId="14899" sId="11" numFmtId="4">
    <nc r="H32">
      <v>50</v>
    </nc>
  </rcc>
  <rcc rId="14900" sId="11" numFmtId="4">
    <nc r="H33">
      <v>50</v>
    </nc>
  </rcc>
  <rcc rId="14901" sId="11" numFmtId="4">
    <nc r="H35">
      <v>50</v>
    </nc>
  </rcc>
  <rcc rId="14902" sId="11" numFmtId="4">
    <nc r="H36">
      <v>50</v>
    </nc>
  </rcc>
  <rcc rId="14903" sId="11" numFmtId="4">
    <nc r="H37">
      <v>50</v>
    </nc>
  </rcc>
  <rcc rId="14904" sId="11" numFmtId="4">
    <nc r="H38">
      <v>50</v>
    </nc>
  </rcc>
  <rcc rId="14905" sId="11" numFmtId="4">
    <nc r="L5">
      <v>3000</v>
    </nc>
  </rcc>
  <rcc rId="14906" sId="11" numFmtId="4">
    <nc r="L6">
      <v>3000</v>
    </nc>
  </rcc>
  <rcc rId="14907" sId="11" numFmtId="4">
    <nc r="L7">
      <v>3000</v>
    </nc>
  </rcc>
  <rcc rId="14908" sId="11" numFmtId="4">
    <nc r="L8">
      <v>3000</v>
    </nc>
  </rcc>
  <rcc rId="14909" sId="11" numFmtId="4">
    <nc r="L9">
      <v>3000</v>
    </nc>
  </rcc>
  <rcc rId="14910" sId="11" numFmtId="4">
    <nc r="L11">
      <v>3000</v>
    </nc>
  </rcc>
  <rcc rId="14911" sId="11" numFmtId="4">
    <nc r="L12">
      <v>3000</v>
    </nc>
  </rcc>
  <rcc rId="14912" sId="11" numFmtId="4">
    <nc r="L13">
      <v>3000</v>
    </nc>
  </rcc>
  <rcc rId="14913" sId="11" numFmtId="4">
    <nc r="L14">
      <v>3000</v>
    </nc>
  </rcc>
  <rcc rId="14914" sId="11" numFmtId="4">
    <nc r="L15">
      <v>3000</v>
    </nc>
  </rcc>
  <rcc rId="14915" sId="11" numFmtId="4">
    <nc r="L16">
      <v>3000</v>
    </nc>
  </rcc>
  <rcc rId="14916" sId="11" numFmtId="4">
    <nc r="L17">
      <v>3000</v>
    </nc>
  </rcc>
  <rcc rId="14917" sId="11" numFmtId="4">
    <nc r="L19">
      <v>3000</v>
    </nc>
  </rcc>
  <rcc rId="14918" sId="11" numFmtId="4">
    <nc r="L20">
      <v>3000</v>
    </nc>
  </rcc>
  <rcc rId="14919" sId="11" numFmtId="4">
    <nc r="L21">
      <v>3000</v>
    </nc>
  </rcc>
  <rcc rId="14920" sId="11" numFmtId="4">
    <nc r="L22">
      <v>3000</v>
    </nc>
  </rcc>
  <rcc rId="14921" sId="11" numFmtId="4">
    <nc r="L23">
      <v>3000</v>
    </nc>
  </rcc>
  <rcc rId="14922" sId="11" numFmtId="4">
    <nc r="L24">
      <v>3000</v>
    </nc>
  </rcc>
  <rcc rId="14923" sId="11" numFmtId="4">
    <nc r="L25">
      <v>3000</v>
    </nc>
  </rcc>
  <rcc rId="14924" sId="11" numFmtId="4">
    <nc r="L27">
      <v>3000</v>
    </nc>
  </rcc>
  <rcc rId="14925" sId="11" numFmtId="4">
    <nc r="L28">
      <v>3000</v>
    </nc>
  </rcc>
  <rcc rId="14926" sId="11" numFmtId="4">
    <nc r="L29">
      <v>3000</v>
    </nc>
  </rcc>
  <rcc rId="14927" sId="11" numFmtId="4">
    <nc r="L30">
      <v>3000</v>
    </nc>
  </rcc>
  <rcc rId="14928" sId="11" numFmtId="4">
    <nc r="L31">
      <v>3000</v>
    </nc>
  </rcc>
  <rcc rId="14929" sId="11" numFmtId="4">
    <nc r="L32">
      <v>3000</v>
    </nc>
  </rcc>
  <rcc rId="14930" sId="11" numFmtId="4">
    <nc r="L33">
      <v>3000</v>
    </nc>
  </rcc>
  <rcc rId="14931" sId="11" numFmtId="4">
    <nc r="L35">
      <v>3000</v>
    </nc>
  </rcc>
  <rcc rId="14932" sId="11" numFmtId="4">
    <nc r="L36">
      <v>3000</v>
    </nc>
  </rcc>
  <rcc rId="14933" sId="11" numFmtId="4">
    <nc r="L37">
      <v>3000</v>
    </nc>
  </rcc>
  <rcc rId="14934" sId="11" numFmtId="4">
    <nc r="L38">
      <v>3000</v>
    </nc>
  </rcc>
  <rfmt sheetId="11" sqref="K26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935" sId="11" numFmtId="4">
    <nc r="P5">
      <v>3666.6666599999999</v>
    </nc>
  </rcc>
  <rcc rId="14936" sId="11" numFmtId="4">
    <nc r="P6">
      <v>3666.6666599999999</v>
    </nc>
  </rcc>
  <rcc rId="14937" sId="11" numFmtId="4">
    <nc r="P7">
      <v>3666.6666599999999</v>
    </nc>
  </rcc>
  <rcc rId="14938" sId="11" numFmtId="4">
    <nc r="P8">
      <v>3666.6666599999999</v>
    </nc>
  </rcc>
  <rcc rId="14939" sId="11" numFmtId="4">
    <nc r="P9">
      <v>3666.6666599999999</v>
    </nc>
  </rcc>
  <rcc rId="14940" sId="11" numFmtId="4">
    <nc r="P11">
      <v>3666.6666599999999</v>
    </nc>
  </rcc>
  <rcc rId="14941" sId="11" numFmtId="4">
    <nc r="P12">
      <v>3666.6666599999999</v>
    </nc>
  </rcc>
  <rcc rId="14942" sId="11" numFmtId="4">
    <nc r="P13">
      <v>3666.6666599999999</v>
    </nc>
  </rcc>
  <rcc rId="14943" sId="11" numFmtId="4">
    <nc r="P14">
      <v>3666.6666599999999</v>
    </nc>
  </rcc>
  <rcc rId="14944" sId="11" numFmtId="4">
    <nc r="P15">
      <v>3666.6666599999999</v>
    </nc>
  </rcc>
  <rcc rId="14945" sId="11" numFmtId="4">
    <nc r="P16">
      <v>3666.6666599999999</v>
    </nc>
  </rcc>
  <rcc rId="14946" sId="11" numFmtId="4">
    <nc r="P17">
      <v>3666.6666599999999</v>
    </nc>
  </rcc>
  <rcc rId="14947" sId="11" numFmtId="4">
    <nc r="P19">
      <v>3666.6666599999999</v>
    </nc>
  </rcc>
  <rcc rId="14948" sId="11" numFmtId="4">
    <nc r="P20">
      <v>3666.6666599999999</v>
    </nc>
  </rcc>
  <rcc rId="14949" sId="11" numFmtId="4">
    <nc r="P21">
      <v>3666.6666599999999</v>
    </nc>
  </rcc>
  <rcc rId="14950" sId="11" numFmtId="4">
    <nc r="P22">
      <v>3666.6666599999999</v>
    </nc>
  </rcc>
  <rcc rId="14951" sId="11" numFmtId="4">
    <nc r="P23">
      <v>3666.6666599999999</v>
    </nc>
  </rcc>
  <rcc rId="14952" sId="11" numFmtId="4">
    <nc r="P24">
      <v>3666.6666599999999</v>
    </nc>
  </rcc>
  <rcc rId="14953" sId="11" numFmtId="4">
    <nc r="P25">
      <v>3666.6666599999999</v>
    </nc>
  </rcc>
  <rcc rId="14954" sId="11" numFmtId="4">
    <nc r="P27">
      <v>3666.6666599999999</v>
    </nc>
  </rcc>
  <rcc rId="14955" sId="11" numFmtId="4">
    <nc r="P28">
      <v>3666.6666599999999</v>
    </nc>
  </rcc>
  <rcc rId="14956" sId="11" numFmtId="4">
    <nc r="P29">
      <v>3666.6666599999999</v>
    </nc>
  </rcc>
  <rcc rId="14957" sId="11" numFmtId="4">
    <nc r="P30">
      <v>3666.6666599999999</v>
    </nc>
  </rcc>
  <rcc rId="14958" sId="11" numFmtId="4">
    <nc r="P31">
      <v>3666.6666599999999</v>
    </nc>
  </rcc>
  <rcc rId="14959" sId="11" numFmtId="4">
    <nc r="P32">
      <v>3666.6666599999999</v>
    </nc>
  </rcc>
  <rcc rId="14960" sId="11" numFmtId="4">
    <nc r="P33">
      <v>3666.6666599999999</v>
    </nc>
  </rcc>
  <rcc rId="14961" sId="11" numFmtId="4">
    <nc r="P35">
      <v>3666.6666599999999</v>
    </nc>
  </rcc>
  <rcc rId="14962" sId="11" numFmtId="4">
    <nc r="P36">
      <v>3666.6666599999999</v>
    </nc>
  </rcc>
  <rcc rId="14963" sId="11" numFmtId="4">
    <nc r="P37">
      <v>3666.6666599999999</v>
    </nc>
  </rcc>
  <rcc rId="14964" sId="11" numFmtId="4">
    <nc r="P38">
      <v>3666.6666599999999</v>
    </nc>
  </rcc>
  <rcc rId="14965" sId="11" numFmtId="4">
    <nc r="R5">
      <v>4680</v>
    </nc>
  </rcc>
  <rcc rId="14966" sId="11" numFmtId="4">
    <nc r="R6">
      <v>4680</v>
    </nc>
  </rcc>
  <rcc rId="14967" sId="11" numFmtId="4">
    <nc r="R7">
      <v>4680</v>
    </nc>
  </rcc>
  <rcc rId="14968" sId="11" numFmtId="4">
    <nc r="R8">
      <v>4680</v>
    </nc>
  </rcc>
  <rcc rId="14969" sId="11" numFmtId="4">
    <nc r="R9">
      <v>4680</v>
    </nc>
  </rcc>
  <rcc rId="14970" sId="11" numFmtId="4">
    <nc r="R11">
      <v>4680</v>
    </nc>
  </rcc>
  <rcc rId="14971" sId="11" numFmtId="4">
    <nc r="R12">
      <v>4680</v>
    </nc>
  </rcc>
  <rcc rId="14972" sId="11" numFmtId="4">
    <nc r="R13">
      <v>4680</v>
    </nc>
  </rcc>
  <rcc rId="14973" sId="11" numFmtId="4">
    <nc r="R14">
      <v>4680</v>
    </nc>
  </rcc>
  <rcc rId="14974" sId="11" numFmtId="4">
    <nc r="R15">
      <v>4680</v>
    </nc>
  </rcc>
  <rcc rId="14975" sId="11" numFmtId="4">
    <nc r="R16">
      <v>4680</v>
    </nc>
  </rcc>
  <rcc rId="14976" sId="11" numFmtId="4">
    <nc r="R17">
      <v>4680</v>
    </nc>
  </rcc>
  <rcc rId="14977" sId="11" numFmtId="4">
    <nc r="R19">
      <v>4680</v>
    </nc>
  </rcc>
  <rcc rId="14978" sId="11" numFmtId="4">
    <nc r="R20">
      <v>4680</v>
    </nc>
  </rcc>
  <rcc rId="14979" sId="11" numFmtId="4">
    <nc r="R21">
      <v>4680</v>
    </nc>
  </rcc>
  <rcc rId="14980" sId="11" numFmtId="4">
    <nc r="R22">
      <v>4680</v>
    </nc>
  </rcc>
  <rcc rId="14981" sId="11" numFmtId="4">
    <nc r="R23">
      <v>4680</v>
    </nc>
  </rcc>
  <rcc rId="14982" sId="11" numFmtId="4">
    <nc r="R24">
      <v>4680</v>
    </nc>
  </rcc>
  <rcc rId="14983" sId="11" numFmtId="4">
    <nc r="R25">
      <v>4680</v>
    </nc>
  </rcc>
  <rcc rId="14984" sId="11" numFmtId="4">
    <nc r="R27">
      <v>4680</v>
    </nc>
  </rcc>
  <rcc rId="14985" sId="11" numFmtId="4">
    <nc r="R28">
      <v>4680</v>
    </nc>
  </rcc>
  <rcc rId="14986" sId="11" numFmtId="4">
    <nc r="R29">
      <v>4680</v>
    </nc>
  </rcc>
  <rcc rId="14987" sId="11" numFmtId="4">
    <nc r="R30">
      <v>4680</v>
    </nc>
  </rcc>
  <rcc rId="14988" sId="11" numFmtId="4">
    <nc r="R31">
      <v>4680</v>
    </nc>
  </rcc>
  <rcc rId="14989" sId="11" numFmtId="4">
    <nc r="R32">
      <v>4680</v>
    </nc>
  </rcc>
  <rcc rId="14990" sId="11" numFmtId="4">
    <nc r="R33">
      <v>4680</v>
    </nc>
  </rcc>
  <rcc rId="14991" sId="11" numFmtId="4">
    <nc r="R35">
      <v>4680</v>
    </nc>
  </rcc>
  <rcc rId="14992" sId="11" numFmtId="4">
    <nc r="R36">
      <v>4680</v>
    </nc>
  </rcc>
  <rcc rId="14993" sId="11" numFmtId="4">
    <nc r="R37">
      <v>4680</v>
    </nc>
  </rcc>
  <rcc rId="14994" sId="11" numFmtId="4">
    <nc r="R38">
      <v>4680</v>
    </nc>
  </rcc>
  <rcc rId="14995" sId="11">
    <nc r="S37">
      <f>SUM(C37+E37+G37+I37+K37+O37+Q37)</f>
    </nc>
  </rcc>
  <rcc rId="14996" sId="11">
    <nc r="T37">
      <f>SUM(D37+F37+H37+J37+L37+P37+R37)</f>
    </nc>
  </rcc>
  <rcc rId="14997" sId="11">
    <nc r="X37">
      <f>SUM(T37+V37)</f>
    </nc>
  </rcc>
  <rcc rId="14998" sId="11">
    <nc r="W37">
      <f>SUM(S37+U37)</f>
    </nc>
  </rcc>
  <rcc rId="14999" sId="11" numFmtId="4">
    <oc r="U5">
      <v>0</v>
    </oc>
    <nc r="U5"/>
  </rcc>
  <rcc rId="15000" sId="11" numFmtId="4">
    <oc r="U6">
      <v>0</v>
    </oc>
    <nc r="U6"/>
  </rcc>
  <rcc rId="15001" sId="11" numFmtId="4">
    <oc r="U7">
      <v>0</v>
    </oc>
    <nc r="U7"/>
  </rcc>
  <rcc rId="15002" sId="11" numFmtId="4">
    <oc r="U8">
      <v>0</v>
    </oc>
    <nc r="U8"/>
  </rcc>
  <rcc rId="15003" sId="11" numFmtId="4">
    <oc r="U9">
      <v>0</v>
    </oc>
    <nc r="U9"/>
  </rcc>
  <rcc rId="15004" sId="11" numFmtId="4">
    <oc r="U11">
      <v>0</v>
    </oc>
    <nc r="U11"/>
  </rcc>
  <rcc rId="15005" sId="11" numFmtId="4">
    <oc r="U12">
      <v>0</v>
    </oc>
    <nc r="U12"/>
  </rcc>
  <rcc rId="15006" sId="11" numFmtId="4">
    <oc r="U13">
      <v>0</v>
    </oc>
    <nc r="U13"/>
  </rcc>
  <rcc rId="15007" sId="11" numFmtId="4">
    <oc r="U14">
      <v>0</v>
    </oc>
    <nc r="U14"/>
  </rcc>
  <rcc rId="15008" sId="11" numFmtId="4">
    <oc r="U15">
      <v>0</v>
    </oc>
    <nc r="U15"/>
  </rcc>
  <rcc rId="15009" sId="11" numFmtId="4">
    <oc r="U16">
      <v>0</v>
    </oc>
    <nc r="U16"/>
  </rcc>
  <rcc rId="15010" sId="11" numFmtId="4">
    <oc r="U17">
      <v>0</v>
    </oc>
    <nc r="U17"/>
  </rcc>
  <rcc rId="15011" sId="11" numFmtId="4">
    <oc r="U19">
      <v>0</v>
    </oc>
    <nc r="U19"/>
  </rcc>
  <rcc rId="15012" sId="11" numFmtId="4">
    <oc r="U20">
      <v>0</v>
    </oc>
    <nc r="U20"/>
  </rcc>
  <rcc rId="15013" sId="11" numFmtId="4">
    <oc r="U21">
      <v>0</v>
    </oc>
    <nc r="U21"/>
  </rcc>
  <rcc rId="15014" sId="11" numFmtId="4">
    <oc r="U22">
      <v>0</v>
    </oc>
    <nc r="U22"/>
  </rcc>
  <rcc rId="15015" sId="11" numFmtId="4">
    <oc r="U23">
      <v>0</v>
    </oc>
    <nc r="U23"/>
  </rcc>
  <rcc rId="15016" sId="11" numFmtId="4">
    <oc r="U24">
      <v>0</v>
    </oc>
    <nc r="U24"/>
  </rcc>
  <rcc rId="15017" sId="11" numFmtId="4">
    <oc r="U25">
      <v>0</v>
    </oc>
    <nc r="U25"/>
  </rcc>
  <rcc rId="15018" sId="11" numFmtId="4">
    <oc r="U27">
      <v>0</v>
    </oc>
    <nc r="U27"/>
  </rcc>
  <rcc rId="15019" sId="11" numFmtId="4">
    <oc r="U28">
      <v>0</v>
    </oc>
    <nc r="U28"/>
  </rcc>
  <rcc rId="15020" sId="11" numFmtId="4">
    <oc r="U29">
      <v>0</v>
    </oc>
    <nc r="U29"/>
  </rcc>
  <rcc rId="15021" sId="11" numFmtId="4">
    <oc r="U30">
      <v>0</v>
    </oc>
    <nc r="U30"/>
  </rcc>
  <rcc rId="15022" sId="11" numFmtId="4">
    <oc r="U31">
      <v>0</v>
    </oc>
    <nc r="U31"/>
  </rcc>
  <rcc rId="15023" sId="11" numFmtId="4">
    <oc r="U32">
      <v>0</v>
    </oc>
    <nc r="U32"/>
  </rcc>
  <rcc rId="15024" sId="11" numFmtId="4">
    <oc r="U33">
      <v>0</v>
    </oc>
    <nc r="U33"/>
  </rcc>
  <rcc rId="15025" sId="11" numFmtId="4">
    <oc r="U35">
      <v>0</v>
    </oc>
    <nc r="U35"/>
  </rcc>
  <rcc rId="15026" sId="11" numFmtId="4">
    <oc r="U36">
      <v>0</v>
    </oc>
    <nc r="U36"/>
  </rcc>
  <rcc rId="15027" sId="11" numFmtId="4">
    <oc r="U38">
      <v>0</v>
    </oc>
    <nc r="U38"/>
  </rcc>
  <rcc rId="15028" sId="11">
    <nc r="AA36" t="inlineStr">
      <is>
        <t>°C</t>
      </is>
    </nc>
  </rcc>
  <rcc rId="15029" sId="11">
    <nc r="AA37" t="inlineStr">
      <is>
        <t>°C</t>
      </is>
    </nc>
  </rcc>
  <rrc rId="15030" sId="12" ref="A5:XFD5" action="deleteRow">
    <undo index="0" exp="area" dr="Z5:Z8" r="Z9" sId="12"/>
    <undo index="65535" exp="area" dr="X5:X8" r="X9" sId="12"/>
    <undo index="65535" exp="area" dr="W5:W8" r="W9" sId="12"/>
    <undo index="65535" exp="area" dr="V5:V8" r="V9" sId="12"/>
    <undo index="65535" exp="area" dr="U5:U8" r="U9" sId="12"/>
    <undo index="65535" exp="area" dr="T5:T8" r="T9" sId="12"/>
    <undo index="65535" exp="area" dr="S5:S8" r="S9" sId="12"/>
    <undo index="65535" exp="area" dr="R5:R8" r="R9" sId="12"/>
    <undo index="65535" exp="area" dr="Q5:Q8" r="Q9" sId="12"/>
    <undo index="65535" exp="area" dr="P5:P8" r="P9" sId="12"/>
    <undo index="65535" exp="area" dr="O5:O8" r="O9" sId="12"/>
    <undo index="65535" exp="area" dr="N5:N8" r="N9" sId="12"/>
    <undo index="65535" exp="area" dr="M5:M8" r="M9" sId="12"/>
    <undo index="65535" exp="area" dr="L5:L8" r="L9" sId="12"/>
    <undo index="65535" exp="area" dr="K5:K8" r="K9" sId="12"/>
    <undo index="65535" exp="area" dr="J5:J8" r="J9" sId="12"/>
    <undo index="65535" exp="area" dr="I5:I8" r="I9" sId="12"/>
    <undo index="65535" exp="area" dr="H5:H8" r="H9" sId="12"/>
    <undo index="65535" exp="area" dr="G5:G8" r="G9" sId="12"/>
    <undo index="65535" exp="area" dr="F5:F8" r="F9" sId="12"/>
    <undo index="65535" exp="area" dr="E5:E8" r="E9" sId="12"/>
    <undo index="65535" exp="area" dr="D5:D8" r="D9" sId="12"/>
    <undo index="65535" exp="area" dr="C5:C8" r="C9" sId="12"/>
    <undo index="0" exp="ref" v="1" dr="A5" r="A6" sId="12"/>
    <rfmt sheetId="12" xfDxf="1" sqref="A5:XFD5" start="0" length="0">
      <dxf>
        <alignment vertical="center"/>
      </dxf>
    </rfmt>
    <rcc rId="0" sId="12" s="1" dxf="1" numFmtId="4">
      <nc r="A5">
        <v>1</v>
      </nc>
      <ndxf>
        <font>
          <sz val="11"/>
          <color auto="1"/>
          <name val="DIN Offc"/>
          <family val="2"/>
          <scheme val="none"/>
        </font>
        <numFmt numFmtId="1" formatCode="0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2" s="1" dxf="1">
      <nc r="B5" t="inlineStr">
        <is>
          <t>Do</t>
        </is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thin">
            <color indexed="64"/>
          </left>
          <right style="medium">
            <color indexed="64"/>
          </right>
          <bottom style="thin">
            <color indexed="64"/>
          </bottom>
        </border>
      </ndxf>
    </rcc>
    <rfmt sheetId="12" s="1" sqref="C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D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E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F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G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H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I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J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K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L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M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N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O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top style="thin">
            <color indexed="64"/>
          </top>
          <bottom style="thin">
            <color indexed="64"/>
          </bottom>
        </border>
      </dxf>
    </rfmt>
    <rfmt sheetId="12" s="1" sqref="P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Q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="1" sqref="R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2" s="1" dxf="1">
      <nc r="S5">
        <f>SUM(C5+E5+G5+I5+K5+O5+Q5)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2" s="1" dxf="1">
      <nc r="T5">
        <f>SUM(D5+F5+H5+J5+L5+P5+R5)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alignment horizontal="center"/>
        <border outline="0">
          <bottom style="thin">
            <color indexed="64"/>
          </bottom>
        </border>
      </ndxf>
    </rcc>
    <rcc rId="0" sId="12" s="1" dxf="1" numFmtId="4">
      <nc r="U5">
        <v>0</v>
      </nc>
      <n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medium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2" s="1" sqref="V5" start="0" length="0">
      <dxf>
        <font>
          <sz val="11"/>
          <color auto="1"/>
          <name val="DIN Offc"/>
          <family val="2"/>
          <scheme val="none"/>
        </font>
        <numFmt numFmtId="4" formatCode="#,##0.00"/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2" s="1" dxf="1">
      <nc r="W5">
        <f>SUM(S5+U5)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medium">
            <color indexed="64"/>
          </left>
          <right style="thin">
            <color indexed="64"/>
          </right>
          <bottom style="thin">
            <color indexed="64"/>
          </bottom>
        </border>
      </ndxf>
    </rcc>
    <rcc rId="0" sId="12" s="1" dxf="1">
      <nc r="X5">
        <f>SUM(T5+V5)</f>
      </nc>
      <ndxf>
        <font>
          <sz val="11"/>
          <color auto="1"/>
          <name val="DIN Offc"/>
          <family val="2"/>
          <scheme val="none"/>
        </font>
        <numFmt numFmtId="35" formatCode="_ * #,##0.00_ ;_ * \-#,##0.00_ ;_ * &quot;-&quot;??_ ;_ @_ "/>
        <fill>
          <patternFill patternType="solid">
            <bgColor rgb="FFFFFFCC"/>
          </patternFill>
        </fill>
        <border outline="0">
          <left style="thin">
            <color indexed="64"/>
          </left>
          <right style="medium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2" s="1" dxf="1">
      <nc r="Y5" t="inlineStr">
        <is>
          <t>Nebel</t>
        </is>
      </nc>
      <ndxf>
        <font>
          <sz val="10"/>
          <color auto="1"/>
          <name val="DIN Offc"/>
          <family val="2"/>
          <scheme val="none"/>
        </font>
        <numFmt numFmtId="35" formatCode="_ * #,##0.00_ ;_ * \-#,##0.00_ ;_ * &quot;-&quot;??_ ;_ @_ "/>
        <alignment horizontal="left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2" s="1" dxf="1" numFmtId="34">
      <nc r="Z5">
        <v>3</v>
      </nc>
      <ndxf>
        <font>
          <sz val="10"/>
          <color auto="1"/>
          <name val="DIN Offc"/>
          <family val="2"/>
          <scheme val="none"/>
        </font>
        <numFmt numFmtId="164" formatCode="_ * #,##0.0_ ;_ * \-#,##0.0_ ;_ * &quot;-&quot;??_ ;_ @_ "/>
        <alignment horizontal="left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cc rId="0" sId="12" s="1" dxf="1">
      <nc r="AA5" t="inlineStr">
        <is>
          <t>°C</t>
        </is>
      </nc>
      <n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2" s="1" sqref="AB5" start="0" length="0">
      <dxf>
        <font>
          <sz val="10"/>
          <color auto="1"/>
          <name val="DIN Offc"/>
          <family val="2"/>
          <scheme val="none"/>
        </font>
        <numFmt numFmtId="30" formatCode="@"/>
        <alignment horizontal="center"/>
        <border outline="0">
          <right style="medium">
            <color indexed="64"/>
          </right>
          <bottom style="thin">
            <color indexed="64"/>
          </bottom>
        </border>
      </dxf>
    </rfmt>
    <rcc rId="0" sId="12" dxf="1">
      <nc r="AD5">
        <f>C5+E5+G5+I5+K5+M5+U5</f>
      </nc>
      <ndxf>
        <numFmt numFmtId="4" formatCode="#,##0.00"/>
      </ndxf>
    </rcc>
  </rrc>
  <rcc rId="15031" sId="12" numFmtId="4">
    <oc r="A5">
      <f>SUM(#REF!+1)</f>
    </oc>
    <nc r="A5">
      <v>1</v>
    </nc>
  </rcc>
  <rfmt sheetId="12" sqref="A13:AB13">
    <dxf>
      <fill>
        <patternFill>
          <bgColor theme="0" tint="-4.9989318521683403E-2"/>
        </patternFill>
      </fill>
    </dxf>
  </rfmt>
  <rcc rId="15032" sId="12">
    <nc r="AB13" t="inlineStr">
      <is>
        <t>Maria Empfängnis</t>
      </is>
    </nc>
  </rcc>
  <rcc rId="15033" sId="12" numFmtId="4">
    <oc r="U5">
      <v>0</v>
    </oc>
    <nc r="U5"/>
  </rcc>
  <rcc rId="15034" sId="12" numFmtId="4">
    <oc r="U6">
      <v>0</v>
    </oc>
    <nc r="U6"/>
  </rcc>
  <rcc rId="15035" sId="12" numFmtId="4">
    <oc r="U7">
      <v>0</v>
    </oc>
    <nc r="U7"/>
  </rcc>
  <rcc rId="15036" sId="12" numFmtId="4">
    <oc r="U9">
      <v>0</v>
    </oc>
    <nc r="U9"/>
  </rcc>
  <rcc rId="15037" sId="12" numFmtId="4">
    <oc r="U10">
      <v>0</v>
    </oc>
    <nc r="U10"/>
  </rcc>
  <rcc rId="15038" sId="12" numFmtId="4">
    <oc r="U11">
      <v>0</v>
    </oc>
    <nc r="U11"/>
  </rcc>
  <rcc rId="15039" sId="12" numFmtId="4">
    <oc r="U12">
      <v>0</v>
    </oc>
    <nc r="U12"/>
  </rcc>
  <rcc rId="15040" sId="12" numFmtId="4">
    <oc r="U13">
      <v>0</v>
    </oc>
    <nc r="U13"/>
  </rcc>
  <rcc rId="15041" sId="12" numFmtId="4">
    <oc r="U14">
      <v>0</v>
    </oc>
    <nc r="U14"/>
  </rcc>
  <rcc rId="15042" sId="12" numFmtId="4">
    <oc r="U15">
      <v>0</v>
    </oc>
    <nc r="U15"/>
  </rcc>
  <rcc rId="15043" sId="12" numFmtId="4">
    <oc r="U17">
      <v>0</v>
    </oc>
    <nc r="U17"/>
  </rcc>
  <rcc rId="15044" sId="12" numFmtId="4">
    <oc r="U18">
      <v>0</v>
    </oc>
    <nc r="U18"/>
  </rcc>
  <rcc rId="15045" sId="12" numFmtId="4">
    <oc r="U19">
      <v>0</v>
    </oc>
    <nc r="U19"/>
  </rcc>
  <rcc rId="15046" sId="12" numFmtId="4">
    <oc r="U20">
      <v>0</v>
    </oc>
    <nc r="U20"/>
  </rcc>
  <rcc rId="15047" sId="12" numFmtId="4">
    <oc r="U21">
      <v>0</v>
    </oc>
    <nc r="U21"/>
  </rcc>
  <rcc rId="15048" sId="12" numFmtId="4">
    <oc r="U22">
      <v>0</v>
    </oc>
    <nc r="U22"/>
  </rcc>
  <rcc rId="15049" sId="12" numFmtId="4">
    <oc r="U23">
      <v>0</v>
    </oc>
    <nc r="U23"/>
  </rcc>
  <rcc rId="15050" sId="12" numFmtId="4">
    <oc r="U25">
      <v>0</v>
    </oc>
    <nc r="U25"/>
  </rcc>
  <rcc rId="15051" sId="12" numFmtId="4">
    <oc r="U26">
      <v>0</v>
    </oc>
    <nc r="U26"/>
  </rcc>
  <rcc rId="15052" sId="12" numFmtId="4">
    <oc r="U27">
      <v>0</v>
    </oc>
    <nc r="U27"/>
  </rcc>
  <rcc rId="15053" sId="12" numFmtId="4">
    <oc r="U28">
      <v>0</v>
    </oc>
    <nc r="U28"/>
  </rcc>
  <rcc rId="15054" sId="12" numFmtId="4">
    <oc r="U29">
      <v>0</v>
    </oc>
    <nc r="U29"/>
  </rcc>
  <rcc rId="15055" sId="12" numFmtId="4">
    <oc r="U30">
      <v>0</v>
    </oc>
    <nc r="U30"/>
  </rcc>
  <rcc rId="15056" sId="12" numFmtId="4">
    <oc r="U31">
      <v>0</v>
    </oc>
    <nc r="U31"/>
  </rcc>
  <rcc rId="15057" sId="12" numFmtId="4">
    <oc r="U33">
      <v>0</v>
    </oc>
    <nc r="U33"/>
  </rcc>
  <rcc rId="15058" sId="12" numFmtId="4">
    <oc r="U34">
      <v>0</v>
    </oc>
    <nc r="U34"/>
  </rcc>
  <rcc rId="15059" sId="12" numFmtId="4">
    <oc r="U35">
      <v>0</v>
    </oc>
    <nc r="U35"/>
  </rcc>
  <rcc rId="15060" sId="12" numFmtId="4">
    <oc r="U36">
      <v>0</v>
    </oc>
    <nc r="U36"/>
  </rcc>
  <rcc rId="15061" sId="12" numFmtId="4">
    <oc r="U37">
      <v>0</v>
    </oc>
    <nc r="U37"/>
  </rcc>
  <rcc rId="15062" sId="12" numFmtId="4">
    <oc r="U38">
      <v>0</v>
    </oc>
    <nc r="U38"/>
  </rcc>
  <rrc rId="15063" sId="12" ref="A38:XFD38" action="insertRow"/>
  <rcc rId="15064" sId="12">
    <oc r="A35">
      <f>SUM(A34+1)</f>
    </oc>
    <nc r="A35">
      <f>SUM(A34+1)</f>
    </nc>
  </rcc>
  <rcc rId="15065" sId="12">
    <oc r="A36">
      <f>SUM(A35+1)</f>
    </oc>
    <nc r="A36">
      <f>SUM(A35+1)</f>
    </nc>
  </rcc>
  <rcc rId="15066" sId="12" numFmtId="4">
    <oc r="A37">
      <v>30</v>
    </oc>
    <nc r="A37">
      <f>SUM(A36+1)</f>
    </nc>
  </rcc>
  <rcc rId="15067" sId="12" numFmtId="4">
    <nc r="A38">
      <f>SUM(A37+1)</f>
    </nc>
  </rcc>
  <rcc rId="15068" sId="12" numFmtId="4">
    <oc r="A39">
      <v>31</v>
    </oc>
    <nc r="A39">
      <f>SUM(A38+1)</f>
    </nc>
  </rcc>
  <rcc rId="15069" sId="12">
    <nc r="B38" t="inlineStr">
      <is>
        <t>Sa</t>
      </is>
    </nc>
  </rcc>
  <rcc rId="15070" sId="12">
    <oc r="B39" t="inlineStr">
      <is>
        <t>Sa</t>
      </is>
    </oc>
    <nc r="B39" t="inlineStr">
      <is>
        <t>So</t>
      </is>
    </nc>
  </rcc>
  <rfmt sheetId="12" sqref="A33:AB34">
    <dxf>
      <fill>
        <patternFill>
          <bgColor theme="0" tint="-4.9989318521683403E-2"/>
        </patternFill>
      </fill>
    </dxf>
  </rfmt>
  <rcc rId="15071" sId="12" numFmtId="4">
    <nc r="D5">
      <v>8709.6774100000002</v>
    </nc>
  </rcc>
  <rcc rId="15072" sId="12" numFmtId="4">
    <nc r="D6">
      <v>8709.6774100000002</v>
    </nc>
  </rcc>
  <rcc rId="15073" sId="12" numFmtId="4">
    <nc r="D7">
      <v>8709.6774100000002</v>
    </nc>
  </rcc>
  <rcc rId="15074" sId="12" numFmtId="4">
    <nc r="D9">
      <v>8709.6774100000002</v>
    </nc>
  </rcc>
  <rcc rId="15075" sId="12" numFmtId="4">
    <nc r="D10">
      <v>8709.6774100000002</v>
    </nc>
  </rcc>
  <rcc rId="15076" sId="12" numFmtId="4">
    <nc r="D11">
      <v>8709.6774100000002</v>
    </nc>
  </rcc>
  <rcc rId="15077" sId="12" numFmtId="4">
    <nc r="D12">
      <v>8709.6774100000002</v>
    </nc>
  </rcc>
  <rcc rId="15078" sId="12" numFmtId="4">
    <nc r="D13">
      <v>8709.6774100000002</v>
    </nc>
  </rcc>
  <rcc rId="15079" sId="12" numFmtId="4">
    <nc r="D14">
      <v>8709.6774100000002</v>
    </nc>
  </rcc>
  <rcc rId="15080" sId="12" numFmtId="4">
    <nc r="D15">
      <v>8709.6774100000002</v>
    </nc>
  </rcc>
  <rcc rId="15081" sId="12" numFmtId="4">
    <nc r="D17">
      <v>8709.6774100000002</v>
    </nc>
  </rcc>
  <rcc rId="15082" sId="12" numFmtId="4">
    <nc r="D18">
      <v>8709.6774100000002</v>
    </nc>
  </rcc>
  <rcc rId="15083" sId="12" numFmtId="4">
    <nc r="D19">
      <v>8709.6774100000002</v>
    </nc>
  </rcc>
  <rcc rId="15084" sId="12" numFmtId="4">
    <nc r="D20">
      <v>8709.6774100000002</v>
    </nc>
  </rcc>
  <rcc rId="15085" sId="12" numFmtId="4">
    <nc r="D21">
      <v>8709.6774100000002</v>
    </nc>
  </rcc>
  <rcc rId="15086" sId="12" numFmtId="4">
    <nc r="D22">
      <v>8709.6774100000002</v>
    </nc>
  </rcc>
  <rcc rId="15087" sId="12" numFmtId="4">
    <nc r="D23">
      <v>8709.6774100000002</v>
    </nc>
  </rcc>
  <rcc rId="15088" sId="12" numFmtId="4">
    <nc r="D25">
      <v>8709.6774100000002</v>
    </nc>
  </rcc>
  <rcc rId="15089" sId="12" numFmtId="4">
    <nc r="D26">
      <v>8709.6774100000002</v>
    </nc>
  </rcc>
  <rcc rId="15090" sId="12" numFmtId="4">
    <nc r="D27">
      <v>8709.6774100000002</v>
    </nc>
  </rcc>
  <rcc rId="15091" sId="12" numFmtId="4">
    <nc r="D28">
      <v>8709.6774100000002</v>
    </nc>
  </rcc>
  <rcc rId="15092" sId="12" numFmtId="4">
    <nc r="D29">
      <v>8709.6774100000002</v>
    </nc>
  </rcc>
  <rcc rId="15093" sId="12" numFmtId="4">
    <nc r="D30">
      <v>8709.6774100000002</v>
    </nc>
  </rcc>
  <rcc rId="15094" sId="12" numFmtId="4">
    <nc r="D31">
      <v>8709.6774100000002</v>
    </nc>
  </rcc>
  <rcc rId="15095" sId="12" numFmtId="4">
    <nc r="D33">
      <v>8709.6774100000002</v>
    </nc>
  </rcc>
  <rcc rId="15096" sId="12" numFmtId="4">
    <nc r="D34">
      <v>8709.6774100000002</v>
    </nc>
  </rcc>
  <rcc rId="15097" sId="12" numFmtId="4">
    <nc r="D35">
      <v>8709.6774100000002</v>
    </nc>
  </rcc>
  <rcc rId="15098" sId="12" numFmtId="4">
    <nc r="D36">
      <v>8709.6774100000002</v>
    </nc>
  </rcc>
  <rcc rId="15099" sId="12" numFmtId="4">
    <nc r="D37">
      <v>8709.6774100000002</v>
    </nc>
  </rcc>
  <rcc rId="15100" sId="12" numFmtId="4">
    <nc r="D38">
      <v>8709.6774100000002</v>
    </nc>
  </rcc>
  <rcc rId="15101" sId="12" numFmtId="4">
    <nc r="D39">
      <v>8709.6774100000002</v>
    </nc>
  </rcc>
  <rfmt sheetId="12" sqref="A38:AB39">
    <dxf>
      <fill>
        <patternFill>
          <bgColor theme="0" tint="-4.9989318521683403E-2"/>
        </patternFill>
      </fill>
    </dxf>
  </rfmt>
  <rcc rId="15102" sId="12" numFmtId="4">
    <nc r="F5">
      <v>16.12903</v>
    </nc>
  </rcc>
  <rcc rId="15103" sId="12" numFmtId="4">
    <nc r="F6">
      <v>16.12903</v>
    </nc>
  </rcc>
  <rcc rId="15104" sId="12" numFmtId="4">
    <nc r="F7">
      <v>16.12903</v>
    </nc>
  </rcc>
  <rcc rId="15105" sId="12" numFmtId="4">
    <nc r="F9">
      <v>16.12903</v>
    </nc>
  </rcc>
  <rcc rId="15106" sId="12" numFmtId="4">
    <nc r="F10">
      <v>16.12903</v>
    </nc>
  </rcc>
  <rcc rId="15107" sId="12" numFmtId="4">
    <nc r="F11">
      <v>16.12903</v>
    </nc>
  </rcc>
  <rcc rId="15108" sId="12" numFmtId="4">
    <nc r="F12">
      <v>16.12903</v>
    </nc>
  </rcc>
  <rcc rId="15109" sId="12" numFmtId="4">
    <nc r="F13">
      <v>16.12903</v>
    </nc>
  </rcc>
  <rcc rId="15110" sId="12" numFmtId="4">
    <nc r="F14">
      <v>16.12903</v>
    </nc>
  </rcc>
  <rcc rId="15111" sId="12" numFmtId="4">
    <nc r="F15">
      <v>16.12903</v>
    </nc>
  </rcc>
  <rcc rId="15112" sId="12" numFmtId="4">
    <nc r="F17">
      <v>16.12903</v>
    </nc>
  </rcc>
  <rcc rId="15113" sId="12" numFmtId="4">
    <nc r="F18">
      <v>16.12903</v>
    </nc>
  </rcc>
  <rcc rId="15114" sId="12" numFmtId="4">
    <nc r="F19">
      <v>16.12903</v>
    </nc>
  </rcc>
  <rcc rId="15115" sId="12" numFmtId="4">
    <nc r="F20">
      <v>16.12903</v>
    </nc>
  </rcc>
  <rcc rId="15116" sId="12" numFmtId="4">
    <nc r="F21">
      <v>16.12903</v>
    </nc>
  </rcc>
  <rcc rId="15117" sId="12" numFmtId="4">
    <nc r="F22">
      <v>16.12903</v>
    </nc>
  </rcc>
  <rcc rId="15118" sId="12" numFmtId="4">
    <nc r="F23">
      <v>16.12903</v>
    </nc>
  </rcc>
  <rcc rId="15119" sId="12" numFmtId="4">
    <nc r="F25">
      <v>16.12903</v>
    </nc>
  </rcc>
  <rcc rId="15120" sId="12" numFmtId="4">
    <nc r="F26">
      <v>16.12903</v>
    </nc>
  </rcc>
  <rcc rId="15121" sId="12" numFmtId="4">
    <nc r="F27">
      <v>16.12903</v>
    </nc>
  </rcc>
  <rcc rId="15122" sId="12" numFmtId="4">
    <nc r="F28">
      <v>16.12903</v>
    </nc>
  </rcc>
  <rcc rId="15123" sId="12" numFmtId="4">
    <nc r="F29">
      <v>16.12903</v>
    </nc>
  </rcc>
  <rcc rId="15124" sId="12" numFmtId="4">
    <nc r="F30">
      <v>16.12903</v>
    </nc>
  </rcc>
  <rcc rId="15125" sId="12" numFmtId="4">
    <nc r="F31">
      <v>16.12903</v>
    </nc>
  </rcc>
  <rcc rId="15126" sId="12" numFmtId="4">
    <nc r="F33">
      <v>16.12903</v>
    </nc>
  </rcc>
  <rcc rId="15127" sId="12" numFmtId="4">
    <nc r="F34">
      <v>16.12903</v>
    </nc>
  </rcc>
  <rcc rId="15128" sId="12" numFmtId="4">
    <nc r="F35">
      <v>16.12903</v>
    </nc>
  </rcc>
  <rcc rId="15129" sId="12" numFmtId="4">
    <nc r="F36">
      <v>16.12903</v>
    </nc>
  </rcc>
  <rcc rId="15130" sId="12" numFmtId="4">
    <nc r="F37">
      <v>16.12903</v>
    </nc>
  </rcc>
  <rcc rId="15131" sId="12" numFmtId="4">
    <nc r="F38">
      <v>16.12903</v>
    </nc>
  </rcc>
  <rcc rId="15132" sId="12" numFmtId="4">
    <nc r="F39">
      <v>16.12903</v>
    </nc>
  </rcc>
  <rcc rId="15133" sId="12" numFmtId="4">
    <nc r="H5">
      <v>16.12903</v>
    </nc>
  </rcc>
  <rcc rId="15134" sId="12" numFmtId="4">
    <nc r="H6">
      <v>16.12903</v>
    </nc>
  </rcc>
  <rcc rId="15135" sId="12" numFmtId="4">
    <nc r="H7">
      <v>16.12903</v>
    </nc>
  </rcc>
  <rcc rId="15136" sId="12" numFmtId="4">
    <nc r="H9">
      <v>16.12903</v>
    </nc>
  </rcc>
  <rcc rId="15137" sId="12" numFmtId="4">
    <nc r="H10">
      <v>16.12903</v>
    </nc>
  </rcc>
  <rcc rId="15138" sId="12" numFmtId="4">
    <nc r="H11">
      <v>16.12903</v>
    </nc>
  </rcc>
  <rcc rId="15139" sId="12" numFmtId="4">
    <nc r="H12">
      <v>16.12903</v>
    </nc>
  </rcc>
  <rcc rId="15140" sId="12" numFmtId="4">
    <nc r="H13">
      <v>16.12903</v>
    </nc>
  </rcc>
  <rcc rId="15141" sId="12" numFmtId="4">
    <nc r="H14">
      <v>16.12903</v>
    </nc>
  </rcc>
  <rcc rId="15142" sId="12" numFmtId="4">
    <nc r="H15">
      <v>16.12903</v>
    </nc>
  </rcc>
  <rcc rId="15143" sId="12" numFmtId="4">
    <nc r="H17">
      <v>16.12903</v>
    </nc>
  </rcc>
  <rcc rId="15144" sId="12" numFmtId="4">
    <nc r="H18">
      <v>16.12903</v>
    </nc>
  </rcc>
  <rcc rId="15145" sId="12" numFmtId="4">
    <nc r="H19">
      <v>16.12903</v>
    </nc>
  </rcc>
  <rcc rId="15146" sId="12" numFmtId="4">
    <nc r="H20">
      <v>16.12903</v>
    </nc>
  </rcc>
  <rcc rId="15147" sId="12" numFmtId="4">
    <nc r="H21">
      <v>16.12903</v>
    </nc>
  </rcc>
  <rcc rId="15148" sId="12" numFmtId="4">
    <nc r="H22">
      <v>16.12903</v>
    </nc>
  </rcc>
  <rcc rId="15149" sId="12" numFmtId="4">
    <nc r="H23">
      <v>16.12903</v>
    </nc>
  </rcc>
  <rcc rId="15150" sId="12" numFmtId="4">
    <nc r="H25">
      <v>16.12903</v>
    </nc>
  </rcc>
  <rcc rId="15151" sId="12" numFmtId="4">
    <nc r="H26">
      <v>16.12903</v>
    </nc>
  </rcc>
  <rcc rId="15152" sId="12" numFmtId="4">
    <nc r="H27">
      <v>16.12903</v>
    </nc>
  </rcc>
  <rcc rId="15153" sId="12" numFmtId="4">
    <nc r="H28">
      <v>16.12903</v>
    </nc>
  </rcc>
  <rcc rId="15154" sId="12" numFmtId="4">
    <nc r="H29">
      <v>16.12903</v>
    </nc>
  </rcc>
  <rcc rId="15155" sId="12" numFmtId="4">
    <nc r="H30">
      <v>16.12903</v>
    </nc>
  </rcc>
  <rcc rId="15156" sId="12" numFmtId="4">
    <nc r="H31">
      <v>16.12903</v>
    </nc>
  </rcc>
  <rcc rId="15157" sId="12" numFmtId="4">
    <nc r="H33">
      <v>16.12903</v>
    </nc>
  </rcc>
  <rcc rId="15158" sId="12" numFmtId="4">
    <nc r="H34">
      <v>16.12903</v>
    </nc>
  </rcc>
  <rcc rId="15159" sId="12" numFmtId="4">
    <nc r="H35">
      <v>16.12903</v>
    </nc>
  </rcc>
  <rcc rId="15160" sId="12" numFmtId="4">
    <nc r="H36">
      <v>16.12903</v>
    </nc>
  </rcc>
  <rcc rId="15161" sId="12" numFmtId="4">
    <nc r="H37">
      <v>16.12903</v>
    </nc>
  </rcc>
  <rcc rId="15162" sId="12" numFmtId="4">
    <nc r="H38">
      <v>16.12903</v>
    </nc>
  </rcc>
  <rcc rId="15163" sId="12" numFmtId="4">
    <nc r="H39">
      <v>16.12903</v>
    </nc>
  </rcc>
  <rcc rId="15164" sId="12" numFmtId="4">
    <nc r="L5">
      <v>3225.80645</v>
    </nc>
  </rcc>
  <rcc rId="15165" sId="12" numFmtId="4">
    <nc r="L6">
      <v>3225.80645</v>
    </nc>
  </rcc>
  <rcc rId="15166" sId="12" numFmtId="4">
    <nc r="L7">
      <v>3225.80645</v>
    </nc>
  </rcc>
  <rcc rId="15167" sId="12" numFmtId="4">
    <nc r="L9">
      <v>3225.80645</v>
    </nc>
  </rcc>
  <rcc rId="15168" sId="12" numFmtId="4">
    <nc r="L10">
      <v>3225.80645</v>
    </nc>
  </rcc>
  <rcc rId="15169" sId="12" numFmtId="4">
    <nc r="L11">
      <v>3225.80645</v>
    </nc>
  </rcc>
  <rcc rId="15170" sId="12" numFmtId="4">
    <nc r="L12">
      <v>3225.80645</v>
    </nc>
  </rcc>
  <rcc rId="15171" sId="12" numFmtId="4">
    <nc r="L13">
      <v>3225.80645</v>
    </nc>
  </rcc>
  <rcc rId="15172" sId="12" numFmtId="4">
    <nc r="L14">
      <v>3225.80645</v>
    </nc>
  </rcc>
  <rcc rId="15173" sId="12" numFmtId="4">
    <nc r="L15">
      <v>3225.80645</v>
    </nc>
  </rcc>
  <rcc rId="15174" sId="12" numFmtId="4">
    <nc r="L17">
      <v>3225.80645</v>
    </nc>
  </rcc>
  <rcc rId="15175" sId="12" numFmtId="4">
    <nc r="L18">
      <v>3225.80645</v>
    </nc>
  </rcc>
  <rcc rId="15176" sId="12" numFmtId="4">
    <nc r="L19">
      <v>3225.80645</v>
    </nc>
  </rcc>
  <rcc rId="15177" sId="12" numFmtId="4">
    <nc r="L20">
      <v>3225.80645</v>
    </nc>
  </rcc>
  <rcc rId="15178" sId="12" numFmtId="4">
    <nc r="L21">
      <v>3225.80645</v>
    </nc>
  </rcc>
  <rcc rId="15179" sId="12" numFmtId="4">
    <nc r="L22">
      <v>3225.80645</v>
    </nc>
  </rcc>
  <rcc rId="15180" sId="12" numFmtId="4">
    <nc r="L23">
      <v>3225.80645</v>
    </nc>
  </rcc>
  <rcc rId="15181" sId="12" numFmtId="4">
    <nc r="L25">
      <v>3225.80645</v>
    </nc>
  </rcc>
  <rcc rId="15182" sId="12" numFmtId="4">
    <nc r="L26">
      <v>3225.80645</v>
    </nc>
  </rcc>
  <rcc rId="15183" sId="12" numFmtId="4">
    <nc r="L27">
      <v>3225.80645</v>
    </nc>
  </rcc>
  <rcc rId="15184" sId="12" numFmtId="4">
    <nc r="L28">
      <v>3225.80645</v>
    </nc>
  </rcc>
  <rcc rId="15185" sId="12" numFmtId="4">
    <nc r="L29">
      <v>3225.80645</v>
    </nc>
  </rcc>
  <rcc rId="15186" sId="12" numFmtId="4">
    <nc r="L30">
      <v>3225.80645</v>
    </nc>
  </rcc>
  <rcc rId="15187" sId="12" numFmtId="4">
    <nc r="L31">
      <v>3225.80645</v>
    </nc>
  </rcc>
  <rcc rId="15188" sId="12" numFmtId="4">
    <nc r="L33">
      <v>3225.80645</v>
    </nc>
  </rcc>
  <rcc rId="15189" sId="12" numFmtId="4">
    <nc r="L34">
      <v>3225.80645</v>
    </nc>
  </rcc>
  <rcc rId="15190" sId="12" numFmtId="4">
    <nc r="L35">
      <v>3225.80645</v>
    </nc>
  </rcc>
  <rcc rId="15191" sId="12" numFmtId="4">
    <nc r="L36">
      <v>3225.80645</v>
    </nc>
  </rcc>
  <rcc rId="15192" sId="12" numFmtId="4">
    <nc r="L37">
      <v>3225.80645</v>
    </nc>
  </rcc>
  <rcc rId="15193" sId="12" numFmtId="4">
    <nc r="L38">
      <v>3225.80645</v>
    </nc>
  </rcc>
  <rcc rId="15194" sId="12" numFmtId="4">
    <nc r="L39">
      <v>3225.80645</v>
    </nc>
  </rcc>
  <rcc rId="15195" sId="12" numFmtId="4">
    <nc r="P5">
      <v>806.45161199999995</v>
    </nc>
  </rcc>
  <rcc rId="15196" sId="12" numFmtId="4">
    <nc r="P6">
      <v>806.45161199999995</v>
    </nc>
  </rcc>
  <rcc rId="15197" sId="12" numFmtId="4">
    <nc r="P7">
      <v>806.45161199999995</v>
    </nc>
  </rcc>
  <rcc rId="15198" sId="12" numFmtId="4">
    <nc r="P9">
      <v>806.45161199999995</v>
    </nc>
  </rcc>
  <rcc rId="15199" sId="12" numFmtId="4">
    <nc r="P10">
      <v>806.45161199999995</v>
    </nc>
  </rcc>
  <rcc rId="15200" sId="12" numFmtId="4">
    <nc r="P11">
      <v>806.45161199999995</v>
    </nc>
  </rcc>
  <rcc rId="15201" sId="12" numFmtId="4">
    <nc r="P12">
      <v>806.45161199999995</v>
    </nc>
  </rcc>
  <rcc rId="15202" sId="12" numFmtId="4">
    <nc r="P13">
      <v>806.45161199999995</v>
    </nc>
  </rcc>
  <rcc rId="15203" sId="12" numFmtId="4">
    <nc r="P14">
      <v>806.45161199999995</v>
    </nc>
  </rcc>
  <rcc rId="15204" sId="12" numFmtId="4">
    <nc r="P15">
      <v>806.45161199999995</v>
    </nc>
  </rcc>
  <rcc rId="15205" sId="12" numFmtId="4">
    <nc r="P17">
      <v>806.45161199999995</v>
    </nc>
  </rcc>
  <rcc rId="15206" sId="12" numFmtId="4">
    <nc r="P18">
      <v>806.45161199999995</v>
    </nc>
  </rcc>
  <rcc rId="15207" sId="12" numFmtId="4">
    <nc r="P19">
      <v>806.45161199999995</v>
    </nc>
  </rcc>
  <rcc rId="15208" sId="12" numFmtId="4">
    <nc r="P20">
      <v>806.45161199999995</v>
    </nc>
  </rcc>
  <rcc rId="15209" sId="12" numFmtId="4">
    <nc r="P21">
      <v>806.45161199999995</v>
    </nc>
  </rcc>
  <rcc rId="15210" sId="12" numFmtId="4">
    <nc r="P22">
      <v>806.45161199999995</v>
    </nc>
  </rcc>
  <rcc rId="15211" sId="12" numFmtId="4">
    <nc r="P23">
      <v>806.45161199999995</v>
    </nc>
  </rcc>
  <rcc rId="15212" sId="12" numFmtId="4">
    <nc r="P25">
      <v>806.45161199999995</v>
    </nc>
  </rcc>
  <rcc rId="15213" sId="12" numFmtId="4">
    <nc r="P26">
      <v>806.45161199999995</v>
    </nc>
  </rcc>
  <rcc rId="15214" sId="12" numFmtId="4">
    <nc r="P27">
      <v>806.45161199999995</v>
    </nc>
  </rcc>
  <rcc rId="15215" sId="12" numFmtId="4">
    <nc r="P28">
      <v>806.45161199999995</v>
    </nc>
  </rcc>
  <rcc rId="15216" sId="12" numFmtId="4">
    <nc r="P29">
      <v>806.45161199999995</v>
    </nc>
  </rcc>
  <rcc rId="15217" sId="12" numFmtId="4">
    <nc r="P30">
      <v>806.45161199999995</v>
    </nc>
  </rcc>
  <rcc rId="15218" sId="12" numFmtId="4">
    <nc r="P31">
      <v>806.45161199999995</v>
    </nc>
  </rcc>
  <rcc rId="15219" sId="12" numFmtId="4">
    <nc r="P33">
      <v>806.45161199999995</v>
    </nc>
  </rcc>
  <rcc rId="15220" sId="12" numFmtId="4">
    <nc r="P34">
      <v>806.45161199999995</v>
    </nc>
  </rcc>
  <rcc rId="15221" sId="12" numFmtId="4">
    <nc r="P35">
      <v>806.45161199999995</v>
    </nc>
  </rcc>
  <rcc rId="15222" sId="12" numFmtId="4">
    <nc r="P36">
      <v>806.45161199999995</v>
    </nc>
  </rcc>
  <rcc rId="15223" sId="12" numFmtId="4">
    <nc r="P37">
      <v>806.45161199999995</v>
    </nc>
  </rcc>
  <rcc rId="15224" sId="12" numFmtId="4">
    <nc r="P38">
      <v>806.45161199999995</v>
    </nc>
  </rcc>
  <rcc rId="15225" sId="12" numFmtId="4">
    <nc r="P39">
      <v>806.45161199999995</v>
    </nc>
  </rcc>
  <rcc rId="15226" sId="12" numFmtId="4">
    <nc r="R5">
      <v>3567.741935</v>
    </nc>
  </rcc>
  <rcc rId="15227" sId="12" numFmtId="4">
    <nc r="R6">
      <v>3567.741935</v>
    </nc>
  </rcc>
  <rcc rId="15228" sId="12" numFmtId="4">
    <nc r="R7">
      <v>3567.741935</v>
    </nc>
  </rcc>
  <rcc rId="15229" sId="12" numFmtId="4">
    <nc r="R9">
      <v>3567.741935</v>
    </nc>
  </rcc>
  <rcc rId="15230" sId="12" numFmtId="4">
    <nc r="R10">
      <v>3567.741935</v>
    </nc>
  </rcc>
  <rcc rId="15231" sId="12" numFmtId="4">
    <nc r="R11">
      <v>3567.741935</v>
    </nc>
  </rcc>
  <rcc rId="15232" sId="12" numFmtId="4">
    <nc r="R12">
      <v>3567.741935</v>
    </nc>
  </rcc>
  <rcc rId="15233" sId="12" numFmtId="4">
    <nc r="R13">
      <v>3567.741935</v>
    </nc>
  </rcc>
  <rcc rId="15234" sId="12" numFmtId="4">
    <nc r="R14">
      <v>3567.741935</v>
    </nc>
  </rcc>
  <rcc rId="15235" sId="12" numFmtId="4">
    <nc r="R15">
      <v>3567.741935</v>
    </nc>
  </rcc>
  <rcc rId="15236" sId="12" numFmtId="4">
    <nc r="R17">
      <v>3567.741935</v>
    </nc>
  </rcc>
  <rcc rId="15237" sId="12" numFmtId="4">
    <nc r="R18">
      <v>3567.741935</v>
    </nc>
  </rcc>
  <rcc rId="15238" sId="12" numFmtId="4">
    <nc r="R19">
      <v>3567.741935</v>
    </nc>
  </rcc>
  <rcc rId="15239" sId="12" numFmtId="4">
    <nc r="R20">
      <v>3567.741935</v>
    </nc>
  </rcc>
  <rcc rId="15240" sId="12" numFmtId="4">
    <nc r="R21">
      <v>3567.741935</v>
    </nc>
  </rcc>
  <rcc rId="15241" sId="12" numFmtId="4">
    <nc r="R22">
      <v>3567.741935</v>
    </nc>
  </rcc>
  <rcc rId="15242" sId="12" numFmtId="4">
    <nc r="R23">
      <v>3567.741935</v>
    </nc>
  </rcc>
  <rcc rId="15243" sId="12" numFmtId="4">
    <nc r="R25">
      <v>3567.741935</v>
    </nc>
  </rcc>
  <rcc rId="15244" sId="12" numFmtId="4">
    <nc r="R26">
      <v>3567.741935</v>
    </nc>
  </rcc>
  <rcc rId="15245" sId="12" numFmtId="4">
    <nc r="R27">
      <v>3567.741935</v>
    </nc>
  </rcc>
  <rcc rId="15246" sId="12" numFmtId="4">
    <nc r="R28">
      <v>3567.741935</v>
    </nc>
  </rcc>
  <rcc rId="15247" sId="12" numFmtId="4">
    <nc r="R29">
      <v>3567.741935</v>
    </nc>
  </rcc>
  <rcc rId="15248" sId="12" numFmtId="4">
    <nc r="R30">
      <v>3567.741935</v>
    </nc>
  </rcc>
  <rcc rId="15249" sId="12" numFmtId="4">
    <nc r="R31">
      <v>3567.741935</v>
    </nc>
  </rcc>
  <rcc rId="15250" sId="12" numFmtId="4">
    <nc r="R33">
      <v>3567.741935</v>
    </nc>
  </rcc>
  <rcc rId="15251" sId="12" numFmtId="4">
    <nc r="R34">
      <v>3567.741935</v>
    </nc>
  </rcc>
  <rcc rId="15252" sId="12" numFmtId="4">
    <nc r="R35">
      <v>3567.741935</v>
    </nc>
  </rcc>
  <rcc rId="15253" sId="12" numFmtId="4">
    <nc r="R36">
      <v>3567.741935</v>
    </nc>
  </rcc>
  <rcc rId="15254" sId="12" numFmtId="4">
    <nc r="R37">
      <v>3567.741935</v>
    </nc>
  </rcc>
  <rcc rId="15255" sId="12" numFmtId="4">
    <nc r="R38">
      <v>3567.741935</v>
    </nc>
  </rcc>
  <rcc rId="15256" sId="12" numFmtId="4">
    <nc r="R39">
      <v>3567.741935</v>
    </nc>
  </rcc>
  <rcc rId="15257" sId="12" odxf="1" dxf="1">
    <nc r="S38">
      <f>SUM(C38+E38+G38+I38+K38+O38+Q38)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5258" sId="12" odxf="1" dxf="1">
    <nc r="T38">
      <f>SUM(D38+F38+H38+J38+L38+P38+R38)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fmt sheetId="12" sqref="U38" start="0" length="0">
    <dxf>
      <fill>
        <patternFill patternType="none">
          <bgColor indexed="65"/>
        </patternFill>
      </fill>
    </dxf>
  </rfmt>
  <rfmt sheetId="12" sqref="V38" start="0" length="0">
    <dxf>
      <fill>
        <patternFill patternType="none">
          <bgColor indexed="65"/>
        </patternFill>
      </fill>
    </dxf>
  </rfmt>
  <rcc rId="15259" sId="12" odxf="1" dxf="1">
    <nc r="W38">
      <f>SUM(S38+U38)</f>
    </nc>
    <odxf>
      <fill>
        <patternFill>
          <bgColor theme="0" tint="-4.9989318521683403E-2"/>
        </patternFill>
      </fill>
    </odxf>
    <ndxf>
      <fill>
        <patternFill>
          <bgColor rgb="FFFFFFCC"/>
        </patternFill>
      </fill>
    </ndxf>
  </rcc>
  <rcc rId="15260" sId="12" odxf="1" dxf="1">
    <nc r="X38">
      <f>SUM(T38+V38)</f>
    </nc>
    <odxf>
      <fill>
        <patternFill>
          <bgColor theme="0" tint="-4.9989318521683403E-2"/>
        </patternFill>
      </fill>
    </odxf>
    <ndxf>
      <fill>
        <patternFill>
          <bgColor rgb="FFFFFFCC"/>
        </patternFill>
      </fill>
    </ndxf>
  </rcc>
  <rcc rId="15261" sId="13">
    <nc r="A20" t="inlineStr">
      <is>
        <t>Differenz zu Budget</t>
      </is>
    </nc>
  </rcc>
  <rfmt sheetId="13" sqref="A20:B20">
    <dxf>
      <alignment horizontal="left"/>
    </dxf>
  </rfmt>
  <rfmt sheetId="13" sqref="K18:K19" start="0" length="0">
    <dxf>
      <border>
        <right style="thin">
          <color indexed="64"/>
        </right>
      </border>
    </dxf>
  </rfmt>
  <rfmt sheetId="13" sqref="I18:I19" start="0" length="0">
    <dxf>
      <border>
        <right style="thin">
          <color indexed="64"/>
        </right>
      </border>
    </dxf>
  </rfmt>
  <rfmt sheetId="13" sqref="G18:G19" start="0" length="0">
    <dxf>
      <border>
        <right style="thin">
          <color indexed="64"/>
        </right>
      </border>
    </dxf>
  </rfmt>
  <rfmt sheetId="13" sqref="E18:E19" start="0" length="0">
    <dxf>
      <border>
        <right style="thin">
          <color indexed="64"/>
        </right>
      </border>
    </dxf>
  </rfmt>
  <rfmt sheetId="13" sqref="C18:C19" start="0" length="0">
    <dxf>
      <border>
        <right style="thin">
          <color indexed="64"/>
        </right>
      </border>
    </dxf>
  </rfmt>
  <rcc rId="15262" sId="13" odxf="1" dxf="1">
    <nc r="C20">
      <f>D18-C18</f>
    </nc>
    <odxf>
      <numFmt numFmtId="0" formatCode="General"/>
    </odxf>
    <ndxf>
      <numFmt numFmtId="4" formatCode="#,##0.00"/>
    </ndxf>
  </rcc>
  <rfmt sheetId="13" sqref="D20" start="0" length="0">
    <dxf>
      <numFmt numFmtId="4" formatCode="#,##0.00"/>
    </dxf>
  </rfmt>
  <rcc rId="15263" sId="13" odxf="1" dxf="1">
    <nc r="E20">
      <f>F18-E18</f>
    </nc>
    <odxf>
      <numFmt numFmtId="0" formatCode="General"/>
    </odxf>
    <ndxf>
      <numFmt numFmtId="4" formatCode="#,##0.00"/>
    </ndxf>
  </rcc>
  <rfmt sheetId="13" sqref="F20" start="0" length="0">
    <dxf>
      <numFmt numFmtId="4" formatCode="#,##0.00"/>
    </dxf>
  </rfmt>
  <rcc rId="15264" sId="13" odxf="1" dxf="1">
    <nc r="G20">
      <f>H18-G18</f>
    </nc>
    <odxf>
      <numFmt numFmtId="0" formatCode="General"/>
    </odxf>
    <ndxf>
      <numFmt numFmtId="4" formatCode="#,##0.00"/>
    </ndxf>
  </rcc>
  <rfmt sheetId="13" sqref="H20" start="0" length="0">
    <dxf>
      <numFmt numFmtId="4" formatCode="#,##0.00"/>
    </dxf>
  </rfmt>
  <rcc rId="15265" sId="13" odxf="1" dxf="1">
    <nc r="I20">
      <f>J18-I18</f>
    </nc>
    <odxf>
      <numFmt numFmtId="0" formatCode="General"/>
    </odxf>
    <ndxf>
      <numFmt numFmtId="4" formatCode="#,##0.00"/>
    </ndxf>
  </rcc>
  <rfmt sheetId="13" sqref="J20" start="0" length="0">
    <dxf>
      <numFmt numFmtId="4" formatCode="#,##0.00"/>
    </dxf>
  </rfmt>
  <rcc rId="15266" sId="13" odxf="1" dxf="1">
    <nc r="K20">
      <f>L18-K18</f>
    </nc>
    <odxf>
      <numFmt numFmtId="0" formatCode="General"/>
    </odxf>
    <ndxf>
      <numFmt numFmtId="4" formatCode="#,##0.00"/>
    </ndxf>
  </rcc>
  <rfmt sheetId="13" sqref="L20" start="0" length="0">
    <dxf>
      <numFmt numFmtId="4" formatCode="#,##0.00"/>
    </dxf>
  </rfmt>
  <rcc rId="15267" sId="13" odxf="1" dxf="1">
    <nc r="M20">
      <f>N18-M18</f>
    </nc>
    <odxf>
      <numFmt numFmtId="0" formatCode="General"/>
    </odxf>
    <ndxf>
      <numFmt numFmtId="4" formatCode="#,##0.00"/>
    </ndxf>
  </rcc>
  <rfmt sheetId="13" sqref="N20" start="0" length="0">
    <dxf>
      <numFmt numFmtId="4" formatCode="#,##0.00"/>
    </dxf>
  </rfmt>
  <rcc rId="15268" sId="13" odxf="1" dxf="1">
    <nc r="O20">
      <f>P18-O18</f>
    </nc>
    <odxf>
      <numFmt numFmtId="0" formatCode="General"/>
    </odxf>
    <ndxf>
      <numFmt numFmtId="4" formatCode="#,##0.00"/>
    </ndxf>
  </rcc>
  <rfmt sheetId="13" sqref="P20" start="0" length="0">
    <dxf>
      <numFmt numFmtId="4" formatCode="#,##0.00"/>
    </dxf>
  </rfmt>
  <rcc rId="15269" sId="13" odxf="1" dxf="1">
    <nc r="Q20">
      <f>R18-Q18</f>
    </nc>
    <odxf>
      <numFmt numFmtId="0" formatCode="General"/>
    </odxf>
    <ndxf>
      <numFmt numFmtId="4" formatCode="#,##0.00"/>
    </ndxf>
  </rcc>
  <rfmt sheetId="13" sqref="R20" start="0" length="0">
    <dxf>
      <numFmt numFmtId="4" formatCode="#,##0.00"/>
    </dxf>
  </rfmt>
  <rcc rId="15270" sId="13" odxf="1" dxf="1">
    <nc r="S20">
      <f>T18-S18</f>
    </nc>
    <odxf>
      <numFmt numFmtId="0" formatCode="General"/>
    </odxf>
    <ndxf>
      <numFmt numFmtId="4" formatCode="#,##0.00"/>
    </ndxf>
  </rcc>
  <rfmt sheetId="13" sqref="T20" start="0" length="0">
    <dxf>
      <numFmt numFmtId="4" formatCode="#,##0.00"/>
    </dxf>
  </rfmt>
  <rcc rId="15271" sId="13" odxf="1" dxf="1">
    <nc r="U20">
      <f>V18-U18</f>
    </nc>
    <odxf>
      <numFmt numFmtId="0" formatCode="General"/>
    </odxf>
    <ndxf>
      <numFmt numFmtId="4" formatCode="#,##0.00"/>
    </ndxf>
  </rcc>
  <rfmt sheetId="13" sqref="V20" start="0" length="0">
    <dxf>
      <numFmt numFmtId="4" formatCode="#,##0.00"/>
    </dxf>
  </rfmt>
  <rfmt sheetId="13" sqref="A20" start="0" length="0">
    <dxf>
      <border>
        <left style="thin">
          <color indexed="64"/>
        </left>
      </border>
    </dxf>
  </rfmt>
  <rfmt sheetId="13" sqref="V20" start="0" length="0">
    <dxf>
      <border>
        <right style="thin">
          <color indexed="64"/>
        </right>
      </border>
    </dxf>
  </rfmt>
  <rfmt sheetId="13" sqref="A20:V20" start="0" length="0">
    <dxf>
      <border>
        <bottom style="thin">
          <color indexed="64"/>
        </bottom>
      </border>
    </dxf>
  </rfmt>
  <rfmt sheetId="13" sqref="A20:V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3" sqref="A20:V20">
    <dxf>
      <fill>
        <patternFill patternType="solid">
          <bgColor theme="5" tint="0.79998168889431442"/>
        </patternFill>
      </fill>
    </dxf>
  </rfmt>
  <rfmt sheetId="13" sqref="D2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13" sqref="I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3" sqref="G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3" sqref="B2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13" sqref="K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3" sqref="L2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13" sqref="O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3" sqref="Q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3" sqref="S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3" sqref="U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3" sqref="V18:V20" start="0" length="0">
    <dxf>
      <border>
        <right style="medium">
          <color indexed="64"/>
        </right>
      </border>
    </dxf>
  </rfmt>
  <rfmt sheetId="13" sqref="A20:V20" start="0" length="0">
    <dxf>
      <border>
        <bottom style="medium">
          <color indexed="64"/>
        </bottom>
      </border>
    </dxf>
  </rfmt>
  <rfmt sheetId="13" sqref="M18:M19" start="0" length="0">
    <dxf>
      <border>
        <right style="thin">
          <color indexed="64"/>
        </right>
      </border>
    </dxf>
  </rfmt>
  <rfmt sheetId="13" sqref="R19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fmt sheetId="13" sqref="R18" start="0" length="0">
    <dxf>
      <border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13" sqref="S18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13" sqref="S19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6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72" sId="8" numFmtId="4">
    <nc r="U28">
      <v>6974</v>
    </nc>
  </rcc>
  <rcc rId="15273" sId="8" numFmtId="4">
    <nc r="M28">
      <v>1539.3</v>
    </nc>
  </rcc>
  <rcc rId="15274" sId="8" numFmtId="4">
    <nc r="G28">
      <v>930.7</v>
    </nc>
  </rcc>
  <rcc rId="15275" sId="8" odxf="1" dxf="1">
    <nc r="Y29" t="inlineStr">
      <is>
        <t>sonnig, Hitzewelle</t>
      </is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5276" sId="8" numFmtId="34">
    <nc r="Z29">
      <v>31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89" sId="8" numFmtId="4">
    <nc r="E28">
      <v>11991.4</v>
    </nc>
  </rcc>
  <rcc rId="15290" sId="8" numFmtId="4">
    <nc r="C28">
      <v>486.8</v>
    </nc>
  </rcc>
  <rcc rId="15291" sId="8" numFmtId="4">
    <nc r="I28">
      <v>0</v>
    </nc>
  </rcc>
  <rcc rId="15292" sId="8" numFmtId="4">
    <nc r="K28">
      <v>0</v>
    </nc>
  </rcc>
  <rcc rId="15293" sId="8" numFmtId="4">
    <oc r="M28">
      <v>1539.3</v>
    </oc>
    <nc r="M28">
      <v>1538.3</v>
    </nc>
  </rcc>
  <rcc rId="15294" sId="8" numFmtId="4">
    <nc r="Q28">
      <v>6813.6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07" sId="8" numFmtId="4">
    <nc r="N29">
      <v>4988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6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20" sId="8" numFmtId="4">
    <nc r="M29">
      <v>1221</v>
    </nc>
  </rcc>
  <rcc rId="15321" sId="8" numFmtId="4">
    <nc r="K29">
      <v>1492.5</v>
    </nc>
  </rcc>
  <rcc rId="15322" sId="8" numFmtId="4">
    <nc r="U29">
      <v>8461.7999999999993</v>
    </nc>
  </rcc>
  <rcc rId="15323" sId="8" numFmtId="4">
    <nc r="I29">
      <v>0</v>
    </nc>
  </rcc>
  <rcc rId="15324" sId="8" numFmtId="4">
    <nc r="G29">
      <v>623.70000000000005</v>
    </nc>
  </rcc>
  <rcc rId="15325" sId="8" numFmtId="4">
    <nc r="E29">
      <v>14304.2</v>
    </nc>
  </rcc>
  <rcc rId="15326" sId="8" numFmtId="4">
    <nc r="C29">
      <v>947.7</v>
    </nc>
  </rcc>
  <rfmt sheetId="8" sqref="N30" start="0" length="0">
    <dxf>
      <border outline="0">
        <left style="thin">
          <color indexed="64"/>
        </left>
        <right style="thin">
          <color indexed="64"/>
        </right>
      </border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39" sId="8" odxf="1" dxf="1">
    <nc r="Y30" t="inlineStr">
      <is>
        <t>sonnig, Hitzewelle</t>
      </is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5340" sId="8" numFmtId="34">
    <nc r="Z30">
      <v>32</v>
    </nc>
  </rcc>
  <rfmt sheetId="8" sqref="Y28" start="0" length="0">
    <dxf>
      <fill>
        <patternFill patternType="solid">
          <bgColor theme="0" tint="-4.9989318521683403E-2"/>
        </patternFill>
      </fill>
    </dxf>
  </rfmt>
  <rcc rId="15341" sId="8">
    <oc r="Y28" t="inlineStr">
      <is>
        <t>sonnig</t>
      </is>
    </oc>
    <nc r="Y28" t="inlineStr">
      <is>
        <t>sonnig, Hitzewelle</t>
      </is>
    </nc>
  </rcc>
</revisions>
</file>

<file path=xl/revisions/revisionLog6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42" sId="8" numFmtId="4">
    <nc r="Q29">
      <v>7914.2</v>
    </nc>
  </rcc>
</revisions>
</file>

<file path=xl/revisions/revisionLog6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43" sId="8" numFmtId="4">
    <nc r="M25">
      <v>0</v>
    </nc>
  </rcc>
</revisions>
</file>

<file path=xl/revisions/revisionLog6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56" sId="8" xfDxf="1" s="1" dxf="1" numFmtId="4">
    <oc r="N29">
      <v>4988</v>
    </oc>
    <nc r="N29">
      <v>5540</v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6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57" sId="8" numFmtId="4">
    <nc r="N30">
      <v>6691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6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6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N31" start="0" length="0">
    <dxf>
      <border outline="0">
        <left style="thin">
          <color indexed="64"/>
        </left>
      </border>
    </dxf>
  </rfmt>
  <rcc rId="15382" sId="8" numFmtId="4">
    <nc r="M30">
      <v>998.2</v>
    </nc>
  </rcc>
  <rcc rId="15383" sId="8" numFmtId="4">
    <nc r="K30">
      <v>1867.4</v>
    </nc>
  </rcc>
  <rcc rId="15384" sId="8" numFmtId="4">
    <nc r="U30">
      <v>7640.1</v>
    </nc>
  </rcc>
  <rcc rId="15385" sId="8" numFmtId="4">
    <nc r="I30">
      <v>0</v>
    </nc>
  </rcc>
  <rcc rId="15386" sId="8" numFmtId="4">
    <nc r="G30">
      <v>1073.2</v>
    </nc>
  </rcc>
  <rcc rId="15387" sId="8" numFmtId="4">
    <nc r="C30">
      <v>1165.0999999999999</v>
    </nc>
  </rcc>
  <rcc rId="15388" sId="8" odxf="1" dxf="1" numFmtId="4">
    <nc r="E30">
      <v>13210.7</v>
    </nc>
    <odxf>
      <border outline="0">
        <left style="medium">
          <color indexed="64"/>
        </left>
      </border>
    </odxf>
    <ndxf>
      <border outline="0">
        <left style="thin">
          <color indexed="64"/>
        </left>
      </border>
    </ndxf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6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01" sId="8" numFmtId="4">
    <nc r="Q30">
      <v>8240.5</v>
    </nc>
  </rcc>
</revisions>
</file>

<file path=xl/revisions/revisionLog6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Y28" start="0" length="0">
    <dxf>
      <fill>
        <patternFill patternType="none">
          <bgColor indexed="65"/>
        </patternFill>
      </fill>
    </dxf>
  </rfmt>
  <rfmt sheetId="8" sqref="Y29" start="0" length="0">
    <dxf>
      <fill>
        <patternFill patternType="none">
          <bgColor indexed="65"/>
        </patternFill>
      </fill>
    </dxf>
  </rfmt>
  <rfmt sheetId="8" sqref="Y30" start="0" length="0">
    <dxf>
      <fill>
        <patternFill patternType="none">
          <bgColor indexed="65"/>
        </patternFill>
      </fill>
    </dxf>
  </rfmt>
  <rcc rId="15402" sId="8">
    <nc r="Y31" t="inlineStr">
      <is>
        <t>Hitzewelle, starker Regen am Abend</t>
      </is>
    </nc>
  </rcc>
  <rcc rId="15403" sId="8" numFmtId="34">
    <nc r="Z31">
      <v>31</v>
    </nc>
  </rcc>
</revisions>
</file>

<file path=xl/revisions/revisionLog6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04" sId="8" numFmtId="34">
    <oc r="Z31">
      <v>31</v>
    </oc>
    <nc r="Z31">
      <v>34</v>
    </nc>
  </rcc>
</revisions>
</file>

<file path=xl/revisions/revisionLog7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5" sqref="N7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N8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N81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N82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N83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N8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N8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N86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N87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N88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N8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N9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fmt sheetId="15" sqref="O7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O8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O81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O82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O83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O8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O8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O86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O87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O88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O8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dxf>
  </rfmt>
  <rfmt sheetId="15" sqref="O9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dxf>
  </rfmt>
  <rcc rId="15405" sId="15" odxf="1" dxf="1">
    <oc r="Q79">
      <f>SUM(100/L79*P79)</f>
    </oc>
    <nc r="Q79">
      <f>SUM(100/L79*P79)</f>
    </nc>
    <odxf>
      <font>
        <sz val="10"/>
        <color auto="1"/>
      </font>
      <numFmt numFmtId="4" formatCode="#,##0.00"/>
      <border outline="0">
        <left/>
        <right style="medium">
          <color indexed="64"/>
        </right>
      </border>
    </odxf>
    <n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ndxf>
  </rcc>
  <rcc rId="15406" sId="15" odxf="1" dxf="1">
    <oc r="Q80">
      <f>SUM(100/L80*P80)</f>
    </oc>
    <nc r="Q80">
      <f>SUM(100/L80*P80)</f>
    </nc>
    <odxf>
      <font>
        <sz val="10"/>
        <color auto="1"/>
      </font>
      <numFmt numFmtId="4" formatCode="#,##0.00"/>
      <border outline="0">
        <left/>
        <right style="medium">
          <color indexed="64"/>
        </right>
      </border>
    </odxf>
    <n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ndxf>
  </rcc>
  <rcc rId="15407" sId="15" odxf="1" dxf="1">
    <oc r="Q81">
      <f>SUM(100/L81*P81)</f>
    </oc>
    <nc r="Q81">
      <f>SUM(100/L81*P81)</f>
    </nc>
    <odxf>
      <font>
        <sz val="10"/>
        <color auto="1"/>
      </font>
      <numFmt numFmtId="4" formatCode="#,##0.00"/>
      <border outline="0">
        <left/>
        <right style="medium">
          <color indexed="64"/>
        </right>
      </border>
    </odxf>
    <n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ndxf>
  </rcc>
  <rcc rId="15408" sId="15" odxf="1" dxf="1">
    <oc r="Q82">
      <f>SUM(100/L82*P82)</f>
    </oc>
    <nc r="Q82">
      <f>SUM(100/L82*P82)</f>
    </nc>
    <odxf>
      <font>
        <sz val="10"/>
        <color auto="1"/>
      </font>
      <numFmt numFmtId="4" formatCode="#,##0.00"/>
      <border outline="0">
        <left/>
        <right style="medium">
          <color indexed="64"/>
        </right>
      </border>
    </odxf>
    <n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ndxf>
  </rcc>
  <rcc rId="15409" sId="15" odxf="1" dxf="1">
    <oc r="Q83">
      <f>SUM(100/L83*P83)</f>
    </oc>
    <nc r="Q83">
      <f>SUM(100/L83*P83)</f>
    </nc>
    <odxf>
      <font>
        <sz val="10"/>
        <color auto="1"/>
      </font>
      <numFmt numFmtId="4" formatCode="#,##0.00"/>
      <border outline="0">
        <left/>
        <right style="medium">
          <color indexed="64"/>
        </right>
      </border>
    </odxf>
    <n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ndxf>
  </rcc>
  <rcc rId="15410" sId="15" odxf="1" dxf="1">
    <oc r="Q84">
      <f>SUM(100/L84*P84)</f>
    </oc>
    <nc r="Q84">
      <f>SUM(100/L84*P84)</f>
    </nc>
    <odxf>
      <font>
        <sz val="10"/>
        <color auto="1"/>
      </font>
      <numFmt numFmtId="4" formatCode="#,##0.00"/>
      <border outline="0">
        <left/>
        <right style="medium">
          <color indexed="64"/>
        </right>
      </border>
    </odxf>
    <n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ndxf>
  </rcc>
  <rcc rId="15411" sId="15" odxf="1" dxf="1">
    <oc r="Q85">
      <f>SUM(100/L85*P85)</f>
    </oc>
    <nc r="Q85">
      <f>SUM(100/L85*P85)</f>
    </nc>
    <odxf>
      <font>
        <sz val="10"/>
        <color auto="1"/>
      </font>
      <numFmt numFmtId="4" formatCode="#,##0.00"/>
      <border outline="0">
        <left/>
        <right style="medium">
          <color indexed="64"/>
        </right>
      </border>
    </odxf>
    <n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ndxf>
  </rcc>
  <rcc rId="15412" sId="15" odxf="1" dxf="1">
    <oc r="Q86">
      <f>SUM(100/L86*P86)</f>
    </oc>
    <nc r="Q86">
      <f>SUM(100/L86*P86)</f>
    </nc>
    <odxf>
      <font>
        <sz val="10"/>
        <color auto="1"/>
      </font>
      <numFmt numFmtId="4" formatCode="#,##0.00"/>
      <border outline="0">
        <left/>
        <right style="medium">
          <color indexed="64"/>
        </right>
      </border>
    </odxf>
    <n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ndxf>
  </rcc>
  <rcc rId="15413" sId="15" odxf="1" dxf="1">
    <oc r="Q87">
      <f>SUM(100/L87*P87)</f>
    </oc>
    <nc r="Q87">
      <f>SUM(100/L87*P87)</f>
    </nc>
    <odxf>
      <font>
        <sz val="10"/>
        <color auto="1"/>
      </font>
      <numFmt numFmtId="4" formatCode="#,##0.00"/>
      <border outline="0">
        <left/>
        <right style="medium">
          <color indexed="64"/>
        </right>
      </border>
    </odxf>
    <n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ndxf>
  </rcc>
  <rcc rId="15414" sId="15" odxf="1" dxf="1">
    <oc r="Q88">
      <f>SUM(100/L88*P88)</f>
    </oc>
    <nc r="Q88">
      <f>SUM(100/L88*P88)</f>
    </nc>
    <odxf>
      <font>
        <sz val="10"/>
        <color auto="1"/>
      </font>
      <numFmt numFmtId="4" formatCode="#,##0.00"/>
      <border outline="0">
        <left/>
        <right style="medium">
          <color indexed="64"/>
        </right>
      </border>
    </odxf>
    <n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ndxf>
  </rcc>
  <rcc rId="15415" sId="15" odxf="1" dxf="1">
    <oc r="Q89">
      <f>SUM(100/L89*P89)</f>
    </oc>
    <nc r="Q89">
      <f>SUM(100/L89*P89)</f>
    </nc>
    <odxf>
      <font>
        <sz val="10"/>
        <color auto="1"/>
      </font>
      <numFmt numFmtId="4" formatCode="#,##0.00"/>
      <border outline="0">
        <left/>
        <right style="medium">
          <color indexed="64"/>
        </right>
      </border>
    </odxf>
    <n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</border>
    </ndxf>
  </rcc>
  <rcc rId="15416" sId="15" odxf="1" dxf="1">
    <oc r="Q90">
      <f>SUM(100/L90*P90)</f>
    </oc>
    <nc r="Q90">
      <f>SUM(100/L90*P90)</f>
    </nc>
    <odxf>
      <font>
        <sz val="10"/>
        <color auto="1"/>
      </font>
      <numFmt numFmtId="4" formatCode="#,##0.00"/>
      <border outline="0">
        <left/>
        <right style="medium">
          <color indexed="64"/>
        </right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right style="thin">
          <color indexed="64"/>
        </right>
        <bottom style="thin">
          <color indexed="64"/>
        </bottom>
      </border>
    </ndxf>
  </rcc>
  <rcc rId="15417" sId="15" numFmtId="4">
    <oc r="N85">
      <v>311201.40000000002</v>
    </oc>
    <nc r="N85">
      <v>485668</v>
    </nc>
  </rcc>
  <rcc rId="15418" sId="15" numFmtId="4">
    <oc r="N86">
      <v>485668</v>
    </oc>
    <nc r="N86">
      <v>393271.65</v>
    </nc>
  </rcc>
  <rcc rId="15419" sId="15" numFmtId="4">
    <oc r="N83">
      <v>220452.3</v>
    </oc>
    <nc r="N83">
      <v>222977.8</v>
    </nc>
  </rcc>
  <rcc rId="15420" sId="15" odxf="1" dxf="1">
    <oc r="N91">
      <v>1641459.75</v>
    </oc>
    <nc r="N91">
      <f>SUM(N79:N90)</f>
    </nc>
    <ndxf>
      <font>
        <b val="0"/>
        <sz val="10"/>
        <color auto="1"/>
      </font>
      <border outline="0">
        <left style="medium">
          <color indexed="64"/>
        </left>
        <right style="thin">
          <color indexed="64"/>
        </right>
      </border>
    </ndxf>
  </rcc>
  <rfmt sheetId="15" sqref="D4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21" sId="15" odxf="1" s="1" dxf="1">
    <oc r="E4">
      <f>SUM(100/C4*D4)</f>
    </oc>
    <nc r="E4">
      <f>SUM(100/C4*D4)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F4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22" sId="15" odxf="1" s="1" dxf="1">
    <oc r="G4">
      <f>SUM(100/D4*F4)</f>
    </oc>
    <nc r="G4">
      <f>SUM(100/D4*F4)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H4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23" sId="15" odxf="1" s="1" dxf="1">
    <oc r="I4">
      <f>SUM(100/F4*H4)</f>
    </oc>
    <nc r="I4">
      <f>SUM(100/F4*H4)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J4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24" sId="15" odxf="1" s="1" dxf="1">
    <oc r="K4">
      <f>SUM(100/H4*J4)</f>
    </oc>
    <nc r="K4">
      <f>SUM(100/H4*J4)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L4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25" sId="15" odxf="1" s="1" dxf="1">
    <oc r="M4">
      <f>SUM(100/J4*L4)</f>
    </oc>
    <nc r="M4">
      <f>SUM(100/J4*L4)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N4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fmt sheetId="15" s="1" sqref="O4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dxf>
  </rfmt>
  <rcc rId="15426" sId="15" odxf="1" s="1" dxf="1">
    <oc r="P4">
      <f>'01_23'!W42</f>
    </oc>
    <nc r="P4">
      <f>'01_23'!W42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ndxf>
  </rcc>
  <rcc rId="15427" sId="15" odxf="1" s="1" dxf="1">
    <oc r="Q4">
      <f>SUM(100/N4*P4)</f>
    </oc>
    <nc r="Q4">
      <f>SUM(100/N4*P4)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D5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28" sId="15" odxf="1" s="1" dxf="1">
    <oc r="E5">
      <f>SUM(100/C5*D5)</f>
    </oc>
    <nc r="E5">
      <f>SUM(100/C5*D5)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F5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29" sId="15" odxf="1" s="1" dxf="1">
    <oc r="G5">
      <f>SUM(100/D5*F5)</f>
    </oc>
    <nc r="G5">
      <f>SUM(100/D5*F5)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H5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30" sId="15" odxf="1" s="1" dxf="1">
    <oc r="I5">
      <f>SUM(100/F5*H5)</f>
    </oc>
    <nc r="I5">
      <f>SUM(100/F5*H5)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J5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31" sId="15" odxf="1" s="1" dxf="1">
    <oc r="K5">
      <f>SUM(100/H5*J5)</f>
    </oc>
    <nc r="K5">
      <f>SUM(100/H5*J5)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L5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32" sId="15" odxf="1" s="1" dxf="1">
    <oc r="M5">
      <f>SUM(100/J5*L5)</f>
    </oc>
    <nc r="M5">
      <f>SUM(100/J5*L5)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N5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fmt sheetId="15" s="1" sqref="O5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dxf>
  </rfmt>
  <rcc rId="15433" sId="15" odxf="1" s="1" dxf="1">
    <oc r="P5">
      <f>'02_23'!W38</f>
    </oc>
    <nc r="P5">
      <f>'02_23'!W38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ndxf>
  </rcc>
  <rcc rId="15434" sId="15" odxf="1" s="1" dxf="1">
    <oc r="Q5">
      <f>SUM(100/N5*P5)</f>
    </oc>
    <nc r="Q5">
      <f>SUM(100/N5*P5)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D6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35" sId="15" odxf="1" s="1" dxf="1">
    <oc r="E6">
      <f>SUM(100/C6*D6)</f>
    </oc>
    <nc r="E6">
      <f>SUM(100/C6*D6)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F6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36" sId="15" odxf="1" s="1" dxf="1">
    <oc r="G6">
      <f>SUM(100/D6*F6)</f>
    </oc>
    <nc r="G6">
      <f>SUM(100/D6*F6)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H6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37" sId="15" odxf="1" s="1" dxf="1">
    <oc r="I6">
      <f>SUM(100/F6*H6)</f>
    </oc>
    <nc r="I6">
      <f>SUM(100/F6*H6)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J6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38" sId="15" odxf="1" s="1" dxf="1">
    <oc r="K6">
      <f>SUM(100/H6*J6)</f>
    </oc>
    <nc r="K6">
      <f>SUM(100/H6*J6)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L6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39" sId="15" odxf="1" s="1" dxf="1">
    <oc r="M6">
      <f>SUM(100/J6*L6)</f>
    </oc>
    <nc r="M6">
      <f>SUM(100/J6*L6)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N6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fmt sheetId="15" s="1" sqref="O6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dxf>
  </rfmt>
  <rcc rId="15440" sId="15" odxf="1" s="1" dxf="1">
    <oc r="P6">
      <f>'03_23'!W41</f>
    </oc>
    <nc r="P6">
      <f>'03_23'!W41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ndxf>
  </rcc>
  <rcc rId="15441" sId="15" odxf="1" s="1" dxf="1">
    <oc r="Q6">
      <f>SUM(100/N6*P6)</f>
    </oc>
    <nc r="Q6">
      <f>SUM(100/N6*P6)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D7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42" sId="15" odxf="1" s="1" dxf="1">
    <oc r="E7">
      <f>SUM(100/C7*D7)</f>
    </oc>
    <nc r="E7">
      <f>SUM(100/C7*D7)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F7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43" sId="15" odxf="1" s="1" dxf="1">
    <oc r="G7">
      <f>SUM(100/D7*F7)</f>
    </oc>
    <nc r="G7">
      <f>SUM(100/D7*F7)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H7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44" sId="15" odxf="1" s="1" dxf="1">
    <oc r="I7">
      <f>SUM(100/F7*H7)</f>
    </oc>
    <nc r="I7">
      <f>SUM(100/F7*H7)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J7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45" sId="15" odxf="1" s="1" dxf="1">
    <oc r="K7">
      <f>SUM(100/H7*J7)</f>
    </oc>
    <nc r="K7">
      <f>SUM(100/H7*J7)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L7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46" sId="15" odxf="1" s="1" dxf="1">
    <oc r="M7">
      <f>SUM(100/J7*L7)</f>
    </oc>
    <nc r="M7">
      <f>SUM(100/J7*L7)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N7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fmt sheetId="15" s="1" sqref="O7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dxf>
  </rfmt>
  <rcc rId="15447" sId="15" odxf="1" s="1" dxf="1">
    <oc r="P7">
      <f>'04_23'!W40</f>
    </oc>
    <nc r="P7">
      <f>'04_23'!W40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ndxf>
  </rcc>
  <rcc rId="15448" sId="15" odxf="1" s="1" dxf="1">
    <oc r="Q7">
      <f>SUM(100/N7*P7)</f>
    </oc>
    <nc r="Q7">
      <f>SUM(100/N7*P7)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D8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49" sId="15" odxf="1" s="1" dxf="1">
    <oc r="E8">
      <f>SUM(100/C8*D8)</f>
    </oc>
    <nc r="E8">
      <f>SUM(100/C8*D8)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F8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50" sId="15" odxf="1" s="1" dxf="1">
    <oc r="G8">
      <f>SUM(100/D8*F8)</f>
    </oc>
    <nc r="G8">
      <f>SUM(100/D8*F8)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H8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51" sId="15" odxf="1" s="1" dxf="1">
    <oc r="I8">
      <f>SUM(100/F8*H8)</f>
    </oc>
    <nc r="I8">
      <f>SUM(100/F8*H8)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J8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52" sId="15" odxf="1" s="1" dxf="1">
    <oc r="K8">
      <f>SUM(100/H8*J8)</f>
    </oc>
    <nc r="K8">
      <f>SUM(100/H8*J8)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L8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53" sId="15" odxf="1" s="1" dxf="1">
    <oc r="M8">
      <f>SUM(100/J8*L8)</f>
    </oc>
    <nc r="M8">
      <f>SUM(100/J8*L8)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N8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fmt sheetId="15" s="1" sqref="O8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dxf>
  </rfmt>
  <rcc rId="15454" sId="15" odxf="1" s="1" dxf="1">
    <oc r="P8">
      <f>'05_23'!W41</f>
    </oc>
    <nc r="P8">
      <f>'05_23'!W41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ndxf>
  </rcc>
  <rcc rId="15455" sId="15" odxf="1" s="1" dxf="1">
    <oc r="Q8">
      <f>SUM(100/N8*P8)</f>
    </oc>
    <nc r="Q8">
      <f>SUM(100/N8*P8)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D9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56" sId="15" odxf="1" s="1" dxf="1">
    <oc r="E9">
      <f>SUM(100/C9*D9)</f>
    </oc>
    <nc r="E9">
      <f>SUM(100/C9*D9)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F9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57" sId="15" odxf="1" s="1" dxf="1">
    <oc r="G9">
      <f>SUM(100/D9*F9)</f>
    </oc>
    <nc r="G9">
      <f>SUM(100/D9*F9)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H9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58" sId="15" odxf="1" s="1" dxf="1">
    <oc r="I9">
      <f>SUM(100/F9*H9)</f>
    </oc>
    <nc r="I9">
      <f>SUM(100/F9*H9)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J9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59" sId="15" odxf="1" s="1" dxf="1">
    <oc r="K9">
      <f>SUM(100/H9*J9)</f>
    </oc>
    <nc r="K9">
      <f>SUM(100/H9*J9)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L9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60" sId="15" odxf="1" s="1" dxf="1">
    <oc r="M9">
      <f>SUM(100/J9*L9)</f>
    </oc>
    <nc r="M9">
      <f>SUM(100/J9*L9)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N9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fmt sheetId="15" s="1" sqref="O9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dxf>
  </rfmt>
  <rcc rId="15461" sId="15" odxf="1" s="1" dxf="1">
    <oc r="P9">
      <f>'06_23'!W40</f>
    </oc>
    <nc r="P9">
      <f>'06_23'!W40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ndxf>
  </rcc>
  <rcc rId="15462" sId="15" odxf="1" s="1" dxf="1">
    <oc r="Q9">
      <f>SUM(100/N9*P9)</f>
    </oc>
    <nc r="Q9">
      <f>SUM(100/N9*P9)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D10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63" sId="15" odxf="1" s="1" dxf="1">
    <oc r="E10">
      <f>SUM(100/C10*D10)</f>
    </oc>
    <nc r="E10">
      <f>SUM(100/C10*D10)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F10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64" sId="15" odxf="1" s="1" dxf="1">
    <oc r="G10">
      <f>SUM(100/D10*F10)</f>
    </oc>
    <nc r="G10">
      <f>SUM(100/D10*F10)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H10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65" sId="15" odxf="1" s="1" dxf="1">
    <oc r="I10">
      <f>SUM(100/F10*H10)</f>
    </oc>
    <nc r="I10">
      <f>SUM(100/F10*H10)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J10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66" sId="15" odxf="1" s="1" dxf="1">
    <oc r="K10">
      <f>SUM(100/H10*J10)</f>
    </oc>
    <nc r="K10">
      <f>SUM(100/H10*J10)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L10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67" sId="15" odxf="1" s="1" dxf="1">
    <oc r="M10">
      <f>SUM(100/J10*L10)</f>
    </oc>
    <nc r="M10">
      <f>SUM(100/J10*L10)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N10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fmt sheetId="15" s="1" sqref="O10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dxf>
  </rfmt>
  <rcc rId="15468" sId="15" odxf="1" s="1" dxf="1">
    <oc r="P10">
      <f>'07_23'!W42</f>
    </oc>
    <nc r="P10">
      <f>'07_23'!W42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ndxf>
  </rcc>
  <rcc rId="15469" sId="15" odxf="1" s="1" dxf="1">
    <oc r="Q10">
      <f>SUM(100/N10*P10)</f>
    </oc>
    <nc r="Q10">
      <f>SUM(100/N10*P10)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D11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70" sId="15" odxf="1" s="1" dxf="1">
    <oc r="E11">
      <f>SUM(100/C11*D11)</f>
    </oc>
    <nc r="E11">
      <f>SUM(100/C11*D11)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F11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71" sId="15" odxf="1" s="1" dxf="1">
    <oc r="G11">
      <f>SUM(100/D11*F11)</f>
    </oc>
    <nc r="G11">
      <f>SUM(100/D11*F11)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H11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72" sId="15" odxf="1" s="1" dxf="1">
    <oc r="I11">
      <f>SUM(100/F11*H11)</f>
    </oc>
    <nc r="I11">
      <f>SUM(100/F11*H11)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J11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73" sId="15" odxf="1" s="1" dxf="1">
    <oc r="K11">
      <f>SUM(100/H11*J11)</f>
    </oc>
    <nc r="K11">
      <f>SUM(100/H11*J11)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L11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74" sId="15" odxf="1" s="1" dxf="1">
    <oc r="M11">
      <f>SUM(100/J11*L11)</f>
    </oc>
    <nc r="M11">
      <f>SUM(100/J11*L11)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N11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fmt sheetId="15" s="1" sqref="O11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dxf>
  </rfmt>
  <rcc rId="15475" sId="15" odxf="1" s="1" dxf="1">
    <oc r="P11">
      <f>'08_23'!W41</f>
    </oc>
    <nc r="P11">
      <f>'08_23'!W41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ndxf>
  </rcc>
  <rcc rId="15476" sId="15" odxf="1" s="1" dxf="1">
    <oc r="Q11">
      <f>SUM(100/N11*P11)</f>
    </oc>
    <nc r="Q11">
      <f>SUM(100/N11*P11)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D12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77" sId="15" odxf="1" s="1" dxf="1">
    <oc r="E12">
      <f>SUM(100/C12*D12)</f>
    </oc>
    <nc r="E12">
      <f>SUM(100/C12*D12)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F12" start="0" length="0">
    <dxf>
      <border outline="0">
        <right style="medium">
          <color indexed="64"/>
        </right>
      </border>
    </dxf>
  </rfmt>
  <rcc rId="15478" sId="15" odxf="1" s="1" dxf="1">
    <oc r="G12">
      <f>SUM(100/D12*F12)</f>
    </oc>
    <nc r="G12">
      <f>SUM(100/D12*F12)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H12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79" sId="15" odxf="1" s="1" dxf="1">
    <oc r="I12">
      <f>SUM(100/F12*H12)</f>
    </oc>
    <nc r="I12">
      <f>SUM(100/F12*H12)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J12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80" sId="15" odxf="1" s="1" dxf="1">
    <oc r="K12">
      <f>SUM(100/H12*J12)</f>
    </oc>
    <nc r="K12">
      <f>SUM(100/H12*J12)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L12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81" sId="15" odxf="1" s="1" dxf="1">
    <oc r="M12">
      <f>SUM(100/J12*L12)</f>
    </oc>
    <nc r="M12">
      <f>SUM(100/J12*L12)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N12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fmt sheetId="15" s="1" sqref="O12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dxf>
  </rfmt>
  <rcc rId="15482" sId="15" odxf="1" s="1" dxf="1">
    <oc r="P12">
      <f>'09_23'!W40</f>
    </oc>
    <nc r="P12">
      <f>'09_23'!W40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ndxf>
  </rcc>
  <rcc rId="15483" sId="15" odxf="1" s="1" dxf="1">
    <oc r="Q12">
      <f>SUM(100/N12*P12)</f>
    </oc>
    <nc r="Q12">
      <f>SUM(100/N12*P12)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D13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84" sId="15" odxf="1" s="1" dxf="1">
    <oc r="E13">
      <f>SUM(100/C13*D13)</f>
    </oc>
    <nc r="E13">
      <f>SUM(100/C13*D13)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F13" start="0" length="0">
    <dxf>
      <border outline="0">
        <right style="medium">
          <color indexed="64"/>
        </right>
      </border>
    </dxf>
  </rfmt>
  <rcc rId="15485" sId="15" odxf="1" s="1" dxf="1">
    <oc r="G13">
      <f>SUM(100/D13*F13)</f>
    </oc>
    <nc r="G13">
      <f>SUM(100/D13*F13)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H13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86" sId="15" odxf="1" s="1" dxf="1">
    <oc r="I13">
      <f>SUM(100/F13*H13)</f>
    </oc>
    <nc r="I13">
      <f>SUM(100/F13*H13)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J13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87" sId="15" odxf="1" s="1" dxf="1">
    <oc r="K13">
      <f>SUM(100/H13*J13)</f>
    </oc>
    <nc r="K13">
      <f>SUM(100/H13*J13)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L13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88" sId="15" odxf="1" s="1" dxf="1">
    <oc r="M13">
      <f>SUM(100/J13*L13)</f>
    </oc>
    <nc r="M13">
      <f>SUM(100/J13*L13)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N13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fmt sheetId="15" s="1" sqref="O13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dxf>
  </rfmt>
  <rcc rId="15489" sId="15" odxf="1" s="1" dxf="1">
    <oc r="P13">
      <f>'10_23'!W42</f>
    </oc>
    <nc r="P13">
      <f>'10_23'!W42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ndxf>
  </rcc>
  <rcc rId="15490" sId="15" odxf="1" s="1" dxf="1">
    <oc r="Q13">
      <f>SUM(100/N13*P13)</f>
    </oc>
    <nc r="Q13">
      <f>SUM(100/N13*P13)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D14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91" sId="15" odxf="1" s="1" dxf="1">
    <oc r="E14">
      <f>SUM(100/C14*D14)</f>
    </oc>
    <nc r="E14">
      <f>SUM(100/C14*D14)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F14" start="0" length="0">
    <dxf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92" sId="15" odxf="1" s="1" dxf="1">
    <oc r="G14">
      <f>SUM(100/D14*F14)</f>
    </oc>
    <nc r="G14">
      <f>SUM(100/D14*F14)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H14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right style="medium">
          <color indexed="64"/>
        </right>
      </border>
    </dxf>
  </rfmt>
  <rcc rId="15493" sId="15" odxf="1" s="1" dxf="1">
    <oc r="I14">
      <f>SUM(100/F14*H14)</f>
    </oc>
    <nc r="I14">
      <f>SUM(100/F14*H14)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J14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94" sId="15" odxf="1" s="1" dxf="1">
    <oc r="K14">
      <f>SUM(100/H14*J14)</f>
    </oc>
    <nc r="K14">
      <f>SUM(100/H14*J14)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L14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495" sId="15" odxf="1" s="1" dxf="1">
    <oc r="M14">
      <f>SUM(100/J14*L14)</f>
    </oc>
    <nc r="M14">
      <f>SUM(100/J14*L14)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="1" sqref="N14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fmt sheetId="15" s="1" sqref="O14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dxf>
  </rfmt>
  <rcc rId="15496" sId="15" odxf="1" s="1" dxf="1">
    <oc r="P14">
      <f>'11_23'!W40</f>
    </oc>
    <nc r="P14">
      <f>'11_23'!W40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ndxf>
  </rcc>
  <rcc rId="15497" sId="15" odxf="1" s="1" dxf="1">
    <oc r="Q14">
      <f>SUM(100/N14*P14)</f>
    </oc>
    <nc r="Q14">
      <f>SUM(100/N14*P14)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D15" start="0" length="0">
    <dxf>
      <fill>
        <patternFill patternType="solid">
          <bgColor theme="0"/>
        </patternFill>
      </fill>
      <border outline="0">
        <right style="medium">
          <color indexed="64"/>
        </right>
        <bottom style="thin">
          <color indexed="64"/>
        </bottom>
      </border>
    </dxf>
  </rfmt>
  <rcc rId="15498" sId="15" odxf="1" s="1" dxf="1">
    <oc r="E15">
      <f>SUM(100/C15*D15)</f>
    </oc>
    <nc r="E15">
      <f>SUM(100/C15*D15)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bottom style="thin">
          <color indexed="64"/>
        </bottom>
      </border>
    </ndxf>
  </rcc>
  <rfmt sheetId="15" sqref="F15" start="0" length="0">
    <dxf>
      <fill>
        <patternFill patternType="solid">
          <bgColor theme="0"/>
        </patternFill>
      </fill>
      <border outline="0">
        <right style="medium">
          <color indexed="64"/>
        </right>
        <bottom style="thin">
          <color indexed="64"/>
        </bottom>
      </border>
    </dxf>
  </rfmt>
  <rcc rId="15499" sId="15" odxf="1" s="1" dxf="1">
    <oc r="G15">
      <f>SUM(100/D15*F15)</f>
    </oc>
    <nc r="G15">
      <f>SUM(100/D15*F15)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bottom style="thin">
          <color indexed="64"/>
        </bottom>
      </border>
    </ndxf>
  </rcc>
  <rfmt sheetId="15" sqref="H15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right style="medium">
          <color indexed="64"/>
        </right>
        <bottom style="thin">
          <color indexed="64"/>
        </bottom>
      </border>
    </dxf>
  </rfmt>
  <rcc rId="15500" sId="15" odxf="1" s="1" dxf="1">
    <oc r="I15">
      <f>SUM(100/F15*H15)</f>
    </oc>
    <nc r="I15">
      <f>SUM(100/F15*H15)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bottom style="thin">
          <color indexed="64"/>
        </bottom>
      </border>
    </ndxf>
  </rcc>
  <rfmt sheetId="15" s="1" sqref="J15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501" sId="15" odxf="1" s="1" dxf="1">
    <oc r="K15">
      <f>SUM(100/H15*J15)</f>
    </oc>
    <nc r="K15">
      <f>SUM(100/H15*J15)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bottom style="thin">
          <color indexed="64"/>
        </bottom>
      </border>
    </ndxf>
  </rcc>
  <rfmt sheetId="15" s="1" sqref="L15" start="0" length="0">
    <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dxf>
  </rfmt>
  <rcc rId="15502" sId="15" odxf="1" s="1" dxf="1">
    <oc r="M15">
      <f>SUM(100/J15*L15)</f>
    </oc>
    <nc r="M15">
      <f>SUM(100/J15*L15)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/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bottom style="thin">
          <color indexed="64"/>
        </bottom>
      </border>
    </ndxf>
  </rcc>
  <rfmt sheetId="15" s="1" sqref="N15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  <bottom style="thin">
          <color indexed="64"/>
        </bottom>
      </border>
    </dxf>
  </rfmt>
  <rfmt sheetId="15" s="1" sqref="O15" start="0" length="0">
    <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bottom style="thin">
          <color indexed="64"/>
        </bottom>
      </border>
    </dxf>
  </rfmt>
  <rcc rId="15503" sId="15" odxf="1" s="1" dxf="1">
    <oc r="P15">
      <f>'12_23'!W41</f>
    </oc>
    <nc r="P15">
      <f>'12_23'!W41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N Offc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  <right style="medium">
          <color indexed="64"/>
        </right>
      </border>
    </ndxf>
  </rcc>
  <rcc rId="15504" sId="15" odxf="1" s="1" dxf="1">
    <oc r="Q15">
      <f>SUM(100/N15*P15)</f>
    </oc>
    <nc r="Q15">
      <f>SUM(100/N15*P15)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IN Offc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odxf>
    <ndxf>
      <font>
        <sz val="11"/>
        <color auto="1"/>
        <name val="DIN Offc"/>
        <family val="2"/>
        <scheme val="none"/>
      </font>
      <numFmt numFmtId="168" formatCode="_ * #,##0_ ;_ * \-#,##0_ ;_ * &quot;-&quot;??_ ;_ @_ "/>
      <fill>
        <patternFill patternType="solid">
          <bgColor theme="0"/>
        </patternFill>
      </fill>
      <border outline="0">
        <left style="medium">
          <color indexed="64"/>
        </left>
      </border>
    </ndxf>
  </rcc>
  <rfmt sheetId="15" sqref="N16" start="0" length="0">
    <dxf>
      <font>
        <b val="0"/>
        <sz val="10"/>
        <color auto="1"/>
      </font>
      <border outline="0">
        <left style="medium">
          <color indexed="64"/>
        </left>
        <right style="thin">
          <color indexed="64"/>
        </right>
      </border>
    </dxf>
  </rfmt>
  <rfmt sheetId="15" sqref="N3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</rfmt>
  <rfmt sheetId="15" sqref="N3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15" sqref="P2:P3" start="0" length="0">
    <dxf>
      <border>
        <right style="medium">
          <color indexed="64"/>
        </right>
      </border>
    </dxf>
  </rfmt>
  <rfmt sheetId="15" sqref="Q2" start="0" length="0">
    <dxf>
      <border>
        <left/>
        <right/>
        <top/>
        <bottom style="medium">
          <color indexed="64"/>
        </bottom>
      </border>
    </dxf>
  </rfmt>
  <rfmt sheetId="15" sqref="D19" start="0" length="0">
    <dxf>
      <border outline="0">
        <right style="medium">
          <color indexed="64"/>
        </right>
      </border>
    </dxf>
  </rfmt>
  <rcc rId="15505" sId="15" odxf="1" dxf="1">
    <oc r="E19">
      <f>SUM(100/C19*D19)</f>
    </oc>
    <nc r="E19">
      <f>SUM(100/C19*D19)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19" start="0" length="0">
    <dxf>
      <border outline="0">
        <right style="medium">
          <color indexed="64"/>
        </right>
      </border>
    </dxf>
  </rfmt>
  <rcc rId="15506" sId="15" odxf="1" dxf="1">
    <oc r="G19">
      <f>SUM(100/D19*F19)</f>
    </oc>
    <nc r="G19">
      <f>SUM(100/D19*F19)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19" start="0" length="0">
    <dxf>
      <border outline="0">
        <right style="medium">
          <color indexed="64"/>
        </right>
      </border>
    </dxf>
  </rfmt>
  <rcc rId="15507" sId="15" odxf="1" dxf="1">
    <oc r="I19">
      <f>SUM(100/F19*H19)</f>
    </oc>
    <nc r="I19">
      <f>SUM(100/F19*H19)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19" start="0" length="0">
    <dxf>
      <border outline="0">
        <right style="medium">
          <color indexed="64"/>
        </right>
      </border>
    </dxf>
  </rfmt>
  <rcc rId="15508" sId="15" odxf="1" dxf="1">
    <oc r="K19">
      <f>SUM(100/H19*J19)</f>
    </oc>
    <nc r="K19">
      <f>SUM(100/H19*J19)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19" start="0" length="0">
    <dxf>
      <border outline="0">
        <right style="medium">
          <color indexed="64"/>
        </right>
      </border>
    </dxf>
  </rfmt>
  <rcc rId="15509" sId="15" odxf="1" dxf="1">
    <oc r="M19">
      <f>SUM(100/J19*L19)</f>
    </oc>
    <nc r="M19">
      <f>SUM(100/J19*L19)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1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1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510" sId="15" odxf="1" dxf="1">
    <oc r="P19">
      <f>'01_23'!C42</f>
    </oc>
    <nc r="P19">
      <f>'01_23'!C42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11" sId="15" odxf="1" dxf="1">
    <oc r="Q19">
      <f>SUM(100/N19*P19)</f>
    </oc>
    <nc r="Q19">
      <f>SUM(100/N19*P19)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20" start="0" length="0">
    <dxf>
      <border outline="0">
        <right style="medium">
          <color indexed="64"/>
        </right>
      </border>
    </dxf>
  </rfmt>
  <rcc rId="15512" sId="15" odxf="1" dxf="1">
    <oc r="E20">
      <f>SUM(100/C20*D20)</f>
    </oc>
    <nc r="E20">
      <f>SUM(100/C20*D20)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20" start="0" length="0">
    <dxf>
      <border outline="0">
        <right style="medium">
          <color indexed="64"/>
        </right>
      </border>
    </dxf>
  </rfmt>
  <rcc rId="15513" sId="15" odxf="1" dxf="1">
    <oc r="G20">
      <f>SUM(100/D20*F20)</f>
    </oc>
    <nc r="G20">
      <f>SUM(100/D20*F20)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20" start="0" length="0">
    <dxf>
      <border outline="0">
        <right style="medium">
          <color indexed="64"/>
        </right>
      </border>
    </dxf>
  </rfmt>
  <rcc rId="15514" sId="15" odxf="1" dxf="1">
    <oc r="I20">
      <f>SUM(100/F20*H20)</f>
    </oc>
    <nc r="I20">
      <f>SUM(100/F20*H20)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20" start="0" length="0">
    <dxf>
      <border outline="0">
        <right style="medium">
          <color indexed="64"/>
        </right>
      </border>
    </dxf>
  </rfmt>
  <rcc rId="15515" sId="15" odxf="1" dxf="1">
    <oc r="K20">
      <f>SUM(100/H20*J20)</f>
    </oc>
    <nc r="K20">
      <f>SUM(100/H20*J20)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20" start="0" length="0">
    <dxf>
      <border outline="0">
        <right style="medium">
          <color indexed="64"/>
        </right>
      </border>
    </dxf>
  </rfmt>
  <rcc rId="15516" sId="15" odxf="1" dxf="1">
    <oc r="M20">
      <f>SUM(100/J20*L20)</f>
    </oc>
    <nc r="M20">
      <f>SUM(100/J20*L20)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2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2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517" sId="15" odxf="1" dxf="1">
    <oc r="P20">
      <f>'02_23'!C38</f>
    </oc>
    <nc r="P20">
      <f>'02_23'!C38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18" sId="15" odxf="1" dxf="1">
    <oc r="Q20">
      <f>SUM(100/N20*P20)</f>
    </oc>
    <nc r="Q20">
      <f>SUM(100/N20*P20)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21" start="0" length="0">
    <dxf>
      <border outline="0">
        <right style="medium">
          <color indexed="64"/>
        </right>
      </border>
    </dxf>
  </rfmt>
  <rcc rId="15519" sId="15" odxf="1" dxf="1">
    <oc r="E21">
      <f>SUM(100/C21*D21)</f>
    </oc>
    <nc r="E21">
      <f>SUM(100/C21*D21)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21" start="0" length="0">
    <dxf>
      <border outline="0">
        <right style="medium">
          <color indexed="64"/>
        </right>
      </border>
    </dxf>
  </rfmt>
  <rcc rId="15520" sId="15" odxf="1" dxf="1">
    <oc r="G21">
      <f>SUM(100/D21*F21)</f>
    </oc>
    <nc r="G21">
      <f>SUM(100/D21*F21)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21" start="0" length="0">
    <dxf>
      <border outline="0">
        <right style="medium">
          <color indexed="64"/>
        </right>
      </border>
    </dxf>
  </rfmt>
  <rcc rId="15521" sId="15" odxf="1" dxf="1">
    <oc r="I21">
      <f>SUM(100/F21*H21)</f>
    </oc>
    <nc r="I21">
      <f>SUM(100/F21*H21)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21" start="0" length="0">
    <dxf>
      <border outline="0">
        <right style="medium">
          <color indexed="64"/>
        </right>
      </border>
    </dxf>
  </rfmt>
  <rcc rId="15522" sId="15" odxf="1" dxf="1">
    <oc r="K21">
      <f>SUM(100/H21*J21)</f>
    </oc>
    <nc r="K21">
      <f>SUM(100/H21*J21)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21" start="0" length="0">
    <dxf>
      <border outline="0">
        <right style="medium">
          <color indexed="64"/>
        </right>
      </border>
    </dxf>
  </rfmt>
  <rcc rId="15523" sId="15" odxf="1" dxf="1">
    <oc r="M21">
      <f>SUM(100/J21*L21)</f>
    </oc>
    <nc r="M21">
      <f>SUM(100/J21*L21)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21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21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524" sId="15" odxf="1" dxf="1">
    <oc r="P21">
      <f>'03_23'!C41</f>
    </oc>
    <nc r="P21">
      <f>'03_23'!C41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25" sId="15" odxf="1" dxf="1">
    <oc r="Q21">
      <f>SUM(100/N21*P21)</f>
    </oc>
    <nc r="Q21">
      <f>SUM(100/N21*P21)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22" start="0" length="0">
    <dxf>
      <border outline="0">
        <right style="medium">
          <color indexed="64"/>
        </right>
      </border>
    </dxf>
  </rfmt>
  <rcc rId="15526" sId="15" odxf="1" dxf="1">
    <oc r="E22">
      <f>SUM(100/C22*D22)</f>
    </oc>
    <nc r="E22">
      <f>SUM(100/C22*D22)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22" start="0" length="0">
    <dxf>
      <border outline="0">
        <right style="medium">
          <color indexed="64"/>
        </right>
      </border>
    </dxf>
  </rfmt>
  <rcc rId="15527" sId="15" odxf="1" dxf="1">
    <oc r="G22">
      <f>SUM(100/D22*F22)</f>
    </oc>
    <nc r="G22">
      <f>SUM(100/D22*F22)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22" start="0" length="0">
    <dxf>
      <border outline="0">
        <right style="medium">
          <color indexed="64"/>
        </right>
      </border>
    </dxf>
  </rfmt>
  <rcc rId="15528" sId="15" odxf="1" dxf="1">
    <oc r="I22">
      <f>SUM(100/F22*H22)</f>
    </oc>
    <nc r="I22">
      <f>SUM(100/F22*H22)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22" start="0" length="0">
    <dxf>
      <border outline="0">
        <right style="medium">
          <color indexed="64"/>
        </right>
      </border>
    </dxf>
  </rfmt>
  <rcc rId="15529" sId="15" odxf="1" dxf="1">
    <oc r="K22">
      <f>SUM(100/H22*J22)</f>
    </oc>
    <nc r="K22">
      <f>SUM(100/H22*J22)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22" start="0" length="0">
    <dxf>
      <border outline="0">
        <right style="medium">
          <color indexed="64"/>
        </right>
      </border>
    </dxf>
  </rfmt>
  <rcc rId="15530" sId="15" odxf="1" dxf="1">
    <oc r="M22">
      <f>SUM(100/J22*L22)</f>
    </oc>
    <nc r="M22">
      <f>SUM(100/J22*L22)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22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22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531" sId="15" odxf="1" dxf="1">
    <oc r="P22">
      <f>'04_23'!C40</f>
    </oc>
    <nc r="P22">
      <f>'04_23'!C40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32" sId="15" odxf="1" dxf="1">
    <oc r="Q22">
      <f>SUM(100/N22*P22)</f>
    </oc>
    <nc r="Q22">
      <f>SUM(100/N22*P22)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23" start="0" length="0">
    <dxf>
      <border outline="0">
        <right style="medium">
          <color indexed="64"/>
        </right>
      </border>
    </dxf>
  </rfmt>
  <rcc rId="15533" sId="15" odxf="1" dxf="1">
    <oc r="E23">
      <f>SUM(100/C23*D23)</f>
    </oc>
    <nc r="E23">
      <f>SUM(100/C23*D23)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23" start="0" length="0">
    <dxf>
      <border outline="0">
        <right style="medium">
          <color indexed="64"/>
        </right>
      </border>
    </dxf>
  </rfmt>
  <rcc rId="15534" sId="15" odxf="1" dxf="1">
    <oc r="G23">
      <f>SUM(100/D23*F23)</f>
    </oc>
    <nc r="G23">
      <f>SUM(100/D23*F23)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23" start="0" length="0">
    <dxf>
      <border outline="0">
        <right style="medium">
          <color indexed="64"/>
        </right>
      </border>
    </dxf>
  </rfmt>
  <rcc rId="15535" sId="15" odxf="1" dxf="1">
    <oc r="I23">
      <f>SUM(100/F23*H23)</f>
    </oc>
    <nc r="I23">
      <f>SUM(100/F23*H23)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23" start="0" length="0">
    <dxf>
      <border outline="0">
        <right style="medium">
          <color indexed="64"/>
        </right>
      </border>
    </dxf>
  </rfmt>
  <rcc rId="15536" sId="15" odxf="1" dxf="1">
    <oc r="K23">
      <f>SUM(100/H23*J23)</f>
    </oc>
    <nc r="K23">
      <f>SUM(100/H23*J23)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23" start="0" length="0">
    <dxf>
      <border outline="0">
        <right style="medium">
          <color indexed="64"/>
        </right>
      </border>
    </dxf>
  </rfmt>
  <rcc rId="15537" sId="15" odxf="1" dxf="1">
    <oc r="M23">
      <f>SUM(100/J23*L23)</f>
    </oc>
    <nc r="M23">
      <f>SUM(100/J23*L23)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23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23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538" sId="15" odxf="1" dxf="1">
    <oc r="P23">
      <f>'05_23'!C41</f>
    </oc>
    <nc r="P23">
      <f>'05_23'!C41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39" sId="15" odxf="1" dxf="1">
    <oc r="Q23">
      <f>SUM(100/N23*P23)</f>
    </oc>
    <nc r="Q23">
      <f>SUM(100/N23*P23)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24" start="0" length="0">
    <dxf>
      <border outline="0">
        <right style="medium">
          <color indexed="64"/>
        </right>
      </border>
    </dxf>
  </rfmt>
  <rcc rId="15540" sId="15" odxf="1" dxf="1">
    <oc r="E24">
      <f>SUM(100/C24*D24)</f>
    </oc>
    <nc r="E24">
      <f>SUM(100/C24*D24)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24" start="0" length="0">
    <dxf>
      <border outline="0">
        <right style="medium">
          <color indexed="64"/>
        </right>
      </border>
    </dxf>
  </rfmt>
  <rcc rId="15541" sId="15" odxf="1" dxf="1">
    <oc r="G24">
      <f>SUM(100/D24*F24)</f>
    </oc>
    <nc r="G24">
      <f>SUM(100/D24*F24)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24" start="0" length="0">
    <dxf>
      <border outline="0">
        <right style="medium">
          <color indexed="64"/>
        </right>
      </border>
    </dxf>
  </rfmt>
  <rcc rId="15542" sId="15" odxf="1" dxf="1">
    <oc r="I24">
      <f>SUM(100/F24*H24)</f>
    </oc>
    <nc r="I24">
      <f>SUM(100/F24*H24)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24" start="0" length="0">
    <dxf>
      <border outline="0">
        <right style="medium">
          <color indexed="64"/>
        </right>
      </border>
    </dxf>
  </rfmt>
  <rcc rId="15543" sId="15" odxf="1" dxf="1">
    <oc r="K24">
      <f>SUM(100/H24*J24)</f>
    </oc>
    <nc r="K24">
      <f>SUM(100/H24*J24)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24" start="0" length="0">
    <dxf>
      <border outline="0">
        <right style="medium">
          <color indexed="64"/>
        </right>
      </border>
    </dxf>
  </rfmt>
  <rcc rId="15544" sId="15" odxf="1" dxf="1">
    <oc r="M24">
      <f>SUM(100/J24*L24)</f>
    </oc>
    <nc r="M24">
      <f>SUM(100/J24*L24)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2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2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545" sId="15" odxf="1" dxf="1">
    <oc r="P24">
      <f>'06_23'!C40</f>
    </oc>
    <nc r="P24">
      <f>'06_23'!C40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46" sId="15" odxf="1" dxf="1">
    <oc r="Q24">
      <f>SUM(100/N24*P24)</f>
    </oc>
    <nc r="Q24">
      <f>SUM(100/N24*P24)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25" start="0" length="0">
    <dxf>
      <border outline="0">
        <right style="medium">
          <color indexed="64"/>
        </right>
      </border>
    </dxf>
  </rfmt>
  <rcc rId="15547" sId="15" odxf="1" dxf="1">
    <oc r="E25">
      <f>SUM(100/C25*D25)</f>
    </oc>
    <nc r="E25">
      <f>SUM(100/C25*D25)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25" start="0" length="0">
    <dxf>
      <border outline="0">
        <right style="medium">
          <color indexed="64"/>
        </right>
      </border>
    </dxf>
  </rfmt>
  <rcc rId="15548" sId="15" odxf="1" dxf="1">
    <oc r="G25">
      <f>SUM(100/D25*F25)</f>
    </oc>
    <nc r="G25">
      <f>SUM(100/D25*F25)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25" start="0" length="0">
    <dxf>
      <border outline="0">
        <right style="medium">
          <color indexed="64"/>
        </right>
      </border>
    </dxf>
  </rfmt>
  <rcc rId="15549" sId="15" odxf="1" dxf="1">
    <oc r="I25">
      <f>SUM(100/F25*H25)</f>
    </oc>
    <nc r="I25">
      <f>SUM(100/F25*H25)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25" start="0" length="0">
    <dxf>
      <border outline="0">
        <right style="medium">
          <color indexed="64"/>
        </right>
      </border>
    </dxf>
  </rfmt>
  <rcc rId="15550" sId="15" odxf="1" dxf="1">
    <oc r="K25">
      <f>SUM(100/H25*J25)</f>
    </oc>
    <nc r="K25">
      <f>SUM(100/H25*J25)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25" start="0" length="0">
    <dxf>
      <border outline="0">
        <right style="medium">
          <color indexed="64"/>
        </right>
      </border>
    </dxf>
  </rfmt>
  <rcc rId="15551" sId="15" odxf="1" dxf="1">
    <oc r="M25">
      <f>SUM(100/J25*L25)</f>
    </oc>
    <nc r="M25">
      <f>SUM(100/J25*L25)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2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2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552" sId="15" odxf="1" dxf="1">
    <oc r="P25">
      <f>'07_23'!C42</f>
    </oc>
    <nc r="P25">
      <f>'07_23'!C42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53" sId="15" odxf="1" dxf="1">
    <oc r="Q25">
      <f>SUM(100/N25*P25)</f>
    </oc>
    <nc r="Q25">
      <f>SUM(100/N25*P25)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26" start="0" length="0">
    <dxf>
      <border outline="0">
        <right style="medium">
          <color indexed="64"/>
        </right>
      </border>
    </dxf>
  </rfmt>
  <rcc rId="15554" sId="15" odxf="1" dxf="1">
    <oc r="E26">
      <f>SUM(100/C26*D26)</f>
    </oc>
    <nc r="E26">
      <f>SUM(100/C26*D26)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26" start="0" length="0">
    <dxf>
      <border outline="0">
        <right style="medium">
          <color indexed="64"/>
        </right>
      </border>
    </dxf>
  </rfmt>
  <rcc rId="15555" sId="15" odxf="1" dxf="1">
    <oc r="G26">
      <f>SUM(100/D26*F26)</f>
    </oc>
    <nc r="G26">
      <f>SUM(100/D26*F26)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26" start="0" length="0">
    <dxf>
      <border outline="0">
        <right style="medium">
          <color indexed="64"/>
        </right>
      </border>
    </dxf>
  </rfmt>
  <rcc rId="15556" sId="15" odxf="1" dxf="1">
    <oc r="I26">
      <f>SUM(100/F26*H26)</f>
    </oc>
    <nc r="I26">
      <f>SUM(100/F26*H26)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26" start="0" length="0">
    <dxf>
      <border outline="0">
        <right style="medium">
          <color indexed="64"/>
        </right>
      </border>
    </dxf>
  </rfmt>
  <rcc rId="15557" sId="15" odxf="1" dxf="1">
    <oc r="K26">
      <f>SUM(100/H26*J26)</f>
    </oc>
    <nc r="K26">
      <f>SUM(100/H26*J26)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26" start="0" length="0">
    <dxf>
      <border outline="0">
        <right style="medium">
          <color indexed="64"/>
        </right>
      </border>
    </dxf>
  </rfmt>
  <rcc rId="15558" sId="15" odxf="1" dxf="1">
    <oc r="M26">
      <f>SUM(100/J26*L26)</f>
    </oc>
    <nc r="M26">
      <f>SUM(100/J26*L26)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26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26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559" sId="15" odxf="1" dxf="1">
    <oc r="P26">
      <f>'08_23'!C41</f>
    </oc>
    <nc r="P26">
      <f>'08_23'!C41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60" sId="15" odxf="1" dxf="1">
    <oc r="Q26">
      <f>SUM(100/N26*P26)</f>
    </oc>
    <nc r="Q26">
      <f>SUM(100/N26*P26)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27" start="0" length="0">
    <dxf>
      <border outline="0">
        <right style="medium">
          <color indexed="64"/>
        </right>
      </border>
    </dxf>
  </rfmt>
  <rcc rId="15561" sId="15" odxf="1" dxf="1">
    <oc r="E27">
      <f>SUM(100/C27*D27)</f>
    </oc>
    <nc r="E27">
      <f>SUM(100/C27*D27)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27" start="0" length="0">
    <dxf>
      <border outline="0">
        <right style="medium">
          <color indexed="64"/>
        </right>
      </border>
    </dxf>
  </rfmt>
  <rcc rId="15562" sId="15" odxf="1" dxf="1">
    <oc r="G27">
      <f>SUM(100/D27*F27)</f>
    </oc>
    <nc r="G27">
      <f>SUM(100/D27*F27)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27" start="0" length="0">
    <dxf>
      <border outline="0">
        <right style="medium">
          <color indexed="64"/>
        </right>
      </border>
    </dxf>
  </rfmt>
  <rcc rId="15563" sId="15" odxf="1" dxf="1">
    <oc r="I27">
      <f>SUM(100/F27*H27)</f>
    </oc>
    <nc r="I27">
      <f>SUM(100/F27*H27)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27" start="0" length="0">
    <dxf>
      <border outline="0">
        <right style="medium">
          <color indexed="64"/>
        </right>
      </border>
    </dxf>
  </rfmt>
  <rcc rId="15564" sId="15" odxf="1" dxf="1">
    <oc r="K27">
      <f>SUM(100/H27*J27)</f>
    </oc>
    <nc r="K27">
      <f>SUM(100/H27*J27)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27" start="0" length="0">
    <dxf>
      <border outline="0">
        <right style="medium">
          <color indexed="64"/>
        </right>
      </border>
    </dxf>
  </rfmt>
  <rcc rId="15565" sId="15" odxf="1" dxf="1">
    <oc r="M27">
      <f>SUM(100/J27*L27)</f>
    </oc>
    <nc r="M27">
      <f>SUM(100/J27*L27)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27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27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566" sId="15" odxf="1" dxf="1">
    <oc r="P27">
      <f>'09_23'!C40</f>
    </oc>
    <nc r="P27">
      <f>'09_23'!C40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67" sId="15" odxf="1" dxf="1">
    <oc r="Q27">
      <f>SUM(100/N27*P27)</f>
    </oc>
    <nc r="Q27">
      <f>SUM(100/N27*P27)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28" start="0" length="0">
    <dxf>
      <border outline="0">
        <right style="medium">
          <color indexed="64"/>
        </right>
      </border>
    </dxf>
  </rfmt>
  <rcc rId="15568" sId="15" odxf="1" dxf="1">
    <oc r="E28">
      <f>SUM(100/C28*D28)</f>
    </oc>
    <nc r="E28">
      <f>SUM(100/C28*D28)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28" start="0" length="0">
    <dxf>
      <border outline="0">
        <right style="medium">
          <color indexed="64"/>
        </right>
      </border>
    </dxf>
  </rfmt>
  <rcc rId="15569" sId="15" odxf="1" dxf="1">
    <oc r="G28">
      <f>SUM(100/D28*F28)</f>
    </oc>
    <nc r="G28">
      <f>SUM(100/D28*F28)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28" start="0" length="0">
    <dxf>
      <border outline="0">
        <right style="medium">
          <color indexed="64"/>
        </right>
      </border>
    </dxf>
  </rfmt>
  <rcc rId="15570" sId="15" odxf="1" dxf="1">
    <oc r="I28">
      <f>SUM(100/F28*H28)</f>
    </oc>
    <nc r="I28">
      <f>SUM(100/F28*H28)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28" start="0" length="0">
    <dxf>
      <border outline="0">
        <right style="medium">
          <color indexed="64"/>
        </right>
      </border>
    </dxf>
  </rfmt>
  <rcc rId="15571" sId="15" odxf="1" dxf="1">
    <oc r="K28">
      <f>SUM(100/H28*J28)</f>
    </oc>
    <nc r="K28">
      <f>SUM(100/H28*J28)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28" start="0" length="0">
    <dxf>
      <border outline="0">
        <right style="medium">
          <color indexed="64"/>
        </right>
      </border>
    </dxf>
  </rfmt>
  <rcc rId="15572" sId="15" odxf="1" dxf="1">
    <oc r="M28">
      <f>SUM(100/J28*L28)</f>
    </oc>
    <nc r="M28">
      <f>SUM(100/J28*L28)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28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28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573" sId="15" odxf="1" dxf="1">
    <oc r="P28">
      <f>'10_23'!C42</f>
    </oc>
    <nc r="P28">
      <f>'10_23'!C42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74" sId="15" odxf="1" dxf="1">
    <oc r="Q28">
      <f>SUM(100/N28*P28)</f>
    </oc>
    <nc r="Q28">
      <f>SUM(100/N28*P28)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29" start="0" length="0">
    <dxf>
      <border outline="0">
        <right style="medium">
          <color indexed="64"/>
        </right>
      </border>
    </dxf>
  </rfmt>
  <rcc rId="15575" sId="15" odxf="1" dxf="1">
    <oc r="E29">
      <f>SUM(100/C29*D29)</f>
    </oc>
    <nc r="E29">
      <f>SUM(100/C29*D29)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29" start="0" length="0">
    <dxf>
      <border outline="0">
        <right style="medium">
          <color indexed="64"/>
        </right>
      </border>
    </dxf>
  </rfmt>
  <rcc rId="15576" sId="15" odxf="1" dxf="1">
    <oc r="G29">
      <f>SUM(100/D29*F29)</f>
    </oc>
    <nc r="G29">
      <f>SUM(100/D29*F29)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29" start="0" length="0">
    <dxf>
      <border outline="0">
        <right style="medium">
          <color indexed="64"/>
        </right>
      </border>
    </dxf>
  </rfmt>
  <rcc rId="15577" sId="15" odxf="1" dxf="1">
    <oc r="I29">
      <f>SUM(100/F29*H29)</f>
    </oc>
    <nc r="I29">
      <f>SUM(100/F29*H29)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29" start="0" length="0">
    <dxf>
      <border outline="0">
        <right style="medium">
          <color indexed="64"/>
        </right>
      </border>
    </dxf>
  </rfmt>
  <rcc rId="15578" sId="15" odxf="1" dxf="1">
    <oc r="K29">
      <f>SUM(100/H29*J29)</f>
    </oc>
    <nc r="K29">
      <f>SUM(100/H29*J29)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29" start="0" length="0">
    <dxf>
      <border outline="0">
        <right style="medium">
          <color indexed="64"/>
        </right>
      </border>
    </dxf>
  </rfmt>
  <rcc rId="15579" sId="15" odxf="1" dxf="1">
    <oc r="M29">
      <f>SUM(100/J29*L29)</f>
    </oc>
    <nc r="M29">
      <f>SUM(100/J29*L29)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2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2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580" sId="15" odxf="1" dxf="1">
    <oc r="P29">
      <f>'11_23'!C40</f>
    </oc>
    <nc r="P29">
      <f>'11_23'!C40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81" sId="15" odxf="1" dxf="1">
    <oc r="Q29">
      <f>SUM(100/N29*P29)</f>
    </oc>
    <nc r="Q29">
      <f>SUM(100/N29*P29)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30" start="0" length="0">
    <dxf>
      <border outline="0">
        <right style="medium">
          <color indexed="64"/>
        </right>
        <bottom style="thin">
          <color indexed="64"/>
        </bottom>
      </border>
    </dxf>
  </rfmt>
  <rcc rId="15582" sId="15" odxf="1" dxf="1">
    <oc r="E30">
      <f>SUM(100/C30*D30)</f>
    </oc>
    <nc r="E30">
      <f>SUM(100/C30*D30)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F30" start="0" length="0">
    <dxf>
      <border outline="0">
        <right style="medium">
          <color indexed="64"/>
        </right>
        <bottom style="thin">
          <color indexed="64"/>
        </bottom>
      </border>
    </dxf>
  </rfmt>
  <rcc rId="15583" sId="15" odxf="1" dxf="1">
    <oc r="G30">
      <f>SUM(100/D30*F30)</f>
    </oc>
    <nc r="G30">
      <f>SUM(100/D30*F30)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H30" start="0" length="0">
    <dxf>
      <border outline="0">
        <right style="medium">
          <color indexed="64"/>
        </right>
        <bottom style="thin">
          <color indexed="64"/>
        </bottom>
      </border>
    </dxf>
  </rfmt>
  <rcc rId="15584" sId="15" odxf="1" dxf="1">
    <oc r="I30">
      <f>SUM(100/F30*H30)</f>
    </oc>
    <nc r="I30">
      <f>SUM(100/F30*H30)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J30" start="0" length="0">
    <dxf>
      <border outline="0">
        <right style="medium">
          <color indexed="64"/>
        </right>
      </border>
    </dxf>
  </rfmt>
  <rcc rId="15585" sId="15" odxf="1" dxf="1">
    <oc r="K30">
      <f>SUM(100/H30*J30)</f>
    </oc>
    <nc r="K30">
      <f>SUM(100/H30*J30)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L30" start="0" length="0">
    <dxf>
      <border outline="0">
        <right style="medium">
          <color indexed="64"/>
        </right>
      </border>
    </dxf>
  </rfmt>
  <rcc rId="15586" sId="15" odxf="1" dxf="1">
    <oc r="M30">
      <f>SUM(100/J30*L30)</f>
    </oc>
    <nc r="M30">
      <f>SUM(100/J30*L30)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N3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  <bottom style="thin">
          <color indexed="64"/>
        </bottom>
      </border>
    </dxf>
  </rfmt>
  <rfmt sheetId="15" sqref="O3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  <bottom style="thin">
          <color indexed="64"/>
        </bottom>
      </border>
    </dxf>
  </rfmt>
  <rcc rId="15587" sId="15" odxf="1" dxf="1">
    <oc r="P30">
      <f>'12_23'!C41</f>
    </oc>
    <nc r="P30">
      <f>'12_23'!C41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88" sId="15" odxf="1" dxf="1">
    <oc r="Q30">
      <f>SUM(100/N30*P30)</f>
    </oc>
    <nc r="Q30">
      <f>SUM(100/N30*P30)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31" start="0" length="0">
    <dxf>
      <font>
        <b val="0"/>
        <sz val="10"/>
        <color auto="1"/>
      </font>
      <border outline="0">
        <left style="medium">
          <color indexed="64"/>
        </left>
        <right style="thin">
          <color indexed="64"/>
        </right>
      </border>
    </dxf>
  </rfmt>
  <rfmt sheetId="15" sqref="D34" start="0" length="0">
    <dxf>
      <border outline="0">
        <right style="medium">
          <color indexed="64"/>
        </right>
      </border>
    </dxf>
  </rfmt>
  <rcc rId="15589" sId="15" odxf="1" dxf="1">
    <oc r="E34">
      <f>SUM(100/C34*D34)</f>
    </oc>
    <nc r="E34">
      <f>SUM(100/C34*D34)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34" start="0" length="0">
    <dxf>
      <border outline="0">
        <right style="medium">
          <color indexed="64"/>
        </right>
      </border>
    </dxf>
  </rfmt>
  <rcc rId="15590" sId="15" odxf="1" dxf="1">
    <oc r="G34">
      <f>SUM(100/D34*F34)</f>
    </oc>
    <nc r="G34">
      <f>SUM(100/D34*F34)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34" start="0" length="0">
    <dxf>
      <border outline="0">
        <right style="medium">
          <color indexed="64"/>
        </right>
      </border>
    </dxf>
  </rfmt>
  <rcc rId="15591" sId="15" odxf="1" dxf="1">
    <oc r="I34">
      <f>SUM(100/F34*H34)</f>
    </oc>
    <nc r="I34">
      <f>SUM(100/F34*H34)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34" start="0" length="0">
    <dxf>
      <border outline="0">
        <right style="medium">
          <color indexed="64"/>
        </right>
      </border>
    </dxf>
  </rfmt>
  <rcc rId="15592" sId="15" odxf="1" dxf="1">
    <oc r="K34">
      <f>SUM(100/H34*J34)</f>
    </oc>
    <nc r="K34">
      <f>SUM(100/H34*J34)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34" start="0" length="0">
    <dxf>
      <border outline="0">
        <right style="medium">
          <color indexed="64"/>
        </right>
      </border>
    </dxf>
  </rfmt>
  <rcc rId="15593" sId="15" odxf="1" dxf="1">
    <oc r="M34">
      <f>SUM(100/J34*L34)</f>
    </oc>
    <nc r="M34">
      <f>SUM(100/J34*L34)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3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3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594" sId="15" odxf="1" dxf="1">
    <oc r="P34">
      <f>'01_23'!Q42</f>
    </oc>
    <nc r="P34">
      <f>'01_23'!Q42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595" sId="15" odxf="1" dxf="1">
    <oc r="Q34">
      <f>SUM(100/L34*P34)</f>
    </oc>
    <nc r="Q34">
      <f>SUM(100/L34*P34)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35" start="0" length="0">
    <dxf>
      <border outline="0">
        <right style="medium">
          <color indexed="64"/>
        </right>
      </border>
    </dxf>
  </rfmt>
  <rcc rId="15596" sId="15" odxf="1" dxf="1">
    <oc r="E35">
      <f>SUM(100/C35*D35)</f>
    </oc>
    <nc r="E35">
      <f>SUM(100/C35*D35)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35" start="0" length="0">
    <dxf>
      <border outline="0">
        <right style="medium">
          <color indexed="64"/>
        </right>
      </border>
    </dxf>
  </rfmt>
  <rcc rId="15597" sId="15" odxf="1" dxf="1">
    <oc r="G35">
      <f>SUM(100/D35*F35)</f>
    </oc>
    <nc r="G35">
      <f>SUM(100/D35*F35)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35" start="0" length="0">
    <dxf>
      <border outline="0">
        <right style="medium">
          <color indexed="64"/>
        </right>
      </border>
    </dxf>
  </rfmt>
  <rcc rId="15598" sId="15" odxf="1" dxf="1">
    <oc r="I35">
      <f>SUM(100/F35*H35)</f>
    </oc>
    <nc r="I35">
      <f>SUM(100/F35*H35)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35" start="0" length="0">
    <dxf>
      <border outline="0">
        <right style="medium">
          <color indexed="64"/>
        </right>
      </border>
    </dxf>
  </rfmt>
  <rcc rId="15599" sId="15" odxf="1" dxf="1">
    <oc r="K35">
      <f>SUM(100/H35*J35)</f>
    </oc>
    <nc r="K35">
      <f>SUM(100/H35*J35)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35" start="0" length="0">
    <dxf>
      <border outline="0">
        <right style="medium">
          <color indexed="64"/>
        </right>
      </border>
    </dxf>
  </rfmt>
  <rcc rId="15600" sId="15" odxf="1" dxf="1">
    <oc r="M35">
      <f>SUM(100/J35*L35)</f>
    </oc>
    <nc r="M35">
      <f>SUM(100/J35*L35)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3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3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01" sId="15" odxf="1" dxf="1">
    <oc r="P35">
      <f>'02_23'!Q38</f>
    </oc>
    <nc r="P35">
      <f>'02_23'!Q38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02" sId="15" odxf="1" dxf="1">
    <oc r="Q35">
      <f>SUM(100/L35*P35)</f>
    </oc>
    <nc r="Q35">
      <f>SUM(100/L35*P35)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36" start="0" length="0">
    <dxf>
      <border outline="0">
        <right style="medium">
          <color indexed="64"/>
        </right>
      </border>
    </dxf>
  </rfmt>
  <rcc rId="15603" sId="15" odxf="1" dxf="1">
    <oc r="E36">
      <f>SUM(100/C36*D36)</f>
    </oc>
    <nc r="E36">
      <f>SUM(100/C36*D36)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36" start="0" length="0">
    <dxf>
      <border outline="0">
        <right style="medium">
          <color indexed="64"/>
        </right>
      </border>
    </dxf>
  </rfmt>
  <rcc rId="15604" sId="15" odxf="1" dxf="1">
    <oc r="G36">
      <f>SUM(100/D36*F36)</f>
    </oc>
    <nc r="G36">
      <f>SUM(100/D36*F36)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36" start="0" length="0">
    <dxf>
      <border outline="0">
        <right style="medium">
          <color indexed="64"/>
        </right>
      </border>
    </dxf>
  </rfmt>
  <rcc rId="15605" sId="15" odxf="1" dxf="1">
    <oc r="I36">
      <f>SUM(100/F36*H36)</f>
    </oc>
    <nc r="I36">
      <f>SUM(100/F36*H36)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36" start="0" length="0">
    <dxf>
      <border outline="0">
        <right style="medium">
          <color indexed="64"/>
        </right>
      </border>
    </dxf>
  </rfmt>
  <rcc rId="15606" sId="15" odxf="1" dxf="1">
    <oc r="K36">
      <f>SUM(100/H36*J36)</f>
    </oc>
    <nc r="K36">
      <f>SUM(100/H36*J36)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36" start="0" length="0">
    <dxf>
      <border outline="0">
        <right style="medium">
          <color indexed="64"/>
        </right>
      </border>
    </dxf>
  </rfmt>
  <rcc rId="15607" sId="15" odxf="1" dxf="1">
    <oc r="M36">
      <f>SUM(100/J36*L36)</f>
    </oc>
    <nc r="M36">
      <f>SUM(100/J36*L36)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36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36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08" sId="15" odxf="1" dxf="1">
    <oc r="P36">
      <f>'03_23'!Q41</f>
    </oc>
    <nc r="P36">
      <f>'03_23'!Q41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09" sId="15" odxf="1" dxf="1">
    <oc r="Q36">
      <f>SUM(100/L36*P36)</f>
    </oc>
    <nc r="Q36">
      <f>SUM(100/L36*P36)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37" start="0" length="0">
    <dxf>
      <border outline="0">
        <right style="medium">
          <color indexed="64"/>
        </right>
      </border>
    </dxf>
  </rfmt>
  <rcc rId="15610" sId="15" odxf="1" dxf="1">
    <oc r="E37">
      <f>SUM(100/C37*D37)</f>
    </oc>
    <nc r="E37">
      <f>SUM(100/C37*D37)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37" start="0" length="0">
    <dxf>
      <border outline="0">
        <right style="medium">
          <color indexed="64"/>
        </right>
      </border>
    </dxf>
  </rfmt>
  <rcc rId="15611" sId="15" odxf="1" dxf="1">
    <oc r="G37">
      <f>SUM(100/D37*F37)</f>
    </oc>
    <nc r="G37">
      <f>SUM(100/D37*F37)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37" start="0" length="0">
    <dxf>
      <border outline="0">
        <right style="medium">
          <color indexed="64"/>
        </right>
      </border>
    </dxf>
  </rfmt>
  <rcc rId="15612" sId="15" odxf="1" dxf="1">
    <oc r="I37">
      <f>SUM(100/F37*H37)</f>
    </oc>
    <nc r="I37">
      <f>SUM(100/F37*H37)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37" start="0" length="0">
    <dxf>
      <border outline="0">
        <right style="medium">
          <color indexed="64"/>
        </right>
      </border>
    </dxf>
  </rfmt>
  <rcc rId="15613" sId="15" odxf="1" dxf="1">
    <oc r="K37">
      <f>SUM(100/H37*J37)</f>
    </oc>
    <nc r="K37">
      <f>SUM(100/H37*J37)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37" start="0" length="0">
    <dxf>
      <border outline="0">
        <right style="medium">
          <color indexed="64"/>
        </right>
      </border>
    </dxf>
  </rfmt>
  <rcc rId="15614" sId="15" odxf="1" dxf="1">
    <oc r="M37">
      <f>SUM(100/J37*L37)</f>
    </oc>
    <nc r="M37">
      <f>SUM(100/J37*L37)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37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37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15" sId="15" odxf="1" dxf="1">
    <oc r="P37">
      <f>'04_23'!Q40</f>
    </oc>
    <nc r="P37">
      <f>'04_23'!Q40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16" sId="15" odxf="1" dxf="1">
    <oc r="Q37">
      <f>SUM(100/L37*P37)</f>
    </oc>
    <nc r="Q37">
      <f>SUM(100/L37*P37)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38" start="0" length="0">
    <dxf>
      <border outline="0">
        <right style="medium">
          <color indexed="64"/>
        </right>
      </border>
    </dxf>
  </rfmt>
  <rcc rId="15617" sId="15" odxf="1" dxf="1">
    <oc r="E38">
      <f>SUM(100/C38*D38)</f>
    </oc>
    <nc r="E38">
      <f>SUM(100/C38*D38)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38" start="0" length="0">
    <dxf>
      <border outline="0">
        <right style="medium">
          <color indexed="64"/>
        </right>
      </border>
    </dxf>
  </rfmt>
  <rcc rId="15618" sId="15" odxf="1" dxf="1">
    <oc r="G38">
      <f>SUM(100/D38*F38)</f>
    </oc>
    <nc r="G38">
      <f>SUM(100/D38*F38)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38" start="0" length="0">
    <dxf>
      <border outline="0">
        <right style="medium">
          <color indexed="64"/>
        </right>
      </border>
    </dxf>
  </rfmt>
  <rcc rId="15619" sId="15" odxf="1" dxf="1">
    <oc r="I38">
      <f>SUM(100/F38*H38)</f>
    </oc>
    <nc r="I38">
      <f>SUM(100/F38*H38)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38" start="0" length="0">
    <dxf>
      <border outline="0">
        <right style="medium">
          <color indexed="64"/>
        </right>
      </border>
    </dxf>
  </rfmt>
  <rcc rId="15620" sId="15" odxf="1" dxf="1">
    <oc r="K38">
      <f>SUM(100/H38*J38)</f>
    </oc>
    <nc r="K38">
      <f>SUM(100/H38*J38)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38" start="0" length="0">
    <dxf>
      <border outline="0">
        <right style="medium">
          <color indexed="64"/>
        </right>
      </border>
    </dxf>
  </rfmt>
  <rcc rId="15621" sId="15" odxf="1" dxf="1">
    <oc r="M38">
      <f>SUM(100/J38*L38)</f>
    </oc>
    <nc r="M38">
      <f>SUM(100/J38*L38)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38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38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22" sId="15" odxf="1" dxf="1">
    <oc r="P38">
      <f>'05_23'!Q41</f>
    </oc>
    <nc r="P38">
      <f>'05_23'!Q41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23" sId="15" odxf="1" dxf="1">
    <oc r="Q38">
      <f>SUM(100/L38*P38)</f>
    </oc>
    <nc r="Q38">
      <f>SUM(100/L38*P38)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39" start="0" length="0">
    <dxf>
      <border outline="0">
        <right style="medium">
          <color indexed="64"/>
        </right>
      </border>
    </dxf>
  </rfmt>
  <rcc rId="15624" sId="15" odxf="1" dxf="1">
    <oc r="E39">
      <f>SUM(100/C39*D39)</f>
    </oc>
    <nc r="E39">
      <f>SUM(100/C39*D39)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39" start="0" length="0">
    <dxf>
      <border outline="0">
        <right style="medium">
          <color indexed="64"/>
        </right>
      </border>
    </dxf>
  </rfmt>
  <rcc rId="15625" sId="15" odxf="1" dxf="1">
    <oc r="G39">
      <f>SUM(100/D39*F39)</f>
    </oc>
    <nc r="G39">
      <f>SUM(100/D39*F39)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39" start="0" length="0">
    <dxf>
      <border outline="0">
        <right style="medium">
          <color indexed="64"/>
        </right>
      </border>
    </dxf>
  </rfmt>
  <rcc rId="15626" sId="15" odxf="1" dxf="1">
    <oc r="I39">
      <f>SUM(100/F39*H39)</f>
    </oc>
    <nc r="I39">
      <f>SUM(100/F39*H39)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39" start="0" length="0">
    <dxf>
      <border outline="0">
        <right style="medium">
          <color indexed="64"/>
        </right>
      </border>
    </dxf>
  </rfmt>
  <rcc rId="15627" sId="15" odxf="1" dxf="1">
    <oc r="K39">
      <f>SUM(100/H39*J39)</f>
    </oc>
    <nc r="K39">
      <f>SUM(100/H39*J39)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39" start="0" length="0">
    <dxf>
      <border outline="0">
        <right style="medium">
          <color indexed="64"/>
        </right>
      </border>
    </dxf>
  </rfmt>
  <rcc rId="15628" sId="15" odxf="1" dxf="1">
    <oc r="M39">
      <f>SUM(100/J39*L39)</f>
    </oc>
    <nc r="M39">
      <f>SUM(100/J39*L39)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3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3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29" sId="15" odxf="1" dxf="1">
    <oc r="P39">
      <f>'06_23'!Q40</f>
    </oc>
    <nc r="P39">
      <f>'06_23'!Q40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30" sId="15" odxf="1" dxf="1">
    <oc r="Q39">
      <f>SUM(100/L39*P39)</f>
    </oc>
    <nc r="Q39">
      <f>SUM(100/L39*P39)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40" start="0" length="0">
    <dxf>
      <border outline="0">
        <right style="medium">
          <color indexed="64"/>
        </right>
      </border>
    </dxf>
  </rfmt>
  <rcc rId="15631" sId="15" odxf="1" dxf="1">
    <oc r="E40">
      <f>SUM(100/C40*D40)</f>
    </oc>
    <nc r="E40">
      <f>SUM(100/C40*D40)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40" start="0" length="0">
    <dxf>
      <border outline="0">
        <right style="medium">
          <color indexed="64"/>
        </right>
      </border>
    </dxf>
  </rfmt>
  <rcc rId="15632" sId="15" odxf="1" dxf="1">
    <oc r="G40">
      <f>SUM(100/D40*F40)</f>
    </oc>
    <nc r="G40">
      <f>SUM(100/D40*F40)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40" start="0" length="0">
    <dxf>
      <border outline="0">
        <right style="medium">
          <color indexed="64"/>
        </right>
      </border>
    </dxf>
  </rfmt>
  <rcc rId="15633" sId="15" odxf="1" dxf="1">
    <oc r="I40">
      <f>SUM(100/F40*H40)</f>
    </oc>
    <nc r="I40">
      <f>SUM(100/F40*H40)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40" start="0" length="0">
    <dxf>
      <border outline="0">
        <right style="medium">
          <color indexed="64"/>
        </right>
      </border>
    </dxf>
  </rfmt>
  <rcc rId="15634" sId="15" odxf="1" dxf="1">
    <oc r="K40">
      <f>SUM(100/H40*J40)</f>
    </oc>
    <nc r="K40">
      <f>SUM(100/H40*J40)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40" start="0" length="0">
    <dxf>
      <border outline="0">
        <right style="medium">
          <color indexed="64"/>
        </right>
      </border>
    </dxf>
  </rfmt>
  <rcc rId="15635" sId="15" odxf="1" dxf="1">
    <oc r="M40">
      <f>SUM(100/J40*L40)</f>
    </oc>
    <nc r="M40">
      <f>SUM(100/J40*L40)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4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4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36" sId="15" odxf="1" dxf="1">
    <oc r="P40">
      <f>'07_23'!Q42</f>
    </oc>
    <nc r="P40">
      <f>'07_23'!Q42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37" sId="15" odxf="1" dxf="1">
    <oc r="Q40">
      <f>SUM(100/L40*P40)</f>
    </oc>
    <nc r="Q40">
      <f>SUM(100/L40*P40)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41" start="0" length="0">
    <dxf>
      <border outline="0">
        <right style="medium">
          <color indexed="64"/>
        </right>
      </border>
    </dxf>
  </rfmt>
  <rcc rId="15638" sId="15" odxf="1" dxf="1">
    <oc r="E41">
      <f>SUM(100/C41*D41)</f>
    </oc>
    <nc r="E41">
      <f>SUM(100/C41*D41)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41" start="0" length="0">
    <dxf>
      <border outline="0">
        <right style="medium">
          <color indexed="64"/>
        </right>
      </border>
    </dxf>
  </rfmt>
  <rcc rId="15639" sId="15" odxf="1" dxf="1">
    <oc r="G41">
      <f>SUM(100/D41*F41)</f>
    </oc>
    <nc r="G41">
      <f>SUM(100/D41*F41)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41" start="0" length="0">
    <dxf>
      <border outline="0">
        <right style="medium">
          <color indexed="64"/>
        </right>
      </border>
    </dxf>
  </rfmt>
  <rcc rId="15640" sId="15" odxf="1" dxf="1">
    <oc r="I41">
      <f>SUM(100/F41*H41)</f>
    </oc>
    <nc r="I41">
      <f>SUM(100/F41*H41)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41" start="0" length="0">
    <dxf>
      <border outline="0">
        <right style="medium">
          <color indexed="64"/>
        </right>
      </border>
    </dxf>
  </rfmt>
  <rcc rId="15641" sId="15" odxf="1" dxf="1">
    <oc r="K41">
      <f>SUM(100/H41*J41)</f>
    </oc>
    <nc r="K41">
      <f>SUM(100/H41*J41)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41" start="0" length="0">
    <dxf>
      <border outline="0">
        <right style="medium">
          <color indexed="64"/>
        </right>
      </border>
    </dxf>
  </rfmt>
  <rcc rId="15642" sId="15" odxf="1" dxf="1">
    <oc r="M41">
      <f>SUM(100/J41*L41)</f>
    </oc>
    <nc r="M41">
      <f>SUM(100/J41*L41)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41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41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43" sId="15" odxf="1" dxf="1">
    <oc r="P41">
      <f>'08_23'!Q41</f>
    </oc>
    <nc r="P41">
      <f>'08_23'!Q41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44" sId="15" odxf="1" dxf="1">
    <oc r="Q41">
      <f>SUM(100/L41*P41)</f>
    </oc>
    <nc r="Q41">
      <f>SUM(100/L41*P41)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42" start="0" length="0">
    <dxf>
      <border outline="0">
        <right style="medium">
          <color indexed="64"/>
        </right>
      </border>
    </dxf>
  </rfmt>
  <rcc rId="15645" sId="15" odxf="1" dxf="1">
    <oc r="E42">
      <f>SUM(100/C42*D42)</f>
    </oc>
    <nc r="E42">
      <f>SUM(100/C42*D42)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42" start="0" length="0">
    <dxf>
      <border outline="0">
        <right style="medium">
          <color indexed="64"/>
        </right>
      </border>
    </dxf>
  </rfmt>
  <rcc rId="15646" sId="15" odxf="1" dxf="1">
    <oc r="G42">
      <f>SUM(100/D42*F42)</f>
    </oc>
    <nc r="G42">
      <f>SUM(100/D42*F42)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42" start="0" length="0">
    <dxf>
      <border outline="0">
        <right style="medium">
          <color indexed="64"/>
        </right>
      </border>
    </dxf>
  </rfmt>
  <rcc rId="15647" sId="15" odxf="1" dxf="1">
    <oc r="I42">
      <f>SUM(100/F42*H42)</f>
    </oc>
    <nc r="I42">
      <f>SUM(100/F42*H42)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42" start="0" length="0">
    <dxf>
      <border outline="0">
        <right style="medium">
          <color indexed="64"/>
        </right>
      </border>
    </dxf>
  </rfmt>
  <rcc rId="15648" sId="15" odxf="1" dxf="1">
    <oc r="K42">
      <f>SUM(100/H42*J42)</f>
    </oc>
    <nc r="K42">
      <f>SUM(100/H42*J42)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42" start="0" length="0">
    <dxf>
      <border outline="0">
        <right style="medium">
          <color indexed="64"/>
        </right>
      </border>
    </dxf>
  </rfmt>
  <rcc rId="15649" sId="15" odxf="1" dxf="1">
    <oc r="M42">
      <f>SUM(100/J42*L42)</f>
    </oc>
    <nc r="M42">
      <f>SUM(100/J42*L42)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42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42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50" sId="15" odxf="1" dxf="1">
    <oc r="P42">
      <f>'09_23'!Q40</f>
    </oc>
    <nc r="P42">
      <f>'09_23'!Q40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51" sId="15" odxf="1" dxf="1">
    <oc r="Q42">
      <f>SUM(100/L42*P42)</f>
    </oc>
    <nc r="Q42">
      <f>SUM(100/L42*P42)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43" start="0" length="0">
    <dxf>
      <border outline="0">
        <right style="medium">
          <color indexed="64"/>
        </right>
      </border>
    </dxf>
  </rfmt>
  <rcc rId="15652" sId="15" odxf="1" dxf="1">
    <oc r="E43">
      <f>SUM(100/C43*D43)</f>
    </oc>
    <nc r="E43">
      <f>SUM(100/C43*D43)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43" start="0" length="0">
    <dxf>
      <border outline="0">
        <right style="medium">
          <color indexed="64"/>
        </right>
      </border>
    </dxf>
  </rfmt>
  <rcc rId="15653" sId="15" odxf="1" dxf="1">
    <oc r="G43">
      <f>SUM(100/D43*F43)</f>
    </oc>
    <nc r="G43">
      <f>SUM(100/D43*F43)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43" start="0" length="0">
    <dxf>
      <border outline="0">
        <right style="medium">
          <color indexed="64"/>
        </right>
      </border>
    </dxf>
  </rfmt>
  <rcc rId="15654" sId="15" odxf="1" dxf="1">
    <oc r="I43">
      <f>SUM(100/F43*H43)</f>
    </oc>
    <nc r="I43">
      <f>SUM(100/F43*H43)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43" start="0" length="0">
    <dxf>
      <border outline="0">
        <right style="medium">
          <color indexed="64"/>
        </right>
      </border>
    </dxf>
  </rfmt>
  <rcc rId="15655" sId="15" odxf="1" dxf="1">
    <oc r="K43">
      <f>SUM(100/H43*J43)</f>
    </oc>
    <nc r="K43">
      <f>SUM(100/H43*J43)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43" start="0" length="0">
    <dxf>
      <border outline="0">
        <right style="medium">
          <color indexed="64"/>
        </right>
      </border>
    </dxf>
  </rfmt>
  <rcc rId="15656" sId="15" odxf="1" dxf="1">
    <oc r="M43">
      <f>SUM(100/J43*L43)</f>
    </oc>
    <nc r="M43">
      <f>SUM(100/J43*L43)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43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43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57" sId="15" odxf="1" dxf="1">
    <oc r="P43">
      <f>'10_23'!Q42</f>
    </oc>
    <nc r="P43">
      <f>'10_23'!Q42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58" sId="15" odxf="1" dxf="1">
    <oc r="Q43">
      <f>SUM(100/L43*P43)</f>
    </oc>
    <nc r="Q43">
      <f>SUM(100/L43*P43)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44" start="0" length="0">
    <dxf>
      <border outline="0">
        <right style="medium">
          <color indexed="64"/>
        </right>
      </border>
    </dxf>
  </rfmt>
  <rcc rId="15659" sId="15" odxf="1" dxf="1">
    <oc r="E44">
      <f>SUM(100/C44*D44)</f>
    </oc>
    <nc r="E44">
      <f>SUM(100/C44*D44)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F44" start="0" length="0">
    <dxf>
      <border outline="0">
        <right style="medium">
          <color indexed="64"/>
        </right>
      </border>
    </dxf>
  </rfmt>
  <rcc rId="15660" sId="15" odxf="1" dxf="1">
    <oc r="G44">
      <f>SUM(100/D44*F44)</f>
    </oc>
    <nc r="G44">
      <f>SUM(100/D44*F44)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44" start="0" length="0">
    <dxf>
      <border outline="0">
        <right style="medium">
          <color indexed="64"/>
        </right>
      </border>
    </dxf>
  </rfmt>
  <rcc rId="15661" sId="15" odxf="1" dxf="1">
    <oc r="I44">
      <f>SUM(100/F44*H44)</f>
    </oc>
    <nc r="I44">
      <f>SUM(100/F44*H44)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44" start="0" length="0">
    <dxf>
      <border outline="0">
        <right style="medium">
          <color indexed="64"/>
        </right>
      </border>
    </dxf>
  </rfmt>
  <rcc rId="15662" sId="15" odxf="1" dxf="1">
    <oc r="K44">
      <f>SUM(100/H44*J44)</f>
    </oc>
    <nc r="K44">
      <f>SUM(100/H44*J44)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44" start="0" length="0">
    <dxf>
      <border outline="0">
        <right style="medium">
          <color indexed="64"/>
        </right>
      </border>
    </dxf>
  </rfmt>
  <rcc rId="15663" sId="15" odxf="1" dxf="1">
    <oc r="M44">
      <f>SUM(100/J44*L44)</f>
    </oc>
    <nc r="M44">
      <f>SUM(100/J44*L44)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4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4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64" sId="15" odxf="1" dxf="1">
    <oc r="P44">
      <f>'11_23'!Q40</f>
    </oc>
    <nc r="P44">
      <f>'11_23'!Q40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65" sId="15" odxf="1" dxf="1">
    <oc r="Q44">
      <f>SUM(100/L44*P44)</f>
    </oc>
    <nc r="Q44">
      <f>SUM(100/L44*P44)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45" start="0" length="0">
    <dxf>
      <border outline="0">
        <right style="medium">
          <color indexed="64"/>
        </right>
        <bottom style="thin">
          <color indexed="64"/>
        </bottom>
      </border>
    </dxf>
  </rfmt>
  <rcc rId="15666" sId="15" odxf="1" dxf="1">
    <oc r="E45">
      <f>SUM(100/C45*D45)</f>
    </oc>
    <nc r="E45">
      <f>SUM(100/C45*D45)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F45" start="0" length="0">
    <dxf>
      <border outline="0">
        <right style="medium">
          <color indexed="64"/>
        </right>
        <bottom style="thin">
          <color indexed="64"/>
        </bottom>
      </border>
    </dxf>
  </rfmt>
  <rcc rId="15667" sId="15" odxf="1" dxf="1">
    <oc r="G45">
      <f>SUM(100/D45*F45)</f>
    </oc>
    <nc r="G45">
      <f>SUM(100/D45*F45)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H45" start="0" length="0">
    <dxf>
      <border outline="0">
        <right style="medium">
          <color indexed="64"/>
        </right>
        <bottom style="thin">
          <color indexed="64"/>
        </bottom>
      </border>
    </dxf>
  </rfmt>
  <rcc rId="15668" sId="15" odxf="1" dxf="1">
    <oc r="I45">
      <f>SUM(100/F45*H45)</f>
    </oc>
    <nc r="I45">
      <f>SUM(100/F45*H45)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J45" start="0" length="0">
    <dxf>
      <border outline="0">
        <right style="medium">
          <color indexed="64"/>
        </right>
      </border>
    </dxf>
  </rfmt>
  <rcc rId="15669" sId="15" odxf="1" dxf="1">
    <oc r="K45">
      <f>SUM(100/H45*J45)</f>
    </oc>
    <nc r="K45">
      <f>SUM(100/H45*J45)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L45" start="0" length="0">
    <dxf>
      <border outline="0">
        <right style="medium">
          <color indexed="64"/>
        </right>
      </border>
    </dxf>
  </rfmt>
  <rcc rId="15670" sId="15" odxf="1" dxf="1">
    <oc r="M45">
      <f>SUM(100/J45*L45)</f>
    </oc>
    <nc r="M45">
      <f>SUM(100/J45*L45)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N4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  <bottom style="thin">
          <color indexed="64"/>
        </bottom>
      </border>
    </dxf>
  </rfmt>
  <rfmt sheetId="15" sqref="O4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  <bottom style="thin">
          <color indexed="64"/>
        </bottom>
      </border>
    </dxf>
  </rfmt>
  <rcc rId="15671" sId="15" odxf="1" dxf="1">
    <oc r="P45">
      <f>'12_23'!Q41</f>
    </oc>
    <nc r="P45">
      <f>'12_23'!Q41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72" sId="15" odxf="1" dxf="1">
    <oc r="Q45">
      <f>SUM(100/L45*P45)</f>
    </oc>
    <nc r="Q45">
      <f>SUM(100/L45*P45)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N46" start="0" length="0">
    <dxf>
      <font>
        <b val="0"/>
        <sz val="10"/>
        <color auto="1"/>
      </font>
      <border outline="0">
        <left style="medium">
          <color indexed="64"/>
        </left>
        <right style="thin">
          <color indexed="64"/>
        </right>
      </border>
    </dxf>
  </rfmt>
  <rfmt sheetId="15" sqref="O33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15" sqref="O4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M4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K4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I4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G4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D4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E31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G31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H31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J31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M31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N31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P31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Q4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E61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D49" start="0" length="0">
    <dxf>
      <border outline="0">
        <right style="medium">
          <color indexed="64"/>
        </right>
      </border>
    </dxf>
  </rfmt>
  <rcc rId="15673" sId="15" odxf="1" dxf="1">
    <oc r="E49">
      <f>SUM(100/C49*D49)</f>
    </oc>
    <nc r="E49">
      <f>SUM(100/C49*D49)</f>
    </nc>
    <odxf>
      <font>
        <sz val="8"/>
        <color auto="1"/>
      </font>
      <numFmt numFmtId="4" formatCode="#,##0.00"/>
      <border outline="0">
        <left/>
      </border>
    </odxf>
    <ndxf>
      <font>
        <sz val="8"/>
        <color auto="1"/>
      </font>
      <numFmt numFmtId="3" formatCode="#,##0"/>
      <border outline="0">
        <left style="medium">
          <color indexed="64"/>
        </left>
      </border>
    </ndxf>
  </rcc>
  <rfmt sheetId="15" sqref="F49" start="0" length="0">
    <dxf>
      <border outline="0">
        <right style="medium">
          <color indexed="64"/>
        </right>
      </border>
    </dxf>
  </rfmt>
  <rcc rId="15674" sId="15" odxf="1" dxf="1">
    <oc r="G49">
      <f>SUM(100/D49*F49)</f>
    </oc>
    <nc r="G49">
      <f>SUM(100/D49*F49)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49" start="0" length="0">
    <dxf>
      <border outline="0">
        <right style="medium">
          <color indexed="64"/>
        </right>
      </border>
    </dxf>
  </rfmt>
  <rcc rId="15675" sId="15" odxf="1" dxf="1">
    <oc r="I49">
      <f>SUM(100/F49*H49)</f>
    </oc>
    <nc r="I49">
      <f>SUM(100/F49*H49)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49" start="0" length="0">
    <dxf>
      <border outline="0">
        <right style="medium">
          <color indexed="64"/>
        </right>
      </border>
    </dxf>
  </rfmt>
  <rcc rId="15676" sId="15" odxf="1" dxf="1">
    <oc r="K49">
      <f>SUM(100/H49*J49)</f>
    </oc>
    <nc r="K49">
      <f>SUM(100/H49*J49)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49" start="0" length="0">
    <dxf>
      <border outline="0">
        <right style="medium">
          <color indexed="64"/>
        </right>
      </border>
    </dxf>
  </rfmt>
  <rcc rId="15677" sId="15" odxf="1" dxf="1">
    <oc r="M49">
      <f>SUM(100/J49*L49)</f>
    </oc>
    <nc r="M49">
      <f>SUM(100/J49*L49)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4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4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78" sId="15" odxf="1" dxf="1">
    <oc r="P49">
      <f>'01_23'!K42</f>
    </oc>
    <nc r="P49">
      <f>'01_23'!K42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79" sId="15" odxf="1" dxf="1">
    <oc r="Q49">
      <f>SUM(100/L49*P49)</f>
    </oc>
    <nc r="Q49">
      <f>SUM(100/L49*P49)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50" start="0" length="0">
    <dxf>
      <border outline="0">
        <right style="medium">
          <color indexed="64"/>
        </right>
      </border>
    </dxf>
  </rfmt>
  <rcc rId="15680" sId="15" odxf="1" dxf="1">
    <oc r="E50">
      <f>SUM(100/C50*D50)</f>
    </oc>
    <nc r="E50">
      <f>SUM(100/C50*D50)</f>
    </nc>
    <odxf>
      <font>
        <sz val="8"/>
        <color auto="1"/>
      </font>
      <numFmt numFmtId="4" formatCode="#,##0.00"/>
      <border outline="0">
        <left/>
      </border>
    </odxf>
    <ndxf>
      <font>
        <sz val="8"/>
        <color auto="1"/>
      </font>
      <numFmt numFmtId="3" formatCode="#,##0"/>
      <border outline="0">
        <left style="medium">
          <color indexed="64"/>
        </left>
      </border>
    </ndxf>
  </rcc>
  <rfmt sheetId="15" sqref="F50" start="0" length="0">
    <dxf>
      <border outline="0">
        <right style="medium">
          <color indexed="64"/>
        </right>
      </border>
    </dxf>
  </rfmt>
  <rcc rId="15681" sId="15" odxf="1" dxf="1">
    <oc r="G50">
      <f>SUM(100/D50*F50)</f>
    </oc>
    <nc r="G50">
      <f>SUM(100/D50*F50)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50" start="0" length="0">
    <dxf>
      <border outline="0">
        <right style="medium">
          <color indexed="64"/>
        </right>
      </border>
    </dxf>
  </rfmt>
  <rcc rId="15682" sId="15" odxf="1" dxf="1">
    <oc r="I50">
      <f>SUM(100/F50*H50)</f>
    </oc>
    <nc r="I50">
      <f>SUM(100/F50*H50)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50" start="0" length="0">
    <dxf>
      <border outline="0">
        <right style="medium">
          <color indexed="64"/>
        </right>
      </border>
    </dxf>
  </rfmt>
  <rcc rId="15683" sId="15" odxf="1" dxf="1">
    <oc r="K50">
      <f>SUM(100/H50*J50)</f>
    </oc>
    <nc r="K50">
      <f>SUM(100/H50*J50)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50" start="0" length="0">
    <dxf>
      <border outline="0">
        <right style="medium">
          <color indexed="64"/>
        </right>
      </border>
    </dxf>
  </rfmt>
  <rcc rId="15684" sId="15" odxf="1" dxf="1">
    <oc r="M50">
      <f>SUM(100/J50*L50)</f>
    </oc>
    <nc r="M50">
      <f>SUM(100/J50*L50)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5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5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85" sId="15" odxf="1" dxf="1">
    <oc r="P50">
      <f>'02_23'!K38</f>
    </oc>
    <nc r="P50">
      <f>'02_23'!K38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86" sId="15" odxf="1" dxf="1">
    <oc r="Q50">
      <f>SUM(100/L50*P50)</f>
    </oc>
    <nc r="Q50">
      <f>SUM(100/L50*P50)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51" start="0" length="0">
    <dxf>
      <border outline="0">
        <right style="medium">
          <color indexed="64"/>
        </right>
      </border>
    </dxf>
  </rfmt>
  <rcc rId="15687" sId="15" odxf="1" dxf="1">
    <oc r="E51">
      <f>SUM(100/C51*D51)</f>
    </oc>
    <nc r="E51">
      <f>SUM(100/C51*D51)</f>
    </nc>
    <odxf>
      <font>
        <sz val="8"/>
        <color auto="1"/>
      </font>
      <numFmt numFmtId="4" formatCode="#,##0.00"/>
      <border outline="0">
        <left/>
      </border>
    </odxf>
    <ndxf>
      <font>
        <sz val="8"/>
        <color auto="1"/>
      </font>
      <numFmt numFmtId="3" formatCode="#,##0"/>
      <border outline="0">
        <left style="medium">
          <color indexed="64"/>
        </left>
      </border>
    </ndxf>
  </rcc>
  <rfmt sheetId="15" sqref="F51" start="0" length="0">
    <dxf>
      <border outline="0">
        <right style="medium">
          <color indexed="64"/>
        </right>
      </border>
    </dxf>
  </rfmt>
  <rcc rId="15688" sId="15" odxf="1" dxf="1">
    <oc r="G51">
      <f>SUM(100/D51*F51)</f>
    </oc>
    <nc r="G51">
      <f>SUM(100/D51*F51)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51" start="0" length="0">
    <dxf>
      <border outline="0">
        <right style="medium">
          <color indexed="64"/>
        </right>
      </border>
    </dxf>
  </rfmt>
  <rcc rId="15689" sId="15" odxf="1" dxf="1">
    <oc r="I51">
      <f>SUM(100/F51*H51)</f>
    </oc>
    <nc r="I51">
      <f>SUM(100/F51*H51)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51" start="0" length="0">
    <dxf>
      <border outline="0">
        <right style="medium">
          <color indexed="64"/>
        </right>
      </border>
    </dxf>
  </rfmt>
  <rcc rId="15690" sId="15" odxf="1" dxf="1">
    <oc r="K51">
      <f>SUM(100/H51*J51)</f>
    </oc>
    <nc r="K51">
      <f>SUM(100/H51*J51)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51" start="0" length="0">
    <dxf>
      <border outline="0">
        <right style="medium">
          <color indexed="64"/>
        </right>
      </border>
    </dxf>
  </rfmt>
  <rcc rId="15691" sId="15" odxf="1" dxf="1">
    <oc r="M51">
      <f>SUM(100/J51*L51)</f>
    </oc>
    <nc r="M51">
      <f>SUM(100/J51*L51)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51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51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92" sId="15" odxf="1" dxf="1">
    <oc r="P51">
      <f>'03_23'!K41</f>
    </oc>
    <nc r="P51">
      <f>'03_23'!K41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693" sId="15" odxf="1" dxf="1">
    <oc r="Q51">
      <f>SUM(100/L51*P51)</f>
    </oc>
    <nc r="Q51">
      <f>SUM(100/L51*P51)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52" start="0" length="0">
    <dxf>
      <border outline="0">
        <right style="medium">
          <color indexed="64"/>
        </right>
      </border>
    </dxf>
  </rfmt>
  <rcc rId="15694" sId="15" odxf="1" dxf="1">
    <oc r="E52">
      <f>SUM(100/C52*D52)</f>
    </oc>
    <nc r="E52">
      <f>SUM(100/C52*D52)</f>
    </nc>
    <odxf>
      <font>
        <sz val="8"/>
        <color auto="1"/>
      </font>
      <numFmt numFmtId="4" formatCode="#,##0.00"/>
      <border outline="0">
        <left/>
      </border>
    </odxf>
    <ndxf>
      <font>
        <sz val="8"/>
        <color auto="1"/>
      </font>
      <numFmt numFmtId="3" formatCode="#,##0"/>
      <border outline="0">
        <left style="medium">
          <color indexed="64"/>
        </left>
      </border>
    </ndxf>
  </rcc>
  <rfmt sheetId="15" sqref="F52" start="0" length="0">
    <dxf>
      <border outline="0">
        <right style="medium">
          <color indexed="64"/>
        </right>
      </border>
    </dxf>
  </rfmt>
  <rcc rId="15695" sId="15" odxf="1" dxf="1">
    <oc r="G52">
      <f>SUM(100/D52*F52)</f>
    </oc>
    <nc r="G52">
      <f>SUM(100/D52*F52)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52" start="0" length="0">
    <dxf>
      <border outline="0">
        <right style="medium">
          <color indexed="64"/>
        </right>
      </border>
    </dxf>
  </rfmt>
  <rcc rId="15696" sId="15" odxf="1" dxf="1">
    <oc r="I52">
      <f>SUM(100/F52*H52)</f>
    </oc>
    <nc r="I52">
      <f>SUM(100/F52*H52)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52" start="0" length="0">
    <dxf>
      <border outline="0">
        <right style="medium">
          <color indexed="64"/>
        </right>
      </border>
    </dxf>
  </rfmt>
  <rcc rId="15697" sId="15" odxf="1" dxf="1">
    <oc r="K52">
      <f>SUM(100/H52*J52)</f>
    </oc>
    <nc r="K52">
      <f>SUM(100/H52*J52)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52" start="0" length="0">
    <dxf>
      <border outline="0">
        <right style="medium">
          <color indexed="64"/>
        </right>
      </border>
    </dxf>
  </rfmt>
  <rcc rId="15698" sId="15" odxf="1" dxf="1">
    <oc r="M52">
      <f>SUM(100/J52*L52)</f>
    </oc>
    <nc r="M52">
      <f>SUM(100/J52*L52)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52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52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699" sId="15" odxf="1" dxf="1">
    <oc r="P52">
      <f>'04_23'!K40</f>
    </oc>
    <nc r="P52">
      <f>'04_23'!K40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00" sId="15" odxf="1" dxf="1">
    <oc r="Q52">
      <f>SUM(100/L52*P52)</f>
    </oc>
    <nc r="Q52">
      <f>SUM(100/L52*P52)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53" start="0" length="0">
    <dxf>
      <border outline="0">
        <right style="medium">
          <color indexed="64"/>
        </right>
      </border>
    </dxf>
  </rfmt>
  <rcc rId="15701" sId="15" odxf="1" dxf="1">
    <oc r="E53">
      <f>SUM(100/C53*D53)</f>
    </oc>
    <nc r="E53">
      <f>SUM(100/C53*D53)</f>
    </nc>
    <odxf>
      <font>
        <sz val="8"/>
        <color auto="1"/>
      </font>
      <numFmt numFmtId="4" formatCode="#,##0.00"/>
      <border outline="0">
        <left/>
      </border>
    </odxf>
    <ndxf>
      <font>
        <sz val="8"/>
        <color auto="1"/>
      </font>
      <numFmt numFmtId="3" formatCode="#,##0"/>
      <border outline="0">
        <left style="medium">
          <color indexed="64"/>
        </left>
      </border>
    </ndxf>
  </rcc>
  <rfmt sheetId="15" sqref="F53" start="0" length="0">
    <dxf>
      <border outline="0">
        <right style="medium">
          <color indexed="64"/>
        </right>
      </border>
    </dxf>
  </rfmt>
  <rcc rId="15702" sId="15" odxf="1" dxf="1">
    <oc r="G53">
      <f>SUM(100/D53*F53)</f>
    </oc>
    <nc r="G53">
      <f>SUM(100/D53*F53)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53" start="0" length="0">
    <dxf>
      <border outline="0">
        <right style="medium">
          <color indexed="64"/>
        </right>
      </border>
    </dxf>
  </rfmt>
  <rcc rId="15703" sId="15" odxf="1" dxf="1">
    <oc r="I53">
      <f>SUM(100/F53*H53)</f>
    </oc>
    <nc r="I53">
      <f>SUM(100/F53*H53)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53" start="0" length="0">
    <dxf>
      <border outline="0">
        <right style="medium">
          <color indexed="64"/>
        </right>
      </border>
    </dxf>
  </rfmt>
  <rcc rId="15704" sId="15" odxf="1" dxf="1">
    <oc r="K53">
      <f>SUM(100/H53*J53)</f>
    </oc>
    <nc r="K53">
      <f>SUM(100/H53*J53)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53" start="0" length="0">
    <dxf>
      <border outline="0">
        <right style="medium">
          <color indexed="64"/>
        </right>
      </border>
    </dxf>
  </rfmt>
  <rcc rId="15705" sId="15" odxf="1" dxf="1">
    <oc r="M53">
      <f>SUM(100/J53*L53)</f>
    </oc>
    <nc r="M53">
      <f>SUM(100/J53*L53)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53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53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06" sId="15" odxf="1" dxf="1">
    <oc r="P53">
      <f>'05_23'!K41</f>
    </oc>
    <nc r="P53">
      <f>'05_23'!K41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07" sId="15" odxf="1" dxf="1">
    <oc r="Q53">
      <f>SUM(100/L53*P53)</f>
    </oc>
    <nc r="Q53">
      <f>SUM(100/L53*P53)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54" start="0" length="0">
    <dxf>
      <border outline="0">
        <right style="medium">
          <color indexed="64"/>
        </right>
      </border>
    </dxf>
  </rfmt>
  <rcc rId="15708" sId="15" odxf="1" dxf="1">
    <oc r="E54">
      <f>SUM(100/C54*D54)</f>
    </oc>
    <nc r="E54">
      <f>SUM(100/C54*D54)</f>
    </nc>
    <odxf>
      <font>
        <sz val="8"/>
        <color auto="1"/>
      </font>
      <numFmt numFmtId="4" formatCode="#,##0.00"/>
      <border outline="0">
        <left/>
      </border>
    </odxf>
    <ndxf>
      <font>
        <sz val="8"/>
        <color auto="1"/>
      </font>
      <numFmt numFmtId="3" formatCode="#,##0"/>
      <border outline="0">
        <left style="medium">
          <color indexed="64"/>
        </left>
      </border>
    </ndxf>
  </rcc>
  <rfmt sheetId="15" sqref="F54" start="0" length="0">
    <dxf>
      <border outline="0">
        <right style="medium">
          <color indexed="64"/>
        </right>
      </border>
    </dxf>
  </rfmt>
  <rcc rId="15709" sId="15" odxf="1" dxf="1">
    <oc r="G54">
      <f>SUM(100/D54*F54)</f>
    </oc>
    <nc r="G54">
      <f>SUM(100/D54*F54)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54" start="0" length="0">
    <dxf>
      <border outline="0">
        <right style="medium">
          <color indexed="64"/>
        </right>
      </border>
    </dxf>
  </rfmt>
  <rcc rId="15710" sId="15" odxf="1" dxf="1">
    <oc r="I54">
      <f>SUM(100/F54*H54)</f>
    </oc>
    <nc r="I54">
      <f>SUM(100/F54*H54)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54" start="0" length="0">
    <dxf>
      <border outline="0">
        <right style="medium">
          <color indexed="64"/>
        </right>
      </border>
    </dxf>
  </rfmt>
  <rcc rId="15711" sId="15" odxf="1" dxf="1">
    <oc r="K54">
      <f>SUM(100/H54*J54)</f>
    </oc>
    <nc r="K54">
      <f>SUM(100/H54*J54)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54" start="0" length="0">
    <dxf>
      <border outline="0">
        <right style="medium">
          <color indexed="64"/>
        </right>
      </border>
    </dxf>
  </rfmt>
  <rcc rId="15712" sId="15" odxf="1" dxf="1">
    <oc r="M54">
      <f>SUM(100/J54*L54)</f>
    </oc>
    <nc r="M54">
      <f>SUM(100/J54*L54)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5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5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13" sId="15" odxf="1" dxf="1">
    <oc r="P54">
      <f>'06_23'!K40</f>
    </oc>
    <nc r="P54">
      <f>'06_23'!K40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14" sId="15" odxf="1" dxf="1">
    <oc r="Q54">
      <f>SUM(100/L54*P54)</f>
    </oc>
    <nc r="Q54">
      <f>SUM(100/L54*P54)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55" start="0" length="0">
    <dxf>
      <border outline="0">
        <right style="medium">
          <color indexed="64"/>
        </right>
      </border>
    </dxf>
  </rfmt>
  <rcc rId="15715" sId="15" odxf="1" dxf="1">
    <oc r="E55">
      <f>SUM(100/C55*D55)</f>
    </oc>
    <nc r="E55">
      <f>SUM(100/C55*D55)</f>
    </nc>
    <odxf>
      <font>
        <sz val="8"/>
        <color auto="1"/>
      </font>
      <numFmt numFmtId="4" formatCode="#,##0.00"/>
      <border outline="0">
        <left/>
      </border>
    </odxf>
    <ndxf>
      <font>
        <sz val="8"/>
        <color auto="1"/>
      </font>
      <numFmt numFmtId="3" formatCode="#,##0"/>
      <border outline="0">
        <left style="medium">
          <color indexed="64"/>
        </left>
      </border>
    </ndxf>
  </rcc>
  <rfmt sheetId="15" sqref="F55" start="0" length="0">
    <dxf>
      <border outline="0">
        <right style="medium">
          <color indexed="64"/>
        </right>
      </border>
    </dxf>
  </rfmt>
  <rcc rId="15716" sId="15" odxf="1" dxf="1">
    <oc r="G55">
      <f>SUM(100/D55*F55)</f>
    </oc>
    <nc r="G55">
      <f>SUM(100/D55*F55)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55" start="0" length="0">
    <dxf>
      <border outline="0">
        <right style="medium">
          <color indexed="64"/>
        </right>
      </border>
    </dxf>
  </rfmt>
  <rcc rId="15717" sId="15" odxf="1" dxf="1">
    <oc r="I55">
      <f>SUM(100/F55*H55)</f>
    </oc>
    <nc r="I55">
      <f>SUM(100/F55*H55)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55" start="0" length="0">
    <dxf>
      <border outline="0">
        <right style="medium">
          <color indexed="64"/>
        </right>
      </border>
    </dxf>
  </rfmt>
  <rcc rId="15718" sId="15" odxf="1" dxf="1">
    <oc r="K55">
      <f>SUM(100/H55*J55)</f>
    </oc>
    <nc r="K55">
      <f>SUM(100/H55*J55)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55" start="0" length="0">
    <dxf>
      <border outline="0">
        <right style="medium">
          <color indexed="64"/>
        </right>
      </border>
    </dxf>
  </rfmt>
  <rcc rId="15719" sId="15" odxf="1" dxf="1">
    <oc r="M55">
      <f>SUM(100/J55*L55)</f>
    </oc>
    <nc r="M55">
      <f>SUM(100/J55*L55)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5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5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20" sId="15" odxf="1" dxf="1">
    <oc r="P55">
      <f>'07_23'!K42</f>
    </oc>
    <nc r="P55">
      <f>'07_23'!K42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21" sId="15" odxf="1" dxf="1">
    <oc r="Q55">
      <f>SUM(100/L55*P55)</f>
    </oc>
    <nc r="Q55">
      <f>SUM(100/L55*P55)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56" start="0" length="0">
    <dxf>
      <border outline="0">
        <right style="medium">
          <color indexed="64"/>
        </right>
      </border>
    </dxf>
  </rfmt>
  <rcc rId="15722" sId="15" odxf="1" dxf="1">
    <oc r="E56">
      <f>SUM(100/C56*D56)</f>
    </oc>
    <nc r="E56">
      <f>SUM(100/C56*D56)</f>
    </nc>
    <odxf>
      <font>
        <sz val="8"/>
        <color auto="1"/>
      </font>
      <numFmt numFmtId="4" formatCode="#,##0.00"/>
      <border outline="0">
        <left/>
      </border>
    </odxf>
    <ndxf>
      <font>
        <sz val="8"/>
        <color auto="1"/>
      </font>
      <numFmt numFmtId="3" formatCode="#,##0"/>
      <border outline="0">
        <left style="medium">
          <color indexed="64"/>
        </left>
      </border>
    </ndxf>
  </rcc>
  <rfmt sheetId="15" sqref="F56" start="0" length="0">
    <dxf>
      <border outline="0">
        <right style="medium">
          <color indexed="64"/>
        </right>
      </border>
    </dxf>
  </rfmt>
  <rcc rId="15723" sId="15" odxf="1" dxf="1">
    <oc r="G56">
      <f>SUM(100/D56*F56)</f>
    </oc>
    <nc r="G56">
      <f>SUM(100/D56*F56)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56" start="0" length="0">
    <dxf>
      <border outline="0">
        <right style="medium">
          <color indexed="64"/>
        </right>
      </border>
    </dxf>
  </rfmt>
  <rcc rId="15724" sId="15" odxf="1" dxf="1">
    <oc r="I56">
      <f>SUM(100/F56*H56)</f>
    </oc>
    <nc r="I56">
      <f>SUM(100/F56*H56)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56" start="0" length="0">
    <dxf>
      <border outline="0">
        <right style="medium">
          <color indexed="64"/>
        </right>
      </border>
    </dxf>
  </rfmt>
  <rcc rId="15725" sId="15" odxf="1" dxf="1">
    <oc r="K56">
      <f>SUM(100/H56*J56)</f>
    </oc>
    <nc r="K56">
      <f>SUM(100/H56*J56)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56" start="0" length="0">
    <dxf>
      <border outline="0">
        <right style="medium">
          <color indexed="64"/>
        </right>
      </border>
    </dxf>
  </rfmt>
  <rcc rId="15726" sId="15" odxf="1" dxf="1">
    <oc r="M56">
      <f>SUM(100/J56*L56)</f>
    </oc>
    <nc r="M56">
      <f>SUM(100/J56*L56)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56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56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27" sId="15" odxf="1" dxf="1">
    <oc r="P56">
      <f>'08_23'!K41</f>
    </oc>
    <nc r="P56">
      <f>'08_23'!K41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28" sId="15" odxf="1" dxf="1">
    <oc r="Q56">
      <f>SUM(100/L56*P56)</f>
    </oc>
    <nc r="Q56">
      <f>SUM(100/L56*P56)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57" start="0" length="0">
    <dxf>
      <border outline="0">
        <right style="medium">
          <color indexed="64"/>
        </right>
      </border>
    </dxf>
  </rfmt>
  <rcc rId="15729" sId="15" odxf="1" dxf="1">
    <oc r="E57">
      <f>SUM(100/C57*D57)</f>
    </oc>
    <nc r="E57">
      <f>SUM(100/C57*D57)</f>
    </nc>
    <odxf>
      <font>
        <sz val="8"/>
        <color auto="1"/>
      </font>
      <numFmt numFmtId="4" formatCode="#,##0.00"/>
      <border outline="0">
        <left/>
      </border>
    </odxf>
    <ndxf>
      <font>
        <sz val="8"/>
        <color auto="1"/>
      </font>
      <numFmt numFmtId="3" formatCode="#,##0"/>
      <border outline="0">
        <left style="medium">
          <color indexed="64"/>
        </left>
      </border>
    </ndxf>
  </rcc>
  <rfmt sheetId="15" sqref="F57" start="0" length="0">
    <dxf>
      <border outline="0">
        <right style="medium">
          <color indexed="64"/>
        </right>
      </border>
    </dxf>
  </rfmt>
  <rcc rId="15730" sId="15" odxf="1" dxf="1">
    <oc r="G57">
      <f>SUM(100/D57*F57)</f>
    </oc>
    <nc r="G57">
      <f>SUM(100/D57*F57)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57" start="0" length="0">
    <dxf>
      <border outline="0">
        <right style="medium">
          <color indexed="64"/>
        </right>
      </border>
    </dxf>
  </rfmt>
  <rcc rId="15731" sId="15" odxf="1" dxf="1">
    <oc r="I57">
      <f>SUM(100/F57*H57)</f>
    </oc>
    <nc r="I57">
      <f>SUM(100/F57*H57)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57" start="0" length="0">
    <dxf>
      <border outline="0">
        <right style="medium">
          <color indexed="64"/>
        </right>
      </border>
    </dxf>
  </rfmt>
  <rcc rId="15732" sId="15" odxf="1" dxf="1">
    <oc r="K57">
      <f>SUM(100/H57*J57)</f>
    </oc>
    <nc r="K57">
      <f>SUM(100/H57*J57)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57" start="0" length="0">
    <dxf>
      <border outline="0">
        <right style="medium">
          <color indexed="64"/>
        </right>
      </border>
    </dxf>
  </rfmt>
  <rcc rId="15733" sId="15" odxf="1" dxf="1">
    <oc r="M57">
      <f>SUM(100/J57*L57)</f>
    </oc>
    <nc r="M57">
      <f>SUM(100/J57*L57)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57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57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34" sId="15" odxf="1" dxf="1">
    <oc r="P57">
      <f>'09_23'!K40</f>
    </oc>
    <nc r="P57">
      <f>'09_23'!K40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35" sId="15" odxf="1" dxf="1">
    <oc r="Q57">
      <f>SUM(100/L57*P57)</f>
    </oc>
    <nc r="Q57">
      <f>SUM(100/L57*P57)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58" start="0" length="0">
    <dxf>
      <border outline="0">
        <right style="medium">
          <color indexed="64"/>
        </right>
      </border>
    </dxf>
  </rfmt>
  <rcc rId="15736" sId="15" odxf="1" dxf="1">
    <oc r="E58">
      <f>SUM(100/C58*D58)</f>
    </oc>
    <nc r="E58">
      <f>SUM(100/C58*D58)</f>
    </nc>
    <odxf>
      <font>
        <sz val="8"/>
        <color auto="1"/>
      </font>
      <numFmt numFmtId="4" formatCode="#,##0.00"/>
      <border outline="0">
        <left/>
      </border>
    </odxf>
    <ndxf>
      <font>
        <sz val="8"/>
        <color auto="1"/>
      </font>
      <numFmt numFmtId="3" formatCode="#,##0"/>
      <border outline="0">
        <left style="medium">
          <color indexed="64"/>
        </left>
      </border>
    </ndxf>
  </rcc>
  <rfmt sheetId="15" sqref="F58" start="0" length="0">
    <dxf>
      <border outline="0">
        <right style="medium">
          <color indexed="64"/>
        </right>
      </border>
    </dxf>
  </rfmt>
  <rcc rId="15737" sId="15" odxf="1" dxf="1">
    <oc r="G58">
      <f>SUM(100/D58*F58)</f>
    </oc>
    <nc r="G58">
      <f>SUM(100/D58*F58)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58" start="0" length="0">
    <dxf>
      <border outline="0">
        <right style="medium">
          <color indexed="64"/>
        </right>
      </border>
    </dxf>
  </rfmt>
  <rcc rId="15738" sId="15" odxf="1" dxf="1">
    <oc r="I58">
      <f>SUM(100/F58*H58)</f>
    </oc>
    <nc r="I58">
      <f>SUM(100/F58*H58)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58" start="0" length="0">
    <dxf>
      <border outline="0">
        <right style="medium">
          <color indexed="64"/>
        </right>
      </border>
    </dxf>
  </rfmt>
  <rcc rId="15739" sId="15" odxf="1" dxf="1">
    <oc r="K58">
      <f>SUM(100/H58*J58)</f>
    </oc>
    <nc r="K58">
      <f>SUM(100/H58*J58)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58" start="0" length="0">
    <dxf>
      <border outline="0">
        <right style="medium">
          <color indexed="64"/>
        </right>
      </border>
    </dxf>
  </rfmt>
  <rcc rId="15740" sId="15" odxf="1" dxf="1">
    <oc r="M58">
      <f>SUM(100/J58*L58)</f>
    </oc>
    <nc r="M58">
      <f>SUM(100/J58*L58)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58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58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41" sId="15" odxf="1" dxf="1">
    <oc r="P58">
      <f>'10_23'!K42</f>
    </oc>
    <nc r="P58">
      <f>'10_23'!K42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42" sId="15" odxf="1" dxf="1">
    <oc r="Q58">
      <f>SUM(100/L58*P58)</f>
    </oc>
    <nc r="Q58">
      <f>SUM(100/L58*P58)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59" start="0" length="0">
    <dxf>
      <border outline="0">
        <right style="medium">
          <color indexed="64"/>
        </right>
      </border>
    </dxf>
  </rfmt>
  <rcc rId="15743" sId="15" odxf="1" dxf="1">
    <oc r="E59">
      <f>SUM(100/C59*D59)</f>
    </oc>
    <nc r="E59">
      <f>SUM(100/C59*D59)</f>
    </nc>
    <odxf>
      <font>
        <sz val="8"/>
        <color auto="1"/>
      </font>
      <numFmt numFmtId="4" formatCode="#,##0.00"/>
      <border outline="0">
        <left/>
      </border>
    </odxf>
    <ndxf>
      <font>
        <sz val="8"/>
        <color auto="1"/>
      </font>
      <numFmt numFmtId="3" formatCode="#,##0"/>
      <border outline="0">
        <left style="medium">
          <color indexed="64"/>
        </left>
      </border>
    </ndxf>
  </rcc>
  <rfmt sheetId="15" sqref="F59" start="0" length="0">
    <dxf>
      <border outline="0">
        <right style="medium">
          <color indexed="64"/>
        </right>
      </border>
    </dxf>
  </rfmt>
  <rcc rId="15744" sId="15" odxf="1" dxf="1">
    <oc r="G59">
      <f>SUM(100/D59*F59)</f>
    </oc>
    <nc r="G59">
      <f>SUM(100/D59*F59)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H59" start="0" length="0">
    <dxf>
      <border outline="0">
        <right style="medium">
          <color indexed="64"/>
        </right>
      </border>
    </dxf>
  </rfmt>
  <rcc rId="15745" sId="15" odxf="1" dxf="1">
    <oc r="I59">
      <f>SUM(100/F59*H59)</f>
    </oc>
    <nc r="I59">
      <f>SUM(100/F59*H59)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59" start="0" length="0">
    <dxf>
      <border outline="0">
        <right style="medium">
          <color indexed="64"/>
        </right>
      </border>
    </dxf>
  </rfmt>
  <rcc rId="15746" sId="15" odxf="1" dxf="1">
    <oc r="K59">
      <f>SUM(100/H59*J59)</f>
    </oc>
    <nc r="K59">
      <f>SUM(100/H59*J59)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59" start="0" length="0">
    <dxf>
      <border outline="0">
        <right style="medium">
          <color indexed="64"/>
        </right>
      </border>
    </dxf>
  </rfmt>
  <rcc rId="15747" sId="15" odxf="1" dxf="1">
    <oc r="M59">
      <f>SUM(100/J59*L59)</f>
    </oc>
    <nc r="M59">
      <f>SUM(100/J59*L59)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5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5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48" sId="15" odxf="1" dxf="1">
    <oc r="P59">
      <f>'11_23'!K40</f>
    </oc>
    <nc r="P59">
      <f>'11_23'!K40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49" sId="15" odxf="1" dxf="1">
    <oc r="Q59">
      <f>SUM(100/L59*P59)</f>
    </oc>
    <nc r="Q59">
      <f>SUM(100/L59*P59)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D60" start="0" length="0">
    <dxf>
      <border outline="0">
        <right style="medium">
          <color indexed="64"/>
        </right>
        <bottom style="thin">
          <color indexed="64"/>
        </bottom>
      </border>
    </dxf>
  </rfmt>
  <rcc rId="15750" sId="15" odxf="1" dxf="1">
    <oc r="E60">
      <f>SUM(100/C60*D60)</f>
    </oc>
    <nc r="E60">
      <f>SUM(100/C60*D60)</f>
    </nc>
    <odxf>
      <font>
        <sz val="8"/>
        <color auto="1"/>
      </font>
      <numFmt numFmtId="4" formatCode="#,##0.00"/>
      <border outline="0">
        <left/>
        <bottom/>
      </border>
    </odxf>
    <ndxf>
      <font>
        <sz val="8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F60" start="0" length="0">
    <dxf>
      <border outline="0">
        <right style="medium">
          <color indexed="64"/>
        </right>
      </border>
    </dxf>
  </rfmt>
  <rcc rId="15751" sId="15" odxf="1" dxf="1">
    <oc r="G60">
      <f>SUM(100/D60*F60)</f>
    </oc>
    <nc r="G60">
      <f>SUM(100/D60*F60)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H60" start="0" length="0">
    <dxf>
      <border outline="0">
        <right style="medium">
          <color indexed="64"/>
        </right>
      </border>
    </dxf>
  </rfmt>
  <rcc rId="15752" sId="15" odxf="1" dxf="1">
    <oc r="I60">
      <f>SUM(100/F60*H60)</f>
    </oc>
    <nc r="I60">
      <f>SUM(100/F60*H60)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J60" start="0" length="0">
    <dxf>
      <border outline="0">
        <right style="medium">
          <color indexed="64"/>
        </right>
      </border>
    </dxf>
  </rfmt>
  <rcc rId="15753" sId="15" odxf="1" dxf="1">
    <oc r="K60">
      <f>SUM(100/H60*J60)</f>
    </oc>
    <nc r="K60">
      <f>SUM(100/H60*J60)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L60" start="0" length="0">
    <dxf>
      <border outline="0">
        <right style="medium">
          <color indexed="64"/>
        </right>
      </border>
    </dxf>
  </rfmt>
  <rcc rId="15754" sId="15" odxf="1" dxf="1">
    <oc r="M60">
      <f>SUM(100/J60*L60)</f>
    </oc>
    <nc r="M60">
      <f>SUM(100/J60*L60)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N6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  <bottom style="thin">
          <color indexed="64"/>
        </bottom>
      </border>
    </dxf>
  </rfmt>
  <rfmt sheetId="15" sqref="O6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  <bottom style="thin">
          <color indexed="64"/>
        </bottom>
      </border>
    </dxf>
  </rfmt>
  <rcc rId="15755" sId="15" odxf="1" dxf="1">
    <oc r="P60">
      <f>'12_23'!K41</f>
    </oc>
    <nc r="P60">
      <f>'12_23'!K41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56" sId="15" odxf="1" dxf="1">
    <oc r="Q60">
      <f>SUM(100/L60*P60)</f>
    </oc>
    <nc r="Q60">
      <f>SUM(100/L60*P60)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N61" start="0" length="0">
    <dxf>
      <font>
        <b val="0"/>
        <sz val="10"/>
        <color auto="1"/>
      </font>
      <border outline="0">
        <left style="medium">
          <color indexed="64"/>
        </left>
        <right style="thin">
          <color indexed="64"/>
        </right>
      </border>
    </dxf>
  </rfmt>
  <rcc rId="15757" sId="15" odxf="1" dxf="1">
    <oc r="E64">
      <f>SUM(100/C64*D64)</f>
    </oc>
    <nc r="E64">
      <f>SUM(100/C64*D64)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F64" start="0" length="0">
    <dxf>
      <alignment horizontal="general"/>
      <border outline="0">
        <right style="medium">
          <color indexed="64"/>
        </right>
      </border>
    </dxf>
  </rfmt>
  <rcc rId="15758" sId="15" odxf="1" dxf="1">
    <oc r="G64">
      <f>SUM(100/D64*F64)</f>
    </oc>
    <nc r="G64">
      <f>SUM(100/D64*F64)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H64" start="0" length="0">
    <dxf>
      <alignment horizontal="general"/>
      <border outline="0">
        <right style="medium">
          <color indexed="64"/>
        </right>
        <top style="thin">
          <color indexed="64"/>
        </top>
      </border>
    </dxf>
  </rfmt>
  <rcc rId="15759" sId="15" odxf="1" dxf="1">
    <oc r="I64">
      <f>SUM(100/F64*H64)</f>
    </oc>
    <nc r="I64">
      <f>SUM(100/F64*H64)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64" start="0" length="0">
    <dxf>
      <border outline="0">
        <right style="medium">
          <color indexed="64"/>
        </right>
      </border>
    </dxf>
  </rfmt>
  <rcc rId="15760" sId="15" odxf="1" dxf="1">
    <oc r="K64">
      <f>SUM(100/H64*J64)</f>
    </oc>
    <nc r="K64">
      <f>SUM(100/H64*J64)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64" start="0" length="0">
    <dxf>
      <border outline="0">
        <right style="medium">
          <color indexed="64"/>
        </right>
      </border>
    </dxf>
  </rfmt>
  <rcc rId="15761" sId="15" odxf="1" dxf="1">
    <oc r="M64">
      <f>SUM(100/J64*L64)</f>
    </oc>
    <nc r="M64">
      <f>SUM(100/J64*L64)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6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6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62" sId="15" odxf="1" dxf="1">
    <oc r="P64">
      <f>'01_23'!O42</f>
    </oc>
    <nc r="P64">
      <f>'01_23'!O42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63" sId="15" odxf="1" dxf="1">
    <oc r="Q64">
      <f>SUM(100/L64*P64)</f>
    </oc>
    <nc r="Q64">
      <f>SUM(100/L64*P64)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cc rId="15764" sId="15" odxf="1" dxf="1">
    <oc r="E65">
      <f>SUM(100/C65*D65)</f>
    </oc>
    <nc r="E65">
      <f>SUM(100/C65*D65)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F65" start="0" length="0">
    <dxf>
      <alignment horizontal="general"/>
      <border outline="0">
        <right style="medium">
          <color indexed="64"/>
        </right>
      </border>
    </dxf>
  </rfmt>
  <rcc rId="15765" sId="15" odxf="1" dxf="1">
    <oc r="G65">
      <f>SUM(100/D65*F65)</f>
    </oc>
    <nc r="G65">
      <f>SUM(100/D65*F65)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H65" start="0" length="0">
    <dxf>
      <alignment horizontal="general"/>
      <border outline="0">
        <right style="medium">
          <color indexed="64"/>
        </right>
      </border>
    </dxf>
  </rfmt>
  <rcc rId="15766" sId="15" odxf="1" dxf="1">
    <oc r="I65">
      <f>SUM(100/F65*H65)</f>
    </oc>
    <nc r="I65">
      <f>SUM(100/F65*H65)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65" start="0" length="0">
    <dxf>
      <border outline="0">
        <right style="medium">
          <color indexed="64"/>
        </right>
      </border>
    </dxf>
  </rfmt>
  <rcc rId="15767" sId="15" odxf="1" dxf="1">
    <oc r="K65">
      <f>SUM(100/H65*J65)</f>
    </oc>
    <nc r="K65">
      <f>SUM(100/H65*J65)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65" start="0" length="0">
    <dxf>
      <border outline="0">
        <right style="medium">
          <color indexed="64"/>
        </right>
      </border>
    </dxf>
  </rfmt>
  <rcc rId="15768" sId="15" odxf="1" dxf="1">
    <oc r="M65">
      <f>SUM(100/J65*L65)</f>
    </oc>
    <nc r="M65">
      <f>SUM(100/J65*L65)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6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6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69" sId="15" odxf="1" dxf="1">
    <oc r="P65">
      <f>'02_23'!O38</f>
    </oc>
    <nc r="P65">
      <f>'02_23'!O38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70" sId="15" odxf="1" dxf="1">
    <oc r="Q65">
      <f>SUM(100/L65*P65)</f>
    </oc>
    <nc r="Q65">
      <f>SUM(100/L65*P65)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cc rId="15771" sId="15" odxf="1" dxf="1">
    <oc r="E66">
      <f>SUM(100/C66*D66)</f>
    </oc>
    <nc r="E66">
      <f>SUM(100/C66*D66)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F66" start="0" length="0">
    <dxf>
      <alignment horizontal="general"/>
      <border outline="0">
        <right style="medium">
          <color indexed="64"/>
        </right>
      </border>
    </dxf>
  </rfmt>
  <rcc rId="15772" sId="15" odxf="1" dxf="1">
    <oc r="G66">
      <f>SUM(100/D66*F66)</f>
    </oc>
    <nc r="G66">
      <f>SUM(100/D66*F66)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H66" start="0" length="0">
    <dxf>
      <alignment horizontal="general"/>
      <border outline="0">
        <right style="medium">
          <color indexed="64"/>
        </right>
      </border>
    </dxf>
  </rfmt>
  <rcc rId="15773" sId="15" odxf="1" dxf="1">
    <oc r="I66">
      <f>SUM(100/F66*H66)</f>
    </oc>
    <nc r="I66">
      <f>SUM(100/F66*H66)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66" start="0" length="0">
    <dxf>
      <border outline="0">
        <right style="medium">
          <color indexed="64"/>
        </right>
      </border>
    </dxf>
  </rfmt>
  <rcc rId="15774" sId="15" odxf="1" dxf="1">
    <oc r="K66">
      <f>SUM(100/H66*J66)</f>
    </oc>
    <nc r="K66">
      <f>SUM(100/H66*J66)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66" start="0" length="0">
    <dxf>
      <border outline="0">
        <right style="medium">
          <color indexed="64"/>
        </right>
      </border>
    </dxf>
  </rfmt>
  <rcc rId="15775" sId="15" odxf="1" dxf="1">
    <oc r="M66">
      <f>SUM(100/J66*L66)</f>
    </oc>
    <nc r="M66">
      <f>SUM(100/J66*L66)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66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66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76" sId="15" odxf="1" dxf="1">
    <oc r="P66">
      <f>'03_23'!O41</f>
    </oc>
    <nc r="P66">
      <f>'03_23'!O41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77" sId="15" odxf="1" dxf="1">
    <oc r="Q66">
      <f>SUM(100/L66*P66)</f>
    </oc>
    <nc r="Q66">
      <f>SUM(100/L66*P66)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cc rId="15778" sId="15" odxf="1" dxf="1">
    <oc r="E67">
      <f>SUM(100/C67*D67)</f>
    </oc>
    <nc r="E67">
      <f>SUM(100/C67*D67)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F67" start="0" length="0">
    <dxf>
      <alignment horizontal="general"/>
      <border outline="0">
        <right style="medium">
          <color indexed="64"/>
        </right>
      </border>
    </dxf>
  </rfmt>
  <rcc rId="15779" sId="15" odxf="1" dxf="1">
    <oc r="G67">
      <f>SUM(100/D67*F67)</f>
    </oc>
    <nc r="G67">
      <f>SUM(100/D67*F67)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H67" start="0" length="0">
    <dxf>
      <alignment horizontal="general"/>
      <border outline="0">
        <right style="medium">
          <color indexed="64"/>
        </right>
      </border>
    </dxf>
  </rfmt>
  <rcc rId="15780" sId="15" odxf="1" dxf="1">
    <oc r="I67">
      <f>SUM(100/F67*H67)</f>
    </oc>
    <nc r="I67">
      <f>SUM(100/F67*H67)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67" start="0" length="0">
    <dxf>
      <border outline="0">
        <right style="medium">
          <color indexed="64"/>
        </right>
      </border>
    </dxf>
  </rfmt>
  <rcc rId="15781" sId="15" odxf="1" dxf="1">
    <oc r="K67">
      <f>SUM(100/H67*J67)</f>
    </oc>
    <nc r="K67">
      <f>SUM(100/H67*J67)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67" start="0" length="0">
    <dxf>
      <border outline="0">
        <right style="medium">
          <color indexed="64"/>
        </right>
      </border>
    </dxf>
  </rfmt>
  <rcc rId="15782" sId="15" odxf="1" dxf="1">
    <oc r="M67">
      <f>SUM(100/J67*L67)</f>
    </oc>
    <nc r="M67">
      <f>SUM(100/J67*L67)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67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67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83" sId="15" odxf="1" dxf="1">
    <oc r="P67">
      <f>'04_23'!O40</f>
    </oc>
    <nc r="P67">
      <f>'04_23'!O40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84" sId="15" odxf="1" dxf="1">
    <oc r="Q67">
      <f>SUM(100/L67*P67)</f>
    </oc>
    <nc r="Q67">
      <f>SUM(100/L67*P67)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cc rId="15785" sId="15" odxf="1" dxf="1">
    <oc r="E68">
      <f>SUM(100/C68*D68)</f>
    </oc>
    <nc r="E68">
      <f>SUM(100/C68*D68)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F68" start="0" length="0">
    <dxf>
      <alignment horizontal="general"/>
      <border outline="0">
        <right style="medium">
          <color indexed="64"/>
        </right>
      </border>
    </dxf>
  </rfmt>
  <rcc rId="15786" sId="15" odxf="1" dxf="1">
    <oc r="G68">
      <f>SUM(100/D68*F68)</f>
    </oc>
    <nc r="G68">
      <f>SUM(100/D68*F68)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H68" start="0" length="0">
    <dxf>
      <alignment horizontal="general"/>
      <border outline="0">
        <right style="medium">
          <color indexed="64"/>
        </right>
      </border>
    </dxf>
  </rfmt>
  <rcc rId="15787" sId="15" odxf="1" dxf="1">
    <oc r="I68">
      <f>SUM(100/F68*H68)</f>
    </oc>
    <nc r="I68">
      <f>SUM(100/F68*H68)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68" start="0" length="0">
    <dxf>
      <border outline="0">
        <right style="medium">
          <color indexed="64"/>
        </right>
      </border>
    </dxf>
  </rfmt>
  <rcc rId="15788" sId="15" odxf="1" dxf="1">
    <oc r="K68">
      <f>SUM(100/H68*J68)</f>
    </oc>
    <nc r="K68">
      <f>SUM(100/H68*J68)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68" start="0" length="0">
    <dxf>
      <border outline="0">
        <right style="medium">
          <color indexed="64"/>
        </right>
      </border>
    </dxf>
  </rfmt>
  <rcc rId="15789" sId="15" odxf="1" dxf="1">
    <oc r="M68">
      <f>SUM(100/J68*L68)</f>
    </oc>
    <nc r="M68">
      <f>SUM(100/J68*L68)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68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68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90" sId="15" odxf="1" dxf="1">
    <oc r="P68">
      <f>'05_23'!O41</f>
    </oc>
    <nc r="P68">
      <f>'05_23'!O41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91" sId="15" odxf="1" dxf="1">
    <oc r="Q68">
      <f>SUM(100/L68*P68)</f>
    </oc>
    <nc r="Q68">
      <f>SUM(100/L68*P68)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cc rId="15792" sId="15" odxf="1" dxf="1">
    <oc r="E69">
      <f>SUM(100/C69*D69)</f>
    </oc>
    <nc r="E69">
      <f>SUM(100/C69*D69)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F69" start="0" length="0">
    <dxf>
      <alignment horizontal="general"/>
      <border outline="0">
        <right style="medium">
          <color indexed="64"/>
        </right>
      </border>
    </dxf>
  </rfmt>
  <rcc rId="15793" sId="15" odxf="1" dxf="1">
    <oc r="G69">
      <f>SUM(100/D69*F69)</f>
    </oc>
    <nc r="G69">
      <f>SUM(100/D69*F69)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H69" start="0" length="0">
    <dxf>
      <alignment horizontal="general"/>
      <border outline="0">
        <right style="medium">
          <color indexed="64"/>
        </right>
      </border>
    </dxf>
  </rfmt>
  <rcc rId="15794" sId="15" odxf="1" dxf="1">
    <oc r="I69">
      <f>SUM(100/F69*H69)</f>
    </oc>
    <nc r="I69">
      <f>SUM(100/F69*H69)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69" start="0" length="0">
    <dxf>
      <border outline="0">
        <right style="medium">
          <color indexed="64"/>
        </right>
      </border>
    </dxf>
  </rfmt>
  <rcc rId="15795" sId="15" odxf="1" dxf="1">
    <oc r="K69">
      <f>SUM(100/H69*J69)</f>
    </oc>
    <nc r="K69">
      <f>SUM(100/H69*J69)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69" start="0" length="0">
    <dxf>
      <border outline="0">
        <right style="medium">
          <color indexed="64"/>
        </right>
      </border>
    </dxf>
  </rfmt>
  <rcc rId="15796" sId="15" odxf="1" dxf="1">
    <oc r="M69">
      <f>SUM(100/J69*L69)</f>
    </oc>
    <nc r="M69">
      <f>SUM(100/J69*L69)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6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69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797" sId="15" odxf="1" dxf="1">
    <oc r="P69">
      <f>'06_23'!O40</f>
    </oc>
    <nc r="P69">
      <f>'06_23'!O40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798" sId="15" odxf="1" dxf="1">
    <oc r="Q69">
      <f>SUM(100/L69*P69)</f>
    </oc>
    <nc r="Q69">
      <f>SUM(100/L69*P69)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cc rId="15799" sId="15" odxf="1" dxf="1">
    <oc r="E70">
      <f>SUM(100/C70*D70)</f>
    </oc>
    <nc r="E70">
      <f>SUM(100/C70*D70)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F70" start="0" length="0">
    <dxf>
      <alignment horizontal="general"/>
      <border outline="0">
        <right style="medium">
          <color indexed="64"/>
        </right>
      </border>
    </dxf>
  </rfmt>
  <rcc rId="15800" sId="15" odxf="1" dxf="1">
    <oc r="G70">
      <f>SUM(100/D70*F70)</f>
    </oc>
    <nc r="G70">
      <f>SUM(100/D70*F70)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H70" start="0" length="0">
    <dxf>
      <alignment horizontal="general"/>
      <border outline="0">
        <right style="medium">
          <color indexed="64"/>
        </right>
      </border>
    </dxf>
  </rfmt>
  <rcc rId="15801" sId="15" odxf="1" dxf="1">
    <oc r="I70">
      <f>SUM(100/F70*H70)</f>
    </oc>
    <nc r="I70">
      <f>SUM(100/F70*H70)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70" start="0" length="0">
    <dxf>
      <border outline="0">
        <right style="medium">
          <color indexed="64"/>
        </right>
      </border>
    </dxf>
  </rfmt>
  <rcc rId="15802" sId="15" odxf="1" dxf="1">
    <oc r="K70">
      <f>SUM(100/H70*J70)</f>
    </oc>
    <nc r="K70">
      <f>SUM(100/H70*J70)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70" start="0" length="0">
    <dxf>
      <border outline="0">
        <right style="medium">
          <color indexed="64"/>
        </right>
      </border>
    </dxf>
  </rfmt>
  <rcc rId="15803" sId="15" odxf="1" dxf="1">
    <oc r="M70">
      <f>SUM(100/J70*L70)</f>
    </oc>
    <nc r="M70">
      <f>SUM(100/J70*L70)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7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70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804" sId="15" odxf="1" dxf="1">
    <oc r="P70">
      <f>'07_23'!O42</f>
    </oc>
    <nc r="P70">
      <f>'07_23'!O42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805" sId="15" odxf="1" dxf="1">
    <oc r="Q70">
      <f>SUM(100/L70*P70)</f>
    </oc>
    <nc r="Q70">
      <f>SUM(100/L70*P70)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cc rId="15806" sId="15" odxf="1" dxf="1">
    <oc r="E71">
      <f>SUM(100/C71*D71)</f>
    </oc>
    <nc r="E71">
      <f>SUM(100/C71*D71)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F71" start="0" length="0">
    <dxf>
      <alignment horizontal="general"/>
      <border outline="0">
        <right style="medium">
          <color indexed="64"/>
        </right>
      </border>
    </dxf>
  </rfmt>
  <rcc rId="15807" sId="15" odxf="1" dxf="1">
    <oc r="G71">
      <f>SUM(100/D71*F71)</f>
    </oc>
    <nc r="G71">
      <f>SUM(100/D71*F71)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H71" start="0" length="0">
    <dxf>
      <alignment horizontal="general"/>
      <border outline="0">
        <right style="medium">
          <color indexed="64"/>
        </right>
      </border>
    </dxf>
  </rfmt>
  <rcc rId="15808" sId="15" odxf="1" dxf="1">
    <oc r="I71">
      <f>SUM(100/F71*H71)</f>
    </oc>
    <nc r="I71">
      <f>SUM(100/F71*H71)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71" start="0" length="0">
    <dxf>
      <border outline="0">
        <right style="medium">
          <color indexed="64"/>
        </right>
      </border>
    </dxf>
  </rfmt>
  <rcc rId="15809" sId="15" odxf="1" dxf="1">
    <oc r="K71">
      <f>SUM(100/H71*J71)</f>
    </oc>
    <nc r="K71">
      <f>SUM(100/H71*J71)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71" start="0" length="0">
    <dxf>
      <border outline="0">
        <right style="medium">
          <color indexed="64"/>
        </right>
      </border>
    </dxf>
  </rfmt>
  <rcc rId="15810" sId="15" odxf="1" dxf="1">
    <oc r="M71">
      <f>SUM(100/J71*L71)</f>
    </oc>
    <nc r="M71">
      <f>SUM(100/J71*L71)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71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71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811" sId="15" odxf="1" dxf="1">
    <oc r="P71">
      <f>'08_23'!O41</f>
    </oc>
    <nc r="P71">
      <f>'08_23'!O41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812" sId="15" odxf="1" dxf="1">
    <oc r="Q71">
      <f>SUM(100/L71*P71)</f>
    </oc>
    <nc r="Q71">
      <f>SUM(100/L71*P71)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cc rId="15813" sId="15" odxf="1" dxf="1">
    <oc r="E72">
      <f>SUM(100/C72*D72)</f>
    </oc>
    <nc r="E72">
      <f>SUM(100/C72*D72)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F72" start="0" length="0">
    <dxf>
      <alignment horizontal="general"/>
      <border outline="0">
        <right style="medium">
          <color indexed="64"/>
        </right>
      </border>
    </dxf>
  </rfmt>
  <rcc rId="15814" sId="15" odxf="1" dxf="1">
    <oc r="G72">
      <f>SUM(100/D72*F72)</f>
    </oc>
    <nc r="G72">
      <f>SUM(100/D72*F72)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H72" start="0" length="0">
    <dxf>
      <alignment horizontal="general"/>
      <border outline="0">
        <right style="medium">
          <color indexed="64"/>
        </right>
      </border>
    </dxf>
  </rfmt>
  <rcc rId="15815" sId="15" odxf="1" dxf="1">
    <oc r="I72">
      <f>SUM(100/F72*H72)</f>
    </oc>
    <nc r="I72">
      <f>SUM(100/F72*H72)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72" start="0" length="0">
    <dxf>
      <border outline="0">
        <right style="medium">
          <color indexed="64"/>
        </right>
      </border>
    </dxf>
  </rfmt>
  <rcc rId="15816" sId="15" odxf="1" dxf="1">
    <oc r="K72">
      <f>SUM(100/H72*J72)</f>
    </oc>
    <nc r="K72">
      <f>SUM(100/H72*J72)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72" start="0" length="0">
    <dxf>
      <border outline="0">
        <right style="medium">
          <color indexed="64"/>
        </right>
      </border>
    </dxf>
  </rfmt>
  <rcc rId="15817" sId="15" odxf="1" dxf="1">
    <oc r="M72">
      <f>SUM(100/J72*L72)</f>
    </oc>
    <nc r="M72">
      <f>SUM(100/J72*L72)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72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72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818" sId="15" odxf="1" dxf="1">
    <oc r="P72">
      <f>'09_23'!O40</f>
    </oc>
    <nc r="P72">
      <f>'09_23'!O40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819" sId="15" odxf="1" dxf="1">
    <oc r="Q72">
      <f>SUM(100/L72*P72)</f>
    </oc>
    <nc r="Q72">
      <f>SUM(100/L72*P72)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cc rId="15820" sId="15" odxf="1" dxf="1">
    <oc r="E73">
      <f>SUM(100/C73*D73)</f>
    </oc>
    <nc r="E73">
      <f>SUM(100/C73*D73)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F73" start="0" length="0">
    <dxf>
      <alignment horizontal="general"/>
      <border outline="0">
        <right style="medium">
          <color indexed="64"/>
        </right>
      </border>
    </dxf>
  </rfmt>
  <rcc rId="15821" sId="15" odxf="1" dxf="1">
    <oc r="G73">
      <f>SUM(100/D73*F73)</f>
    </oc>
    <nc r="G73">
      <f>SUM(100/D73*F73)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H73" start="0" length="0">
    <dxf>
      <alignment horizontal="general"/>
      <border outline="0">
        <right style="medium">
          <color indexed="64"/>
        </right>
      </border>
    </dxf>
  </rfmt>
  <rcc rId="15822" sId="15" odxf="1" dxf="1">
    <oc r="I73">
      <f>SUM(100/F73*H73)</f>
    </oc>
    <nc r="I73">
      <f>SUM(100/F73*H73)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73" start="0" length="0">
    <dxf>
      <border outline="0">
        <right style="medium">
          <color indexed="64"/>
        </right>
      </border>
    </dxf>
  </rfmt>
  <rcc rId="15823" sId="15" odxf="1" dxf="1">
    <oc r="K73">
      <f>SUM(100/H73*J73)</f>
    </oc>
    <nc r="K73">
      <f>SUM(100/H73*J73)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73" start="0" length="0">
    <dxf>
      <border outline="0">
        <right style="medium">
          <color indexed="64"/>
        </right>
      </border>
    </dxf>
  </rfmt>
  <rcc rId="15824" sId="15" odxf="1" dxf="1">
    <oc r="M73">
      <f>SUM(100/J73*L73)</f>
    </oc>
    <nc r="M73">
      <f>SUM(100/J73*L73)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73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73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825" sId="15" odxf="1" dxf="1">
    <oc r="P73">
      <f>'10_23'!O42</f>
    </oc>
    <nc r="P73">
      <f>'10_23'!O42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826" sId="15" odxf="1" dxf="1">
    <oc r="Q73">
      <f>SUM(100/L73*P73)</f>
    </oc>
    <nc r="Q73">
      <f>SUM(100/L73*P73)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cc rId="15827" sId="15" odxf="1" dxf="1">
    <oc r="E74">
      <f>SUM(100/C74*D74)</f>
    </oc>
    <nc r="E74">
      <f>SUM(100/C74*D74)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F74" start="0" length="0">
    <dxf>
      <alignment horizontal="general"/>
      <border outline="0">
        <right style="medium">
          <color indexed="64"/>
        </right>
      </border>
    </dxf>
  </rfmt>
  <rcc rId="15828" sId="15" odxf="1" dxf="1">
    <oc r="G74">
      <f>SUM(100/D74*F74)</f>
    </oc>
    <nc r="G74">
      <f>SUM(100/D74*F74)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="1" sqref="H74" start="0" length="0">
    <dxf>
      <border outline="0">
        <right style="medium">
          <color indexed="64"/>
        </right>
      </border>
    </dxf>
  </rfmt>
  <rcc rId="15829" sId="15" odxf="1" dxf="1">
    <oc r="I74">
      <f>SUM(100/F74*H74)</f>
    </oc>
    <nc r="I74">
      <f>SUM(100/F74*H74)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J74" start="0" length="0">
    <dxf>
      <border outline="0">
        <right style="medium">
          <color indexed="64"/>
        </right>
      </border>
    </dxf>
  </rfmt>
  <rcc rId="15830" sId="15" odxf="1" dxf="1">
    <oc r="K74">
      <f>SUM(100/H74*J74)</f>
    </oc>
    <nc r="K74">
      <f>SUM(100/H74*J74)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L74" start="0" length="0">
    <dxf>
      <border outline="0">
        <right style="medium">
          <color indexed="64"/>
        </right>
      </border>
    </dxf>
  </rfmt>
  <rcc rId="15831" sId="15" odxf="1" dxf="1">
    <oc r="M74">
      <f>SUM(100/J74*L74)</f>
    </oc>
    <nc r="M74">
      <f>SUM(100/J74*L74)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fmt sheetId="15" sqref="N7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fmt sheetId="15" sqref="O74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</border>
    </dxf>
  </rfmt>
  <rcc rId="15832" sId="15" odxf="1" dxf="1">
    <oc r="P74">
      <f>'11_23'!O40</f>
    </oc>
    <nc r="P74">
      <f>'11_23'!O40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833" sId="15" odxf="1" dxf="1">
    <oc r="Q74">
      <f>SUM(100/L74*P74)</f>
    </oc>
    <nc r="Q74">
      <f>SUM(100/L74*P74)</f>
    </nc>
    <odxf>
      <font>
        <sz val="10"/>
        <color auto="1"/>
      </font>
      <numFmt numFmtId="4" formatCode="#,##0.00"/>
      <border outline="0">
        <left/>
      </border>
    </odxf>
    <ndxf>
      <font>
        <sz val="10"/>
        <color auto="1"/>
      </font>
      <numFmt numFmtId="3" formatCode="#,##0"/>
      <border outline="0">
        <left style="medium">
          <color indexed="64"/>
        </left>
      </border>
    </ndxf>
  </rcc>
  <rcc rId="15834" sId="15" odxf="1" dxf="1">
    <oc r="E75">
      <f>SUM(100/C75*D75)</f>
    </oc>
    <nc r="E75">
      <f>SUM(100/C75*D75)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="1" sqref="F75" start="0" length="0">
    <dxf>
      <alignment horizontal="general"/>
      <border outline="0">
        <right style="medium">
          <color indexed="64"/>
        </right>
        <bottom style="thin">
          <color indexed="64"/>
        </bottom>
      </border>
    </dxf>
  </rfmt>
  <rcc rId="15835" sId="15" odxf="1" dxf="1">
    <oc r="G75">
      <f>SUM(100/D75*F75)</f>
    </oc>
    <nc r="G75">
      <f>SUM(100/D75*F75)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="1" sqref="H75" start="0" length="0">
    <dxf>
      <border outline="0">
        <right style="medium">
          <color indexed="64"/>
        </right>
        <bottom style="thin">
          <color indexed="64"/>
        </bottom>
      </border>
    </dxf>
  </rfmt>
  <rcc rId="15836" sId="15" odxf="1" dxf="1">
    <oc r="I75">
      <f>SUM(100/F75*H75)</f>
    </oc>
    <nc r="I75">
      <f>SUM(100/F75*H75)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J75" start="0" length="0">
    <dxf>
      <border outline="0">
        <right style="medium">
          <color indexed="64"/>
        </right>
      </border>
    </dxf>
  </rfmt>
  <rcc rId="15837" sId="15" odxf="1" dxf="1">
    <oc r="K75">
      <f>SUM(100/H75*J75)</f>
    </oc>
    <nc r="K75">
      <f>SUM(100/H75*J75)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L75" start="0" length="0">
    <dxf>
      <border outline="0">
        <right style="medium">
          <color indexed="64"/>
        </right>
      </border>
    </dxf>
  </rfmt>
  <rcc rId="15838" sId="15" odxf="1" dxf="1">
    <oc r="M75">
      <f>SUM(100/J75*L75)</f>
    </oc>
    <nc r="M75">
      <f>SUM(100/J75*L75)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N7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  <bottom style="thin">
          <color indexed="64"/>
        </bottom>
      </border>
    </dxf>
  </rfmt>
  <rfmt sheetId="15" sqref="O75" start="0" length="0">
    <dxf>
      <font>
        <sz val="10"/>
        <color auto="1"/>
      </font>
      <numFmt numFmtId="3" formatCode="#,##0"/>
      <border outline="0">
        <left style="medium">
          <color indexed="64"/>
        </left>
        <right style="medium">
          <color indexed="64"/>
        </right>
        <bottom style="thin">
          <color indexed="64"/>
        </bottom>
      </border>
    </dxf>
  </rfmt>
  <rcc rId="15839" sId="15" odxf="1" dxf="1">
    <oc r="P75">
      <f>'12_23'!O41</f>
    </oc>
    <nc r="P75">
      <f>'12_23'!O41</f>
    </nc>
    <odxf>
      <border outline="0">
        <right style="thin">
          <color indexed="64"/>
        </right>
      </border>
    </odxf>
    <ndxf>
      <border outline="0">
        <right style="medium">
          <color indexed="64"/>
        </right>
      </border>
    </ndxf>
  </rcc>
  <rcc rId="15840" sId="15" odxf="1" dxf="1">
    <oc r="Q75">
      <f>SUM(100/L75*P75)</f>
    </oc>
    <nc r="Q75">
      <f>SUM(100/L75*P75)</f>
    </nc>
    <odxf>
      <font>
        <sz val="10"/>
        <color auto="1"/>
      </font>
      <numFmt numFmtId="4" formatCode="#,##0.00"/>
      <border outline="0">
        <left/>
        <bottom/>
      </border>
    </odxf>
    <ndxf>
      <font>
        <sz val="10"/>
        <color auto="1"/>
      </font>
      <numFmt numFmtId="3" formatCode="#,##0"/>
      <border outline="0">
        <left style="medium">
          <color indexed="64"/>
        </left>
        <bottom style="thin">
          <color indexed="64"/>
        </bottom>
      </border>
    </ndxf>
  </rcc>
  <rfmt sheetId="15" sqref="N76" start="0" length="0">
    <dxf>
      <font>
        <b val="0"/>
        <sz val="10"/>
        <color auto="1"/>
      </font>
      <border outline="0">
        <left style="medium">
          <color indexed="64"/>
        </left>
        <right style="thin">
          <color indexed="64"/>
        </right>
      </border>
    </dxf>
  </rfmt>
  <rfmt sheetId="15" sqref="F76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</rfmt>
  <rfmt sheetId="15" sqref="H76" start="0" length="0">
    <dxf>
      <border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</rfmt>
  <rfmt sheetId="15" sqref="H7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K7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O63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15" sqref="I63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15" sqref="E63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15" sqref="D7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M7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O7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Q7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fmt sheetId="15" sqref="Q78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15" sqref="O78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</rfmt>
  <rfmt sheetId="15" sqref="F76" start="0" length="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rfmt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53" sId="8" numFmtId="4">
    <nc r="U31">
      <v>5553.4</v>
    </nc>
  </rcc>
  <rcc rId="15854" sId="8" numFmtId="4">
    <nc r="M31">
      <v>454.6</v>
    </nc>
  </rcc>
  <rcc rId="15855" sId="8" numFmtId="4">
    <nc r="K31">
      <v>734.8</v>
    </nc>
  </rcc>
  <rcc rId="15856" sId="8" numFmtId="4">
    <nc r="I31">
      <v>0</v>
    </nc>
  </rcc>
  <rcc rId="15857" sId="8" numFmtId="4">
    <nc r="G31">
      <v>560.29999999999995</v>
    </nc>
  </rcc>
  <rcc rId="15858" sId="8">
    <nc r="C31">
      <f>5364+3.2</f>
    </nc>
  </rcc>
  <rcc rId="15859" sId="8" numFmtId="4">
    <nc r="E31">
      <v>10046.5</v>
    </nc>
  </rcc>
</revisions>
</file>

<file path=xl/revisions/revisionLog7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60" sId="8" numFmtId="4">
    <nc r="Q31">
      <v>7520.2</v>
    </nc>
  </rcc>
</revisions>
</file>

<file path=xl/revisions/revisionLog7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61" sId="8" numFmtId="34">
    <nc r="Z32">
      <v>27</v>
    </nc>
  </rcc>
  <rcc rId="15862" sId="8">
    <nc r="Y32" t="inlineStr">
      <is>
        <t>bedeckt, Regenschauer am Abend</t>
      </is>
    </nc>
  </rcc>
</revisions>
</file>

<file path=xl/revisions/revisionLog7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I19" start="0" length="0">
    <dxf>
      <font>
        <b/>
        <color auto="1"/>
        <name val="DIN Offc"/>
        <scheme val="none"/>
      </font>
      <fill>
        <patternFill patternType="solid">
          <bgColor theme="0" tint="-4.9989318521683403E-2"/>
        </patternFill>
      </fill>
      <border outline="0">
        <left style="thin">
          <color indexed="64"/>
        </left>
      </border>
    </dxf>
  </rfmt>
</revisions>
</file>

<file path=xl/revisions/revisionLog7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63" sId="8">
    <nc r="Y33" t="inlineStr">
      <is>
        <t>Regen</t>
      </is>
    </nc>
  </rcc>
  <rcc rId="15864" sId="8" numFmtId="34">
    <nc r="Z33">
      <v>18</v>
    </nc>
  </rcc>
  <rcc rId="15865" sId="8" numFmtId="4">
    <nc r="C32">
      <v>1493.5</v>
    </nc>
  </rcc>
  <rcc rId="15866" sId="8" numFmtId="4">
    <nc r="E32">
      <v>11503.3</v>
    </nc>
  </rcc>
  <rcc rId="15867" sId="8" numFmtId="4">
    <nc r="G32">
      <v>582.20000000000005</v>
    </nc>
  </rcc>
  <rcc rId="15868" sId="8" numFmtId="4">
    <nc r="I32">
      <v>2931</v>
    </nc>
  </rcc>
  <rcc rId="15869" sId="8" numFmtId="4">
    <nc r="K32">
      <v>7152.5</v>
    </nc>
  </rcc>
  <rcc rId="15870" sId="8" numFmtId="4">
    <nc r="M32">
      <v>1457.1</v>
    </nc>
  </rcc>
  <rcc rId="15871" sId="8" numFmtId="4">
    <nc r="U32">
      <v>1676.5</v>
    </nc>
  </rcc>
  <rcc rId="15872" sId="8" numFmtId="4">
    <nc r="Q32">
      <v>10223.4</v>
    </nc>
  </rcc>
</revisions>
</file>

<file path=xl/revisions/revisionLog7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S44" start="0" length="2147483647">
    <dxf>
      <font>
        <b val="0"/>
      </font>
    </dxf>
  </rfmt>
  <rfmt sheetId="8" sqref="S43" start="0" length="2147483647">
    <dxf>
      <font>
        <b val="0"/>
      </font>
    </dxf>
  </rfmt>
  <rfmt sheetId="8" sqref="W43:W44" start="0" length="2147483647">
    <dxf>
      <font>
        <b val="0"/>
      </font>
    </dxf>
  </rfmt>
  <rcc rId="15873" sId="8">
    <oc r="O44">
      <f>SUM(100/P41*O41)</f>
    </oc>
    <nc r="O44">
      <f>SUM(100/P41*O41)</f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86" sId="8" numFmtId="4">
    <nc r="I33">
      <v>1382</v>
    </nc>
  </rcc>
  <rcc rId="15887" sId="8" numFmtId="4">
    <nc r="K33">
      <f>24808-I33</f>
    </nc>
  </rcc>
  <rcc rId="15888" sId="8" numFmtId="4">
    <nc r="C33">
      <v>11552.5</v>
    </nc>
  </rcc>
  <rcc rId="15889" sId="8" numFmtId="4">
    <nc r="E33">
      <v>1919.6</v>
    </nc>
  </rcc>
  <rcc rId="15890" sId="8" numFmtId="4">
    <nc r="G33">
      <v>801.5</v>
    </nc>
  </rcc>
  <rcc rId="15891" sId="8" numFmtId="4">
    <nc r="M33">
      <v>0</v>
    </nc>
  </rcc>
  <rcc rId="15892" sId="8" numFmtId="4">
    <nc r="Q33">
      <v>12253.9</v>
    </nc>
  </rcc>
  <rcc rId="15893" sId="8" numFmtId="4">
    <nc r="U33">
      <v>0</v>
    </nc>
  </rcc>
  <rcc rId="15894" sId="8">
    <nc r="Y34" t="inlineStr">
      <is>
        <t>Regen mit trockenen Abschnitten</t>
      </is>
    </nc>
  </rcc>
  <rcc rId="15895" sId="8" numFmtId="34">
    <nc r="Z34">
      <v>18</v>
    </nc>
  </rcc>
</revisions>
</file>

<file path=xl/revisions/revisionLog7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96" sId="8" numFmtId="4">
    <nc r="N31">
      <v>6782</v>
    </nc>
  </rcc>
  <rcc rId="15897" sId="8" numFmtId="4">
    <nc r="N32">
      <v>2620</v>
    </nc>
  </rcc>
  <rcc rId="15898" sId="8" numFmtId="4">
    <nc r="N33">
      <v>0</v>
    </nc>
  </rcc>
  <rcc rId="15899" sId="8" numFmtId="4">
    <nc r="N34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5:XFD5">
    <dxf>
      <fill>
        <patternFill>
          <bgColor rgb="FFFFFF00"/>
        </patternFill>
      </fill>
    </dxf>
  </rfmt>
  <rfmt sheetId="8" sqref="A6:XFD6">
    <dxf>
      <fill>
        <patternFill>
          <bgColor rgb="FFFFFF00"/>
        </patternFill>
      </fill>
    </dxf>
  </rfmt>
  <rfmt sheetId="8" sqref="A7:XFD7">
    <dxf>
      <fill>
        <patternFill>
          <bgColor rgb="FFFFFF00"/>
        </patternFill>
      </fill>
    </dxf>
  </rfmt>
  <rfmt sheetId="8" sqref="A8:XFD8">
    <dxf>
      <fill>
        <patternFill>
          <bgColor rgb="FFFFFF00"/>
        </patternFill>
      </fill>
    </dxf>
  </rfmt>
  <rfmt sheetId="8" sqref="A8:XFD8">
    <dxf>
      <fill>
        <patternFill>
          <bgColor theme="0"/>
        </patternFill>
      </fill>
    </dxf>
  </rfmt>
  <rfmt sheetId="8" sqref="A8:XFD8">
    <dxf>
      <fill>
        <patternFill>
          <bgColor theme="0" tint="-4.9989318521683403E-2"/>
        </patternFill>
      </fill>
    </dxf>
  </rfmt>
  <rfmt sheetId="8" sqref="A7:XFD7">
    <dxf>
      <fill>
        <patternFill>
          <bgColor theme="0" tint="-4.9989318521683403E-2"/>
        </patternFill>
      </fill>
    </dxf>
  </rfmt>
  <rfmt sheetId="8" sqref="A6:XFD6">
    <dxf>
      <fill>
        <patternFill>
          <bgColor theme="0" tint="-4.9989318521683403E-2"/>
        </patternFill>
      </fill>
    </dxf>
  </rfmt>
  <rfmt sheetId="8" sqref="A5:XFD5">
    <dxf>
      <fill>
        <patternFill>
          <bgColor theme="0" tint="-4.9989318521683403E-2"/>
        </patternFill>
      </fill>
    </dxf>
  </rfmt>
  <rfmt sheetId="8" sqref="W5">
    <dxf>
      <fill>
        <patternFill>
          <bgColor rgb="FFFFFFCC"/>
        </patternFill>
      </fill>
    </dxf>
  </rfmt>
  <rfmt sheetId="8" sqref="X5">
    <dxf>
      <fill>
        <patternFill>
          <bgColor rgb="FFFFFFCC"/>
        </patternFill>
      </fill>
    </dxf>
  </rfmt>
  <rfmt sheetId="8" sqref="W6">
    <dxf>
      <fill>
        <patternFill>
          <bgColor rgb="FFFFFFCC"/>
        </patternFill>
      </fill>
    </dxf>
  </rfmt>
  <rfmt sheetId="8" sqref="X6">
    <dxf>
      <fill>
        <patternFill>
          <bgColor rgb="FFFFFFCC"/>
        </patternFill>
      </fill>
    </dxf>
  </rfmt>
  <rfmt sheetId="8" sqref="W7">
    <dxf>
      <fill>
        <patternFill>
          <bgColor rgb="FFFFFFCC"/>
        </patternFill>
      </fill>
    </dxf>
  </rfmt>
  <rfmt sheetId="8" sqref="X7">
    <dxf>
      <fill>
        <patternFill>
          <bgColor rgb="FFFFFFCC"/>
        </patternFill>
      </fill>
    </dxf>
  </rfmt>
  <rfmt sheetId="8" sqref="W8">
    <dxf>
      <fill>
        <patternFill>
          <bgColor rgb="FFFFFFCC"/>
        </patternFill>
      </fill>
    </dxf>
  </rfmt>
  <rfmt sheetId="8" sqref="X8">
    <dxf>
      <fill>
        <patternFill>
          <bgColor rgb="FFFFFFCC"/>
        </patternFill>
      </fill>
    </dxf>
  </rfmt>
  <rfmt sheetId="8" sqref="W9">
    <dxf>
      <fill>
        <patternFill>
          <bgColor rgb="FFFFFFCC"/>
        </patternFill>
      </fill>
    </dxf>
  </rfmt>
  <rfmt sheetId="8" sqref="X9">
    <dxf>
      <fill>
        <patternFill>
          <bgColor rgb="FFFFFFCC"/>
        </patternFill>
      </fill>
    </dxf>
  </rfmt>
  <rcc rId="15912" sId="8" numFmtId="4">
    <nc r="K34">
      <v>5413.1</v>
    </nc>
  </rcc>
  <rcc rId="15913" sId="8" numFmtId="4">
    <nc r="I34">
      <v>0</v>
    </nc>
  </rcc>
  <rcc rId="15914" sId="8" numFmtId="4">
    <nc r="M34">
      <v>0</v>
    </nc>
  </rcc>
  <rcc rId="15915" sId="8" numFmtId="4">
    <nc r="C34">
      <v>13758.2</v>
    </nc>
  </rcc>
  <rcc rId="15916" sId="8" numFmtId="4">
    <nc r="E34">
      <v>1219</v>
    </nc>
  </rcc>
  <rcc rId="15917" sId="8" numFmtId="4">
    <nc r="G34">
      <v>239.8</v>
    </nc>
  </rcc>
  <rcc rId="15918" sId="8" numFmtId="4">
    <nc r="U34">
      <v>0</v>
    </nc>
  </rcc>
  <rcc rId="15919" sId="8">
    <oc r="W34">
      <f>SUM(S34+U34)</f>
    </oc>
    <nc r="W34">
      <f>SUM(S34+U34)</f>
    </nc>
  </rcc>
  <rcc rId="15920" sId="8" numFmtId="4">
    <nc r="Q34">
      <v>5316.7</v>
    </nc>
  </rcc>
</revisions>
</file>

<file path=xl/revisions/revisionLog7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21" sId="8" numFmtId="4">
    <nc r="N36">
      <v>1108</v>
    </nc>
  </rcc>
  <rcc rId="15922" sId="8" numFmtId="4">
    <nc r="N37">
      <v>666</v>
    </nc>
  </rcc>
</revisions>
</file>

<file path=xl/revisions/revisionLog7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23" sId="8">
    <oc r="N19">
      <f>SUM(N12:N18)</f>
    </oc>
    <nc r="N19">
      <f>SUM(N12:N18)</f>
    </nc>
  </rcc>
  <rcc rId="15924" sId="8">
    <oc r="A20">
      <f>SUM(A18+1)</f>
    </oc>
    <nc r="A20">
      <f>SUM(A18+1)</f>
    </nc>
  </rcc>
  <rcc rId="15925" sId="8" numFmtId="4">
    <oc r="N25">
      <v>0</v>
    </oc>
    <nc r="N25">
      <v>75</v>
    </nc>
  </rcc>
</revisions>
</file>

<file path=xl/revisions/revisionLog7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38" sId="8" numFmtId="4">
    <nc r="M36">
      <v>558.1</v>
    </nc>
  </rcc>
  <rcc rId="15939" sId="8" numFmtId="4">
    <nc r="U36">
      <v>0</v>
    </nc>
  </rcc>
  <rcc rId="15940" sId="8" numFmtId="4">
    <nc r="K36">
      <v>350.9</v>
    </nc>
  </rcc>
  <rcc rId="15941" sId="8" numFmtId="4">
    <nc r="I36">
      <v>0</v>
    </nc>
  </rcc>
  <rcc rId="15942" sId="8" numFmtId="4">
    <nc r="C36">
      <v>7250.3</v>
    </nc>
  </rcc>
  <rcc rId="15943" sId="8" numFmtId="4">
    <nc r="E36">
      <v>175.3</v>
    </nc>
  </rcc>
  <rcc rId="15944" sId="8" numFmtId="4">
    <nc r="G36">
      <v>0</v>
    </nc>
  </rcc>
  <rcc rId="15945" sId="8">
    <oc r="W36">
      <f>SUM(S36+U36)</f>
    </oc>
    <nc r="W36">
      <f>SUM(S36+U36)</f>
    </nc>
  </rcc>
  <rcc rId="15946" sId="8" numFmtId="4">
    <nc r="Q36">
      <v>6964.6</v>
    </nc>
  </rcc>
</revisions>
</file>

<file path=xl/revisions/revisionLog7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47" sId="8" numFmtId="4">
    <nc r="U37">
      <v>0</v>
    </nc>
  </rcc>
  <rcc rId="15948" sId="8" numFmtId="4">
    <nc r="U38">
      <v>0</v>
    </nc>
  </rcc>
  <rcc rId="15949" sId="13" odxf="1" s="1" dxf="1">
    <oc r="C20">
      <f>D18-C18</f>
    </oc>
    <nc r="C20">
      <f>D18-C18</f>
    </nc>
    <odxf>
      <numFmt numFmtId="4" formatCode="#,##0.0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odxf>
    <ndxf>
      <font>
        <sz val="11"/>
        <color auto="1"/>
        <name val="DIN Offc"/>
        <family val="2"/>
        <scheme val="none"/>
      </font>
      <border outline="0">
        <left style="medium">
          <color indexed="64"/>
        </left>
        <bottom style="thin">
          <color indexed="64"/>
        </bottom>
      </border>
    </ndxf>
  </rcc>
  <rcc rId="15950" sId="13" odxf="1" s="1" dxf="1">
    <oc r="E20">
      <f>F18-E18</f>
    </oc>
    <nc r="E20">
      <f>F18-E18</f>
    </nc>
    <odxf>
      <numFmt numFmtId="4" formatCode="#,##0.0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odxf>
    <ndxf>
      <font>
        <sz val="11"/>
        <color auto="1"/>
        <name val="DIN Offc"/>
        <family val="2"/>
        <scheme val="none"/>
      </font>
      <border outline="0">
        <left style="medium">
          <color indexed="64"/>
        </left>
        <bottom style="thin">
          <color indexed="64"/>
        </bottom>
      </border>
    </ndxf>
  </rcc>
  <rcc rId="15951" sId="13" odxf="1" s="1" dxf="1">
    <oc r="G20">
      <f>H18-G18</f>
    </oc>
    <nc r="G20">
      <f>H18-G18</f>
    </nc>
    <odxf>
      <numFmt numFmtId="4" formatCode="#,##0.0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odxf>
    <ndxf>
      <font>
        <sz val="11"/>
        <color auto="1"/>
        <name val="DIN Offc"/>
        <family val="2"/>
        <scheme val="none"/>
      </font>
      <border outline="0">
        <bottom style="thin">
          <color indexed="64"/>
        </bottom>
      </border>
    </ndxf>
  </rcc>
  <rcc rId="15952" sId="13" odxf="1" s="1" dxf="1">
    <oc r="I20">
      <f>J18-I18</f>
    </oc>
    <nc r="I20">
      <f>J18-I18</f>
    </nc>
    <odxf>
      <numFmt numFmtId="4" formatCode="#,##0.0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odxf>
    <ndxf>
      <font>
        <sz val="11"/>
        <color auto="1"/>
        <name val="DIN Offc"/>
        <family val="2"/>
        <scheme val="none"/>
      </font>
      <border outline="0">
        <bottom style="thin">
          <color indexed="64"/>
        </bottom>
      </border>
    </ndxf>
  </rcc>
  <rcc rId="15953" sId="13" odxf="1" s="1" dxf="1">
    <oc r="K20">
      <f>L18-K18</f>
    </oc>
    <nc r="K20">
      <f>L18-K18</f>
    </nc>
    <odxf>
      <numFmt numFmtId="4" formatCode="#,##0.0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odxf>
    <ndxf>
      <font>
        <sz val="11"/>
        <color auto="1"/>
        <name val="DIN Offc"/>
        <family val="2"/>
        <scheme val="none"/>
      </font>
      <border outline="0">
        <bottom style="thin">
          <color indexed="64"/>
        </bottom>
      </border>
    </ndxf>
  </rcc>
  <rcc rId="15954" sId="13" odxf="1" s="1" dxf="1">
    <oc r="M20">
      <f>N18-M18</f>
    </oc>
    <nc r="M20">
      <f>N18-M18</f>
    </nc>
    <odxf>
      <numFmt numFmtId="4" formatCode="#,##0.0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odxf>
    <ndxf>
      <font>
        <sz val="11"/>
        <color auto="1"/>
        <name val="DIN Offc"/>
        <family val="2"/>
        <scheme val="none"/>
      </font>
      <border outline="0">
        <left style="medium">
          <color indexed="64"/>
        </left>
        <bottom style="thin">
          <color indexed="64"/>
        </bottom>
      </border>
    </ndxf>
  </rcc>
  <rcc rId="15955" sId="13" odxf="1" s="1" dxf="1">
    <oc r="O20">
      <f>P18-O18</f>
    </oc>
    <nc r="O20">
      <f>P18-O18</f>
    </nc>
    <odxf>
      <numFmt numFmtId="4" formatCode="#,##0.0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odxf>
    <ndxf>
      <font>
        <sz val="11"/>
        <color auto="1"/>
        <name val="DIN Offc"/>
        <family val="2"/>
        <scheme val="none"/>
      </font>
      <border outline="0">
        <bottom style="thin">
          <color indexed="64"/>
        </bottom>
      </border>
    </ndxf>
  </rcc>
  <rcc rId="15956" sId="13" odxf="1" s="1" dxf="1">
    <oc r="Q20">
      <f>R18-Q18</f>
    </oc>
    <nc r="Q20">
      <f>R18-Q18</f>
    </nc>
    <odxf>
      <numFmt numFmtId="4" formatCode="#,##0.0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odxf>
    <ndxf>
      <font>
        <sz val="11"/>
        <color auto="1"/>
        <name val="DIN Offc"/>
        <family val="2"/>
        <scheme val="none"/>
      </font>
      <border outline="0">
        <bottom style="thin">
          <color indexed="64"/>
        </bottom>
      </border>
    </ndxf>
  </rcc>
  <rcc rId="15957" sId="13" odxf="1" s="1" dxf="1">
    <oc r="S20">
      <f>T18-S18</f>
    </oc>
    <nc r="S20">
      <f>T18-S18</f>
    </nc>
    <odxf>
      <numFmt numFmtId="4" formatCode="#,##0.0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odxf>
    <ndxf>
      <font>
        <sz val="11"/>
        <color auto="1"/>
        <name val="DIN Offc"/>
        <family val="2"/>
        <scheme val="none"/>
      </font>
      <border outline="0">
        <bottom style="thin">
          <color indexed="64"/>
        </bottom>
      </border>
    </ndxf>
  </rcc>
  <rcc rId="15958" sId="13" odxf="1" s="1" dxf="1">
    <oc r="U20">
      <f>V18-U18</f>
    </oc>
    <nc r="U20">
      <f>V18-U18</f>
    </nc>
    <odxf>
      <numFmt numFmtId="4" formatCode="#,##0.00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odxf>
    <ndxf>
      <font>
        <sz val="11"/>
        <color auto="1"/>
        <name val="DIN Offc"/>
        <family val="2"/>
        <scheme val="none"/>
      </font>
      <border outline="0">
        <bottom style="thin">
          <color indexed="64"/>
        </bottom>
      </border>
    </ndxf>
  </rcc>
  <rfmt sheetId="13" sqref="C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13" sqref="E21" start="0" length="0">
    <dxf>
      <border>
        <left/>
        <right/>
        <top style="medium">
          <color indexed="64"/>
        </top>
        <bottom/>
      </border>
    </dxf>
  </rfmt>
  <rfmt sheetId="13" sqref="G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13" sqref="I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13" sqref="K21" start="0" length="0">
    <dxf>
      <border>
        <left/>
        <right/>
        <top style="medium">
          <color indexed="64"/>
        </top>
        <bottom/>
      </border>
    </dxf>
  </rfmt>
  <rfmt sheetId="13" sqref="M21" start="0" length="0">
    <dxf>
      <border>
        <left/>
        <right/>
        <top style="medium">
          <color indexed="64"/>
        </top>
        <bottom/>
      </border>
    </dxf>
  </rfmt>
  <rfmt sheetId="13" sqref="O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13" sqref="Q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13" sqref="S21" start="0" length="0">
    <dxf>
      <border>
        <left/>
        <right/>
        <top style="medium">
          <color indexed="64"/>
        </top>
        <bottom/>
      </border>
    </dxf>
  </rfmt>
  <rfmt sheetId="13" sqref="U2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cc rId="15959" sId="8">
    <oc r="E44">
      <f>SUM(100/F41*E41)</f>
    </oc>
    <nc r="E44"/>
  </rcc>
  <rcc rId="15960" sId="13">
    <nc r="D20">
      <f>SUM(100/D18*C18)</f>
    </nc>
  </rcc>
  <rfmt sheetId="13" sqref="D20" start="0" length="2147483647">
    <dxf>
      <font>
        <name val="DIN Offc"/>
        <scheme val="none"/>
      </font>
    </dxf>
  </rfmt>
  <rcc rId="15961" sId="13" odxf="1" dxf="1">
    <nc r="F20">
      <f>SUM(100/F18*E18)</f>
    </nc>
    <ndxf>
      <font>
        <sz val="11"/>
        <color theme="1"/>
        <name val="DIN Offc"/>
        <family val="2"/>
        <scheme val="none"/>
      </font>
      <border outline="0">
        <right style="medium">
          <color indexed="64"/>
        </right>
      </border>
    </ndxf>
  </rcc>
  <rcc rId="15962" sId="13" odxf="1" dxf="1">
    <nc r="H20">
      <f>SUM(100/H18*G18)</f>
    </nc>
    <ndxf>
      <font>
        <sz val="11"/>
        <color theme="1"/>
        <name val="DIN Offc"/>
        <family val="2"/>
        <scheme val="none"/>
      </font>
      <border outline="0">
        <right style="medium">
          <color indexed="64"/>
        </right>
      </border>
    </ndxf>
  </rcc>
  <rcc rId="15963" sId="13" odxf="1" dxf="1">
    <nc r="J20">
      <f>SUM(100/J18*I18)</f>
    </nc>
    <ndxf>
      <font>
        <sz val="11"/>
        <color theme="1"/>
        <name val="DIN Offc"/>
        <family val="2"/>
        <scheme val="none"/>
      </font>
      <border outline="0">
        <right style="medium">
          <color indexed="64"/>
        </right>
      </border>
    </ndxf>
  </rcc>
  <rcc rId="15964" sId="13" odxf="1" dxf="1">
    <nc r="L20">
      <f>SUM(100/L18*K18)</f>
    </nc>
    <ndxf>
      <font>
        <sz val="11"/>
        <color theme="1"/>
        <name val="DIN Offc"/>
        <family val="2"/>
        <scheme val="none"/>
      </font>
    </ndxf>
  </rcc>
  <rcc rId="15965" sId="13" odxf="1" dxf="1">
    <nc r="N20">
      <f>SUM(100/N18*M18)</f>
    </nc>
    <ndxf>
      <font>
        <sz val="11"/>
        <color theme="1"/>
        <name val="DIN Offc"/>
        <family val="2"/>
        <scheme val="none"/>
      </font>
      <border outline="0">
        <right style="medium">
          <color indexed="64"/>
        </right>
      </border>
    </ndxf>
  </rcc>
  <rcc rId="15966" sId="13" odxf="1" dxf="1">
    <nc r="P20">
      <f>SUM(100/P18*O18)</f>
    </nc>
    <ndxf>
      <font>
        <sz val="11"/>
        <color theme="1"/>
        <name val="DIN Offc"/>
        <family val="2"/>
        <scheme val="none"/>
      </font>
      <border outline="0">
        <right style="medium">
          <color indexed="64"/>
        </right>
      </border>
    </ndxf>
  </rcc>
  <rcc rId="15967" sId="13" odxf="1" dxf="1">
    <nc r="R20">
      <f>SUM(100/R18*Q18)</f>
    </nc>
    <ndxf>
      <font>
        <sz val="11"/>
        <color theme="1"/>
        <name val="DIN Offc"/>
        <family val="2"/>
        <scheme val="none"/>
      </font>
      <border outline="0">
        <right style="medium">
          <color indexed="64"/>
        </right>
      </border>
    </ndxf>
  </rcc>
  <rcc rId="15968" sId="13" odxf="1" dxf="1">
    <nc r="T20">
      <f>SUM(100/T18*S18)</f>
    </nc>
    <ndxf>
      <font>
        <sz val="11"/>
        <color theme="1"/>
        <name val="DIN Offc"/>
        <family val="2"/>
        <scheme val="none"/>
      </font>
      <border outline="0">
        <right style="medium">
          <color indexed="64"/>
        </right>
      </border>
    </ndxf>
  </rcc>
  <rcc rId="15969" sId="13" odxf="1" dxf="1">
    <nc r="V20">
      <f>SUM(100/V18*U18)</f>
    </nc>
    <ndxf>
      <font>
        <sz val="11"/>
        <color theme="1"/>
        <name val="DIN Offc"/>
        <family val="2"/>
        <scheme val="none"/>
      </font>
    </ndxf>
  </rcc>
  <rfmt sheetId="13" sqref="P20" start="0" length="0">
    <dxf>
      <border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82" sId="8" numFmtId="34">
    <nc r="Z36">
      <v>11</v>
    </nc>
  </rcc>
  <rcc rId="15983" sId="8">
    <nc r="Y36" t="inlineStr">
      <is>
        <t>Regen</t>
      </is>
    </nc>
  </rcc>
  <rcc rId="15984" sId="8" numFmtId="34">
    <nc r="Z37">
      <v>12</v>
    </nc>
  </rcc>
  <rcc rId="15985" sId="8">
    <nc r="Y37" t="inlineStr">
      <is>
        <t>bewölkt, Regen</t>
      </is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7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10" sId="8" numFmtId="4">
    <nc r="K37">
      <v>3198.9</v>
    </nc>
  </rcc>
  <rcc rId="16011" sId="8" numFmtId="4">
    <nc r="M37">
      <v>782.1</v>
    </nc>
  </rcc>
  <rcc rId="16012" sId="8" numFmtId="4">
    <nc r="I37">
      <v>0</v>
    </nc>
  </rcc>
  <rcc rId="16013" sId="8" numFmtId="4">
    <nc r="G37">
      <v>0</v>
    </nc>
  </rcc>
  <rcc rId="16014" sId="8" numFmtId="4">
    <nc r="E37">
      <v>0</v>
    </nc>
  </rcc>
  <rcc rId="16015" sId="8" numFmtId="4">
    <nc r="C37">
      <v>10109.799999999999</v>
    </nc>
  </rcc>
  <rcc rId="16016" sId="8" numFmtId="4">
    <nc r="N38">
      <v>666</v>
    </nc>
  </rcc>
  <rcc rId="16017" sId="8" numFmtId="4">
    <oc r="N37">
      <v>666</v>
    </oc>
    <nc r="N37"/>
  </rcc>
  <rcc rId="16018" sId="8">
    <nc r="Y38" t="inlineStr">
      <is>
        <t>bewölkt, Regen</t>
      </is>
    </nc>
  </rcc>
  <rcc rId="16019" sId="8" numFmtId="34">
    <nc r="Z38">
      <v>15</v>
    </nc>
  </rcc>
  <rcc rId="16020" sId="8">
    <nc r="Y39" t="inlineStr">
      <is>
        <t>bedeckt, Regenschauer</t>
      </is>
    </nc>
  </rcc>
  <rcc rId="16021" sId="8" numFmtId="34">
    <nc r="Z39">
      <v>19</v>
    </nc>
  </rcc>
  <rcc rId="16022" sId="8">
    <oc r="Z40">
      <f>SUM(Z36:Z39)/2</f>
    </oc>
    <nc r="Z40">
      <f>SUM(Z36:Z39)/4</f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35" sId="8" numFmtId="4">
    <nc r="N37">
      <v>666</v>
    </nc>
  </rcc>
  <rcc rId="16036" sId="8" numFmtId="4">
    <oc r="N38">
      <v>666</v>
    </oc>
    <nc r="N38"/>
  </rcc>
  <rcc rId="16037" sId="8" numFmtId="4">
    <nc r="K38">
      <v>4390.7</v>
    </nc>
  </rcc>
  <rcc rId="16038" sId="8" numFmtId="4">
    <nc r="M38">
      <v>418.9</v>
    </nc>
  </rcc>
  <rcc rId="16039" sId="8" numFmtId="4">
    <oc r="U38">
      <v>0</v>
    </oc>
    <nc r="U38">
      <v>155.5</v>
    </nc>
  </rcc>
  <rcc rId="16040" sId="8" numFmtId="4">
    <nc r="G38">
      <v>271.60000000000002</v>
    </nc>
  </rcc>
  <rcc rId="16041" sId="8" numFmtId="4">
    <nc r="I38">
      <v>0</v>
    </nc>
  </rcc>
  <rcc rId="16042" sId="8" numFmtId="4">
    <nc r="C38">
      <v>4963</v>
    </nc>
  </rcc>
  <rcc rId="16043" sId="8" numFmtId="4">
    <nc r="E38">
      <v>2257.5</v>
    </nc>
  </rcc>
  <rcc rId="16044" sId="8">
    <oc r="S37">
      <f>SUM(C37+E37+G37+I37+K37+O37+Q37)</f>
    </oc>
    <nc r="S37">
      <f>SUM(C37+E37+G37+I37+K37+O37+Q37)</f>
    </nc>
  </rcc>
  <rcc rId="16045" sId="8">
    <nc r="S38">
      <f>SUM(C38+E38+G38+I38+K38+O38+Q38)</f>
    </nc>
  </rcc>
  <rcc rId="16046" sId="8">
    <nc r="W38">
      <f>SUM(S38+U38)</f>
    </nc>
  </rcc>
  <rcc rId="16047" sId="8" numFmtId="4">
    <nc r="Q38">
      <v>7684.2</v>
    </nc>
  </rcc>
  <rcc rId="16048" sId="8" numFmtId="4">
    <nc r="Q37">
      <v>6519.6</v>
    </nc>
  </rcc>
  <rcc rId="16049" sId="8" numFmtId="4">
    <oc r="Q36">
      <v>6964.6</v>
    </oc>
    <nc r="Q36">
      <v>6842.8</v>
    </nc>
  </rcc>
  <rcc rId="16050" sId="8" numFmtId="4">
    <oc r="Q24">
      <v>10307.200000000001</v>
    </oc>
    <nc r="Q24">
      <v>10287.200000000001</v>
    </nc>
  </rcc>
</revisions>
</file>

<file path=xl/revisions/revisionLog7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Q48">
    <dxf>
      <fill>
        <patternFill patternType="solid">
          <bgColor rgb="FF00B050"/>
        </patternFill>
      </fill>
    </dxf>
  </rfmt>
  <rfmt sheetId="8" sqref="M48">
    <dxf>
      <fill>
        <patternFill patternType="solid">
          <bgColor rgb="FF00B050"/>
        </patternFill>
      </fill>
    </dxf>
  </rfmt>
  <rfmt sheetId="8" sqref="U48">
    <dxf>
      <fill>
        <patternFill patternType="solid">
          <bgColor rgb="FF00B050"/>
        </patternFill>
      </fill>
    </dxf>
  </rfmt>
  <rfmt sheetId="8" sqref="G48">
    <dxf>
      <fill>
        <patternFill patternType="solid">
          <bgColor rgb="FF00B050"/>
        </patternFill>
      </fill>
    </dxf>
  </rfmt>
  <rfmt sheetId="8" sqref="I48">
    <dxf>
      <fill>
        <patternFill patternType="solid">
          <bgColor rgb="FF00B050"/>
        </patternFill>
      </fill>
    </dxf>
  </rfmt>
  <rcc rId="16051" sId="8">
    <nc r="E48">
      <v>301641.8</v>
    </nc>
  </rcc>
  <rfmt sheetId="8" sqref="E48" start="0" length="2147483647">
    <dxf>
      <font>
        <color rgb="FFFF0000"/>
      </font>
    </dxf>
  </rfmt>
  <rcc rId="16052" sId="8" numFmtId="4">
    <oc r="E26">
      <v>19093.900000000001</v>
    </oc>
    <nc r="E26">
      <v>15430.9</v>
    </nc>
  </rcc>
  <rcc rId="16053" sId="8" numFmtId="4">
    <oc r="C26">
      <v>1673.7</v>
    </oc>
    <nc r="C26">
      <f>1673.7+3663</f>
    </nc>
  </rcc>
</revisions>
</file>

<file path=xl/revisions/revisionLog7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E48">
    <dxf>
      <fill>
        <patternFill patternType="solid">
          <bgColor rgb="FF00B050"/>
        </patternFill>
      </fill>
    </dxf>
  </rfmt>
</revisions>
</file>

<file path=xl/revisions/revisionLog7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54" sId="8" numFmtId="4">
    <nc r="N38">
      <v>6082.8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67" sId="8">
    <oc r="W40">
      <f>SUM(W36:W39)</f>
    </oc>
    <nc r="W40">
      <f>SUM(W36:W39)</f>
    </nc>
  </rcc>
  <rcc rId="16068" sId="8">
    <oc r="U40">
      <f>SUM(U36:U39)</f>
    </oc>
    <nc r="U40">
      <f>SUM(U36:U39)</f>
    </nc>
  </rcc>
  <rcc rId="16069" sId="8">
    <oc r="S40">
      <f>SUM(S36:S39)</f>
    </oc>
    <nc r="S40">
      <f>SUM(S36:S39)</f>
    </nc>
  </rcc>
  <rcc rId="16070" sId="8">
    <oc r="Q40">
      <f>SUM(Q36:Q39)</f>
    </oc>
    <nc r="Q40">
      <f>SUM(Q36:Q39)</f>
    </nc>
  </rcc>
  <rcc rId="16071" sId="8">
    <oc r="N40">
      <f>SUM(N36:N39)</f>
    </oc>
    <nc r="N40">
      <f>SUM(N36:N39)</f>
    </nc>
  </rcc>
  <rcc rId="16072" sId="8">
    <oc r="M40">
      <f>SUM(M36:M39)</f>
    </oc>
    <nc r="M40">
      <f>SUM(M36:M39)</f>
    </nc>
  </rcc>
  <rcc rId="16073" sId="8">
    <oc r="W41">
      <f>SUM(W11+W19+W27+W35+W40)</f>
    </oc>
    <nc r="W41">
      <f>SUM(W11+W19+W27+W35+W40)</f>
    </nc>
  </rcc>
  <rfmt sheetId="8" sqref="S51" start="0" length="0">
    <dxf>
      <numFmt numFmtId="4" formatCode="#,##0.00"/>
    </dxf>
  </rfmt>
  <rcc rId="16074" sId="8">
    <oc r="W38">
      <f>SUM(S38+U38)</f>
    </oc>
    <nc r="W38">
      <f>SUM(S38+U38)</f>
    </nc>
  </rcc>
  <rcc rId="16075" sId="8">
    <oc r="W37">
      <f>SUM(S37+U37)</f>
    </oc>
    <nc r="W37">
      <f>SUM(S37+U37)</f>
    </nc>
  </rcc>
  <rcc rId="16076" sId="8">
    <oc r="W6">
      <f>SUM(S6+U6)</f>
    </oc>
    <nc r="W6">
      <f>SUM(S6+U6)</f>
    </nc>
  </rcc>
  <rcc rId="16077" sId="8">
    <oc r="W7">
      <f>SUM(S7+U7)</f>
    </oc>
    <nc r="W7">
      <f>SUM(S7+U7)</f>
    </nc>
  </rcc>
  <rcc rId="16078" sId="8">
    <oc r="W8">
      <f>SUM(S8+U8)</f>
    </oc>
    <nc r="W8">
      <f>SUM(S8+U8)</f>
    </nc>
  </rcc>
  <rcc rId="16079" sId="8">
    <oc r="W10">
      <f>SUM(S10+U10)</f>
    </oc>
    <nc r="W10">
      <f>SUM(S10+U10)</f>
    </nc>
  </rcc>
  <rcc rId="16080" sId="8">
    <oc r="W12">
      <f>SUM(S12+U12)</f>
    </oc>
    <nc r="W12">
      <f>SUM(S12+U12)</f>
    </nc>
  </rcc>
  <rcc rId="16081" sId="8">
    <oc r="W13">
      <f>SUM(S13+U13)</f>
    </oc>
    <nc r="W13">
      <f>SUM(S13+U13)</f>
    </nc>
  </rcc>
  <rcc rId="16082" sId="8">
    <oc r="W14">
      <f>SUM(S14+U14)</f>
    </oc>
    <nc r="W14">
      <f>SUM(S14+U14)</f>
    </nc>
  </rcc>
  <rcc rId="16083" sId="8">
    <oc r="W15">
      <f>SUM(S15+U15)</f>
    </oc>
    <nc r="W15">
      <f>SUM(S15+U15)</f>
    </nc>
  </rcc>
  <rcc rId="16084" sId="8">
    <oc r="W16">
      <f>SUM(C16+E16+G16+I16+K16+M16+Q16+U16)</f>
    </oc>
    <nc r="W16">
      <f>SUM(S16+U16)</f>
    </nc>
  </rcc>
  <rcc rId="16085" sId="8">
    <oc r="W25">
      <f>SUM(S25+U25)</f>
    </oc>
    <nc r="W25">
      <f>SUM(S25+U25)</f>
    </nc>
  </rcc>
</revisions>
</file>

<file path=xl/revisions/revisionLog7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K48">
    <dxf>
      <fill>
        <patternFill patternType="solid">
          <bgColor rgb="FFFFFF00"/>
        </patternFill>
      </fill>
    </dxf>
  </rfmt>
  <rfmt sheetId="8" sqref="K48">
    <dxf>
      <fill>
        <patternFill>
          <bgColor rgb="FF00B050"/>
        </patternFill>
      </fill>
    </dxf>
  </rfmt>
  <rcc rId="16086" sId="8">
    <oc r="E48">
      <v>301641.8</v>
    </oc>
    <nc r="E48"/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99" sId="8">
    <nc r="C48" t="inlineStr">
      <is>
        <t>10 CHF zu viel</t>
      </is>
    </nc>
  </rcc>
  <rfmt sheetId="8" sqref="C48">
    <dxf>
      <fill>
        <patternFill patternType="solid">
          <bgColor rgb="FFFF0000"/>
        </patternFill>
      </fill>
    </dxf>
  </rfmt>
  <rfmt sheetId="8" sqref="C48" start="0" length="2147483647">
    <dxf>
      <font>
        <color theme="0"/>
      </font>
    </dxf>
  </rfmt>
</revisions>
</file>

<file path=xl/revisions/revisionLog7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00" sId="9" numFmtId="34">
    <nc r="Z5">
      <v>24</v>
    </nc>
  </rcc>
  <rcc rId="16101" sId="9">
    <nc r="Y5" t="inlineStr">
      <is>
        <t>sonnig</t>
      </is>
    </nc>
  </rcc>
  <rcc rId="16102" sId="8" numFmtId="4">
    <nc r="M39">
      <v>1440.2</v>
    </nc>
  </rcc>
  <rcc rId="16103" sId="8" numFmtId="4">
    <nc r="U39">
      <v>10</v>
    </nc>
  </rcc>
  <rcc rId="16104" sId="8" numFmtId="4">
    <nc r="G39">
      <v>93.8</v>
    </nc>
  </rcc>
  <rcc rId="16105" sId="8" numFmtId="4">
    <nc r="E39">
      <v>738.1</v>
    </nc>
  </rcc>
  <rcc rId="16106" sId="8" numFmtId="4">
    <nc r="I39">
      <v>0</v>
    </nc>
  </rcc>
  <rcc rId="16107" sId="8" numFmtId="4">
    <nc r="K39">
      <v>0</v>
    </nc>
  </rcc>
  <rcc rId="16108" sId="8" numFmtId="4">
    <nc r="Q39">
      <v>7180.9</v>
    </nc>
  </rcc>
  <rcc rId="16109" sId="8" numFmtId="4">
    <nc r="C39">
      <v>8438.2000000000007</v>
    </nc>
  </rcc>
  <rfmt sheetId="8" sqref="C48" start="0" length="2147483647">
    <dxf>
      <font>
        <color rgb="FF00B050"/>
      </font>
    </dxf>
  </rfmt>
  <rfmt sheetId="8" sqref="C48" start="0" length="2147483647">
    <dxf/>
  </rfmt>
  <rfmt sheetId="8" sqref="C48" start="0" length="2147483647">
    <dxf/>
  </rfmt>
  <rfmt sheetId="8" sqref="C48" start="0" length="2147483647">
    <dxf/>
  </rfmt>
  <rfmt sheetId="8" sqref="C48" start="0" length="2147483647">
    <dxf/>
  </rfmt>
  <rcc rId="16110" sId="8">
    <oc r="C48" t="inlineStr">
      <is>
        <t>10 CHF zu viel</t>
      </is>
    </oc>
    <nc r="C48"/>
  </rcc>
  <rfmt sheetId="8" sqref="C48">
    <dxf>
      <fill>
        <patternFill>
          <bgColor rgb="FF00B050"/>
        </patternFill>
      </fill>
    </dxf>
  </rfmt>
</revisions>
</file>

<file path=xl/revisions/revisionLog7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5:XFD8">
    <dxf>
      <fill>
        <patternFill patternType="none">
          <bgColor auto="1"/>
        </patternFill>
      </fill>
    </dxf>
  </rfmt>
  <rfmt sheetId="8" sqref="A5:AB5">
    <dxf>
      <fill>
        <patternFill patternType="solid">
          <bgColor theme="0" tint="-4.9989318521683403E-2"/>
        </patternFill>
      </fill>
    </dxf>
  </rfmt>
  <rfmt sheetId="8" sqref="W9:X9">
    <dxf>
      <fill>
        <patternFill>
          <bgColor theme="0" tint="-4.9989318521683403E-2"/>
        </patternFill>
      </fill>
    </dxf>
  </rfmt>
  <rfmt sheetId="8" sqref="W6:X8">
    <dxf>
      <fill>
        <patternFill patternType="solid">
          <bgColor rgb="FFFFFFCC"/>
        </patternFill>
      </fill>
    </dxf>
  </rfmt>
  <rcc rId="16111" sId="8">
    <oc r="AD11">
      <f>C11+E11+G11+I11+K11+M11+U11</f>
    </oc>
    <nc r="AD11"/>
  </rcc>
  <rcc rId="16112" sId="8">
    <oc r="AD19">
      <f>C19+E19+G19+I19+K19+M19+U19</f>
    </oc>
    <nc r="AD19"/>
  </rcc>
  <rcc rId="16113" sId="8">
    <oc r="AD27">
      <f>C27+E27+G27+I27+K27+M27+U27</f>
    </oc>
    <nc r="AD27"/>
  </rcc>
  <rcc rId="16114" sId="8">
    <oc r="AD35">
      <f>C35+E35+G35+I35+K35+M35+U35</f>
    </oc>
    <nc r="AD35"/>
  </rcc>
  <rfmt sheetId="8" sqref="AD40" start="0" length="0">
    <dxf>
      <numFmt numFmtId="4" formatCode="#,##0.00"/>
    </dxf>
  </rfmt>
  <rcc rId="16115" sId="8">
    <oc r="W39">
      <f>SUM(S39+U39)</f>
    </oc>
    <nc r="W39">
      <f>SUM(S39+U39)</f>
    </nc>
  </rcc>
  <rcc rId="16116" sId="8" numFmtId="4">
    <oc r="U40">
      <f>SUM(U36:U39)</f>
    </oc>
    <nc r="U40">
      <f>SUM(U36:U39)</f>
    </nc>
  </rcc>
  <rcc rId="16117" sId="8" numFmtId="4">
    <oc r="U39">
      <v>10</v>
    </oc>
    <nc r="U39">
      <v>0</v>
    </nc>
  </rcc>
  <rcc rId="16118" sId="8" numFmtId="4">
    <nc r="N39">
      <v>0</v>
    </nc>
  </rcc>
  <rfmt sheetId="8" sqref="C48:U48">
    <dxf>
      <fill>
        <patternFill patternType="none">
          <bgColor auto="1"/>
        </patternFill>
      </fill>
    </dxf>
  </rfmt>
  <rfmt sheetId="8" sqref="AD9:AD10">
    <dxf>
      <fill>
        <patternFill patternType="none">
          <bgColor auto="1"/>
        </patternFill>
      </fill>
    </dxf>
  </rfmt>
  <rcc rId="16119" sId="8">
    <oc r="AF18" t="inlineStr">
      <is>
        <t>bis hierhin Hotel, Seminar, Bankett, Pavillon, Lounge, Terrasse ok</t>
      </is>
    </oc>
    <nc r="AF18"/>
  </rcc>
  <rcc rId="16120" sId="8" odxf="1" dxf="1">
    <nc r="AD40">
      <f>SUM(AD5:AD39)</f>
    </nc>
    <ndxf>
      <font>
        <b/>
        <sz val="11"/>
        <color theme="1"/>
        <name val="DIN Offc"/>
        <family val="2"/>
        <scheme val="none"/>
      </font>
    </ndxf>
  </rcc>
</revisions>
</file>

<file path=xl/revisions/revisionLog7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21" sId="8" numFmtId="4">
    <oc r="N39">
      <v>0</v>
    </oc>
    <nc r="N39">
      <v>6421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34" sId="9" numFmtId="4">
    <nc r="N5">
      <v>2490</v>
    </nc>
  </rcc>
  <rcc rId="16135" sId="9" numFmtId="4">
    <nc r="N6">
      <v>0</v>
    </nc>
  </rcc>
  <rcc rId="16136" sId="9" numFmtId="4">
    <nc r="N7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49" sId="9" numFmtId="4">
    <nc r="I5">
      <v>0</v>
    </nc>
  </rcc>
  <rcc rId="16150" sId="9" numFmtId="4">
    <nc r="K5">
      <v>24755.200000000001</v>
    </nc>
  </rcc>
  <rcc rId="16151" sId="9" numFmtId="4">
    <nc r="G5">
      <v>770.9</v>
    </nc>
  </rcc>
  <rcc rId="16152" sId="9" numFmtId="4">
    <nc r="U5">
      <v>1275.8</v>
    </nc>
  </rcc>
  <rcc rId="16153" sId="9" numFmtId="4">
    <nc r="C5">
      <v>1479.7</v>
    </nc>
  </rcc>
  <rcc rId="16154" sId="9" numFmtId="4">
    <nc r="E5">
      <v>15591.6</v>
    </nc>
  </rcc>
  <rcc rId="16155" sId="9" numFmtId="4">
    <nc r="Q5">
      <v>8010.3</v>
    </nc>
  </rcc>
  <rcc rId="16156" sId="9">
    <nc r="Y6" t="inlineStr">
      <is>
        <t>sonnig, hohe Wolkenfelder</t>
      </is>
    </nc>
  </rcc>
  <rcc rId="16157" sId="9" numFmtId="34">
    <nc r="Z6">
      <v>26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7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70" sId="9" numFmtId="4">
    <nc r="U6">
      <v>3800.2</v>
    </nc>
  </rcc>
  <rcc rId="16171" sId="9" numFmtId="4">
    <nc r="I6">
      <v>3812</v>
    </nc>
  </rcc>
  <rcc rId="16172" sId="9" numFmtId="4">
    <nc r="K6">
      <f>20531.1-I6</f>
    </nc>
  </rcc>
  <rcc rId="16173" sId="9" numFmtId="4">
    <nc r="C6">
      <v>2738.2</v>
    </nc>
  </rcc>
  <rcc rId="16174" sId="9" numFmtId="4">
    <nc r="E6">
      <v>16851.8</v>
    </nc>
  </rcc>
  <rcc rId="16175" sId="9" numFmtId="4">
    <nc r="G6">
      <v>904.9</v>
    </nc>
  </rcc>
  <rcc rId="16176" sId="9" numFmtId="4">
    <nc r="M5">
      <v>0</v>
    </nc>
  </rcc>
  <rcc rId="16177" sId="9" numFmtId="4">
    <nc r="M6">
      <v>0</v>
    </nc>
  </rcc>
  <rcc rId="16178" sId="9">
    <nc r="Y7" t="inlineStr">
      <is>
        <t>sonnig, hohe Wolkenfelder</t>
      </is>
    </nc>
  </rcc>
  <rcc rId="16179" sId="9" numFmtId="34">
    <nc r="Z7">
      <v>26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92" sId="9" numFmtId="4">
    <nc r="Q6">
      <v>9761.7999999999993</v>
    </nc>
  </rcc>
</revisions>
</file>

<file path=xl/revisions/revisionLog7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93" sId="9" numFmtId="4">
    <nc r="U7">
      <v>4200.3</v>
    </nc>
  </rcc>
  <rcc rId="16194" sId="9" numFmtId="4">
    <nc r="K7">
      <v>8220.1</v>
    </nc>
  </rcc>
  <rcc rId="16195" sId="9">
    <oc r="Z8">
      <f>SUM(Z5:Z7)/5</f>
    </oc>
    <nc r="Z8">
      <f>SUM(Z5:Z7)/3</f>
    </nc>
  </rcc>
  <rcc rId="16196" sId="9">
    <nc r="Y9" t="inlineStr">
      <is>
        <t>sonnig</t>
      </is>
    </nc>
  </rcc>
  <rcc rId="16197" sId="9" numFmtId="34">
    <nc r="Z9">
      <v>26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10" sId="9" numFmtId="4">
    <nc r="I7">
      <v>0</v>
    </nc>
  </rcc>
  <rcc rId="16211" sId="9" numFmtId="4">
    <nc r="G7">
      <v>1423.8</v>
    </nc>
  </rcc>
  <rcc rId="16212" sId="9">
    <nc r="C7">
      <f>10+380.5</f>
    </nc>
  </rcc>
  <rcc rId="16213" sId="9" numFmtId="4">
    <nc r="E7">
      <v>19491.400000000001</v>
    </nc>
  </rcc>
  <rcc rId="16214" sId="9" numFmtId="4">
    <nc r="M7">
      <v>0</v>
    </nc>
  </rcc>
</revisions>
</file>

<file path=xl/revisions/revisionLog7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15" sId="9">
    <oc r="M8">
      <f>SUM(M5:M7)</f>
    </oc>
    <nc r="M8">
      <f>SUM(M5:M7)</f>
    </nc>
  </rcc>
  <rcc rId="16216" sId="9">
    <nc r="M9" t="inlineStr">
      <is>
        <t>.</t>
      </is>
    </nc>
  </rcc>
  <rcc rId="16217" sId="9" numFmtId="4">
    <nc r="Q7">
      <v>5707.2</v>
    </nc>
  </rcc>
</revisions>
</file>

<file path=xl/revisions/revisionLog7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18" sId="9">
    <oc r="AD9">
      <f>C9+E9+G9+I9+K9+M9+U9</f>
    </oc>
    <nc r="AD9">
      <f>C9+E9+G9+I9+K9+M9+U9</f>
    </nc>
  </rcc>
  <rcc rId="16219" sId="9">
    <oc r="AD10">
      <f>C10+E10+G10+I10+K10+M10+U10</f>
    </oc>
    <nc r="AD10">
      <f>C10+E10+G10+I10+K10+M10+U10</f>
    </nc>
  </rcc>
</revisions>
</file>

<file path=xl/revisions/revisionLog7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44" sId="9" numFmtId="4">
    <nc r="N9">
      <v>6953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57" sId="9" numFmtId="4">
    <nc r="N10">
      <v>8525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70" sId="9" numFmtId="34">
    <nc r="Z10">
      <v>27</v>
    </nc>
  </rcc>
  <rcc rId="16271" sId="9">
    <nc r="Y10" t="inlineStr">
      <is>
        <t>sonnig</t>
      </is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7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84" sId="9" numFmtId="4">
    <nc r="K9">
      <v>3881.2</v>
    </nc>
  </rcc>
  <rcc rId="16285" sId="9" numFmtId="4">
    <oc r="M9" t="inlineStr">
      <is>
        <t>.</t>
      </is>
    </oc>
    <nc r="M9">
      <v>2120.8000000000002</v>
    </nc>
  </rcc>
  <rcc rId="16286" sId="9" numFmtId="4">
    <nc r="U9">
      <v>1916</v>
    </nc>
  </rcc>
  <rcc rId="16287" sId="9" numFmtId="4">
    <nc r="G9">
      <v>465.1</v>
    </nc>
  </rcc>
  <rcc rId="16288" sId="9" numFmtId="4">
    <nc r="C9">
      <v>654.20000000000005</v>
    </nc>
  </rcc>
  <rcc rId="16289" sId="9" numFmtId="4">
    <nc r="E9">
      <v>11561</v>
    </nc>
  </rcc>
  <rcc rId="16290" sId="9">
    <oc r="S9">
      <f>SUM(C9+E9+G9+I9+K9+O9+Q9)</f>
    </oc>
    <nc r="S9">
      <f>SUM(C9+E9+G9+I9+K9+O9+Q9)</f>
    </nc>
  </rcc>
  <rcc rId="16291" sId="9" numFmtId="4">
    <nc r="O9">
      <v>9073.7999999999993</v>
    </nc>
  </rcc>
  <rcc rId="16292" sId="9" numFmtId="4">
    <nc r="Q9">
      <v>8526.75</v>
    </nc>
  </rcc>
  <rcc rId="16293" sId="9" numFmtId="4">
    <nc r="K10">
      <v>3538.2</v>
    </nc>
  </rcc>
  <rcc rId="16294" sId="9" numFmtId="4">
    <nc r="I9">
      <v>0</v>
    </nc>
  </rcc>
  <rcc rId="16295" sId="9" numFmtId="4">
    <nc r="M10">
      <v>577.4</v>
    </nc>
  </rcc>
  <rcc rId="16296" sId="9" numFmtId="4">
    <nc r="U10">
      <v>3010.5</v>
    </nc>
  </rcc>
  <rcc rId="16297" sId="9" numFmtId="4">
    <nc r="O10">
      <v>9102.4</v>
    </nc>
  </rcc>
  <rcc rId="16298" sId="9" numFmtId="4">
    <nc r="G10">
      <v>506.1</v>
    </nc>
  </rcc>
  <rcc rId="16299" sId="9" numFmtId="4">
    <nc r="I10">
      <v>0</v>
    </nc>
  </rcc>
  <rcc rId="16300" sId="9" numFmtId="4">
    <nc r="E10">
      <v>15153.2</v>
    </nc>
  </rcc>
  <rcc rId="16301" sId="9" numFmtId="4">
    <nc r="C10">
      <v>506.3</v>
    </nc>
  </rcc>
  <rcc rId="16302" sId="9" numFmtId="34">
    <nc r="Z11">
      <v>25</v>
    </nc>
  </rcc>
  <rcc rId="16303" sId="9">
    <nc r="Y11" t="inlineStr">
      <is>
        <t>sonnig</t>
      </is>
    </nc>
  </rcc>
  <rcc rId="16304" sId="9" numFmtId="4">
    <nc r="Q10">
      <v>4762.8999999999996</v>
    </nc>
  </rcc>
</revisions>
</file>

<file path=xl/revisions/revisionLog7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05" sId="9" numFmtId="4">
    <nc r="N11">
      <v>8356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18" sId="9" numFmtId="4">
    <nc r="K11">
      <v>289.2</v>
    </nc>
  </rcc>
  <rcc rId="16319" sId="9" numFmtId="4">
    <nc r="M11">
      <v>1365.1</v>
    </nc>
  </rcc>
  <rcc rId="16320" sId="9" numFmtId="4">
    <nc r="U11">
      <v>4223.8</v>
    </nc>
  </rcc>
  <rcc rId="16321" sId="9" numFmtId="4">
    <nc r="G11">
      <v>696</v>
    </nc>
  </rcc>
  <rcc rId="16322" sId="9" numFmtId="4">
    <nc r="E11">
      <v>11844.9</v>
    </nc>
  </rcc>
  <rcc rId="16323" sId="9" numFmtId="4">
    <nc r="C11">
      <f>5.1+140.3</f>
    </nc>
  </rcc>
  <rcc rId="16324" sId="9">
    <nc r="Y12" t="inlineStr">
      <is>
        <t>sonnig</t>
      </is>
    </nc>
  </rcc>
  <rcc rId="16325" sId="9" numFmtId="34">
    <nc r="Z12">
      <v>26</v>
    </nc>
  </rcc>
  <rcc rId="16326" sId="9" numFmtId="4">
    <nc r="I11">
      <v>0</v>
    </nc>
  </rcc>
  <rcc rId="16327" sId="9" numFmtId="4">
    <nc r="Q11">
      <v>8158.2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40" sId="9">
    <oc r="W11">
      <f>SUM(S11+U11)</f>
    </oc>
    <nc r="W11">
      <f>SUM(S11+U11)</f>
    </nc>
  </rcc>
  <rcc rId="16341" sId="9">
    <nc r="O5">
      <f>M5+N5</f>
    </nc>
  </rcc>
  <rcc rId="16342" sId="9" odxf="1" dxf="1">
    <nc r="O6">
      <f>M6+N6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6343" sId="9" odxf="1" dxf="1">
    <nc r="O7">
      <f>M7+N7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6344" sId="9" numFmtId="4">
    <oc r="O9">
      <v>9073.7999999999993</v>
    </oc>
    <nc r="O9">
      <f>M9+N9</f>
    </nc>
  </rcc>
  <rcc rId="16345" sId="9" numFmtId="4">
    <oc r="O10">
      <v>9102.4</v>
    </oc>
    <nc r="O10">
      <f>M10+N10</f>
    </nc>
  </rcc>
  <rcc rId="16346" sId="9">
    <nc r="O11">
      <f>M11+N11</f>
    </nc>
  </rcc>
  <rcc rId="16347" sId="9">
    <nc r="O12">
      <f>M12+N12</f>
    </nc>
  </rcc>
  <rcc rId="16348" sId="9">
    <nc r="O13">
      <f>M13+N13</f>
    </nc>
  </rcc>
  <rcc rId="16349" sId="9" odxf="1" dxf="1">
    <nc r="O14">
      <f>M14+N14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6350" sId="9" odxf="1" dxf="1">
    <nc r="O15">
      <f>M15+N15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</revisions>
</file>

<file path=xl/revisions/revisionLog7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51" sId="9" odxf="1" dxf="1">
    <oc r="O14">
      <f>M14+N14</f>
    </oc>
    <nc r="O14">
      <f>M14+N14</f>
    </nc>
    <odxf>
      <fill>
        <patternFill patternType="none">
          <bgColor indexed="65"/>
        </patternFill>
      </fill>
      <border outline="0">
        <left style="thin">
          <color indexed="64"/>
        </left>
      </border>
    </odxf>
    <ndxf>
      <fill>
        <patternFill patternType="solid">
          <bgColor theme="0" tint="-4.9989318521683403E-2"/>
        </patternFill>
      </fill>
      <border outline="0">
        <left/>
      </border>
    </ndxf>
  </rcc>
  <rcc rId="16352" sId="9" odxf="1" dxf="1">
    <oc r="O15">
      <f>M15+N15</f>
    </oc>
    <nc r="O15">
      <f>M15+N15</f>
    </nc>
    <odxf>
      <fill>
        <patternFill patternType="none">
          <bgColor indexed="65"/>
        </patternFill>
      </fill>
      <border outline="0">
        <left style="thin">
          <color indexed="64"/>
        </left>
      </border>
    </odxf>
    <ndxf>
      <fill>
        <patternFill patternType="solid">
          <bgColor theme="0" tint="-4.9989318521683403E-2"/>
        </patternFill>
      </fill>
      <border outline="0">
        <left/>
      </border>
    </ndxf>
  </rcc>
  <rcc rId="16353" sId="9">
    <nc r="O17">
      <f>M17+N17</f>
    </nc>
  </rcc>
  <rcc rId="16354" sId="9">
    <nc r="O18">
      <f>M18+N18</f>
    </nc>
  </rcc>
  <rcc rId="16355" sId="9">
    <nc r="O19">
      <f>M19+N19</f>
    </nc>
  </rcc>
  <rcc rId="16356" sId="9">
    <nc r="O20">
      <f>M20+N20</f>
    </nc>
  </rcc>
  <rcc rId="16357" sId="9">
    <nc r="O21">
      <f>M21+N21</f>
    </nc>
  </rcc>
  <rfmt sheetId="9" sqref="O22" start="0" length="0">
    <dxf>
      <fill>
        <patternFill patternType="none">
          <bgColor indexed="65"/>
        </patternFill>
      </fill>
    </dxf>
  </rfmt>
  <rfmt sheetId="9" sqref="O23" start="0" length="0">
    <dxf>
      <fill>
        <patternFill patternType="none">
          <bgColor indexed="65"/>
        </patternFill>
      </fill>
    </dxf>
  </rfmt>
  <rcc rId="16358" sId="9" odxf="1" dxf="1">
    <nc r="O22">
      <f>M22+N22</f>
    </nc>
    <ndxf>
      <fill>
        <patternFill patternType="solid">
          <bgColor theme="0" tint="-4.9989318521683403E-2"/>
        </patternFill>
      </fill>
      <border outline="0">
        <left/>
      </border>
    </ndxf>
  </rcc>
  <rcc rId="16359" sId="9" odxf="1" dxf="1">
    <nc r="O23">
      <f>M23+N23</f>
    </nc>
    <ndxf>
      <fill>
        <patternFill patternType="solid">
          <bgColor theme="0" tint="-4.9989318521683403E-2"/>
        </patternFill>
      </fill>
      <border outline="0">
        <left/>
      </border>
    </ndxf>
  </rcc>
  <rcc rId="16360" sId="9">
    <nc r="O25">
      <f>M25+N25</f>
    </nc>
  </rcc>
  <rcc rId="16361" sId="9">
    <nc r="O26">
      <f>M26+N26</f>
    </nc>
  </rcc>
  <rcc rId="16362" sId="9">
    <nc r="O27">
      <f>M27+N27</f>
    </nc>
  </rcc>
  <rcc rId="16363" sId="9">
    <nc r="O28">
      <f>M28+N28</f>
    </nc>
  </rcc>
  <rcc rId="16364" sId="9">
    <nc r="O29">
      <f>M29+N29</f>
    </nc>
  </rcc>
  <rfmt sheetId="9" sqref="O30" start="0" length="0">
    <dxf>
      <fill>
        <patternFill patternType="none">
          <bgColor indexed="65"/>
        </patternFill>
      </fill>
    </dxf>
  </rfmt>
  <rfmt sheetId="9" sqref="O31" start="0" length="0">
    <dxf>
      <fill>
        <patternFill patternType="none">
          <bgColor indexed="65"/>
        </patternFill>
      </fill>
    </dxf>
  </rfmt>
  <rcc rId="16365" sId="9" odxf="1" dxf="1">
    <nc r="O30">
      <f>M30+N30</f>
    </nc>
    <ndxf>
      <fill>
        <patternFill patternType="solid">
          <bgColor theme="0" tint="-4.9989318521683403E-2"/>
        </patternFill>
      </fill>
      <border outline="0">
        <left/>
      </border>
    </ndxf>
  </rcc>
  <rcc rId="16366" sId="9" odxf="1" dxf="1">
    <nc r="O31">
      <f>M31+N31</f>
    </nc>
    <ndxf>
      <fill>
        <patternFill patternType="solid">
          <bgColor theme="0" tint="-4.9989318521683403E-2"/>
        </patternFill>
      </fill>
      <border outline="0">
        <left/>
      </border>
    </ndxf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79" sId="9">
    <nc r="O33">
      <f>M33+N33</f>
    </nc>
  </rcc>
  <rcc rId="16380" sId="9">
    <nc r="O34">
      <f>M34+N34</f>
    </nc>
  </rcc>
  <rcc rId="16381" sId="9">
    <nc r="O35">
      <f>M35+N35</f>
    </nc>
  </rcc>
  <rcc rId="16382" sId="9">
    <nc r="O36">
      <f>M36+N36</f>
    </nc>
  </rcc>
  <rcc rId="16383" sId="9">
    <nc r="O37">
      <f>M37+N37</f>
    </nc>
  </rcc>
  <rfmt sheetId="9" sqref="O38" start="0" length="0">
    <dxf>
      <fill>
        <patternFill patternType="none">
          <bgColor indexed="65"/>
        </patternFill>
      </fill>
    </dxf>
  </rfmt>
  <rcc rId="16384" sId="9" odxf="1" dxf="1">
    <nc r="O38">
      <f>M38+N38</f>
    </nc>
    <ndxf>
      <fill>
        <patternFill patternType="solid">
          <bgColor theme="0" tint="-4.9989318521683403E-2"/>
        </patternFill>
      </fill>
      <border outline="0">
        <left/>
        <right/>
      </border>
    </ndxf>
  </rcc>
</revisions>
</file>

<file path=xl/revisions/revisionLog7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85" sId="9" numFmtId="4">
    <oc r="N11">
      <v>8356</v>
    </oc>
    <nc r="N11">
      <v>7956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98" sId="9" numFmtId="4">
    <nc r="N12">
      <v>5351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23" sId="9">
    <oc r="O15">
      <f>M15+N15</f>
    </oc>
    <nc r="O15" t="inlineStr">
      <is>
        <t xml:space="preserve"> </t>
      </is>
    </nc>
  </rcc>
</revisions>
</file>

<file path=xl/revisions/revisionLog7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24" sId="9">
    <nc r="Y13" t="inlineStr">
      <is>
        <t>sonnig</t>
      </is>
    </nc>
  </rcc>
  <rcc rId="16425" sId="9" numFmtId="34">
    <nc r="Z13">
      <v>30</v>
    </nc>
  </rcc>
  <rcc rId="16426" sId="9" numFmtId="4">
    <nc r="U12">
      <v>4009.4</v>
    </nc>
  </rcc>
  <rcc rId="16427" sId="9" numFmtId="4">
    <nc r="M12">
      <v>695.5</v>
    </nc>
  </rcc>
  <rcc rId="16428" sId="9" numFmtId="4">
    <nc r="G12">
      <v>868.4</v>
    </nc>
  </rcc>
  <rcc rId="16429" sId="9" numFmtId="4">
    <nc r="E12">
      <v>15221.4</v>
    </nc>
  </rcc>
  <rcc rId="16430" sId="9" numFmtId="4">
    <nc r="I12">
      <v>0</v>
    </nc>
  </rcc>
  <rcc rId="16431" sId="9" numFmtId="4">
    <nc r="K12">
      <v>0</v>
    </nc>
  </rcc>
  <rcc rId="16432" sId="9" numFmtId="4">
    <nc r="C12">
      <v>460.2</v>
    </nc>
  </rcc>
  <rcc rId="16433" sId="9" numFmtId="4">
    <nc r="Q12">
      <v>8443.2999999999993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46" sId="9">
    <oc r="S15">
      <f>SUM(C15+E15+G15+I15+K15+O15+Q15)</f>
    </oc>
    <nc r="S15"/>
  </rcc>
  <rm rId="16447" sheetId="9" source="S15" destination="S1" sourceSheetId="9">
    <rfmt sheetId="9" sqref="S1" start="0" length="0">
      <dxf>
        <alignment vertical="center"/>
      </dxf>
    </rfmt>
  </rm>
  <rfmt sheetId="9" s="1" sqref="S15" start="0" length="0">
    <dxf>
      <font>
        <sz val="11"/>
        <color auto="1"/>
        <name val="DIN Offc"/>
        <family val="2"/>
        <scheme val="none"/>
      </font>
      <numFmt numFmtId="35" formatCode="_ * #,##0.00_ ;_ * \-#,##0.00_ ;_ * &quot;-&quot;??_ ;_ @_ "/>
      <fill>
        <patternFill patternType="solid">
          <bgColor theme="0" tint="-4.9989318521683403E-2"/>
        </patternFill>
      </fill>
      <alignment horizontal="center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9" sqref="S15">
    <dxf>
      <numFmt numFmtId="170" formatCode="#,##0.00_ ;\-#,##0.00\ "/>
    </dxf>
  </rfmt>
  <rcc rId="16448" sId="9">
    <oc r="O15" t="inlineStr">
      <is>
        <t xml:space="preserve"> </t>
      </is>
    </oc>
    <nc r="O15"/>
  </rcc>
  <rcc rId="16449" sId="9" odxf="1" dxf="1">
    <nc r="S15">
      <f>SUM(C15+E15+G15+I15+K15+O15+Q15)</f>
    </nc>
    <ndxf>
      <numFmt numFmtId="35" formatCode="_ * #,##0.00_ ;_ * \-#,##0.00_ ;_ * &quot;-&quot;??_ ;_ @_ "/>
    </ndxf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62" sId="9" numFmtId="4">
    <nc r="N13">
      <v>2314</v>
    </nc>
  </rcc>
  <rcc rId="16463" sId="9" numFmtId="4">
    <nc r="N14">
      <v>0</v>
    </nc>
  </rcc>
  <rcc rId="16464" sId="9" numFmtId="4">
    <nc r="N15">
      <v>0</v>
    </nc>
  </rcc>
  <rcc rId="16465" sId="9">
    <nc r="O15">
      <f>M15+N15</f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90" sId="9" numFmtId="34">
    <nc r="Z14">
      <v>28</v>
    </nc>
  </rcc>
  <rcc rId="16491" sId="9">
    <nc r="Y14" t="inlineStr">
      <is>
        <t>sonnig</t>
      </is>
    </nc>
  </rcc>
  <rcc rId="16492" sId="9" numFmtId="4">
    <nc r="U13">
      <v>4327.2</v>
    </nc>
  </rcc>
  <rcc rId="16493" sId="9" numFmtId="4">
    <nc r="K13">
      <v>7084.4</v>
    </nc>
  </rcc>
  <rcc rId="16494" sId="9" numFmtId="4">
    <nc r="I13">
      <v>4068</v>
    </nc>
  </rcc>
  <rcc rId="16495" sId="9" numFmtId="4">
    <nc r="G13">
      <v>877.9</v>
    </nc>
  </rcc>
  <rcc rId="16496" sId="9" numFmtId="4">
    <nc r="M13">
      <v>0</v>
    </nc>
  </rcc>
  <rcc rId="16497" sId="9" numFmtId="4">
    <nc r="E13">
      <v>15671.7</v>
    </nc>
  </rcc>
  <rcc rId="16498" sId="9" numFmtId="4">
    <nc r="C13">
      <v>1689.4</v>
    </nc>
  </rcc>
  <rcc rId="16499" sId="9" numFmtId="4">
    <nc r="Q13">
      <v>9519.75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7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24" sId="9" numFmtId="4">
    <nc r="U14">
      <v>5861.5</v>
    </nc>
  </rcc>
  <rcc rId="16525" sId="9" numFmtId="4">
    <nc r="I14">
      <v>7844.5</v>
    </nc>
  </rcc>
  <rcc rId="16526" sId="9">
    <nc r="K14">
      <f>33030.6-I14</f>
    </nc>
  </rcc>
  <rcc rId="16527" sId="9" numFmtId="4">
    <nc r="G14">
      <v>1305.8</v>
    </nc>
  </rcc>
  <rcc rId="16528" sId="9" numFmtId="4">
    <nc r="E14">
      <v>18383.900000000001</v>
    </nc>
  </rcc>
  <rcc rId="16529" sId="9" numFmtId="4">
    <nc r="C14">
      <v>3358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42" sId="9" numFmtId="4">
    <nc r="Q14">
      <v>14059.8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55" sId="9" numFmtId="4">
    <nc r="M14">
      <v>0</v>
    </nc>
  </rcc>
</revisions>
</file>

<file path=xl/revisions/revisionLog7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56" sId="9">
    <nc r="Y15" t="inlineStr">
      <is>
        <t>sonnig</t>
      </is>
    </nc>
  </rcc>
  <rcc rId="16557" sId="9" numFmtId="34">
    <nc r="Z15">
      <v>27</v>
    </nc>
  </rcc>
</revisions>
</file>

<file path=xl/revisions/revisionLog7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W14">
    <dxf>
      <fill>
        <patternFill>
          <bgColor rgb="FFFFC000"/>
        </patternFill>
      </fill>
    </dxf>
  </rfmt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83BC6C31_9342_4247_AC5B_B17385A7BF60_.wvu.PrintArea" hidden="1" oldHidden="1">
    <formula>'01_23'!$A$1:$T$45</formula>
  </rdn>
  <rdn rId="0" localSheetId="2" customView="1" name="Z_83BC6C31_9342_4247_AC5B_B17385A7BF60_.wvu.PrintArea" hidden="1" oldHidden="1">
    <formula>'02_23'!$A$1:$T$41</formula>
  </rdn>
  <rdn rId="0" localSheetId="3" customView="1" name="Z_83BC6C31_9342_4247_AC5B_B17385A7BF60_.wvu.PrintArea" hidden="1" oldHidden="1">
    <formula>'03_23'!$A$1:$X$44</formula>
  </rdn>
  <rdn rId="0" localSheetId="4" customView="1" name="Z_83BC6C31_9342_4247_AC5B_B17385A7BF60_.wvu.PrintArea" hidden="1" oldHidden="1">
    <formula>'04_23'!$A$1:$X$43</formula>
  </rdn>
  <rdn rId="0" localSheetId="5" customView="1" name="Z_83BC6C31_9342_4247_AC5B_B17385A7BF60_.wvu.PrintArea" hidden="1" oldHidden="1">
    <formula>'05_23'!$A$1:$X$44</formula>
  </rdn>
  <rdn rId="0" localSheetId="6" customView="1" name="Z_83BC6C31_9342_4247_AC5B_B17385A7BF60_.wvu.PrintArea" hidden="1" oldHidden="1">
    <formula>'06_23'!$A$1:$X$43</formula>
  </rdn>
  <rdn rId="0" localSheetId="7" customView="1" name="Z_83BC6C31_9342_4247_AC5B_B17385A7BF60_.wvu.PrintArea" hidden="1" oldHidden="1">
    <formula>'07_23'!$A$1:$X$45</formula>
  </rdn>
  <rdn rId="0" localSheetId="8" customView="1" name="Z_83BC6C31_9342_4247_AC5B_B17385A7BF60_.wvu.PrintArea" hidden="1" oldHidden="1">
    <formula>'08_23'!$A$1:$X$44</formula>
  </rdn>
  <rdn rId="0" localSheetId="9" customView="1" name="Z_83BC6C31_9342_4247_AC5B_B17385A7BF60_.wvu.PrintArea" hidden="1" oldHidden="1">
    <formula>'09_23'!$A$1:$X$43</formula>
  </rdn>
  <rdn rId="0" localSheetId="10" customView="1" name="Z_83BC6C31_9342_4247_AC5B_B17385A7BF60_.wvu.PrintArea" hidden="1" oldHidden="1">
    <formula>'10_23'!$A$1:$X$45</formula>
  </rdn>
  <rdn rId="0" localSheetId="11" customView="1" name="Z_83BC6C31_9342_4247_AC5B_B17385A7BF60_.wvu.PrintArea" hidden="1" oldHidden="1">
    <formula>'11_23'!$A$1:$X$43</formula>
  </rdn>
  <rdn rId="0" localSheetId="12" customView="1" name="Z_83BC6C31_9342_4247_AC5B_B17385A7BF60_.wvu.PrintArea" hidden="1" oldHidden="1">
    <formula>'12_23'!$A$1:$X$44</formula>
  </rdn>
  <rcv guid="{83BC6C31-9342-4247-AC5B-B17385A7BF60}" action="add"/>
</revisions>
</file>

<file path=xl/revisions/revisionLog7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82" sId="9" numFmtId="4">
    <nc r="N17">
      <v>3943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95" sId="9">
    <nc r="Y17" t="inlineStr">
      <is>
        <t>sonnig</t>
      </is>
    </nc>
  </rcc>
  <rcc rId="16596" sId="9" numFmtId="34">
    <nc r="Z17">
      <v>28</v>
    </nc>
  </rcc>
  <rcc rId="16597" sId="9" numFmtId="34">
    <nc r="Z18">
      <v>27</v>
    </nc>
  </rcc>
  <rcc rId="16598" sId="9">
    <nc r="Y18" t="inlineStr">
      <is>
        <t>sonnig, hohe Wolkenfelder</t>
      </is>
    </nc>
  </rcc>
  <rcc rId="16599" sId="9" numFmtId="4">
    <nc r="U15">
      <v>10061.299999999999</v>
    </nc>
  </rcc>
  <rcc rId="16600" sId="9" numFmtId="4">
    <nc r="K15">
      <v>1011.2</v>
    </nc>
  </rcc>
  <rcc rId="16601" sId="9" numFmtId="4">
    <nc r="I15">
      <v>0</v>
    </nc>
  </rcc>
  <rcc rId="16602" sId="9" numFmtId="4">
    <nc r="G15">
      <v>1436.7</v>
    </nc>
  </rcc>
  <rcc rId="16603" sId="9" numFmtId="4">
    <nc r="E15">
      <v>20365.3</v>
    </nc>
  </rcc>
  <rcc rId="16604" sId="9" numFmtId="4">
    <nc r="M15">
      <v>0</v>
    </nc>
  </rcc>
  <rcc rId="16605" sId="9">
    <oc r="W15">
      <f>SUM(S1+U15)</f>
    </oc>
    <nc r="W15">
      <f>SUM(S15+U15)</f>
    </nc>
  </rcc>
  <rcc rId="16606" sId="9" numFmtId="4">
    <nc r="C15">
      <v>5876.1</v>
    </nc>
  </rcc>
  <rcc rId="16607" sId="9" numFmtId="4">
    <nc r="U17">
      <v>4772.8</v>
    </nc>
  </rcc>
  <rcc rId="16608" sId="9" numFmtId="4">
    <nc r="M17">
      <v>1650.3</v>
    </nc>
  </rcc>
  <rcc rId="16609" sId="9" numFmtId="4">
    <nc r="G17">
      <v>954</v>
    </nc>
  </rcc>
  <rcc rId="16610" sId="9" numFmtId="4">
    <nc r="I17">
      <v>0</v>
    </nc>
  </rcc>
  <rcc rId="16611" sId="9" numFmtId="4">
    <nc r="C17">
      <v>968.8</v>
    </nc>
  </rcc>
  <rcc rId="16612" sId="9" numFmtId="4">
    <nc r="E17">
      <v>12105.5</v>
    </nc>
  </rcc>
  <rcc rId="16613" sId="9" numFmtId="4">
    <nc r="K17">
      <v>0</v>
    </nc>
  </rcc>
  <rcc rId="16614" sId="9" numFmtId="4">
    <nc r="Q15">
      <v>5183.6000000000004</v>
    </nc>
  </rcc>
  <rcc rId="16615" sId="9" numFmtId="4">
    <nc r="Q17">
      <v>8359</v>
    </nc>
  </rcc>
</revisions>
</file>

<file path=xl/revisions/revisionLog7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16" sId="9" numFmtId="4">
    <nc r="N18">
      <v>6832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29" sId="9" numFmtId="4">
    <nc r="K18">
      <v>129.5</v>
    </nc>
  </rcc>
  <rcc rId="16630" sId="9" numFmtId="4">
    <nc r="M18">
      <v>772.2</v>
    </nc>
  </rcc>
  <rcc rId="16631" sId="9" numFmtId="4">
    <nc r="U18">
      <v>1603.4</v>
    </nc>
  </rcc>
  <rcc rId="16632" sId="9" numFmtId="4">
    <nc r="G18">
      <v>527</v>
    </nc>
  </rcc>
  <rcc rId="16633" sId="9" numFmtId="4">
    <nc r="C18">
      <v>1231.8</v>
    </nc>
  </rcc>
  <rcc rId="16634" sId="9" numFmtId="4">
    <nc r="E18">
      <v>11985.9</v>
    </nc>
  </rcc>
  <rcc rId="16635" sId="9" numFmtId="4">
    <nc r="I18">
      <v>0</v>
    </nc>
  </rcc>
  <rcc rId="16636" sId="9" numFmtId="4">
    <nc r="M19">
      <v>557.29999999999995</v>
    </nc>
  </rcc>
  <rcc rId="16637" sId="9" numFmtId="4">
    <nc r="G19">
      <v>318.7</v>
    </nc>
  </rcc>
  <rcc rId="16638" sId="9" numFmtId="4">
    <nc r="C19">
      <v>8462.9</v>
    </nc>
  </rcc>
  <rcc rId="16639" sId="9" numFmtId="4">
    <nc r="E19">
      <v>1045.3</v>
    </nc>
  </rcc>
  <rcc rId="16640" sId="9" numFmtId="4">
    <nc r="I19">
      <v>0</v>
    </nc>
  </rcc>
  <rcc rId="16641" sId="9" numFmtId="4">
    <nc r="K19">
      <v>0</v>
    </nc>
  </rcc>
  <rcc rId="16642" sId="9" numFmtId="4">
    <nc r="Q19">
      <v>7438.3</v>
    </nc>
  </rcc>
  <rcc rId="16643" sId="9" numFmtId="4">
    <nc r="Q18">
      <v>8352.6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56" sId="9" numFmtId="4">
    <nc r="U19">
      <v>0</v>
    </nc>
  </rcc>
  <rcc rId="16657" sId="9" numFmtId="34">
    <nc r="Z19">
      <v>18</v>
    </nc>
  </rcc>
  <rcc rId="16658" sId="9">
    <nc r="Y19" t="inlineStr">
      <is>
        <t>bedeckt, Regenschauer</t>
      </is>
    </nc>
  </rcc>
</revisions>
</file>

<file path=xl/revisions/revisionLog7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59" sId="9" numFmtId="34">
    <nc r="Z20">
      <v>16</v>
    </nc>
  </rcc>
  <rcc rId="16660" sId="9">
    <nc r="Y20" t="inlineStr">
      <is>
        <t>bedeckt, Regenschauer</t>
      </is>
    </nc>
  </rcc>
</revisions>
</file>

<file path=xl/revisions/revisionLog7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61" sId="9" numFmtId="4">
    <nc r="N19">
      <v>7474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98" sId="9" numFmtId="4">
    <nc r="N20">
      <v>7578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11" sId="8" numFmtId="4">
    <oc r="N37">
      <v>666</v>
    </oc>
    <nc r="N37">
      <v>1562</v>
    </nc>
  </rcc>
</revisions>
</file>

<file path=xl/revisions/revisionLog7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N21" start="0" length="0">
    <dxf>
      <border outline="0">
        <right style="thin">
          <color indexed="64"/>
        </right>
      </border>
    </dxf>
  </rfmt>
  <rcc rId="16712" sId="9" numFmtId="4">
    <nc r="M20">
      <v>702.6</v>
    </nc>
  </rcc>
  <rcc rId="16713" sId="9" numFmtId="4">
    <nc r="K20">
      <v>7966.9</v>
    </nc>
  </rcc>
  <rcc rId="16714" sId="9" numFmtId="4">
    <nc r="I20">
      <v>0</v>
    </nc>
  </rcc>
  <rcc rId="16715" sId="9" numFmtId="4">
    <nc r="G20">
      <v>512.5</v>
    </nc>
  </rcc>
  <rcc rId="16716" sId="9" numFmtId="4">
    <nc r="C20">
      <v>7226.2</v>
    </nc>
  </rcc>
  <rcc rId="16717" sId="9" numFmtId="4">
    <nc r="E20">
      <v>1066.5999999999999</v>
    </nc>
  </rcc>
  <rcc rId="16718" sId="9" numFmtId="4">
    <nc r="U20">
      <v>0</v>
    </nc>
  </rcc>
  <rcc rId="16719" sId="9" numFmtId="4">
    <nc r="Q20">
      <v>6873.3</v>
    </nc>
  </rcc>
  <rcc rId="16720" sId="9">
    <nc r="Y21" t="inlineStr">
      <is>
        <t>teilweise sonnig</t>
      </is>
    </nc>
  </rcc>
  <rcc rId="16721" sId="9" numFmtId="34">
    <nc r="Z21">
      <v>20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34" sId="9">
    <oc r="AD16">
      <f>C16+E16+G16+I16+K16+M16+U16</f>
    </oc>
    <nc r="AD16"/>
  </rcc>
  <rcc rId="16735" sId="9">
    <oc r="AD8">
      <f>C8+E8+G8+I8+K8+M8+U8</f>
    </oc>
    <nc r="AD8"/>
  </rcc>
  <rcc rId="16736" sId="9">
    <oc r="AD24">
      <f>C24+E24+G24+I24+K24+M24+U24</f>
    </oc>
    <nc r="AD24"/>
  </rcc>
  <rcc rId="16737" sId="9">
    <oc r="AD32">
      <f>C32+E32+G32+I32+K32+M32+U32</f>
    </oc>
    <nc r="AD32"/>
  </rcc>
  <rcc rId="16738" sId="9">
    <oc r="AD39">
      <f>C39+E39+G39+I39+K39+M39+U39</f>
    </oc>
    <nc r="AD39">
      <f>SUM(AD5:AD38)</f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51" sId="9" numFmtId="4">
    <nc r="N22">
      <v>0</v>
    </nc>
  </rcc>
  <rcc rId="16752" sId="9" numFmtId="4">
    <nc r="N21">
      <v>1219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65" sId="9" odxf="1" dxf="1" numFmtId="4">
    <nc r="N25">
      <v>1219</v>
    </nc>
    <odxf>
      <border outline="0">
        <right/>
      </border>
    </odxf>
    <ndxf>
      <border outline="0">
        <right style="thin">
          <color indexed="64"/>
        </right>
      </border>
    </ndxf>
  </rcc>
  <rcc rId="16766" sId="9" numFmtId="4">
    <oc r="N21">
      <v>1219</v>
    </oc>
    <nc r="N21"/>
  </rcc>
  <rcc rId="16767" sId="9" numFmtId="4">
    <nc r="U21">
      <v>806.1</v>
    </nc>
  </rcc>
  <rcc rId="16768" sId="9" numFmtId="4">
    <nc r="M21">
      <v>0</v>
    </nc>
  </rcc>
  <rcc rId="16769" sId="9" numFmtId="4">
    <nc r="K21">
      <v>19956.7</v>
    </nc>
  </rcc>
  <rcc rId="16770" sId="9" numFmtId="4">
    <nc r="I21">
      <v>0</v>
    </nc>
  </rcc>
  <rcc rId="16771" sId="9" numFmtId="4">
    <nc r="G21">
      <v>846.2</v>
    </nc>
  </rcc>
  <rcc rId="16772" sId="9" numFmtId="4">
    <nc r="E21">
      <v>12738.5</v>
    </nc>
  </rcc>
  <rcc rId="16773" sId="9" numFmtId="4">
    <nc r="C21">
      <v>609.79999999999995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86" sId="9">
    <oc r="C21">
      <v>609.79999999999995</v>
    </oc>
    <nc r="C21">
      <f>609.8+321.4</f>
    </nc>
  </rcc>
</revisions>
</file>

<file path=xl/revisions/revisionLog7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87" sId="9" numFmtId="4">
    <nc r="Q21">
      <v>7749.4</v>
    </nc>
  </rcc>
  <rcc rId="16788" sId="9" numFmtId="4">
    <nc r="N21">
      <v>1219</v>
    </nc>
  </rcc>
  <rcc rId="16789" sId="9" numFmtId="4">
    <oc r="N25">
      <v>1219</v>
    </oc>
    <nc r="N25"/>
  </rcc>
</revisions>
</file>

<file path=xl/revisions/revisionLog7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90" sId="9" numFmtId="34">
    <nc r="Z22">
      <v>25</v>
    </nc>
  </rcc>
  <rcc rId="16791" sId="9">
    <nc r="Y22" t="inlineStr">
      <is>
        <t>sonnig, ev. leicht Regen</t>
      </is>
    </nc>
  </rcc>
</revisions>
</file>

<file path=xl/revisions/revisionLog7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92" sId="9">
    <nc r="Y23" t="inlineStr">
      <is>
        <t>sonnig, hohe Wolkenfelder</t>
      </is>
    </nc>
  </rcc>
  <rcc rId="16793" sId="9" numFmtId="34">
    <nc r="Z23">
      <v>26</v>
    </nc>
  </rcc>
  <rcc rId="16794" sId="9" numFmtId="4">
    <nc r="U22">
      <v>1653</v>
    </nc>
  </rcc>
  <rcc rId="16795" sId="9" numFmtId="4">
    <nc r="I22">
      <v>1443</v>
    </nc>
  </rcc>
  <rcc rId="16796" sId="9" numFmtId="4">
    <nc r="K22">
      <f>26592-I22</f>
    </nc>
  </rcc>
  <rcc rId="16797" sId="9" numFmtId="4">
    <nc r="C22">
      <v>7202.4</v>
    </nc>
  </rcc>
  <rcc rId="16798" sId="9" numFmtId="4">
    <nc r="G22">
      <v>1344</v>
    </nc>
  </rcc>
  <rcc rId="16799" sId="9" numFmtId="4">
    <nc r="E22">
      <v>8126.5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12" sId="9" numFmtId="4">
    <nc r="M22">
      <v>0</v>
    </nc>
  </rcc>
  <rcc rId="16813" sId="9" numFmtId="4">
    <nc r="Q22">
      <v>12855.4</v>
    </nc>
  </rcc>
</revisions>
</file>

<file path=xl/revisions/revisionLog7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14" sId="9" numFmtId="4">
    <nc r="N23">
      <v>1665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27" sId="9">
    <nc r="Y25" t="inlineStr">
      <is>
        <t>bewölkt, Regen</t>
      </is>
    </nc>
  </rcc>
  <rcc rId="16828" sId="9" numFmtId="34">
    <nc r="Z26">
      <v>21</v>
    </nc>
  </rcc>
  <rcc rId="16829" sId="9">
    <nc r="Y26" t="inlineStr">
      <is>
        <t>bewölkt, sonnig</t>
      </is>
    </nc>
  </rcc>
  <rcc rId="16830" sId="9" numFmtId="34">
    <nc r="Z25">
      <v>20</v>
    </nc>
  </rcc>
  <rcc rId="16831" sId="9" numFmtId="4">
    <nc r="I23">
      <v>0</v>
    </nc>
  </rcc>
  <rcc rId="16832" sId="9" numFmtId="4">
    <nc r="U25">
      <v>0</v>
    </nc>
  </rcc>
  <rcc rId="16833" sId="9" numFmtId="4">
    <nc r="M25">
      <v>1156.8</v>
    </nc>
  </rcc>
  <rcc rId="16834" sId="9" numFmtId="4">
    <nc r="K25">
      <v>0</v>
    </nc>
  </rcc>
  <rcc rId="16835" sId="9" numFmtId="4">
    <nc r="I25">
      <v>0</v>
    </nc>
  </rcc>
  <rcc rId="16836" sId="9" numFmtId="4">
    <nc r="G25">
      <v>48.5</v>
    </nc>
  </rcc>
  <rcc rId="16837" sId="9" numFmtId="4">
    <nc r="E25">
      <v>0</v>
    </nc>
  </rcc>
  <rcc rId="16838" sId="9" numFmtId="4">
    <nc r="C25">
      <v>8012</v>
    </nc>
  </rcc>
  <rcc rId="16839" sId="9" numFmtId="4">
    <nc r="U23">
      <v>3908.1</v>
    </nc>
  </rcc>
  <rcc rId="16840" sId="9" numFmtId="4">
    <nc r="M23">
      <v>18</v>
    </nc>
  </rcc>
  <rcc rId="16841" sId="9" numFmtId="4">
    <nc r="K23">
      <v>2795.4</v>
    </nc>
  </rcc>
  <rcc rId="16842" sId="9" numFmtId="4">
    <nc r="G23">
      <v>1350.5</v>
    </nc>
  </rcc>
  <rcc rId="16843" sId="9" numFmtId="4">
    <nc r="E23">
      <v>20704.8</v>
    </nc>
  </rcc>
  <rcc rId="16844" sId="9" numFmtId="4">
    <nc r="C23">
      <v>1141</v>
    </nc>
  </rcc>
  <rcc rId="16845" sId="9" numFmtId="4">
    <nc r="Q23">
      <v>1868.4</v>
    </nc>
  </rcc>
  <rcc rId="16846" sId="9" numFmtId="4">
    <nc r="Q25">
      <v>2123.6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7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59" sId="9" numFmtId="4">
    <nc r="N25">
      <v>3491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72" sId="9" numFmtId="4">
    <oc r="Q10">
      <v>4762.8999999999996</v>
    </oc>
    <nc r="Q10">
      <v>4742.8999999999996</v>
    </nc>
  </rcc>
  <rcc rId="16873" sId="9" numFmtId="4">
    <oc r="Q23">
      <v>1868.4</v>
    </oc>
    <nc r="Q23">
      <v>5206</v>
    </nc>
  </rcc>
  <rcc rId="16874" sId="9" numFmtId="4">
    <oc r="Q25">
      <v>2123.6</v>
    </oc>
    <nc r="Q25">
      <v>7009</v>
    </nc>
  </rcc>
</revisions>
</file>

<file path=xl/revisions/revisionLog7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75" sId="9" numFmtId="4">
    <nc r="N26">
      <v>4954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88" sId="9" numFmtId="4">
    <nc r="M26">
      <v>1419.2</v>
    </nc>
  </rcc>
  <rcc rId="16889" sId="9" numFmtId="4">
    <nc r="G26">
      <v>417.9</v>
    </nc>
  </rcc>
  <rcc rId="16890" sId="9" numFmtId="4">
    <nc r="C26">
      <v>9523.2999999999993</v>
    </nc>
  </rcc>
  <rcc rId="16891" sId="9" numFmtId="4">
    <nc r="E26">
      <v>1204.9000000000001</v>
    </nc>
  </rcc>
  <rcc rId="16892" sId="9" numFmtId="4">
    <nc r="I26">
      <v>0</v>
    </nc>
  </rcc>
  <rcc rId="16893" sId="9" numFmtId="4">
    <nc r="K26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06" sId="9" numFmtId="4">
    <nc r="Q26">
      <v>6463.7</v>
    </nc>
  </rcc>
  <rcc rId="16907" sId="9" numFmtId="4">
    <nc r="U26">
      <v>0</v>
    </nc>
  </rcc>
  <rcc rId="16908" sId="9" numFmtId="34">
    <nc r="Z27">
      <v>23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21" sId="9">
    <nc r="Y27" t="inlineStr">
      <is>
        <t>bewölkt, sonnig</t>
      </is>
    </nc>
  </rcc>
</revisions>
</file>

<file path=xl/revisions/revisionLog7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22" sId="9" numFmtId="4">
    <nc r="N27">
      <v>7095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N28" start="0" length="0">
    <dxf>
      <border outline="0">
        <right/>
      </border>
    </dxf>
  </rfmt>
  <rcc rId="16935" sId="9" numFmtId="4">
    <nc r="M27">
      <v>2382.8000000000002</v>
    </nc>
  </rcc>
  <rcc rId="16936" sId="9" numFmtId="4">
    <nc r="U27">
      <v>1561.1</v>
    </nc>
  </rcc>
  <rcc rId="16937" sId="9" numFmtId="4">
    <nc r="G27">
      <v>1275.0999999999999</v>
    </nc>
  </rcc>
  <rcc rId="16938" sId="9" numFmtId="4">
    <nc r="C27">
      <v>700.6</v>
    </nc>
  </rcc>
  <rcc rId="16939" sId="9" numFmtId="4">
    <nc r="E27">
      <v>9683.2000000000007</v>
    </nc>
  </rcc>
  <rcc rId="16940" sId="9" numFmtId="4">
    <nc r="I27">
      <v>0</v>
    </nc>
  </rcc>
  <rcc rId="16941" sId="9" numFmtId="4">
    <nc r="K27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7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54" sId="9" numFmtId="4">
    <nc r="Q27">
      <v>8639</v>
    </nc>
  </rcc>
  <rcc rId="16955" sId="9" numFmtId="34">
    <nc r="Z28">
      <v>23</v>
    </nc>
  </rcc>
  <rcc rId="16956" sId="9">
    <nc r="Y28" t="inlineStr">
      <is>
        <t>bedeckt, Regenschauer</t>
      </is>
    </nc>
  </rcc>
</revisions>
</file>

<file path=xl/revisions/revisionLog7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57" sId="9" numFmtId="4">
    <nc r="N28">
      <v>8108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7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70" sId="9" numFmtId="4">
    <nc r="M28">
      <v>379.7</v>
    </nc>
  </rcc>
  <rcc rId="16971" sId="9" numFmtId="4">
    <nc r="N29">
      <v>8108</v>
    </nc>
  </rcc>
  <rcc rId="16972" sId="9" numFmtId="4">
    <oc r="N28">
      <v>8108</v>
    </oc>
    <nc r="N28"/>
  </rcc>
  <rcc rId="16973" sId="9" numFmtId="4">
    <nc r="K28">
      <v>1955</v>
    </nc>
  </rcc>
  <rcc rId="16974" sId="9" numFmtId="4">
    <nc r="G28">
      <v>336.2</v>
    </nc>
  </rcc>
  <rcc rId="16975" sId="9" numFmtId="4">
    <nc r="I28">
      <v>0</v>
    </nc>
  </rcc>
  <rcc rId="16976" sId="9" numFmtId="4">
    <nc r="C28">
      <v>3705.3</v>
    </nc>
  </rcc>
  <rcc rId="16977" sId="9" numFmtId="4">
    <nc r="E28">
      <v>4331.3</v>
    </nc>
  </rcc>
  <rcc rId="16978" sId="9">
    <oc r="S28">
      <f>SUM(C28+E28+G28+I28+K28+O28+Q28)</f>
    </oc>
    <nc r="S28">
      <f>SUM(C28+E28+G28+I28+K28+O28+Q28)</f>
    </nc>
  </rcc>
  <rcc rId="16979" sId="9">
    <oc r="S29">
      <f>SUM(C29+E29+G29+I29+K29+O29+Q29)</f>
    </oc>
    <nc r="S29"/>
  </rcc>
  <rcc rId="16980" sId="9">
    <oc r="W28">
      <f>SUM(S28+U28)</f>
    </oc>
    <nc r="W28">
      <f>SUM(S28+U28)</f>
    </nc>
  </rcc>
  <rcc rId="16981" sId="9" numFmtId="4">
    <nc r="U28">
      <v>828.2</v>
    </nc>
  </rcc>
</revisions>
</file>

<file path=xl/revisions/revisionLog7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82" sId="9" numFmtId="4">
    <nc r="Q28">
      <v>7537.8</v>
    </nc>
  </rcc>
  <rcc rId="16983" sId="9" numFmtId="4">
    <nc r="N28">
      <v>8108</v>
    </nc>
  </rcc>
  <rcc rId="16984" sId="9" numFmtId="4">
    <oc r="N29">
      <v>8108</v>
    </oc>
    <nc r="N29"/>
  </rcc>
</revisions>
</file>

<file path=xl/revisions/revisionLog7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85" sId="9" numFmtId="34">
    <nc r="Z29">
      <v>17</v>
    </nc>
  </rcc>
  <rcc rId="16986" sId="9">
    <nc r="Y29" t="inlineStr">
      <is>
        <t>bedeckt, leicht Regen</t>
      </is>
    </nc>
  </rcc>
</revisions>
</file>

<file path=xl/revisions/revisionLog7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87" sId="9">
    <oc r="Y29" t="inlineStr">
      <is>
        <t>bedeckt, leicht Regen</t>
      </is>
    </oc>
    <nc r="Y29" t="inlineStr">
      <is>
        <t>bedeckt, leichter Regen</t>
      </is>
    </nc>
  </rcc>
  <rcc rId="16988" sId="9">
    <oc r="Y22" t="inlineStr">
      <is>
        <t>sonnig, ev. leicht Regen</t>
      </is>
    </oc>
    <nc r="Y22" t="inlineStr">
      <is>
        <t>sonnig, leichter Regen</t>
      </is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7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01" sId="9" numFmtId="4">
    <nc r="N29">
      <v>3120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14" sId="9" numFmtId="4">
    <nc r="N33">
      <v>3120</v>
    </nc>
  </rcc>
  <rcc rId="17015" sId="9" numFmtId="4">
    <oc r="N29">
      <v>3120</v>
    </oc>
    <nc r="N29"/>
  </rcc>
  <rcc rId="17016" sId="9" numFmtId="4">
    <nc r="M29">
      <v>303.60000000000002</v>
    </nc>
  </rcc>
  <rcc rId="17017" sId="9" numFmtId="4">
    <nc r="U29">
      <v>0</v>
    </nc>
  </rcc>
  <rcc rId="17018" sId="9" numFmtId="4">
    <nc r="I29">
      <v>3123</v>
    </nc>
  </rcc>
  <rcc rId="17019" sId="9" numFmtId="4">
    <nc r="K29">
      <f>14042.5-I29</f>
    </nc>
  </rcc>
  <rcc rId="17020" sId="9" numFmtId="4">
    <nc r="G29">
      <v>233.9</v>
    </nc>
  </rcc>
  <rcc rId="17021" sId="9" numFmtId="4">
    <nc r="C29">
      <v>10491.6</v>
    </nc>
  </rcc>
  <rcc rId="17022" sId="9" numFmtId="4">
    <nc r="E29">
      <v>35.200000000000003</v>
    </nc>
  </rcc>
  <rcc rId="17023" sId="9">
    <oc r="S28">
      <f>SUM(C28+E28+G28+I28+K28+O28+Q28)</f>
    </oc>
    <nc r="S28">
      <f>SUM(C28+E28+G28+I28+K28+O28+Q28)</f>
    </nc>
  </rcc>
  <rcc rId="17024" sId="9">
    <nc r="S29">
      <f>SUM(C29+E29+G29+I29+K29+O29+Q29)</f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37" sId="9" numFmtId="4">
    <nc r="Q29">
      <v>12575.2</v>
    </nc>
  </rcc>
  <rcc rId="17038" sId="9" numFmtId="34">
    <nc r="Z30">
      <v>16</v>
    </nc>
  </rcc>
  <rcc rId="17039" sId="9" odxf="1" dxf="1">
    <nc r="Y30" t="inlineStr">
      <is>
        <t>bedeckt, Regenschauer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</revisions>
</file>

<file path=xl/revisions/revisionLog8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40" sId="9" numFmtId="4">
    <nc r="N29">
      <v>3120</v>
    </nc>
  </rcc>
  <rcc rId="17041" sId="9" numFmtId="4">
    <oc r="N33">
      <v>3120</v>
    </oc>
    <nc r="N33"/>
  </rcc>
</revisions>
</file>

<file path=xl/revisions/revisionLog8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8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54" sId="9" numFmtId="4">
    <nc r="U30">
      <v>0</v>
    </nc>
  </rcc>
  <rcc rId="17055" sId="9" numFmtId="4">
    <nc r="I30">
      <v>4029</v>
    </nc>
  </rcc>
  <rcc rId="17056" sId="9" numFmtId="4">
    <nc r="K30">
      <f>21878.4-I30</f>
    </nc>
  </rcc>
  <rcc rId="17057" sId="9" numFmtId="4">
    <nc r="G30">
      <v>231.8</v>
    </nc>
  </rcc>
  <rcc rId="17058" sId="9" numFmtId="4">
    <nc r="C30">
      <v>13073.5</v>
    </nc>
  </rcc>
  <rcc rId="17059" sId="9" numFmtId="4">
    <nc r="E30">
      <v>1678.1</v>
    </nc>
  </rcc>
  <rcc rId="17060" sId="9" numFmtId="4">
    <nc r="M30">
      <v>0</v>
    </nc>
  </rcc>
  <rcc rId="17061" sId="9" numFmtId="4">
    <nc r="Q30">
      <v>11772.1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74" sId="9">
    <nc r="Y31" t="inlineStr">
      <is>
        <t>sonnig</t>
      </is>
    </nc>
  </rcc>
  <rcc rId="17075" sId="9" numFmtId="34">
    <nc r="Z31">
      <v>19</v>
    </nc>
  </rcc>
</revisions>
</file>

<file path=xl/revisions/revisionLog8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76" sId="9" numFmtId="4">
    <nc r="N30">
      <v>2160</v>
    </nc>
  </rcc>
  <rcc rId="17077" sId="9" numFmtId="4">
    <nc r="N31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8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02" sId="9" numFmtId="4">
    <oc r="N26">
      <v>4954</v>
    </oc>
    <nc r="N26">
      <v>4947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5" sId="9" numFmtId="34">
    <nc r="Z33">
      <v>19</v>
    </nc>
  </rcc>
  <rcc rId="17116" sId="9">
    <nc r="Y33" t="inlineStr">
      <is>
        <t>sonnig</t>
      </is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41" sId="9" numFmtId="4">
    <nc r="N33">
      <v>4182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54" sId="9" numFmtId="4">
    <nc r="M31">
      <v>1285.3</v>
    </nc>
  </rcc>
  <rcc rId="17155" sId="9" numFmtId="4">
    <nc r="U31">
      <v>352.9</v>
    </nc>
  </rcc>
  <rcc rId="17156" sId="9" numFmtId="4">
    <nc r="I31">
      <v>0</v>
    </nc>
  </rcc>
  <rcc rId="17157" sId="9" numFmtId="4">
    <nc r="G31">
      <v>431.3</v>
    </nc>
  </rcc>
  <rcc rId="17158" sId="9" numFmtId="4">
    <nc r="E31">
      <v>4568.1000000000004</v>
    </nc>
  </rcc>
  <rcc rId="17159" sId="9" numFmtId="4">
    <nc r="C31">
      <v>4953.1000000000004</v>
    </nc>
  </rcc>
  <rcc rId="17160" sId="9" numFmtId="4">
    <nc r="K31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73" sId="9" numFmtId="4">
    <nc r="Q31">
      <v>8353.9</v>
    </nc>
  </rcc>
</revisions>
</file>

<file path=xl/revisions/revisionLog8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74" sId="9">
    <nc r="Y34" t="inlineStr">
      <is>
        <t>sonnig</t>
      </is>
    </nc>
  </rcc>
  <rcc rId="17175" sId="9" numFmtId="34">
    <nc r="Z34">
      <v>21</v>
    </nc>
  </rcc>
</revisions>
</file>

<file path=xl/revisions/revisionLog8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76" sId="9">
    <nc r="Y35" t="inlineStr">
      <is>
        <t>sonnig</t>
      </is>
    </nc>
  </rcc>
  <rcc rId="17177" sId="9" numFmtId="34">
    <nc r="Z35">
      <v>21</v>
    </nc>
  </rcc>
  <rcc rId="17178" sId="9" numFmtId="4">
    <nc r="M33">
      <v>1241.3</v>
    </nc>
  </rcc>
  <rcc rId="17179" sId="9" numFmtId="4">
    <nc r="N34">
      <v>4182</v>
    </nc>
  </rcc>
  <rcc rId="17180" sId="9" numFmtId="4">
    <oc r="N33">
      <v>4182</v>
    </oc>
    <nc r="N33"/>
  </rcc>
  <rcc rId="17181" sId="9" numFmtId="4">
    <nc r="U33">
      <v>750</v>
    </nc>
  </rcc>
  <rcc rId="17182" sId="9" numFmtId="4">
    <nc r="G33">
      <v>426</v>
    </nc>
  </rcc>
  <rcc rId="17183" sId="9" numFmtId="4">
    <nc r="C33">
      <v>2721.15</v>
    </nc>
  </rcc>
  <rcc rId="17184" sId="9" numFmtId="4">
    <nc r="E33">
      <v>6661.3</v>
    </nc>
  </rcc>
  <rcc rId="17185" sId="9" numFmtId="4">
    <nc r="I33">
      <v>0</v>
    </nc>
  </rcc>
  <rcc rId="17186" sId="9" numFmtId="4">
    <nc r="K33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99" sId="9" numFmtId="4">
    <nc r="N33">
      <v>4182</v>
    </nc>
  </rcc>
  <rcc rId="17200" sId="9" numFmtId="4">
    <oc r="N34">
      <v>4182</v>
    </oc>
    <nc r="N34"/>
  </rcc>
</revisions>
</file>

<file path=xl/revisions/revisionLog8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01" sId="9" numFmtId="4">
    <nc r="Q33">
      <v>5725.1</v>
    </nc>
  </rcc>
</revisions>
</file>

<file path=xl/revisions/revisionLog8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02" sId="9" numFmtId="4">
    <nc r="N34">
      <v>6586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15" sId="9" numFmtId="4">
    <oc r="N34">
      <v>6586</v>
    </oc>
    <nc r="N34">
      <v>6186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8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40" sId="9" numFmtId="4">
    <nc r="N35">
      <v>7070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65" sId="9" numFmtId="4">
    <nc r="C34">
      <v>2721.15</v>
    </nc>
  </rcc>
  <rcmt sheetId="9" cell="C34" guid="{00000000-0000-0000-0000-000000000000}" action="delete" author="Sonne Seehotel Reception"/>
  <rcc rId="17266" sId="9" numFmtId="4">
    <oc r="C33">
      <v>2721.15</v>
    </oc>
    <nc r="C33"/>
  </rcc>
  <rcc rId="17267" sId="9" numFmtId="4">
    <nc r="E34">
      <v>6661.3</v>
    </nc>
  </rcc>
  <rcmt sheetId="9" cell="E34" guid="{00000000-0000-0000-0000-000000000000}" action="delete" author="Sonne Seehotel Reception"/>
  <rcc rId="17268" sId="9" numFmtId="4">
    <oc r="E33">
      <v>6661.3</v>
    </oc>
    <nc r="E33"/>
  </rcc>
  <rcc rId="17269" sId="9" numFmtId="4">
    <nc r="G34">
      <v>426</v>
    </nc>
  </rcc>
  <rcmt sheetId="9" cell="G34" guid="{00000000-0000-0000-0000-000000000000}" action="delete" author="Sonne Seehotel Reception"/>
  <rcc rId="17270" sId="9" numFmtId="4">
    <oc r="G33">
      <v>426</v>
    </oc>
    <nc r="G33"/>
  </rcc>
  <rcc rId="17271" sId="9" numFmtId="4">
    <nc r="I34">
      <v>0</v>
    </nc>
  </rcc>
  <rcmt sheetId="9" cell="I34" guid="{00000000-0000-0000-0000-000000000000}" action="delete" author="Sonne Seehotel Reception"/>
  <rcc rId="17272" sId="9" numFmtId="4">
    <oc r="I33">
      <v>0</v>
    </oc>
    <nc r="I33"/>
  </rcc>
  <rcc rId="17273" sId="9" numFmtId="4">
    <nc r="K34">
      <v>0</v>
    </nc>
  </rcc>
  <rcmt sheetId="9" cell="K34" guid="{00000000-0000-0000-0000-000000000000}" action="delete" author="Sonne Seehotel Reception"/>
  <rcc rId="17274" sId="9" numFmtId="4">
    <oc r="K33">
      <v>0</v>
    </oc>
    <nc r="K33"/>
  </rcc>
  <rcc rId="17275" sId="9" numFmtId="4">
    <nc r="M34">
      <v>1241.3</v>
    </nc>
  </rcc>
  <rcc rId="17276" sId="9" numFmtId="4">
    <oc r="M33">
      <v>1241.3</v>
    </oc>
    <nc r="M33"/>
  </rcc>
  <rcmt sheetId="9" cell="Q34" guid="{00000000-0000-0000-0000-000000000000}" action="delete" author="Sonne Seehotel Reception"/>
  <rcc rId="17277" sId="9" numFmtId="4">
    <oc r="Q33">
      <v>5725.1</v>
    </oc>
    <nc r="Q33"/>
  </rcc>
  <rcc rId="17278" sId="9" numFmtId="4">
    <nc r="U34">
      <v>750</v>
    </nc>
  </rcc>
  <rcc rId="17279" sId="9" numFmtId="4">
    <oc r="U33">
      <v>750</v>
    </oc>
    <nc r="U33"/>
  </rcc>
  <rcc rId="17280" sId="9" numFmtId="4">
    <nc r="N37">
      <v>4182</v>
    </nc>
  </rcc>
  <rcc rId="17281" sId="9" numFmtId="4">
    <oc r="N33">
      <v>4182</v>
    </oc>
    <nc r="N33"/>
  </rcc>
  <rcc rId="17282" sId="9" numFmtId="4">
    <nc r="Q34">
      <v>5725.1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95" sId="9" numFmtId="4">
    <nc r="U33">
      <v>352.9</v>
    </nc>
  </rcc>
  <rcc rId="17296" sId="9" numFmtId="4">
    <nc r="M33">
      <v>1285.3</v>
    </nc>
  </rcc>
  <rcc rId="17297" sId="9" numFmtId="4">
    <nc r="K33">
      <v>0</v>
    </nc>
  </rcc>
  <rcc rId="17298" sId="9" numFmtId="4">
    <nc r="G33">
      <v>431.3</v>
    </nc>
  </rcc>
  <rcc rId="17299" sId="9" numFmtId="4">
    <nc r="E33">
      <v>4568.1000000000004</v>
    </nc>
  </rcc>
  <rcc rId="17300" sId="9" numFmtId="4">
    <nc r="I33">
      <v>0</v>
    </nc>
  </rcc>
  <rcc rId="17301" sId="9" numFmtId="4">
    <nc r="C33">
      <v>4953.1000000000004</v>
    </nc>
  </rcc>
  <rcc rId="17302" sId="9" numFmtId="4">
    <nc r="N33">
      <v>4182</v>
    </nc>
  </rcc>
  <rcc rId="17303" sId="9" numFmtId="4">
    <oc r="N37">
      <v>4182</v>
    </oc>
    <nc r="N37"/>
  </rcc>
  <rcc rId="17304" sId="9" numFmtId="4">
    <nc r="Q33">
      <v>8353.9</v>
    </nc>
  </rcc>
  <rcc rId="17305" sId="9" numFmtId="4">
    <nc r="M35">
      <v>683.8</v>
    </nc>
  </rcc>
  <rcc rId="17306" sId="9" numFmtId="4">
    <nc r="U35">
      <v>1026.5999999999999</v>
    </nc>
  </rcc>
  <rcc rId="17307" sId="9" numFmtId="4">
    <nc r="K35">
      <v>1094.3</v>
    </nc>
  </rcc>
  <rcc rId="17308" sId="9" numFmtId="4">
    <nc r="I35">
      <v>0</v>
    </nc>
  </rcc>
  <rcc rId="17309" sId="9" numFmtId="4">
    <nc r="G35">
      <v>366.1</v>
    </nc>
  </rcc>
  <rcc rId="17310" sId="9" numFmtId="4">
    <nc r="C35">
      <v>2825.3</v>
    </nc>
  </rcc>
  <rcc rId="17311" sId="9" numFmtId="4">
    <nc r="E35">
      <v>8704.7000000000007</v>
    </nc>
  </rcc>
  <rcc rId="17312" sId="9" numFmtId="4">
    <nc r="Q35">
      <v>7697.7</v>
    </nc>
  </rcc>
  <rcc rId="17313" sId="9" numFmtId="34">
    <nc r="Z36">
      <v>27</v>
    </nc>
  </rcc>
  <rcc rId="17314" sId="9">
    <nc r="Y36" t="inlineStr">
      <is>
        <t>sonnig</t>
      </is>
    </nc>
  </rcc>
</revisions>
</file>

<file path=xl/revisions/revisionLog8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8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27" sId="9">
    <nc r="Y37" t="inlineStr">
      <is>
        <t>sonnig</t>
      </is>
    </nc>
  </rcc>
  <rcc rId="17328" sId="9" numFmtId="34">
    <nc r="Z37">
      <v>25</v>
    </nc>
  </rcc>
  <rcc rId="17329" sId="9" numFmtId="4">
    <nc r="U36">
      <v>850.7</v>
    </nc>
  </rcc>
  <rcc rId="17330" sId="9" numFmtId="4">
    <nc r="M36">
      <v>857.9</v>
    </nc>
  </rcc>
  <rcc rId="17331" sId="9" numFmtId="4">
    <nc r="K36">
      <v>1143.3</v>
    </nc>
  </rcc>
  <rcc rId="17332" sId="9" numFmtId="4">
    <nc r="G36">
      <v>422.3</v>
    </nc>
  </rcc>
  <rcc rId="17333" sId="9" numFmtId="4">
    <nc r="E36">
      <v>9108.5</v>
    </nc>
  </rcc>
  <rcc rId="17334" sId="9" numFmtId="4">
    <nc r="C36">
      <v>1079.5999999999999</v>
    </nc>
  </rcc>
  <rcc rId="17335" sId="9" numFmtId="4">
    <nc r="I36">
      <v>0</v>
    </nc>
  </rcc>
  <rcc rId="17336" sId="9" numFmtId="4">
    <nc r="Q36">
      <v>8277.4</v>
    </nc>
  </rcc>
</revisions>
</file>

<file path=xl/revisions/revisionLog8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37" sId="9" numFmtId="4">
    <nc r="N36">
      <v>6085</v>
    </nc>
  </rcc>
  <rcc rId="17338" sId="9" numFmtId="4">
    <nc r="N37">
      <v>5031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51" sId="9" numFmtId="4">
    <nc r="K37">
      <v>17426.7</v>
    </nc>
  </rcc>
  <rcc rId="17352" sId="9" numFmtId="4">
    <nc r="U37">
      <v>1365.3</v>
    </nc>
  </rcc>
  <rcc rId="17353" sId="9" numFmtId="4">
    <nc r="M37">
      <v>289.10000000000002</v>
    </nc>
  </rcc>
  <rcc rId="17354" sId="9" odxf="1" s="1" dxf="1" numFmtId="4">
    <nc r="N45">
      <v>5031</v>
    </nc>
    <odxf>
      <numFmt numFmtId="0" formatCode="General"/>
      <alignment horizontal="general" vertical="center" textRotation="0" wrapText="0" indent="0" justifyLastLine="0" shrinkToFit="0" readingOrder="0"/>
    </odxf>
    <ndxf>
      <font>
        <sz val="11"/>
        <color auto="1"/>
        <name val="DIN Offc"/>
        <family val="2"/>
        <scheme val="none"/>
      </font>
      <numFmt numFmtId="4" formatCode="#,##0.00"/>
      <border outline="0">
        <top style="thin">
          <color indexed="64"/>
        </top>
        <bottom style="thin">
          <color indexed="64"/>
        </bottom>
      </border>
    </ndxf>
  </rcc>
  <rcc rId="17355" sId="9" numFmtId="4">
    <oc r="N37">
      <v>5031</v>
    </oc>
    <nc r="N37"/>
  </rcc>
</revisions>
</file>

<file path=xl/revisions/revisionLog8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56" sId="9" numFmtId="4">
    <nc r="G37">
      <v>550.1</v>
    </nc>
  </rcc>
  <rcc rId="17357" sId="9" numFmtId="4">
    <nc r="I37">
      <v>3459</v>
    </nc>
  </rcc>
  <rcc rId="17358" sId="9" numFmtId="4">
    <nc r="C37">
      <v>6329</v>
    </nc>
  </rcc>
  <rcc rId="17359" sId="9" numFmtId="4">
    <nc r="E37">
      <v>7557.5</v>
    </nc>
  </rcc>
  <rcc rId="17360" sId="9">
    <oc r="W37">
      <f>SUM(S37+U37)</f>
    </oc>
    <nc r="W37">
      <f>SUM(S37+U37)</f>
    </nc>
  </rcc>
  <rcc rId="17361" sId="9">
    <oc r="S36">
      <f>SUM(C36+E36+G36+I36+K36+O36+Q36)</f>
    </oc>
    <nc r="S36">
      <f>SUM(C36+E36+G36+I36+K36+O36+Q36)</f>
    </nc>
  </rcc>
  <rcc rId="17362" sId="9">
    <nc r="S37">
      <f>SUM(C37+E37+G37+I37+K37+O37+Q37)</f>
    </nc>
  </rcc>
  <rcc rId="17363" sId="9" numFmtId="4">
    <oc r="K37">
      <v>17426.7</v>
    </oc>
    <nc r="K37">
      <f>17426.7-I37</f>
    </nc>
  </rcc>
  <rcc rId="17364" sId="9" numFmtId="4">
    <nc r="Q37">
      <v>9026.2999999999993</v>
    </nc>
  </rcc>
  <rcc rId="17365" sId="9" numFmtId="4">
    <nc r="N37">
      <v>5031</v>
    </nc>
  </rcc>
  <rcc rId="17366" sId="9" odxf="1" s="1" dxf="1">
    <oc r="N45">
      <v>5031</v>
    </oc>
    <nc r="N45"/>
    <ndxf>
      <font>
        <sz val="11"/>
        <color theme="1"/>
        <name val="Calibri"/>
        <family val="2"/>
        <scheme val="minor"/>
      </font>
      <numFmt numFmtId="0" formatCode="General"/>
      <border outline="0">
        <top/>
        <bottom/>
      </border>
    </ndxf>
  </rcc>
</revisions>
</file>

<file path=xl/revisions/revisionLog8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67" sId="9">
    <nc r="Y38" t="inlineStr">
      <is>
        <t>Hochnebel</t>
      </is>
    </nc>
  </rcc>
  <rcc rId="17368" sId="9" numFmtId="34">
    <nc r="Z38">
      <v>22</v>
    </nc>
  </rcc>
</revisions>
</file>

<file path=xl/revisions/revisionLog8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69" sId="9" numFmtId="4">
    <oc r="U31">
      <v>352.9</v>
    </oc>
    <nc r="U31">
      <v>796.3</v>
    </nc>
  </rcc>
  <rfmt sheetId="9" sqref="U45">
    <dxf>
      <fill>
        <patternFill patternType="solid">
          <bgColor rgb="FF00B050"/>
        </patternFill>
      </fill>
    </dxf>
  </rfmt>
  <rcc rId="17370" sId="9" numFmtId="4">
    <oc r="Q31">
      <v>8353.9</v>
    </oc>
    <nc r="Q31">
      <v>6599.2</v>
    </nc>
  </rcc>
  <rfmt sheetId="9" sqref="Q45">
    <dxf>
      <fill>
        <patternFill patternType="solid">
          <bgColor rgb="FF00B050"/>
        </patternFill>
      </fill>
    </dxf>
  </rfmt>
</revisions>
</file>

<file path=xl/revisions/revisionLog8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71" sId="9" numFmtId="4">
    <oc r="M31">
      <v>1285.3</v>
    </oc>
    <nc r="M31">
      <v>878.4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M45" start="0" length="2147483647">
    <dxf>
      <font>
        <color rgb="FF00B050"/>
      </font>
    </dxf>
  </rfmt>
  <rfmt sheetId="9" sqref="M45">
    <dxf>
      <fill>
        <patternFill patternType="solid">
          <bgColor rgb="FF00B050"/>
        </patternFill>
      </fill>
    </dxf>
  </rfmt>
  <rcc rId="17384" sId="9" numFmtId="4">
    <oc r="K13">
      <v>7084.4</v>
    </oc>
    <nc r="K13">
      <f>11152.4-I13</f>
    </nc>
  </rcc>
</revisions>
</file>

<file path=xl/revisions/revisionLog8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K45">
    <dxf>
      <fill>
        <patternFill patternType="solid">
          <bgColor rgb="FF00B050"/>
        </patternFill>
      </fill>
    </dxf>
  </rfmt>
  <rfmt sheetId="9" sqref="I45">
    <dxf>
      <fill>
        <patternFill patternType="solid">
          <bgColor rgb="FF00B050"/>
        </patternFill>
      </fill>
    </dxf>
  </rfmt>
  <rcc rId="17385" sId="9" numFmtId="4">
    <oc r="G31">
      <v>431.3</v>
    </oc>
    <nc r="G31">
      <v>1013.1</v>
    </nc>
  </rcc>
  <rcc rId="17386" sId="9" numFmtId="4">
    <oc r="C31">
      <v>4953.1000000000004</v>
    </oc>
    <nc r="C31">
      <v>13315</v>
    </nc>
  </rcc>
  <rcc rId="17387" sId="9" numFmtId="4">
    <oc r="E31">
      <v>4568.1000000000004</v>
    </oc>
    <nc r="E31">
      <v>5600.9</v>
    </nc>
  </rcc>
  <rfmt sheetId="9" sqref="G45">
    <dxf>
      <fill>
        <patternFill patternType="solid">
          <bgColor rgb="FF00B050"/>
        </patternFill>
      </fill>
    </dxf>
  </rfmt>
  <rfmt sheetId="9" sqref="AD34">
    <dxf>
      <fill>
        <patternFill patternType="solid">
          <bgColor rgb="FF00B050"/>
        </patternFill>
      </fill>
    </dxf>
  </rfmt>
  <rfmt sheetId="9" sqref="AD34">
    <dxf>
      <fill>
        <patternFill>
          <bgColor rgb="FFFF0000"/>
        </patternFill>
      </fill>
    </dxf>
  </rfmt>
  <rcc rId="17388" sId="9" numFmtId="4">
    <oc r="C34">
      <v>2721.15</v>
    </oc>
    <nc r="C34">
      <v>2721.1</v>
    </nc>
  </rcc>
  <rfmt sheetId="9" sqref="AD34">
    <dxf>
      <fill>
        <patternFill>
          <bgColor theme="0"/>
        </patternFill>
      </fill>
    </dxf>
  </rfmt>
</revisions>
</file>

<file path=xl/revisions/revisionLog8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89" sId="9">
    <oc r="E16">
      <f>SUM(E9:E15)</f>
    </oc>
    <nc r="E16">
      <f>SUM(E9:E15)</f>
    </nc>
  </rcc>
  <rfmt sheetId="9" sqref="E45" start="0" length="2147483647">
    <dxf>
      <font>
        <color rgb="FF00B050"/>
      </font>
    </dxf>
  </rfmt>
  <rfmt sheetId="9" sqref="E45">
    <dxf>
      <fill>
        <patternFill patternType="solid">
          <bgColor rgb="FF00B050"/>
        </patternFill>
      </fill>
    </dxf>
  </rfmt>
</revisions>
</file>

<file path=xl/revisions/revisionLog8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C45">
    <dxf>
      <fill>
        <patternFill patternType="solid">
          <bgColor rgb="FF00B050"/>
        </patternFill>
      </fill>
    </dxf>
  </rfmt>
</revisions>
</file>

<file path=xl/revisions/revisionLog8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90" sId="10">
    <nc r="Y5" t="inlineStr">
      <is>
        <t>sonnig</t>
      </is>
    </nc>
  </rcc>
  <rcc rId="17391" sId="10" numFmtId="34">
    <nc r="Z5">
      <v>22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04" sId="9" numFmtId="4">
    <nc r="U38">
      <v>701.9</v>
    </nc>
  </rcc>
  <rcc rId="17405" sId="9" numFmtId="4">
    <nc r="M38">
      <v>0</v>
    </nc>
  </rcc>
  <rcc rId="17406" sId="9" numFmtId="4">
    <nc r="K38">
      <v>17052.099999999999</v>
    </nc>
  </rcc>
  <rcc rId="17407" sId="9" numFmtId="4">
    <nc r="I38">
      <v>0</v>
    </nc>
  </rcc>
  <rcc rId="17408" sId="9" numFmtId="4">
    <nc r="G38">
      <v>911</v>
    </nc>
  </rcc>
  <rcc rId="17409" sId="9" numFmtId="4">
    <nc r="E38">
      <v>7326.6</v>
    </nc>
  </rcc>
  <rcc rId="17410" sId="9" numFmtId="4">
    <nc r="C38">
      <v>9783</v>
    </nc>
  </rcc>
  <rcc rId="17411" sId="9" numFmtId="4">
    <nc r="Q38">
      <v>9317.7000000000007</v>
    </nc>
  </rcc>
</revisions>
</file>

<file path=xl/revisions/revisionLog8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12" sId="9" numFmtId="4">
    <nc r="N38">
      <v>560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25" sId="10" numFmtId="34">
    <nc r="Z7">
      <v>24</v>
    </nc>
  </rcc>
  <rcc rId="17426" sId="10">
    <nc r="Y7" t="inlineStr">
      <is>
        <t>sonnig</t>
      </is>
    </nc>
  </rcc>
  <rcc rId="17427" sId="10" numFmtId="4">
    <oc r="U5">
      <v>0</v>
    </oc>
    <nc r="U5">
      <v>2000.1</v>
    </nc>
  </rcc>
  <rcc rId="17428" sId="10" numFmtId="4">
    <nc r="M5">
      <v>-20</v>
    </nc>
  </rcc>
  <rcc rId="17429" sId="10" numFmtId="4">
    <nc r="K5">
      <v>3311.4</v>
    </nc>
  </rcc>
  <rcc rId="17430" sId="10" numFmtId="4">
    <nc r="I5">
      <v>0</v>
    </nc>
  </rcc>
  <rcc rId="17431" sId="10" numFmtId="4">
    <nc r="G5">
      <v>1233</v>
    </nc>
  </rcc>
  <rcc rId="17432" sId="10" numFmtId="4">
    <nc r="E5">
      <v>16053.7</v>
    </nc>
  </rcc>
  <rcc rId="17433" sId="10" numFmtId="4">
    <nc r="C5">
      <v>4351.5</v>
    </nc>
  </rcc>
  <rcc rId="17434" sId="10">
    <oc r="W5">
      <f>SUM(S5+U5)</f>
    </oc>
    <nc r="W5">
      <f>SUM(S5+U5)</f>
    </nc>
  </rcc>
  <rcc rId="17435" sId="10">
    <nc r="O5">
      <f>M5+N5</f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N38" start="0" length="0">
    <dxf>
      <border outline="0">
        <right style="thin">
          <color indexed="64"/>
        </right>
      </border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60" sId="10" numFmtId="34">
    <nc r="Z8">
      <v>22</v>
    </nc>
  </rcc>
  <rcc rId="17461" sId="10">
    <nc r="Y8" t="inlineStr">
      <is>
        <t>sonnig, leichter Regenschauer</t>
      </is>
    </nc>
  </rcc>
  <rcc rId="17462" sId="10" numFmtId="4">
    <nc r="M7">
      <v>773.3</v>
    </nc>
  </rcc>
  <rcc rId="17463" sId="10" numFmtId="4">
    <nc r="K7">
      <v>2379.8000000000002</v>
    </nc>
  </rcc>
  <rcc rId="17464" sId="10" numFmtId="4">
    <nc r="I7">
      <v>0</v>
    </nc>
  </rcc>
  <rcc rId="17465" sId="10" numFmtId="4">
    <nc r="G7">
      <v>643.79999999999995</v>
    </nc>
  </rcc>
  <rcc rId="17466" sId="10" numFmtId="4">
    <nc r="E7">
      <v>12230.4</v>
    </nc>
  </rcc>
  <rcc rId="17467" sId="10" numFmtId="4">
    <nc r="C7">
      <v>1660.8</v>
    </nc>
  </rcc>
  <rcc rId="17468" sId="10">
    <oc r="S7">
      <f>SUM(C7+E7+G7+I7+K7+O7+Q7)</f>
    </oc>
    <nc r="S7">
      <f>SUM(C7+E7+G7+I7+K7+O7+Q7)</f>
    </nc>
  </rcc>
  <rfmt sheetId="10" sqref="O12" start="0" length="0">
    <dxf>
      <fill>
        <patternFill patternType="none">
          <bgColor indexed="65"/>
        </patternFill>
      </fill>
    </dxf>
  </rfmt>
  <rcc rId="17469" sId="10" odxf="1" dxf="1">
    <nc r="O13">
      <f>SUM(M13:N13)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7470" sId="10">
    <nc r="O15">
      <f>SUM(M15:N15)</f>
    </nc>
  </rcc>
  <rcc rId="17471" sId="10">
    <nc r="O16">
      <f>SUM(M16:N16)</f>
    </nc>
  </rcc>
  <rcc rId="17472" sId="10">
    <nc r="O17">
      <f>SUM(M17:N17)</f>
    </nc>
  </rcc>
  <rcc rId="17473" sId="10">
    <nc r="O18">
      <f>SUM(M18:N18)</f>
    </nc>
  </rcc>
  <rcc rId="17474" sId="10">
    <nc r="O19">
      <f>SUM(M19:N19)</f>
    </nc>
  </rcc>
  <rcc rId="17475" sId="10" odxf="1" dxf="1">
    <nc r="O20">
      <f>SUM(M20:N20)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7476" sId="10" odxf="1" dxf="1">
    <nc r="O21">
      <f>SUM(M21:N21)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7477" sId="10">
    <nc r="O23">
      <f>SUM(M23:N23)</f>
    </nc>
  </rcc>
  <rcc rId="17478" sId="10">
    <nc r="O24">
      <f>SUM(M24:N24)</f>
    </nc>
  </rcc>
  <rcc rId="17479" sId="10">
    <nc r="O25">
      <f>SUM(M25:N25)</f>
    </nc>
  </rcc>
  <rcc rId="17480" sId="10">
    <nc r="O26">
      <f>SUM(M26:N26)</f>
    </nc>
  </rcc>
  <rcc rId="17481" sId="10">
    <nc r="O27">
      <f>SUM(M27:N27)</f>
    </nc>
  </rcc>
  <rcc rId="17482" sId="10" odxf="1" dxf="1">
    <nc r="O28">
      <f>SUM(M28:N28)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7483" sId="10" odxf="1" dxf="1">
    <nc r="O29">
      <f>SUM(M29:N29)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7484" sId="10">
    <nc r="O31">
      <f>SUM(M31:N31)</f>
    </nc>
  </rcc>
  <rcc rId="17485" sId="10">
    <nc r="O32">
      <f>SUM(M32:N32)</f>
    </nc>
  </rcc>
  <rcc rId="17486" sId="10">
    <nc r="O33">
      <f>SUM(M33:N33)</f>
    </nc>
  </rcc>
  <rcc rId="17487" sId="10">
    <nc r="O34">
      <f>SUM(M34:N34)</f>
    </nc>
  </rcc>
  <rcc rId="17488" sId="10">
    <nc r="O35">
      <f>SUM(M35:N35)</f>
    </nc>
  </rcc>
  <rcc rId="17489" sId="10" odxf="1" dxf="1">
    <nc r="O36">
      <f>SUM(M36:N36)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7490" sId="10" odxf="1" dxf="1">
    <nc r="O37">
      <f>SUM(M37:N37)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7491" sId="10">
    <nc r="O39">
      <f>SUM(M39:N39)</f>
    </nc>
  </rcc>
  <rcc rId="17492" sId="10" odxf="1" dxf="1">
    <nc r="O40">
      <f>SUM(M40:N40)</f>
    </nc>
    <odxf>
      <font>
        <b val="0"/>
        <color auto="1"/>
        <name val="DIN Offc"/>
        <scheme val="none"/>
      </font>
    </odxf>
    <ndxf>
      <font>
        <b/>
        <color auto="1"/>
        <name val="DIN Offc"/>
        <scheme val="none"/>
      </font>
    </ndxf>
  </rcc>
  <rcc rId="17493" sId="10">
    <nc r="O7">
      <f>SUM(M7:N7)</f>
    </nc>
  </rcc>
  <rcc rId="17494" sId="10">
    <nc r="O8">
      <f>SUM(M8:N8)</f>
    </nc>
  </rcc>
  <rcc rId="17495" sId="10">
    <nc r="O9">
      <f>SUM(M9:N9)</f>
    </nc>
  </rcc>
  <rcc rId="17496" sId="10">
    <nc r="O10">
      <f>SUM(M10:N10)</f>
    </nc>
  </rcc>
  <rcc rId="17497" sId="10">
    <nc r="O11">
      <f>SUM(M11:N11)</f>
    </nc>
  </rcc>
  <rcc rId="17498" sId="10">
    <nc r="O12">
      <f>SUM(M12:N12)</f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11" sId="10" numFmtId="4">
    <nc r="N5">
      <v>0</v>
    </nc>
  </rcc>
  <rcc rId="17512" sId="10" numFmtId="4">
    <nc r="N7">
      <v>2010</v>
    </nc>
  </rcc>
  <rcc rId="17513" sId="10" numFmtId="4">
    <nc r="N8">
      <v>775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26" sId="10" numFmtId="4">
    <nc r="N9">
      <v>2777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39" sId="10" numFmtId="4">
    <nc r="M8">
      <v>74</v>
    </nc>
  </rcc>
  <rcc rId="17540" sId="10" numFmtId="4">
    <nc r="G8">
      <v>409.4</v>
    </nc>
  </rcc>
  <rcc rId="17541" sId="10" numFmtId="4">
    <nc r="C8">
      <v>6043.6</v>
    </nc>
  </rcc>
  <rcc rId="17542" sId="10" numFmtId="4">
    <nc r="E8">
      <v>6548.2</v>
    </nc>
  </rcc>
  <rcc rId="17543" sId="10" numFmtId="4">
    <nc r="I8">
      <v>0</v>
    </nc>
  </rcc>
  <rcc rId="17544" sId="10" numFmtId="4">
    <nc r="K8">
      <v>0</v>
    </nc>
  </rcc>
  <rcc rId="17545" sId="10" numFmtId="4">
    <nc r="M9">
      <v>1886.4</v>
    </nc>
  </rcc>
  <rcc rId="17546" sId="10" numFmtId="4">
    <nc r="G9">
      <v>292.89999999999998</v>
    </nc>
  </rcc>
  <rcc rId="17547" sId="10" numFmtId="4">
    <nc r="I9">
      <v>0</v>
    </nc>
  </rcc>
  <rcc rId="17548" sId="10" numFmtId="4">
    <nc r="K9">
      <v>0</v>
    </nc>
  </rcc>
  <rcc rId="17549" sId="10" numFmtId="4">
    <nc r="C9">
      <v>8251.2999999999993</v>
    </nc>
  </rcc>
  <rcc rId="17550" sId="10" numFmtId="4">
    <nc r="E9">
      <v>3239.4</v>
    </nc>
  </rcc>
  <rcc rId="17551" sId="10" numFmtId="4">
    <nc r="Q5">
      <v>5403.2</v>
    </nc>
  </rcc>
  <rcc rId="17552" sId="10" numFmtId="4">
    <nc r="Q7">
      <v>4832.7</v>
    </nc>
  </rcc>
  <rcc rId="17553" sId="10" numFmtId="4">
    <nc r="Q8">
      <v>5428.35</v>
    </nc>
  </rcc>
  <rcc rId="17554" sId="10" numFmtId="4">
    <nc r="Q9">
      <v>7279.2</v>
    </nc>
  </rcc>
  <rcc rId="17555" sId="10">
    <nc r="Y10" t="inlineStr">
      <is>
        <t>hohe Wolkenfelder</t>
      </is>
    </nc>
  </rcc>
  <rcc rId="17556" sId="10" numFmtId="34">
    <nc r="Z10">
      <v>18</v>
    </nc>
  </rcc>
  <rcc rId="17557" sId="10">
    <nc r="Y9" t="inlineStr">
      <is>
        <t>hohe Wolkenfelder</t>
      </is>
    </nc>
  </rcc>
  <rcc rId="17558" sId="10" numFmtId="34">
    <nc r="Z9">
      <v>17</v>
    </nc>
  </rcc>
</revisions>
</file>

<file path=xl/revisions/revisionLog8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59" sId="10" numFmtId="4">
    <nc r="M10">
      <v>897</v>
    </nc>
  </rcc>
  <rcc rId="17560" sId="10" numFmtId="4">
    <nc r="G10">
      <v>286.3</v>
    </nc>
  </rcc>
  <rcc rId="17561" sId="10" numFmtId="4">
    <nc r="C10">
      <v>5981.2</v>
    </nc>
  </rcc>
  <rcc rId="17562" sId="10" numFmtId="4">
    <nc r="E10">
      <v>3087.3</v>
    </nc>
  </rcc>
  <rcc rId="17563" sId="10" numFmtId="4">
    <nc r="I10">
      <v>0</v>
    </nc>
  </rcc>
  <rcc rId="17564" sId="10" numFmtId="4">
    <nc r="K10">
      <v>0</v>
    </nc>
  </rcc>
  <rcc rId="17565" sId="10" numFmtId="4">
    <nc r="Q10">
      <v>3201.2</v>
    </nc>
  </rcc>
  <rcc rId="17566" sId="10">
    <nc r="Y11" t="inlineStr">
      <is>
        <t>ziemlich sonnig</t>
      </is>
    </nc>
  </rcc>
  <rcc rId="17567" sId="10" numFmtId="34">
    <nc r="Z11">
      <v>11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80" sId="10" numFmtId="34">
    <oc r="Z11">
      <v>11</v>
    </oc>
    <nc r="Z11">
      <v>20</v>
    </nc>
  </rcc>
  <rcc rId="17581" sId="10" numFmtId="34">
    <nc r="Z12">
      <v>21</v>
    </nc>
  </rcc>
  <rcc rId="17582" sId="10">
    <nc r="Y12" t="inlineStr">
      <is>
        <t>ziemlich sonnig</t>
      </is>
    </nc>
  </rcc>
  <rcc rId="17583" sId="10" numFmtId="4">
    <nc r="M11">
      <v>850.4</v>
    </nc>
  </rcc>
  <rcc rId="17584" sId="10" numFmtId="4">
    <nc r="K11">
      <v>2439.9</v>
    </nc>
  </rcc>
  <rcc rId="17585" sId="10" numFmtId="4">
    <nc r="C11">
      <v>8353.5</v>
    </nc>
  </rcc>
  <rcc rId="17586" sId="10" numFmtId="4">
    <nc r="E11">
      <v>5881.6</v>
    </nc>
  </rcc>
  <rcc rId="17587" sId="10" numFmtId="4">
    <nc r="G11">
      <v>406.1</v>
    </nc>
  </rcc>
  <rcc rId="17588" sId="10" numFmtId="4">
    <nc r="I11">
      <v>0</v>
    </nc>
  </rcc>
  <rcc rId="17589" sId="10">
    <oc r="S10">
      <f>SUM(C10+E10+G10+I10+K10+O10+Q10)</f>
    </oc>
    <nc r="S10">
      <f>SUM(C10+E10+G10+I10+K10+O10+Q10)</f>
    </nc>
  </rcc>
  <rcc rId="17590" sId="10">
    <oc r="S11">
      <f>SUM(C11+E11+G11+I11+K11+O11+Q11)</f>
    </oc>
    <nc r="S11">
      <f>SUM(C11,E11,G11,I11,K11,Q11,O11)</f>
    </nc>
  </rcc>
  <rcc rId="17591" sId="10" numFmtId="4">
    <nc r="Q11">
      <v>5040.1000000000004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04" sId="10" numFmtId="4">
    <nc r="N10">
      <v>7912.1</v>
    </nc>
  </rcc>
  <rcc rId="17605" sId="10" numFmtId="4">
    <nc r="N11">
      <v>782</v>
    </nc>
  </rcc>
  <rcc rId="17606" sId="10" numFmtId="4">
    <nc r="N12">
      <v>0</v>
    </nc>
  </rcc>
  <rcc rId="17607" sId="10" numFmtId="4">
    <nc r="N13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20" sId="10" numFmtId="4">
    <nc r="N15">
      <v>782</v>
    </nc>
  </rcc>
  <rcc rId="17621" sId="10" numFmtId="4">
    <oc r="N11">
      <v>782</v>
    </oc>
    <nc r="N11"/>
  </rcc>
  <rm rId="17622" sheetId="10" source="N15" destination="N11" sourceSheetId="10">
    <undo index="65535" exp="area" dr="N15:N21" r="N22" sId="10"/>
    <undo index="65535" exp="area" dr="M11:N11" r="O11" sId="10"/>
    <rfmt sheetId="10" s="1" sqref="N11" start="0" length="0">
      <dxf>
        <font>
          <sz val="11"/>
          <color auto="1"/>
          <name val="DIN Offc"/>
          <family val="2"/>
          <scheme val="none"/>
        </font>
        <numFmt numFmtId="4" formatCode="#,##0.00"/>
        <alignment vertical="center"/>
        <border outline="0">
          <top style="thin">
            <color indexed="64"/>
          </top>
          <bottom style="thin">
            <color indexed="64"/>
          </bottom>
        </border>
      </dxf>
    </rfmt>
  </rm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35" sId="10" odxf="1" dxf="1">
    <oc r="O12">
      <f>SUM(M12:N12)</f>
    </oc>
    <nc r="O12">
      <f>SUM(M12:N12)</f>
    </nc>
    <odxf>
      <fill>
        <patternFill patternType="none">
          <bgColor indexed="65"/>
        </patternFill>
      </fill>
      <border outline="0">
        <left style="thin">
          <color indexed="64"/>
        </left>
      </border>
    </odxf>
    <ndxf>
      <fill>
        <patternFill patternType="solid">
          <bgColor theme="0" tint="-4.9989318521683403E-2"/>
        </patternFill>
      </fill>
      <border outline="0">
        <left style="medium">
          <color indexed="64"/>
        </left>
      </border>
    </ndxf>
  </rcc>
  <rcc rId="17636" sId="10" odxf="1" dxf="1">
    <oc r="O13">
      <f>SUM(M13:N13)</f>
    </oc>
    <nc r="O13">
      <f>SUM(M13:N13)</f>
    </nc>
    <odxf>
      <fill>
        <patternFill patternType="none">
          <bgColor indexed="65"/>
        </patternFill>
      </fill>
      <border outline="0">
        <left style="thin">
          <color indexed="64"/>
        </left>
      </border>
    </odxf>
    <ndxf>
      <fill>
        <patternFill patternType="solid">
          <bgColor theme="0" tint="-4.9989318521683403E-2"/>
        </patternFill>
      </fill>
      <border outline="0">
        <left style="medium">
          <color indexed="64"/>
        </left>
      </border>
    </ndxf>
  </rcc>
</revisions>
</file>

<file path=xl/revisions/revisionLog8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37" sId="10" numFmtId="4">
    <nc r="M12">
      <v>0</v>
    </nc>
  </rcc>
  <rcc rId="17638" sId="10" numFmtId="4">
    <nc r="K12">
      <v>18045.599999999999</v>
    </nc>
  </rcc>
  <rcc rId="17639" sId="10" numFmtId="4">
    <nc r="I12">
      <v>0</v>
    </nc>
  </rcc>
  <rcc rId="17640" sId="10" numFmtId="4">
    <nc r="G12">
      <v>835.4</v>
    </nc>
  </rcc>
  <rcc rId="17641" sId="10" numFmtId="4">
    <nc r="E12">
      <v>5729</v>
    </nc>
  </rcc>
  <rcc rId="17642" sId="10" numFmtId="4">
    <nc r="C12">
      <v>8244.6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5" sId="10" numFmtId="34">
    <nc r="Z13">
      <v>24</v>
    </nc>
  </rcc>
  <rcc rId="17656" sId="10">
    <nc r="Y13" t="inlineStr">
      <is>
        <t>sonnig, Wolkenfelder</t>
      </is>
    </nc>
  </rcc>
</revisions>
</file>

<file path=xl/revisions/revisionLog8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7" sId="10" numFmtId="4">
    <nc r="Q12">
      <v>7989.3</v>
    </nc>
  </rcc>
</revisions>
</file>

<file path=xl/revisions/revisionLog8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8" sId="10" numFmtId="34">
    <nc r="Z15">
      <v>25</v>
    </nc>
  </rcc>
  <rcc rId="17659" sId="10">
    <nc r="Y15" t="inlineStr">
      <is>
        <t>sonnig, bewölkt</t>
      </is>
    </nc>
  </rcc>
  <rcc rId="17660" sId="10" numFmtId="4">
    <nc r="M13">
      <v>0</v>
    </nc>
  </rcc>
  <rcc rId="17661" sId="10" numFmtId="4">
    <nc r="K13">
      <v>6272.4</v>
    </nc>
  </rcc>
  <rcc rId="17662" sId="10" numFmtId="4">
    <nc r="I13">
      <v>0</v>
    </nc>
  </rcc>
  <rcc rId="17663" sId="10" numFmtId="4">
    <nc r="G13">
      <v>1121.0999999999999</v>
    </nc>
  </rcc>
  <rcc rId="17664" sId="10" numFmtId="4">
    <nc r="E13">
      <v>14520</v>
    </nc>
  </rcc>
  <rcc rId="17665" sId="10" numFmtId="4">
    <nc r="C13">
      <v>5467</v>
    </nc>
  </rcc>
  <rcc rId="17666" sId="10" numFmtId="4">
    <nc r="Q13">
      <v>4079.1</v>
    </nc>
  </rcc>
</revisions>
</file>

<file path=xl/revisions/revisionLog8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67" sId="10" numFmtId="34">
    <nc r="Z16">
      <v>23</v>
    </nc>
  </rcc>
  <rcc rId="17668" sId="10">
    <nc r="Y16" t="inlineStr">
      <is>
        <t>ziemlich sonnig</t>
      </is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81" sId="10" numFmtId="4">
    <nc r="M15">
      <v>975.5</v>
    </nc>
  </rcc>
  <rcc rId="17682" sId="10" numFmtId="4">
    <nc r="K15">
      <v>0</v>
    </nc>
  </rcc>
  <rcc rId="17683" sId="10" numFmtId="4">
    <nc r="I15">
      <v>0</v>
    </nc>
  </rcc>
  <rcc rId="17684" sId="10" numFmtId="4">
    <nc r="G15">
      <v>309.10000000000002</v>
    </nc>
  </rcc>
  <rcc rId="17685" sId="10" numFmtId="4">
    <nc r="E15">
      <v>4161.8</v>
    </nc>
  </rcc>
  <rcc rId="17686" sId="10" numFmtId="4">
    <nc r="C15">
      <v>6295.3</v>
    </nc>
  </rcc>
  <rcc rId="17687" sId="10" numFmtId="4">
    <nc r="Q15">
      <v>7012.4</v>
    </nc>
  </rcc>
</revisions>
</file>

<file path=xl/revisions/revisionLog8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88" sId="10" odxf="1" s="1" dxf="1" numFmtId="4">
    <nc r="N15">
      <v>585</v>
    </nc>
    <ndxf>
      <font>
        <sz val="11"/>
        <color auto="1"/>
        <name val="DIN Offc"/>
        <family val="2"/>
        <scheme val="none"/>
      </font>
      <numFmt numFmtId="4" formatCode="#,##0.00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6" start="0" length="0">
    <dxf>
      <border outline="0">
        <left style="medium">
          <color indexed="64"/>
        </left>
        <right style="thin">
          <color indexed="64"/>
        </right>
      </border>
    </dxf>
  </rfmt>
  <rfmt sheetId="10" sqref="N17" start="0" length="0">
    <dxf>
      <border outline="0">
        <left style="medium">
          <color indexed="64"/>
        </left>
        <right style="thin">
          <color indexed="64"/>
        </right>
      </border>
    </dxf>
  </rfmt>
  <rfmt sheetId="10" sqref="N18" start="0" length="0">
    <dxf>
      <border outline="0">
        <left style="medium">
          <color indexed="64"/>
        </left>
      </border>
    </dxf>
  </rfmt>
  <rfmt sheetId="10" sqref="N19" start="0" length="0">
    <dxf>
      <border outline="0">
        <left style="medium">
          <color indexed="64"/>
        </left>
        <right style="thin">
          <color indexed="64"/>
        </right>
      </border>
    </dxf>
  </rfmt>
  <rfmt sheetId="10" sqref="N20" start="0" length="0">
    <dxf>
      <fill>
        <patternFill patternType="none">
          <bgColor indexed="65"/>
        </patternFill>
      </fill>
      <border outline="0">
        <left style="medium">
          <color indexed="64"/>
        </left>
      </border>
    </dxf>
  </rfmt>
  <rfmt sheetId="10" sqref="N21" start="0" length="0">
    <dxf>
      <fill>
        <patternFill patternType="none">
          <bgColor indexed="65"/>
        </patternFill>
      </fill>
      <border outline="0">
        <left style="medium">
          <color indexed="64"/>
        </left>
      </border>
    </dxf>
  </rfmt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Q18:Q20">
    <dxf>
      <numFmt numFmtId="0" formatCode="General"/>
    </dxf>
  </rfmt>
</revisions>
</file>

<file path=xl/revisions/revisionLog8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Q16" start="0" length="0">
    <dxf>
      <fill>
        <patternFill patternType="solid">
          <bgColor theme="0" tint="-4.9989318521683403E-2"/>
        </patternFill>
      </fill>
    </dxf>
  </rfmt>
  <rfmt sheetId="10" sqref="Q16" start="0" length="0">
    <dxf>
      <fill>
        <patternFill patternType="none">
          <bgColor indexed="65"/>
        </patternFill>
      </fill>
    </dxf>
  </rfmt>
</revisions>
</file>

<file path=xl/revisions/revisionLog8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13" sId="10">
    <nc r="M47" t="inlineStr">
      <is>
        <t>bis zum 09.10.</t>
      </is>
    </nc>
  </rcc>
  <rfmt sheetId="10" sqref="M47">
    <dxf>
      <fill>
        <patternFill patternType="solid">
          <bgColor rgb="FF92D050"/>
        </patternFill>
      </fill>
    </dxf>
  </rfmt>
  <rcc rId="17714" sId="10" odxf="1" dxf="1">
    <nc r="K47" t="inlineStr">
      <is>
        <t>bis zum 09.10.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17715" sId="10" odxf="1" dxf="1">
    <nc r="U47" t="inlineStr">
      <is>
        <t>bis zum 09.10.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  <rcc rId="17716" sId="10" odxf="1" dxf="1">
    <nc r="G47" t="inlineStr">
      <is>
        <t>bis zum 09.10.</t>
      </is>
    </nc>
    <odxf>
      <font>
        <sz val="10"/>
        <name val="DIN Offc"/>
        <scheme val="none"/>
      </font>
      <fill>
        <patternFill patternType="none">
          <bgColor indexed="65"/>
        </patternFill>
      </fill>
    </odxf>
    <ndxf>
      <font>
        <sz val="11"/>
        <color theme="1"/>
        <name val="Calibri"/>
        <family val="2"/>
        <scheme val="minor"/>
      </font>
      <fill>
        <patternFill patternType="solid">
          <bgColor rgb="FF92D050"/>
        </patternFill>
      </fill>
    </ndxf>
  </rcc>
  <rcc rId="17717" sId="10" odxf="1" dxf="1">
    <nc r="I47" t="inlineStr">
      <is>
        <t>bis zum 09.10.</t>
      </is>
    </nc>
    <odxf>
      <font>
        <sz val="10"/>
        <name val="DIN Offc"/>
        <scheme val="none"/>
      </font>
      <fill>
        <patternFill patternType="none">
          <bgColor indexed="65"/>
        </patternFill>
      </fill>
    </odxf>
    <ndxf>
      <font>
        <sz val="11"/>
        <color theme="1"/>
        <name val="Calibri"/>
        <family val="2"/>
        <scheme val="minor"/>
      </font>
      <fill>
        <patternFill patternType="solid">
          <bgColor rgb="FF92D050"/>
        </patternFill>
      </fill>
    </ndxf>
  </rcc>
</revisions>
</file>

<file path=xl/revisions/revisionLog8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18" sId="10" odxf="1" dxf="1">
    <nc r="E47" t="inlineStr">
      <is>
        <t>bis zum 09.10.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</revisions>
</file>

<file path=xl/revisions/revisionLog8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19" sId="10" odxf="1" dxf="1">
    <nc r="C47" t="inlineStr">
      <is>
        <t>bis zum 09.10.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</revisions>
</file>

<file path=xl/revisions/revisionLog8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20" sId="10" odxf="1" dxf="1">
    <nc r="Q47" t="inlineStr">
      <is>
        <t>bis zum 09.10.</t>
      </is>
    </nc>
    <odxf>
      <fill>
        <patternFill patternType="none">
          <bgColor indexed="65"/>
        </patternFill>
      </fill>
    </odxf>
    <ndxf>
      <fill>
        <patternFill patternType="solid">
          <bgColor rgb="FF92D050"/>
        </patternFill>
      </fill>
    </ndxf>
  </rcc>
</revisions>
</file>

<file path=xl/revisions/revisionLog8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21" sId="10">
    <oc r="C47" t="inlineStr">
      <is>
        <t>bis zum 09.10.</t>
      </is>
    </oc>
    <nc r="C47" t="inlineStr">
      <is>
        <t>bis zum 09.10./RW</t>
      </is>
    </nc>
  </rcc>
  <rcc rId="17722" sId="10">
    <oc r="E47" t="inlineStr">
      <is>
        <t>bis zum 09.10.</t>
      </is>
    </oc>
    <nc r="E47" t="inlineStr">
      <is>
        <t>bis zum 09.10./RW</t>
      </is>
    </nc>
  </rcc>
  <rcc rId="17723" sId="10">
    <oc r="G47" t="inlineStr">
      <is>
        <t>bis zum 09.10.</t>
      </is>
    </oc>
    <nc r="G47" t="inlineStr">
      <is>
        <t>bis zum 09.10./RW</t>
      </is>
    </nc>
  </rcc>
  <rcc rId="17724" sId="10">
    <oc r="I47" t="inlineStr">
      <is>
        <t>bis zum 09.10.</t>
      </is>
    </oc>
    <nc r="I47" t="inlineStr">
      <is>
        <t>bis zum 09.10./RW</t>
      </is>
    </nc>
  </rcc>
  <rcc rId="17725" sId="10">
    <oc r="K47" t="inlineStr">
      <is>
        <t>bis zum 09.10.</t>
      </is>
    </oc>
    <nc r="K47" t="inlineStr">
      <is>
        <t>bis zum 09.10./RW</t>
      </is>
    </nc>
  </rcc>
  <rcc rId="17726" sId="10">
    <oc r="M47" t="inlineStr">
      <is>
        <t>bis zum 09.10.</t>
      </is>
    </oc>
    <nc r="M47" t="inlineStr">
      <is>
        <t>bis zum 09.10./RW</t>
      </is>
    </nc>
  </rcc>
  <rcc rId="17727" sId="10">
    <oc r="Q47" t="inlineStr">
      <is>
        <t>bis zum 09.10.</t>
      </is>
    </oc>
    <nc r="Q47" t="inlineStr">
      <is>
        <t>bis zum 09.10./RW</t>
      </is>
    </nc>
  </rcc>
  <rcc rId="17728" sId="10">
    <oc r="U47" t="inlineStr">
      <is>
        <t>bis zum 09.10.</t>
      </is>
    </oc>
    <nc r="U47" t="inlineStr">
      <is>
        <t>bis zum 09.10./RW</t>
      </is>
    </nc>
  </rcc>
</revisions>
</file>

<file path=xl/revisions/revisionLog8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29" sId="10" numFmtId="4">
    <nc r="N16">
      <v>2032.5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42" sId="10" numFmtId="34">
    <nc r="Z17">
      <v>24</v>
    </nc>
  </rcc>
  <rcc rId="17743" sId="10">
    <nc r="Y17" t="inlineStr">
      <is>
        <t>sonnig</t>
      </is>
    </nc>
  </rcc>
  <rcc rId="17744" sId="10" numFmtId="4">
    <nc r="M16">
      <v>101.5</v>
    </nc>
  </rcc>
  <rcc rId="17745" sId="10" numFmtId="4">
    <nc r="K16">
      <v>0</v>
    </nc>
  </rcc>
  <rcc rId="17746" sId="10" numFmtId="4">
    <nc r="I16">
      <v>0</v>
    </nc>
  </rcc>
  <rcc rId="17747" sId="10" numFmtId="4">
    <nc r="G16">
      <v>498.1</v>
    </nc>
  </rcc>
  <rcc rId="17748" sId="10" numFmtId="4">
    <nc r="E16">
      <v>6627.2</v>
    </nc>
  </rcc>
  <rcc rId="17749" sId="10" numFmtId="4">
    <nc r="C16">
      <v>5301.4</v>
    </nc>
  </rcc>
  <rcc rId="17750" sId="10" numFmtId="4">
    <nc r="Q16">
      <v>5775.7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63" sId="10" numFmtId="4">
    <nc r="N17">
      <v>1954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76" sId="10">
    <oc r="N22">
      <f>SUM(N11:N21)</f>
    </oc>
    <nc r="N22">
      <f>SUM(N15:N21)</f>
    </nc>
  </rcc>
</revisions>
</file>

<file path=xl/revisions/revisionLog8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77" sId="10">
    <oc r="Q22">
      <f>SUM(Q15:Q21)</f>
    </oc>
    <nc r="Q22">
      <f>SUM(Q15:Q19)</f>
    </nc>
  </rcc>
</revisions>
</file>

<file path=xl/revisions/revisionLog8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78" sId="10" numFmtId="4">
    <oc r="N16">
      <v>2032.5</v>
    </oc>
    <nc r="N16">
      <v>2462.5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91" sId="10" numFmtId="4">
    <nc r="M17">
      <v>236.2</v>
    </nc>
  </rcc>
  <rcc rId="17792" sId="10" numFmtId="4">
    <nc r="G17">
      <v>624</v>
    </nc>
  </rcc>
  <rcc rId="17793" sId="10" numFmtId="4">
    <nc r="E17">
      <v>10258.6</v>
    </nc>
  </rcc>
  <rcc rId="17794" sId="10" numFmtId="4">
    <nc r="C17">
      <f>5042.5+87.9</f>
    </nc>
  </rcc>
  <rcc rId="17795" sId="10" numFmtId="4">
    <nc r="I17">
      <v>0</v>
    </nc>
  </rcc>
  <rcc rId="17796" sId="10" numFmtId="4">
    <nc r="K17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09" sId="10" numFmtId="4">
    <nc r="Q17">
      <v>6500.2</v>
    </nc>
  </rcc>
</revisions>
</file>

<file path=xl/revisions/revisionLog8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22" sId="10" numFmtId="4">
    <nc r="M18">
      <v>586.6</v>
    </nc>
  </rcc>
  <rcc rId="17823" sId="10" numFmtId="4">
    <nc r="G18">
      <v>639.6</v>
    </nc>
  </rcc>
  <rcc rId="17824" sId="10" numFmtId="4">
    <nc r="I18">
      <v>0</v>
    </nc>
  </rcc>
  <rcc rId="17825" sId="10" numFmtId="4">
    <nc r="K18">
      <v>0</v>
    </nc>
  </rcc>
  <rcc rId="17826" sId="10" numFmtId="4">
    <nc r="C18">
      <v>6335</v>
    </nc>
  </rcc>
  <rcc rId="17827" sId="10" numFmtId="4">
    <nc r="E18">
      <v>7433.8</v>
    </nc>
  </rcc>
  <rcc rId="17828" sId="10" numFmtId="34">
    <nc r="Z18">
      <v>23</v>
    </nc>
  </rcc>
  <rcc rId="17829" sId="10" numFmtId="34">
    <nc r="Z19">
      <v>23</v>
    </nc>
  </rcc>
  <rcc rId="17830" sId="10">
    <nc r="Y19" t="inlineStr">
      <is>
        <t>sonnig</t>
      </is>
    </nc>
  </rcc>
  <rcc rId="17831" sId="10">
    <nc r="Y18" t="inlineStr">
      <is>
        <t>sonnig, Wolkenfelder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44" sId="10">
    <oc r="Y19" t="inlineStr">
      <is>
        <t>sonnig</t>
      </is>
    </oc>
    <nc r="Y19" t="inlineStr">
      <is>
        <t>ziemlich sonnig</t>
      </is>
    </nc>
  </rcc>
</revisions>
</file>

<file path=xl/revisions/revisionLog8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45" sId="10">
    <nc r="Q18">
      <v>5246.3</v>
    </nc>
  </rcc>
</revisions>
</file>

<file path=xl/revisions/revisionLog8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A45:U45">
    <dxf>
      <fill>
        <patternFill patternType="none">
          <bgColor auto="1"/>
        </patternFill>
      </fill>
    </dxf>
  </rfmt>
  <rcc rId="17846" sId="9">
    <nc r="Q48">
      <v>247641.7</v>
    </nc>
  </rcc>
  <rfmt sheetId="9" sqref="Q51" start="0" length="0">
    <dxf>
      <numFmt numFmtId="4" formatCode="#,##0.00"/>
    </dxf>
  </rfmt>
  <rcc rId="17847" sId="10">
    <oc r="AD14">
      <f>C14+E14+G14+I14+K14+M14+U14</f>
    </oc>
    <nc r="AD14"/>
  </rcc>
  <rcc rId="17848" sId="10">
    <oc r="AD6">
      <f>C6+E6+G6+I6+K6+M6+U6</f>
    </oc>
    <nc r="AD6"/>
  </rcc>
  <rcc rId="17849" sId="9" numFmtId="4">
    <oc r="Q37">
      <v>9026.2999999999993</v>
    </oc>
    <nc r="Q37">
      <v>8726.2999999999993</v>
    </nc>
  </rcc>
</revisions>
</file>

<file path=xl/revisions/revisionLog8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50" sId="9">
    <oc r="Q48">
      <v>247641.7</v>
    </oc>
    <nc r="Q48"/>
  </rcc>
</revisions>
</file>

<file path=xl/revisions/revisionLog8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M15:M21" start="0" length="0">
    <dxf>
      <border>
        <right style="hair">
          <color indexed="64"/>
        </right>
      </border>
    </dxf>
  </rfmt>
  <rfmt sheetId="10" sqref="M15:M21" start="0" length="0">
    <dxf>
      <border>
        <right style="thin">
          <color indexed="64"/>
        </right>
      </border>
    </dxf>
  </rfmt>
  <rfmt sheetId="10" sqref="N20:O21">
    <dxf>
      <fill>
        <patternFill patternType="solid">
          <bgColor theme="0" tint="-4.9989318521683403E-2"/>
        </patternFill>
      </fill>
    </dxf>
  </rfmt>
  <rfmt sheetId="10" sqref="O28:O29">
    <dxf>
      <fill>
        <patternFill patternType="solid">
          <bgColor theme="0" tint="-4.9989318521683403E-2"/>
        </patternFill>
      </fill>
    </dxf>
  </rfmt>
</revisions>
</file>

<file path=xl/revisions/revisionLog8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N12:N13" start="0" length="0">
    <dxf>
      <border>
        <right style="thin">
          <color indexed="64"/>
        </right>
      </border>
    </dxf>
  </rfmt>
  <rfmt sheetId="10" sqref="S41:S42" start="0" length="0">
    <dxf>
      <border>
        <right style="thin">
          <color indexed="64"/>
        </right>
      </border>
    </dxf>
  </rfmt>
</revisions>
</file>

<file path=xl/revisions/revisionLog8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8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63" sId="10" numFmtId="4">
    <nc r="M19">
      <v>0</v>
    </nc>
  </rcc>
  <rcc rId="17864" sId="10" numFmtId="4">
    <nc r="K19">
      <v>10811.6</v>
    </nc>
  </rcc>
  <rcc rId="17865" sId="10" numFmtId="4">
    <nc r="I19">
      <v>0</v>
    </nc>
  </rcc>
  <rcc rId="17866" sId="10" numFmtId="4">
    <nc r="G19">
      <v>574.6</v>
    </nc>
  </rcc>
  <rcc rId="17867" sId="10" numFmtId="4">
    <nc r="E19">
      <v>10967.1</v>
    </nc>
  </rcc>
  <rcc rId="17868" sId="10" numFmtId="4">
    <nc r="C19">
      <v>10292.9</v>
    </nc>
  </rcc>
  <rcc rId="17869" sId="10" numFmtId="34">
    <nc r="Z20">
      <v>18</v>
    </nc>
  </rcc>
  <rcc rId="17870" sId="10">
    <nc r="Y20" t="inlineStr">
      <is>
        <t>Regen, bedeckt</t>
      </is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83" sId="10">
    <nc r="Q19">
      <v>6807.8</v>
    </nc>
  </rcc>
</revisions>
</file>

<file path=xl/revisions/revisionLog8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Q18" start="0" length="0">
    <dxf>
      <numFmt numFmtId="4" formatCode="#,##0.00"/>
    </dxf>
  </rfmt>
  <rfmt sheetId="10" sqref="Q19" start="0" length="0">
    <dxf>
      <numFmt numFmtId="4" formatCode="#,##0.00"/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Z20" start="0" length="0">
    <dxf>
      <fill>
        <patternFill patternType="none">
          <bgColor indexed="65"/>
        </patternFill>
      </fill>
    </dxf>
  </rfmt>
  <rfmt sheetId="10" sqref="Z21" start="0" length="0">
    <dxf>
      <fill>
        <patternFill patternType="none">
          <bgColor indexed="65"/>
        </patternFill>
      </fill>
    </dxf>
  </rfmt>
  <rfmt sheetId="10" sqref="Z20" start="0" length="0">
    <dxf>
      <fill>
        <patternFill patternType="solid">
          <bgColor theme="0" tint="-4.9989318521683403E-2"/>
        </patternFill>
      </fill>
    </dxf>
  </rfmt>
  <rfmt sheetId="10" sqref="Z21" start="0" length="0">
    <dxf>
      <fill>
        <patternFill patternType="solid">
          <bgColor theme="0" tint="-4.9989318521683403E-2"/>
        </patternFill>
      </fill>
    </dxf>
  </rfmt>
</revisions>
</file>

<file path=xl/revisions/revisionLog8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96" sId="10" numFmtId="34">
    <nc r="Z21">
      <v>12</v>
    </nc>
  </rcc>
  <rcc rId="17897" sId="10">
    <nc r="Y21" t="inlineStr">
      <is>
        <t>leichter Regenschauer, Hochnebel</t>
      </is>
    </nc>
  </rcc>
  <rcc rId="17898" sId="10" numFmtId="4">
    <nc r="M20">
      <v>0</v>
    </nc>
  </rcc>
  <rcc rId="17899" sId="10" numFmtId="4">
    <nc r="K20">
      <v>12837.5</v>
    </nc>
  </rcc>
  <rcc rId="17900" sId="10" numFmtId="4">
    <nc r="I20">
      <v>0</v>
    </nc>
  </rcc>
  <rcc rId="17901" sId="10" numFmtId="4">
    <nc r="G20">
      <v>56</v>
    </nc>
  </rcc>
  <rcc rId="17902" sId="10" numFmtId="4">
    <nc r="E20">
      <v>236.6</v>
    </nc>
  </rcc>
  <rcc rId="17903" sId="10" numFmtId="4">
    <nc r="C20">
      <v>11577.9</v>
    </nc>
  </rcc>
  <rcc rId="17904" sId="10">
    <nc r="Q20">
      <v>7518.8</v>
    </nc>
  </rcc>
  <rcc rId="17905" sId="10" endOfListFormulaUpdate="1">
    <oc r="Q22">
      <f>SUM(Q15:Q19)</f>
    </oc>
    <nc r="Q22">
      <f>SUM(Q15:Q20)</f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18" sId="10">
    <oc r="Y21" t="inlineStr">
      <is>
        <t>leichter Regenschauer, Hochnebel</t>
      </is>
    </oc>
    <nc r="Y21" t="inlineStr">
      <is>
        <t>leichter Regenschauer</t>
      </is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8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31" sId="10" numFmtId="4">
    <nc r="N23">
      <v>2272</v>
    </nc>
  </rcc>
  <rcc rId="17932" sId="10" numFmtId="4">
    <nc r="N18">
      <v>1780.5</v>
    </nc>
  </rcc>
  <rcc rId="17933" sId="10" numFmtId="4">
    <nc r="N19">
      <v>955</v>
    </nc>
  </rcc>
  <rcc rId="17934" sId="10" numFmtId="4">
    <nc r="N20">
      <v>0</v>
    </nc>
  </rcc>
  <rcc rId="17935" sId="10" numFmtId="4">
    <nc r="N21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48" sId="10" numFmtId="4">
    <nc r="K21">
      <v>0</v>
    </nc>
  </rcc>
  <rcc rId="17949" sId="10" numFmtId="4">
    <nc r="I21">
      <v>0</v>
    </nc>
  </rcc>
  <rcc rId="17950" sId="10" endOfListFormulaUpdate="1">
    <oc r="Q22">
      <f>SUM(Q15:Q20)</f>
    </oc>
    <nc r="Q22">
      <f>SUM(Q15:Q21)</f>
    </nc>
  </rcc>
  <rcc rId="17951" sId="10" numFmtId="4">
    <nc r="C23">
      <v>5951.4</v>
    </nc>
  </rcc>
  <rcc rId="17952" sId="10" numFmtId="4">
    <nc r="E23">
      <v>477.7</v>
    </nc>
  </rcc>
  <rcc rId="17953" sId="10" numFmtId="4">
    <nc r="G23">
      <v>222.3</v>
    </nc>
  </rcc>
  <rcc rId="17954" sId="10" numFmtId="4">
    <nc r="I23">
      <v>0</v>
    </nc>
  </rcc>
  <rcc rId="17955" sId="10" numFmtId="4">
    <nc r="M23">
      <v>730.8</v>
    </nc>
  </rcc>
  <rcc rId="17956" sId="10" numFmtId="4">
    <nc r="Q23">
      <v>2620.4</v>
    </nc>
  </rcc>
  <rcc rId="17957" sId="10" numFmtId="34">
    <nc r="Z24">
      <v>13</v>
    </nc>
  </rcc>
  <rcc rId="17958" sId="10" numFmtId="34">
    <nc r="Z23">
      <v>14</v>
    </nc>
  </rcc>
  <rcc rId="17959" sId="10">
    <nc r="Y23" t="inlineStr">
      <is>
        <t>sonnig, bewölkt</t>
      </is>
    </nc>
  </rcc>
  <rcc rId="17960" sId="10">
    <nc r="Y24" t="inlineStr">
      <is>
        <t>hohe Wolkenfelder</t>
      </is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73" sId="10" numFmtId="4">
    <oc r="K21">
      <v>0</v>
    </oc>
    <nc r="K21">
      <v>6133.5</v>
    </nc>
  </rcc>
  <rcc rId="17974" sId="10" numFmtId="4">
    <nc r="M21">
      <v>0</v>
    </nc>
  </rcc>
  <rcc rId="17975" sId="10" numFmtId="4">
    <nc r="G21">
      <v>73.900000000000006</v>
    </nc>
  </rcc>
  <rcc rId="17976" sId="10" numFmtId="4">
    <nc r="E21">
      <v>0</v>
    </nc>
  </rcc>
  <rcc rId="17977" sId="10" numFmtId="4">
    <nc r="C21">
      <v>13236.8</v>
    </nc>
  </rcc>
  <rcc rId="17978" sId="10" numFmtId="4">
    <nc r="Q21">
      <v>3025.4</v>
    </nc>
  </rcc>
</revisions>
</file>

<file path=xl/revisions/revisionLog8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8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Q20" start="0" length="0">
    <dxf>
      <numFmt numFmtId="4" formatCode="#,##0.00"/>
      <fill>
        <patternFill patternType="none">
          <bgColor indexed="65"/>
        </patternFill>
      </fill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03" sId="10">
    <oc r="U47" t="inlineStr">
      <is>
        <t>bis zum 09.10./RW</t>
      </is>
    </oc>
    <nc r="U47" t="inlineStr">
      <is>
        <t>ok bis 9.10./RW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16" sId="10" numFmtId="4">
    <nc r="K23">
      <v>0</v>
    </nc>
  </rcc>
</revisions>
</file>

<file path=xl/revisions/revisionLog8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17" sId="10" numFmtId="34">
    <nc r="Z25">
      <v>12</v>
    </nc>
  </rcc>
  <rcc rId="18018" sId="10">
    <nc r="Y25" t="inlineStr">
      <is>
        <t>bedeckt, Gewitter</t>
      </is>
    </nc>
  </rcc>
  <rcc rId="18019" sId="10" numFmtId="4">
    <nc r="M24">
      <v>442</v>
    </nc>
  </rcc>
  <rcc rId="18020" sId="10" numFmtId="4">
    <nc r="K24">
      <v>0</v>
    </nc>
  </rcc>
  <rcc rId="18021" sId="10" numFmtId="4">
    <nc r="I24">
      <v>0</v>
    </nc>
  </rcc>
  <rcc rId="18022" sId="10" numFmtId="4">
    <nc r="G24">
      <v>154.5</v>
    </nc>
  </rcc>
  <rcc rId="18023" sId="10" numFmtId="4">
    <nc r="E24">
      <v>143.69999999999999</v>
    </nc>
  </rcc>
  <rcc rId="18024" sId="10" numFmtId="4">
    <nc r="C24">
      <v>6037.8</v>
    </nc>
  </rcc>
  <rcc rId="18025" sId="10" numFmtId="4">
    <nc r="Q24">
      <v>3313.2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8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38" sId="10" numFmtId="4">
    <nc r="N24">
      <v>4145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8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8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63" sId="10" numFmtId="4">
    <nc r="N25">
      <v>580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76" sId="10" numFmtId="4">
    <nc r="M25">
      <v>346.6</v>
    </nc>
  </rcc>
  <rcc rId="18077" sId="10" numFmtId="4">
    <nc r="G25">
      <v>15.3</v>
    </nc>
  </rcc>
  <rcc rId="18078" sId="10" numFmtId="4">
    <nc r="C25">
      <v>4958.3999999999996</v>
    </nc>
  </rcc>
  <rcc rId="18079" sId="10" numFmtId="4">
    <nc r="E25">
      <v>0</v>
    </nc>
  </rcc>
  <rcc rId="18080" sId="10" numFmtId="4">
    <nc r="I25">
      <v>0</v>
    </nc>
  </rcc>
  <rcc rId="18081" sId="10" numFmtId="4">
    <nc r="K25">
      <v>0</v>
    </nc>
  </rcc>
  <rcc rId="18082" sId="10" numFmtId="34">
    <nc r="Z26">
      <v>18</v>
    </nc>
  </rcc>
  <rcc rId="18083" sId="10" numFmtId="4">
    <nc r="Q25">
      <v>3422.9</v>
    </nc>
  </rcc>
  <rcc rId="18084" sId="10">
    <nc r="Y26" t="inlineStr">
      <is>
        <t>bedeckt, leichter Regen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97" sId="10" numFmtId="4">
    <nc r="N26">
      <v>7422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10" sId="10" numFmtId="34">
    <nc r="Z27">
      <v>13</v>
    </nc>
  </rcc>
  <rcc rId="18111" sId="10">
    <nc r="Y27" t="inlineStr">
      <is>
        <t>bewölkt, Regenschauer</t>
      </is>
    </nc>
  </rcc>
  <rcc rId="18112" sId="10" numFmtId="4">
    <nc r="M26">
      <v>1645.9</v>
    </nc>
  </rcc>
  <rcc rId="18113" sId="10" numFmtId="4">
    <nc r="K26">
      <v>807.7</v>
    </nc>
  </rcc>
  <rcc rId="18114" sId="10" numFmtId="4">
    <nc r="I26">
      <v>0</v>
    </nc>
  </rcc>
  <rcc rId="18115" sId="10" numFmtId="4">
    <nc r="G26">
      <v>77</v>
    </nc>
  </rcc>
  <rcc rId="18116" sId="10" numFmtId="4">
    <nc r="E26">
      <v>216.2</v>
    </nc>
  </rcc>
  <rcc rId="18117" sId="10" numFmtId="4">
    <nc r="C26">
      <v>7882.3</v>
    </nc>
  </rcc>
  <rcc rId="18118" sId="10" numFmtId="4">
    <nc r="Q26">
      <v>5430.3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9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31" sId="10">
    <nc r="Y28" t="inlineStr">
      <is>
        <t>leichter Regenschauer</t>
      </is>
    </nc>
  </rcc>
  <rcc rId="18132" sId="10" numFmtId="34">
    <nc r="Z28">
      <v>15</v>
    </nc>
  </rcc>
  <rcc rId="18133" sId="10" numFmtId="4">
    <nc r="M27">
      <v>207</v>
    </nc>
  </rcc>
  <rcc rId="18134" sId="10" numFmtId="4">
    <nc r="K27">
      <v>14783.1</v>
    </nc>
  </rcc>
  <rcc rId="18135" sId="10" numFmtId="4">
    <nc r="G27">
      <v>19.600000000000001</v>
    </nc>
  </rcc>
  <rcc rId="18136" sId="10" numFmtId="4">
    <nc r="C27">
      <v>9365.1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49" sId="10" numFmtId="4">
    <nc r="I27">
      <v>0</v>
    </nc>
  </rcc>
  <rcc rId="18150" sId="10" numFmtId="4">
    <oc r="C27">
      <v>9365.1</v>
    </oc>
    <nc r="C27">
      <v>8365.1</v>
    </nc>
  </rcc>
  <rcc rId="18151" sId="10" numFmtId="4">
    <nc r="Q27">
      <v>7583.3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64" sId="10" numFmtId="4">
    <nc r="K28">
      <v>13113.5</v>
    </nc>
  </rcc>
  <rcc rId="18165" sId="10" numFmtId="4">
    <nc r="M28">
      <v>930</v>
    </nc>
  </rcc>
  <rcc rId="18166" sId="10" numFmtId="4">
    <nc r="G28">
      <v>170.3</v>
    </nc>
  </rcc>
  <rcc rId="18167" sId="10" numFmtId="4">
    <nc r="C28">
      <v>13330.2</v>
    </nc>
  </rcc>
  <rcc rId="18168" sId="10" numFmtId="4">
    <nc r="E27">
      <v>0</v>
    </nc>
  </rcc>
  <rcc rId="18169" sId="10" numFmtId="4">
    <nc r="E28">
      <v>0</v>
    </nc>
  </rcc>
  <rcc rId="18170" sId="10" numFmtId="4">
    <nc r="I28">
      <v>0</v>
    </nc>
  </rcc>
  <rcc rId="18171" sId="10" numFmtId="34">
    <nc r="Z29">
      <v>15</v>
    </nc>
  </rcc>
  <rcc rId="18172" sId="10">
    <nc r="Y29" t="inlineStr">
      <is>
        <t>teilweise sonnig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85" sId="10" numFmtId="4">
    <nc r="Q28">
      <v>7636.8</v>
    </nc>
  </rcc>
</revisions>
</file>

<file path=xl/revisions/revisionLog9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186" sId="10" numFmtId="4">
    <nc r="N27">
      <v>4377</v>
    </nc>
  </rcc>
  <rcc rId="18187" sId="10" numFmtId="4">
    <nc r="N28">
      <v>3246</v>
    </nc>
  </rcc>
  <rcc rId="18188" sId="10" numFmtId="4">
    <nc r="N29">
      <v>50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9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13" sId="10" numFmtId="4">
    <nc r="K29">
      <v>7516.1</v>
    </nc>
  </rcc>
  <rcc rId="18214" sId="10" numFmtId="4">
    <nc r="G29">
      <v>482.5</v>
    </nc>
  </rcc>
  <rcc rId="18215" sId="10" numFmtId="4">
    <nc r="I29">
      <v>0</v>
    </nc>
  </rcc>
  <rcc rId="18216" sId="10" numFmtId="4">
    <nc r="C29">
      <v>12174.55</v>
    </nc>
  </rcc>
  <rcc rId="18217" sId="10" numFmtId="4">
    <nc r="E29">
      <v>1832</v>
    </nc>
  </rcc>
  <rcc rId="18218" sId="10" numFmtId="34">
    <nc r="Z31">
      <v>14</v>
    </nc>
  </rcc>
  <rcc rId="18219" sId="10">
    <nc r="Y31" t="inlineStr">
      <is>
        <t>bedeckt, leichter Regen</t>
      </is>
    </nc>
  </rcc>
</revisions>
</file>

<file path=xl/revisions/revisionLog9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0" sId="10">
    <oc r="AD22">
      <f>C22+E22+G22+I22+K22+M22+U22</f>
    </oc>
    <nc r="AD22"/>
  </rcc>
  <rcc rId="18221" sId="10">
    <oc r="AD30">
      <f>C30+E30+G30+I30+K30+M30+U30</f>
    </oc>
    <nc r="AD30"/>
  </rcc>
  <rcc rId="18222" sId="10" numFmtId="4">
    <nc r="Q29">
      <v>2847.2</v>
    </nc>
  </rcc>
</revisions>
</file>

<file path=xl/revisions/revisionLog9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23" sId="10" numFmtId="4">
    <nc r="M29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9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48" sId="10" numFmtId="4">
    <nc r="N31">
      <v>2587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61" sId="10" numFmtId="34">
    <nc r="Z32">
      <v>11</v>
    </nc>
  </rcc>
  <rcc rId="18262" sId="10">
    <nc r="Y32" t="inlineStr">
      <is>
        <t>bedeckt, Regen</t>
      </is>
    </nc>
  </rcc>
  <rcc rId="18263" sId="10" numFmtId="4">
    <nc r="M31">
      <v>623</v>
    </nc>
  </rcc>
  <rcc rId="18264" sId="10" numFmtId="4">
    <nc r="K31">
      <v>0</v>
    </nc>
  </rcc>
  <rcc rId="18265" sId="10" numFmtId="4">
    <nc r="I31">
      <v>0</v>
    </nc>
  </rcc>
  <rcc rId="18266" sId="10" numFmtId="4">
    <nc r="G31">
      <v>96.5</v>
    </nc>
  </rcc>
  <rcc rId="18267" sId="10" numFmtId="4">
    <nc r="E31">
      <v>210.9</v>
    </nc>
  </rcc>
  <rcc rId="18268" sId="10" numFmtId="4">
    <nc r="C31">
      <v>6491.1</v>
    </nc>
  </rcc>
  <rcc rId="18269" sId="10" numFmtId="4">
    <nc r="Q31">
      <v>3266.4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9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9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94" sId="10">
    <oc r="AD38">
      <f>C38+E38+G38+I38+K38+M38+U38</f>
    </oc>
    <nc r="AD38"/>
  </rcc>
</revisions>
</file>

<file path=xl/revisions/revisionLog9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95" sId="10" numFmtId="4">
    <nc r="K32">
      <v>1646.3</v>
    </nc>
  </rcc>
  <rcc rId="18296" sId="10" numFmtId="4">
    <nc r="M32">
      <v>1501.7</v>
    </nc>
  </rcc>
  <rcc rId="18297" sId="10" numFmtId="4">
    <nc r="G32">
      <v>0</v>
    </nc>
  </rcc>
  <rcc rId="18298" sId="10" numFmtId="4">
    <nc r="E32">
      <v>0</v>
    </nc>
  </rcc>
  <rcc rId="18299" sId="10" numFmtId="4">
    <nc r="C32">
      <v>5409</v>
    </nc>
  </rcc>
  <rcc rId="18300" sId="10" numFmtId="4">
    <nc r="I32">
      <v>0</v>
    </nc>
  </rcc>
  <rcc rId="18301" sId="10" numFmtId="4">
    <nc r="Q32">
      <v>4358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14" sId="10">
    <nc r="Y33" t="inlineStr">
      <is>
        <t>leichter Regenschauer</t>
      </is>
    </nc>
  </rcc>
  <rcc rId="18315" sId="10" numFmtId="34">
    <nc r="Z33">
      <v>14</v>
    </nc>
  </rcc>
</revisions>
</file>

<file path=xl/revisions/revisionLog9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16" sId="10" numFmtId="4">
    <nc r="N32">
      <v>5080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29" sId="10" numFmtId="4">
    <nc r="N33">
      <v>10099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42" sId="10" numFmtId="4">
    <nc r="M33">
      <v>1774.7</v>
    </nc>
  </rcc>
  <rcc rId="18343" sId="10" numFmtId="4">
    <nc r="K33">
      <v>0</v>
    </nc>
  </rcc>
  <rcc rId="18344" sId="10" numFmtId="4">
    <nc r="I33">
      <v>0</v>
    </nc>
  </rcc>
  <rcc rId="18345" sId="10" numFmtId="4">
    <nc r="G33">
      <v>61.1</v>
    </nc>
  </rcc>
  <rcc rId="18346" sId="10" numFmtId="4">
    <nc r="E33">
      <v>12</v>
    </nc>
  </rcc>
  <rcc rId="18347" sId="10" numFmtId="4">
    <nc r="C33">
      <v>8458.5</v>
    </nc>
  </rcc>
  <rcc rId="18348" sId="10" numFmtId="4">
    <nc r="Q33">
      <v>2766.7</v>
    </nc>
  </rcc>
  <rcc rId="18349" sId="10" numFmtId="34">
    <nc r="Z34">
      <v>13</v>
    </nc>
  </rcc>
  <rcc rId="18350" sId="10">
    <nc r="Y34" t="inlineStr">
      <is>
        <t>trockene Abschnitte, Regenschauer</t>
      </is>
    </nc>
  </rcc>
</revisions>
</file>

<file path=xl/revisions/revisionLog9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51" sId="10" numFmtId="4">
    <nc r="N34">
      <v>6706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64" sId="10" numFmtId="4">
    <nc r="M34">
      <v>2008</v>
    </nc>
  </rcc>
  <rcc rId="18365" sId="10" numFmtId="4">
    <nc r="K34">
      <v>0</v>
    </nc>
  </rcc>
  <rcc rId="18366" sId="10" numFmtId="4">
    <nc r="I34">
      <v>0</v>
    </nc>
  </rcc>
  <rcc rId="18367" sId="10" numFmtId="4">
    <nc r="G34">
      <v>10.3</v>
    </nc>
  </rcc>
  <rcc rId="18368" sId="10" numFmtId="4">
    <nc r="E34">
      <v>0</v>
    </nc>
  </rcc>
  <rcc rId="18369" sId="10" numFmtId="4">
    <nc r="C34">
      <v>8305</v>
    </nc>
  </rcc>
  <rcc rId="18370" sId="10" numFmtId="4">
    <nc r="Q34">
      <v>6816.2</v>
    </nc>
  </rcc>
  <rcc rId="18371" sId="10" numFmtId="34">
    <nc r="Z35">
      <v>14</v>
    </nc>
  </rcc>
  <rcc rId="18372" sId="10">
    <nc r="Y35" t="inlineStr">
      <is>
        <t>trockene Abschnitte, Regenschauer</t>
      </is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9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85" sId="10" numFmtId="34">
    <nc r="Z36">
      <v>14</v>
    </nc>
  </rcc>
  <rcc rId="18386" sId="10">
    <nc r="Y36" t="inlineStr">
      <is>
        <t>sonnig</t>
      </is>
    </nc>
  </rcc>
  <rcc rId="18387" sId="10" numFmtId="4">
    <nc r="M35">
      <v>1246.5</v>
    </nc>
  </rcc>
  <rcc rId="18388" sId="10" numFmtId="4">
    <nc r="K35">
      <v>9413.2999999999993</v>
    </nc>
  </rcc>
  <rcc rId="18389" sId="10" numFmtId="4">
    <nc r="I35">
      <v>0</v>
    </nc>
  </rcc>
  <rcc rId="18390" sId="10" numFmtId="4">
    <nc r="I36">
      <v>0</v>
    </nc>
  </rcc>
  <rcc rId="18391" sId="10" numFmtId="4">
    <nc r="I37">
      <v>0</v>
    </nc>
  </rcc>
  <rcc rId="18392" sId="10" numFmtId="4">
    <nc r="I39">
      <v>0</v>
    </nc>
  </rcc>
  <rcc rId="18393" sId="10" numFmtId="4">
    <nc r="I40">
      <v>0</v>
    </nc>
  </rcc>
  <rcc rId="18394" sId="10" numFmtId="4">
    <nc r="G35">
      <v>109.9</v>
    </nc>
  </rcc>
  <rcc rId="18395" sId="10" numFmtId="4">
    <nc r="E35">
      <v>21.8</v>
    </nc>
  </rcc>
  <rcc rId="18396" sId="10" numFmtId="4">
    <nc r="C35">
      <v>8317.1</v>
    </nc>
  </rcc>
  <rcc rId="18397" sId="10" numFmtId="4">
    <nc r="Q35">
      <v>6915.2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9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10" sId="10" numFmtId="4">
    <oc r="Q25">
      <v>3422.9</v>
    </oc>
    <nc r="Q25">
      <v>3422.8</v>
    </nc>
  </rcc>
  <rcc rId="18411" sId="10" numFmtId="4">
    <oc r="Q26">
      <v>5430.3</v>
    </oc>
    <nc r="Q26">
      <v>5432.1</v>
    </nc>
  </rcc>
  <rcc rId="18412" sId="10" numFmtId="4">
    <oc r="Q27">
      <v>7583.3</v>
    </oc>
    <nc r="Q27">
      <v>7483.3</v>
    </nc>
  </rcc>
  <rcc rId="18413" sId="10">
    <oc r="C47" t="inlineStr">
      <is>
        <t>bis zum 09.10./RW</t>
      </is>
    </oc>
    <nc r="C47" t="inlineStr">
      <is>
        <t>bis zum 22.10./RW</t>
      </is>
    </nc>
  </rcc>
  <rcc rId="18414" sId="10">
    <oc r="E47" t="inlineStr">
      <is>
        <t>bis zum 09.10./RW</t>
      </is>
    </oc>
    <nc r="E47" t="inlineStr">
      <is>
        <t>bis zum 22.10./RW</t>
      </is>
    </nc>
  </rcc>
  <rcc rId="18415" sId="10">
    <oc r="G47" t="inlineStr">
      <is>
        <t>bis zum 09.10./RW</t>
      </is>
    </oc>
    <nc r="G47" t="inlineStr">
      <is>
        <t>bis zum 22.10./RW</t>
      </is>
    </nc>
  </rcc>
  <rcc rId="18416" sId="10">
    <oc r="I47" t="inlineStr">
      <is>
        <t>bis zum 09.10./RW</t>
      </is>
    </oc>
    <nc r="I47" t="inlineStr">
      <is>
        <t>bis zum 22.10./RW</t>
      </is>
    </nc>
  </rcc>
  <rcc rId="18417" sId="10">
    <oc r="K47" t="inlineStr">
      <is>
        <t>bis zum 09.10./RW</t>
      </is>
    </oc>
    <nc r="K47" t="inlineStr">
      <is>
        <t>bis zum 22.10./RW</t>
      </is>
    </nc>
  </rcc>
  <rcc rId="18418" sId="10">
    <oc r="M47" t="inlineStr">
      <is>
        <t>bis zum 09.10./RW</t>
      </is>
    </oc>
    <nc r="M47" t="inlineStr">
      <is>
        <t>bis zum 22.10./RW</t>
      </is>
    </nc>
  </rcc>
  <rcc rId="18419" sId="10">
    <oc r="Q47" t="inlineStr">
      <is>
        <t>bis zum 09.10./RW</t>
      </is>
    </oc>
    <nc r="Q47" t="inlineStr">
      <is>
        <t>bis zum 22.10./RW</t>
      </is>
    </nc>
  </rcc>
  <rcc rId="18420" sId="10">
    <oc r="U47" t="inlineStr">
      <is>
        <t>ok bis 9.10./RW</t>
      </is>
    </oc>
    <nc r="U47" t="inlineStr">
      <is>
        <t>ok bis 22.10./RW</t>
      </is>
    </nc>
  </rcc>
</revisions>
</file>

<file path=xl/revisions/revisionLog9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21" sId="10" numFmtId="34">
    <nc r="Z37">
      <v>16</v>
    </nc>
  </rcc>
  <rcc rId="18422" sId="10">
    <nc r="Y37" t="inlineStr">
      <is>
        <t>bewölkt, sonnig</t>
      </is>
    </nc>
  </rcc>
  <rcc rId="18423" sId="10" numFmtId="4">
    <nc r="M36">
      <v>0</v>
    </nc>
  </rcc>
  <rcc rId="18424" sId="10" numFmtId="4">
    <nc r="K36">
      <v>0</v>
    </nc>
  </rcc>
  <rcc rId="18425" sId="10" numFmtId="4">
    <nc r="G36">
      <v>997.2</v>
    </nc>
  </rcc>
  <rcc rId="18426" sId="10" numFmtId="4">
    <nc r="E36">
      <v>929.6</v>
    </nc>
  </rcc>
  <rcc rId="18427" sId="10" numFmtId="4">
    <nc r="C36">
      <v>15713.2</v>
    </nc>
  </rcc>
  <rcc rId="18428" sId="10" numFmtId="4">
    <nc r="Q36">
      <v>6129.9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9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41" sId="10">
    <oc r="K45">
      <f>SUM(100/L42*K42)</f>
    </oc>
    <nc r="K45">
      <f>SUM(100/L42*K42)</f>
    </nc>
  </rcc>
  <rcc rId="18442" sId="10" numFmtId="4">
    <nc r="N35">
      <v>4576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55" sId="10" numFmtId="4">
    <nc r="N36">
      <v>0</v>
    </nc>
  </rcc>
  <rcc rId="18456" sId="10" numFmtId="4">
    <nc r="N37">
      <v>0</v>
    </nc>
  </rcc>
</revisions>
</file>

<file path=xl/revisions/revisionLog9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57" sId="10" numFmtId="34">
    <nc r="Z39">
      <v>14</v>
    </nc>
  </rcc>
  <rfmt sheetId="10" sqref="Z39" start="0" length="2147483647">
    <dxf>
      <font>
        <b val="0"/>
      </font>
    </dxf>
  </rfmt>
  <rfmt sheetId="10" sqref="Y39" start="0" length="2147483647">
    <dxf>
      <font>
        <b val="0"/>
      </font>
    </dxf>
  </rfmt>
  <rcc rId="18458" sId="10">
    <nc r="Y39" t="inlineStr">
      <is>
        <t>bedeckt, Regen, Gewitter</t>
      </is>
    </nc>
  </rcc>
  <rcc rId="18459" sId="10" numFmtId="4">
    <nc r="M37">
      <v>0</v>
    </nc>
  </rcc>
  <rcc rId="18460" sId="10" numFmtId="4">
    <nc r="K37">
      <v>3925</v>
    </nc>
  </rcc>
  <rcc rId="18461" sId="10" numFmtId="4">
    <nc r="G37">
      <v>505.2</v>
    </nc>
  </rcc>
  <rcc rId="18462" sId="10" numFmtId="4">
    <nc r="E37">
      <v>1786.9</v>
    </nc>
  </rcc>
  <rcc rId="18463" sId="10" numFmtId="4">
    <nc r="C37">
      <v>12409.1</v>
    </nc>
  </rcc>
  <rcc rId="18464" sId="10" numFmtId="4">
    <nc r="Q37">
      <v>1875.4</v>
    </nc>
  </rcc>
  <rcc rId="18465" sId="10" numFmtId="4">
    <oc r="Q32">
      <v>4358</v>
    </oc>
    <nc r="Q32">
      <v>4186.2</v>
    </nc>
  </rcc>
  <rcc rId="18466" sId="10" numFmtId="4">
    <oc r="Q35">
      <v>6915.2</v>
    </oc>
    <nc r="Q35">
      <v>6911.6</v>
    </nc>
  </rcc>
  <rcc rId="18467" sId="10">
    <oc r="Q47" t="inlineStr">
      <is>
        <t>bis zum 22.10./RW</t>
      </is>
    </oc>
    <nc r="Q47" t="inlineStr">
      <is>
        <t>bis zum 29.10./JX</t>
      </is>
    </nc>
  </rcc>
  <rcc rId="18468" sId="10">
    <oc r="U47" t="inlineStr">
      <is>
        <t>ok bis 22.10./RW</t>
      </is>
    </oc>
    <nc r="U47" t="inlineStr">
      <is>
        <t>ok /RW</t>
      </is>
    </nc>
  </rcc>
  <rfmt sheetId="10" sqref="W47">
    <dxf>
      <fill>
        <patternFill patternType="solid">
          <bgColor rgb="FF92D050"/>
        </patternFill>
      </fill>
    </dxf>
  </rfmt>
  <rcc rId="18469" sId="10">
    <nc r="W47" t="inlineStr">
      <is>
        <t>bis zum 29.10/JX</t>
      </is>
    </nc>
  </rcc>
  <rcc rId="18470" sId="10">
    <oc r="M47" t="inlineStr">
      <is>
        <t>bis zum 22.10./RW</t>
      </is>
    </oc>
    <nc r="M47" t="inlineStr">
      <is>
        <t>bis zum 29.10./JX</t>
      </is>
    </nc>
  </rcc>
  <rcc rId="18471" sId="10">
    <oc r="K47" t="inlineStr">
      <is>
        <t>bis zum 22.10./RW</t>
      </is>
    </oc>
    <nc r="K47" t="inlineStr">
      <is>
        <t>bis zum 29.10./JX</t>
      </is>
    </nc>
  </rcc>
  <rcc rId="18472" sId="10">
    <oc r="I47" t="inlineStr">
      <is>
        <t>bis zum 22.10./RW</t>
      </is>
    </oc>
    <nc r="I47" t="inlineStr">
      <is>
        <t>bis zum 29.10./JX</t>
      </is>
    </nc>
  </rcc>
  <rcc rId="18473" sId="10">
    <oc r="G47" t="inlineStr">
      <is>
        <t>bis zum 22.10./RW</t>
      </is>
    </oc>
    <nc r="G47" t="inlineStr">
      <is>
        <t>bis zum 29.10./JX</t>
      </is>
    </nc>
  </rcc>
  <rcc rId="18474" sId="10">
    <oc r="C47" t="inlineStr">
      <is>
        <t>bis zum 22.10./RW</t>
      </is>
    </oc>
    <nc r="C47" t="inlineStr">
      <is>
        <t>bis zum 29.10./JX</t>
      </is>
    </nc>
  </rcc>
  <rcc rId="18475" sId="10">
    <oc r="E47" t="inlineStr">
      <is>
        <t>bis zum 22.10./RW</t>
      </is>
    </oc>
    <nc r="E47" t="inlineStr">
      <is>
        <t>bis zum 29.10./JX</t>
      </is>
    </nc>
  </rcc>
</revisions>
</file>

<file path=xl/revisions/revisionLog9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76" sId="10" odxf="1" dxf="1" numFmtId="4">
    <nc r="Q39">
      <v>1906.6</v>
    </nc>
    <ndxf>
      <font>
        <b val="0"/>
        <color auto="1"/>
        <name val="DIN Offc"/>
        <scheme val="none"/>
      </font>
    </ndxf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89" sId="10" odxf="1" dxf="1" numFmtId="4">
    <nc r="C39">
      <v>5631.8</v>
    </nc>
    <ndxf>
      <font>
        <b val="0"/>
        <color auto="1"/>
        <name val="DIN Offc"/>
        <scheme val="none"/>
      </font>
    </ndxf>
  </rcc>
  <rcc rId="18490" sId="10" odxf="1" dxf="1" numFmtId="4">
    <nc r="E39">
      <v>0</v>
    </nc>
    <ndxf>
      <font>
        <b val="0"/>
        <color auto="1"/>
        <name val="DIN Offc"/>
        <scheme val="none"/>
      </font>
    </ndxf>
  </rcc>
  <rcc rId="18491" sId="10" odxf="1" dxf="1" numFmtId="4">
    <nc r="G39">
      <v>24</v>
    </nc>
    <ndxf>
      <font>
        <b val="0"/>
        <color auto="1"/>
        <name val="DIN Offc"/>
        <scheme val="none"/>
      </font>
      <border outline="0">
        <left style="medium">
          <color indexed="64"/>
        </left>
      </border>
    </ndxf>
  </rcc>
  <rcc rId="18492" sId="10" odxf="1" dxf="1" numFmtId="4">
    <nc r="K39">
      <v>0</v>
    </nc>
    <ndxf>
      <font>
        <b val="0"/>
        <color auto="1"/>
        <name val="DIN Offc"/>
        <scheme val="none"/>
      </font>
    </ndxf>
  </rcc>
  <rcc rId="18493" sId="10" odxf="1" dxf="1" numFmtId="4">
    <nc r="M39">
      <v>0</v>
    </nc>
    <ndxf>
      <font>
        <b val="0"/>
        <color auto="1"/>
        <name val="DIN Offc"/>
        <scheme val="none"/>
      </font>
    </ndxf>
  </rcc>
  <rfmt sheetId="10" sqref="C40" start="0" length="0">
    <dxf/>
  </rfmt>
  <rfmt sheetId="10" sqref="E40" start="0" length="0">
    <dxf/>
  </rfmt>
  <rfmt sheetId="10" sqref="K40" start="0" length="0">
    <dxf/>
  </rfmt>
  <rfmt sheetId="10" sqref="M40" start="0" length="0">
    <dxf/>
  </rfmt>
  <rfmt sheetId="10" sqref="Q40" start="0" length="0">
    <dxf/>
  </rfmt>
  <rfmt sheetId="10" sqref="Y40" start="0" length="0">
    <dxf>
      <font>
        <sz val="10"/>
        <color auto="1"/>
        <name val="DIN Offc"/>
        <scheme val="none"/>
      </font>
      <numFmt numFmtId="4" formatCode="#,##0.00"/>
      <alignment horizontal="general"/>
      <border outline="0">
        <left style="medium">
          <color indexed="64"/>
        </left>
      </border>
    </dxf>
  </rfmt>
  <rcc rId="18494" sId="10">
    <nc r="Y40" t="inlineStr">
      <is>
        <t>leichter Regenschauer</t>
      </is>
    </nc>
  </rcc>
  <rcc rId="18495" sId="10" numFmtId="34">
    <nc r="Z40">
      <v>13</v>
    </nc>
  </rcc>
</revisions>
</file>

<file path=xl/revisions/revisionLog9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96" sId="10" numFmtId="4">
    <nc r="M40">
      <v>632.9</v>
    </nc>
  </rcc>
  <rcc rId="18497" sId="10" numFmtId="4">
    <nc r="K40">
      <v>0</v>
    </nc>
  </rcc>
  <rcc rId="18498" sId="10" numFmtId="4">
    <nc r="G40">
      <v>99</v>
    </nc>
  </rcc>
  <rcc rId="18499" sId="10" numFmtId="4">
    <nc r="E40">
      <v>0</v>
    </nc>
  </rcc>
  <rcc rId="18500" sId="10" numFmtId="4">
    <nc r="C40">
      <v>7072.4</v>
    </nc>
  </rcc>
  <rcc rId="18501" sId="10" numFmtId="4">
    <nc r="Q40">
      <v>1095.0999999999999</v>
    </nc>
  </rcc>
  <rcc rId="18502" sId="11" numFmtId="34">
    <nc r="Z5">
      <v>11</v>
    </nc>
  </rcc>
  <rcc rId="18503" sId="11">
    <nc r="Y5" t="inlineStr">
      <is>
        <t>bewölkt</t>
      </is>
    </nc>
  </rcc>
  <rcc rId="18504" sId="10">
    <oc r="Q47" t="inlineStr">
      <is>
        <t>bis zum 29.10./JX</t>
      </is>
    </oc>
    <nc r="Q47" t="inlineStr">
      <is>
        <t>1.10-31.10.23 OK/JX</t>
      </is>
    </nc>
  </rcc>
  <rcc rId="18505" sId="10">
    <oc r="C47" t="inlineStr">
      <is>
        <t>bis zum 29.10./JX</t>
      </is>
    </oc>
    <nc r="C47" t="inlineStr">
      <is>
        <t>1.10.-31.10.23 OK/JX</t>
      </is>
    </nc>
  </rcc>
  <rcc rId="18506" sId="10">
    <oc r="E47" t="inlineStr">
      <is>
        <t>bis zum 29.10./JX</t>
      </is>
    </oc>
    <nc r="E47" t="inlineStr">
      <is>
        <t>1.10.-31.10.23 OK/JX</t>
      </is>
    </nc>
  </rcc>
  <rcc rId="18507" sId="10">
    <oc r="G47" t="inlineStr">
      <is>
        <t>bis zum 29.10./JX</t>
      </is>
    </oc>
    <nc r="G47" t="inlineStr">
      <is>
        <t>1.10.-31.10.23 OK/JX</t>
      </is>
    </nc>
  </rcc>
  <rcc rId="18508" sId="10">
    <oc r="I47" t="inlineStr">
      <is>
        <t>bis zum 29.10./JX</t>
      </is>
    </oc>
    <nc r="I47" t="inlineStr">
      <is>
        <t>1.10.-31.10.23 OK/JX</t>
      </is>
    </nc>
  </rcc>
  <rcc rId="18509" sId="10">
    <oc r="K47" t="inlineStr">
      <is>
        <t>bis zum 29.10./JX</t>
      </is>
    </oc>
    <nc r="K47" t="inlineStr">
      <is>
        <t>1.10.-31.10.23 OK/JX</t>
      </is>
    </nc>
  </rcc>
  <rcc rId="18510" sId="10">
    <oc r="M47" t="inlineStr">
      <is>
        <t>bis zum 29.10./JX</t>
      </is>
    </oc>
    <nc r="M47" t="inlineStr">
      <is>
        <t>1.10.-31.10.23 OK/JX</t>
      </is>
    </nc>
  </rcc>
  <rcc rId="18511" sId="10">
    <oc r="W47" t="inlineStr">
      <is>
        <t>bis zum 29.10/JX</t>
      </is>
    </oc>
    <nc r="W47" t="inlineStr">
      <is>
        <t>1.10.-31.10.23 OK/JX</t>
      </is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9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9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K49">
    <dxf>
      <fill>
        <patternFill patternType="solid">
          <bgColor theme="6"/>
        </patternFill>
      </fill>
    </dxf>
  </rfmt>
  <rfmt sheetId="10" sqref="M49">
    <dxf>
      <fill>
        <patternFill patternType="solid">
          <bgColor theme="6"/>
        </patternFill>
      </fill>
    </dxf>
  </rfmt>
  <rfmt sheetId="10" sqref="U49">
    <dxf>
      <fill>
        <patternFill patternType="solid">
          <bgColor theme="6"/>
        </patternFill>
      </fill>
    </dxf>
  </rfmt>
  <rfmt sheetId="10" sqref="G49">
    <dxf>
      <fill>
        <patternFill patternType="solid">
          <bgColor theme="6"/>
        </patternFill>
      </fill>
    </dxf>
  </rfmt>
  <rfmt sheetId="10" sqref="I49">
    <dxf>
      <fill>
        <patternFill patternType="solid">
          <bgColor theme="6"/>
        </patternFill>
      </fill>
    </dxf>
  </rfmt>
  <rfmt sheetId="10" sqref="E49">
    <dxf>
      <fill>
        <patternFill patternType="solid">
          <bgColor theme="6"/>
        </patternFill>
      </fill>
    </dxf>
  </rfmt>
  <rfmt sheetId="10" sqref="C49">
    <dxf>
      <fill>
        <patternFill patternType="solid">
          <bgColor theme="6"/>
        </patternFill>
      </fill>
    </dxf>
  </rfmt>
  <rfmt sheetId="10" sqref="Q49">
    <dxf>
      <fill>
        <patternFill patternType="solid">
          <bgColor theme="6"/>
        </patternFill>
      </fill>
    </dxf>
  </rfmt>
  <rcc rId="18536" sId="10">
    <nc r="C49" t="inlineStr">
      <is>
        <t>RW</t>
      </is>
    </nc>
  </rcc>
  <rcc rId="18537" sId="10">
    <nc r="E49" t="inlineStr">
      <is>
        <t>RW</t>
      </is>
    </nc>
  </rcc>
  <rcc rId="18538" sId="10" odxf="1" dxf="1">
    <nc r="G49" t="inlineStr">
      <is>
        <t>RW</t>
      </is>
    </nc>
    <odxf>
      <font>
        <sz val="10"/>
        <name val="DIN Offc"/>
        <scheme val="none"/>
      </font>
    </odxf>
    <ndxf>
      <font>
        <sz val="11"/>
        <color theme="1"/>
        <name val="Calibri"/>
        <family val="2"/>
        <scheme val="minor"/>
      </font>
    </ndxf>
  </rcc>
  <rcc rId="18539" sId="10" odxf="1" dxf="1">
    <nc r="I49" t="inlineStr">
      <is>
        <t>RW</t>
      </is>
    </nc>
    <odxf>
      <font>
        <sz val="10"/>
        <name val="DIN Offc"/>
        <scheme val="none"/>
      </font>
    </odxf>
    <ndxf>
      <font>
        <sz val="11"/>
        <color theme="1"/>
        <name val="Calibri"/>
        <family val="2"/>
        <scheme val="minor"/>
      </font>
    </ndxf>
  </rcc>
  <rcc rId="18540" sId="10">
    <nc r="K49" t="inlineStr">
      <is>
        <t>RW</t>
      </is>
    </nc>
  </rcc>
  <rcc rId="18541" sId="10">
    <nc r="M49" t="inlineStr">
      <is>
        <t>RW</t>
      </is>
    </nc>
  </rcc>
  <rcc rId="18542" sId="10">
    <nc r="Q49" t="inlineStr">
      <is>
        <t>RW</t>
      </is>
    </nc>
  </rcc>
  <rcc rId="18543" sId="10">
    <nc r="U49" t="inlineStr">
      <is>
        <t>RW</t>
      </is>
    </nc>
  </rcc>
</revisions>
</file>

<file path=xl/revisions/revisionLog9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44" sId="10" odxf="1" dxf="1">
    <nc r="AD49" t="inlineStr">
      <is>
        <t>RW</t>
      </is>
    </nc>
    <odxf>
      <fill>
        <patternFill patternType="none">
          <bgColor indexed="65"/>
        </patternFill>
      </fill>
    </odxf>
    <ndxf>
      <fill>
        <patternFill patternType="solid">
          <bgColor theme="6"/>
        </patternFill>
      </fill>
    </ndxf>
  </rcc>
</revisions>
</file>

<file path=xl/revisions/revisionLog9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45" sId="11" numFmtId="34">
    <nc r="Z6">
      <v>10</v>
    </nc>
  </rcc>
  <rcc rId="18546" sId="11">
    <nc r="Y6" t="inlineStr">
      <is>
        <t>Regen</t>
      </is>
    </nc>
  </rcc>
  <rcc rId="18547" sId="11" numFmtId="4">
    <nc r="U5">
      <v>0</v>
    </nc>
  </rcc>
  <rcc rId="18548" sId="11" numFmtId="4">
    <nc r="U6">
      <v>0</v>
    </nc>
  </rcc>
  <rcc rId="18549" sId="11" numFmtId="4">
    <nc r="U7">
      <v>0</v>
    </nc>
  </rcc>
  <rcc rId="18550" sId="11" odxf="1" dxf="1" numFmtId="4">
    <nc r="U8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51" sId="11" odxf="1" dxf="1" numFmtId="4">
    <nc r="U9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52" sId="11" numFmtId="4">
    <nc r="U11">
      <v>0</v>
    </nc>
  </rcc>
  <rcc rId="18553" sId="11" numFmtId="4">
    <nc r="U12">
      <v>0</v>
    </nc>
  </rcc>
  <rcc rId="18554" sId="11" numFmtId="4">
    <nc r="U13">
      <v>0</v>
    </nc>
  </rcc>
  <rcc rId="18555" sId="11" numFmtId="4">
    <nc r="U14">
      <v>0</v>
    </nc>
  </rcc>
  <rcc rId="18556" sId="11" numFmtId="4">
    <nc r="U15">
      <v>0</v>
    </nc>
  </rcc>
  <rcc rId="18557" sId="11" odxf="1" dxf="1" numFmtId="4">
    <nc r="U16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58" sId="11" odxf="1" dxf="1" numFmtId="4">
    <nc r="U17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59" sId="11" numFmtId="4">
    <nc r="U19">
      <v>0</v>
    </nc>
  </rcc>
  <rcc rId="18560" sId="11" numFmtId="4">
    <nc r="U20">
      <v>0</v>
    </nc>
  </rcc>
  <rcc rId="18561" sId="11" numFmtId="4">
    <nc r="U21">
      <v>0</v>
    </nc>
  </rcc>
  <rcc rId="18562" sId="11" numFmtId="4">
    <nc r="U22">
      <v>0</v>
    </nc>
  </rcc>
  <rcc rId="18563" sId="11" numFmtId="4">
    <nc r="U23">
      <v>0</v>
    </nc>
  </rcc>
  <rcc rId="18564" sId="11" odxf="1" dxf="1" numFmtId="4">
    <nc r="U24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65" sId="11" numFmtId="4">
    <nc r="U25">
      <v>0</v>
    </nc>
  </rcc>
  <rcc rId="18566" sId="11" numFmtId="4">
    <nc r="U27">
      <v>0</v>
    </nc>
  </rcc>
  <rcc rId="18567" sId="11" numFmtId="4">
    <nc r="U28">
      <v>0</v>
    </nc>
  </rcc>
  <rcc rId="18568" sId="11" numFmtId="4">
    <nc r="U29">
      <v>0</v>
    </nc>
  </rcc>
  <rcc rId="18569" sId="11" numFmtId="4">
    <nc r="U30">
      <v>0</v>
    </nc>
  </rcc>
  <rcc rId="18570" sId="11" numFmtId="4">
    <nc r="U31">
      <v>0</v>
    </nc>
  </rcc>
  <rcc rId="18571" sId="11" odxf="1" dxf="1" numFmtId="4">
    <nc r="U32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72" sId="11" odxf="1" dxf="1" numFmtId="4">
    <nc r="U33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73" sId="11" numFmtId="4">
    <nc r="U35">
      <v>0</v>
    </nc>
  </rcc>
  <rcc rId="18574" sId="11" numFmtId="4">
    <nc r="U36">
      <v>0</v>
    </nc>
  </rcc>
  <rcc rId="18575" sId="11" numFmtId="4">
    <nc r="U37">
      <v>0</v>
    </nc>
  </rcc>
  <rcc rId="18576" sId="11" numFmtId="4">
    <nc r="I5">
      <v>0</v>
    </nc>
  </rcc>
  <rcc rId="18577" sId="11" numFmtId="4">
    <nc r="I6">
      <v>0</v>
    </nc>
  </rcc>
  <rcc rId="18578" sId="11" numFmtId="4">
    <nc r="I7">
      <v>0</v>
    </nc>
  </rcc>
  <rcc rId="18579" sId="11" odxf="1" dxf="1" numFmtId="4">
    <nc r="I8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80" sId="11" odxf="1" dxf="1" numFmtId="4">
    <nc r="I9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81" sId="11" numFmtId="4">
    <nc r="I11">
      <v>0</v>
    </nc>
  </rcc>
  <rcc rId="18582" sId="11" numFmtId="4">
    <nc r="I12">
      <v>0</v>
    </nc>
  </rcc>
  <rcc rId="18583" sId="11" numFmtId="4">
    <nc r="I13">
      <v>0</v>
    </nc>
  </rcc>
  <rcc rId="18584" sId="11" numFmtId="4">
    <nc r="I14">
      <v>0</v>
    </nc>
  </rcc>
  <rcc rId="18585" sId="11" numFmtId="4">
    <nc r="I15">
      <v>0</v>
    </nc>
  </rcc>
  <rcc rId="18586" sId="11" odxf="1" dxf="1" numFmtId="4">
    <nc r="I16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87" sId="11" odxf="1" dxf="1" numFmtId="4">
    <nc r="I17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88" sId="11" numFmtId="4">
    <nc r="I19">
      <v>0</v>
    </nc>
  </rcc>
  <rcc rId="18589" sId="11" numFmtId="4">
    <nc r="I20">
      <v>0</v>
    </nc>
  </rcc>
  <rcc rId="18590" sId="11" numFmtId="4">
    <nc r="I21">
      <v>0</v>
    </nc>
  </rcc>
  <rcc rId="18591" sId="11" numFmtId="4">
    <nc r="I22">
      <v>0</v>
    </nc>
  </rcc>
  <rcc rId="18592" sId="11" numFmtId="4">
    <nc r="I23">
      <v>0</v>
    </nc>
  </rcc>
  <rcc rId="18593" sId="11" odxf="1" dxf="1" numFmtId="4">
    <nc r="I24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94" sId="11" odxf="1" dxf="1" numFmtId="4">
    <nc r="I25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595" sId="11" numFmtId="4">
    <nc r="I27">
      <v>0</v>
    </nc>
  </rcc>
  <rcc rId="18596" sId="11" numFmtId="4">
    <nc r="I28">
      <v>0</v>
    </nc>
  </rcc>
  <rcc rId="18597" sId="11" numFmtId="4">
    <nc r="I29">
      <v>0</v>
    </nc>
  </rcc>
  <rcc rId="18598" sId="11" numFmtId="4">
    <nc r="I30">
      <v>0</v>
    </nc>
  </rcc>
  <rcc rId="18599" sId="11" numFmtId="4">
    <nc r="I31">
      <v>0</v>
    </nc>
  </rcc>
  <rcc rId="18600" sId="11" odxf="1" dxf="1" numFmtId="4">
    <nc r="I32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601" sId="11" odxf="1" dxf="1" numFmtId="4">
    <nc r="I33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8602" sId="11" numFmtId="4">
    <nc r="I35">
      <v>0</v>
    </nc>
  </rcc>
  <rcc rId="18603" sId="11" numFmtId="4">
    <nc r="I36">
      <v>0</v>
    </nc>
  </rcc>
  <rcc rId="18604" sId="11" numFmtId="4">
    <nc r="I37">
      <v>0</v>
    </nc>
  </rcc>
  <rcc rId="18605" sId="11" numFmtId="4">
    <nc r="I38">
      <v>0</v>
    </nc>
  </rcc>
  <rcc rId="18606" sId="11" numFmtId="4">
    <nc r="U38">
      <v>0</v>
    </nc>
  </rcc>
  <rcc rId="18607" sId="11" numFmtId="4">
    <nc r="M5">
      <v>1356.1</v>
    </nc>
  </rcc>
  <rcc rId="18608" sId="11" numFmtId="4">
    <nc r="K5">
      <v>1347.5</v>
    </nc>
  </rcc>
  <rcc rId="18609" sId="11" numFmtId="4">
    <nc r="G5">
      <v>33.200000000000003</v>
    </nc>
  </rcc>
  <rcc rId="18610" sId="11" numFmtId="4">
    <nc r="E5">
      <v>0</v>
    </nc>
  </rcc>
  <rcc rId="18611" sId="11" numFmtId="4">
    <nc r="C5">
      <v>8670.9</v>
    </nc>
  </rcc>
  <rcc rId="18612" sId="11" numFmtId="4">
    <nc r="O5">
      <v>1356.1</v>
    </nc>
  </rcc>
</revisions>
</file>

<file path=xl/revisions/revisionLog9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13" sId="11" numFmtId="4">
    <nc r="Q5">
      <v>3266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9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26" sId="10" odxf="1" dxf="1" numFmtId="4">
    <nc r="N39">
      <v>0</v>
    </nc>
    <ndxf>
      <font>
        <b val="0"/>
        <color auto="1"/>
        <name val="DIN Offc"/>
        <scheme val="none"/>
      </font>
      <border outline="0">
        <left style="medium">
          <color indexed="64"/>
        </left>
      </border>
    </ndxf>
  </rcc>
  <rfmt sheetId="10" sqref="N40" start="0" length="0">
    <dxf>
      <border outline="0">
        <left style="medium">
          <color indexed="64"/>
        </left>
      </border>
    </dxf>
  </rfmt>
  <rcc rId="18627" sId="10" numFmtId="4">
    <nc r="N40">
      <v>5462</v>
    </nc>
  </rcc>
</revisions>
</file>

<file path=xl/revisions/revisionLog9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28" sId="10" numFmtId="4">
    <nc r="N40">
      <v>0</v>
    </nc>
  </rcc>
  <rcft rId="18627" sheetId="10"/>
  <rcc rId="18629" sId="10">
    <oc r="C47" t="inlineStr">
      <is>
        <t>1.10.-31.10.23 OK/JX</t>
      </is>
    </oc>
    <nc r="C47"/>
  </rcc>
  <rcc rId="18630" sId="10">
    <oc r="E47" t="inlineStr">
      <is>
        <t>1.10.-31.10.23 OK/JX</t>
      </is>
    </oc>
    <nc r="E47"/>
  </rcc>
  <rcc rId="18631" sId="10">
    <oc r="G47" t="inlineStr">
      <is>
        <t>1.10.-31.10.23 OK/JX</t>
      </is>
    </oc>
    <nc r="G47"/>
  </rcc>
  <rcc rId="18632" sId="10">
    <oc r="I47" t="inlineStr">
      <is>
        <t>1.10.-31.10.23 OK/JX</t>
      </is>
    </oc>
    <nc r="I47"/>
  </rcc>
  <rcc rId="18633" sId="10">
    <oc r="K47" t="inlineStr">
      <is>
        <t>1.10.-31.10.23 OK/JX</t>
      </is>
    </oc>
    <nc r="K47"/>
  </rcc>
  <rcc rId="18634" sId="10">
    <oc r="M47" t="inlineStr">
      <is>
        <t>1.10.-31.10.23 OK/JX</t>
      </is>
    </oc>
    <nc r="M47"/>
  </rcc>
  <rcc rId="18635" sId="10">
    <oc r="Q47" t="inlineStr">
      <is>
        <t>1.10-31.10.23 OK/JX</t>
      </is>
    </oc>
    <nc r="Q47"/>
  </rcc>
  <rcc rId="18636" sId="10">
    <oc r="U47" t="inlineStr">
      <is>
        <t>ok /RW</t>
      </is>
    </oc>
    <nc r="U47"/>
  </rcc>
  <rcc rId="18637" sId="10">
    <oc r="W47" t="inlineStr">
      <is>
        <t>1.10.-31.10.23 OK/JX</t>
      </is>
    </oc>
    <nc r="W47"/>
  </rcc>
  <rcc rId="18638" sId="10">
    <oc r="C49" t="inlineStr">
      <is>
        <t>RW</t>
      </is>
    </oc>
    <nc r="C49"/>
  </rcc>
  <rcc rId="18639" sId="10">
    <oc r="E49" t="inlineStr">
      <is>
        <t>RW</t>
      </is>
    </oc>
    <nc r="E49"/>
  </rcc>
  <rcc rId="18640" sId="10">
    <oc r="G49" t="inlineStr">
      <is>
        <t>RW</t>
      </is>
    </oc>
    <nc r="G49"/>
  </rcc>
  <rcc rId="18641" sId="10">
    <oc r="I49" t="inlineStr">
      <is>
        <t>RW</t>
      </is>
    </oc>
    <nc r="I49"/>
  </rcc>
  <rcc rId="18642" sId="10">
    <oc r="K49" t="inlineStr">
      <is>
        <t>RW</t>
      </is>
    </oc>
    <nc r="K49"/>
  </rcc>
  <rcc rId="18643" sId="10">
    <oc r="M49" t="inlineStr">
      <is>
        <t>RW</t>
      </is>
    </oc>
    <nc r="M49"/>
  </rcc>
  <rcc rId="18644" sId="10">
    <oc r="Q49" t="inlineStr">
      <is>
        <t>RW</t>
      </is>
    </oc>
    <nc r="Q49"/>
  </rcc>
  <rcc rId="18645" sId="10">
    <oc r="U49" t="inlineStr">
      <is>
        <t>RW</t>
      </is>
    </oc>
    <nc r="U49"/>
  </rcc>
  <rcc rId="18646" sId="10">
    <oc r="AD49" t="inlineStr">
      <is>
        <t>RW</t>
      </is>
    </oc>
    <nc r="AD49"/>
  </rcc>
  <rfmt sheetId="10" sqref="A47:AD49">
    <dxf>
      <fill>
        <patternFill patternType="none">
          <bgColor auto="1"/>
        </patternFill>
      </fill>
    </dxf>
  </rfmt>
</revisions>
</file>

<file path=xl/revisions/revisionLog9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47" sId="11" numFmtId="4">
    <nc r="N6">
      <v>6155</v>
    </nc>
  </rcc>
  <rcc rId="18648" sId="11" numFmtId="4">
    <nc r="N9">
      <v>0</v>
    </nc>
  </rcc>
  <rcc rId="18649" sId="11" numFmtId="4">
    <nc r="N5">
      <v>676</v>
    </nc>
  </rcc>
</revisions>
</file>

<file path=xl/revisions/revisionLog9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50" sId="11">
    <nc r="Y7" t="inlineStr">
      <is>
        <t>bedeckt</t>
      </is>
    </nc>
  </rcc>
  <rcc rId="18651" sId="11" numFmtId="34">
    <nc r="Z7">
      <v>9</v>
    </nc>
  </rcc>
  <rcc rId="18652" sId="11" numFmtId="4">
    <nc r="M6">
      <v>963.6</v>
    </nc>
  </rcc>
  <rcc rId="18653" sId="11" numFmtId="4">
    <nc r="G6">
      <v>59</v>
    </nc>
  </rcc>
  <rcc rId="18654" sId="11" numFmtId="4">
    <nc r="C6">
      <v>4152</v>
    </nc>
  </rcc>
  <rcc rId="18655" sId="11" numFmtId="4">
    <nc r="E6">
      <v>0</v>
    </nc>
  </rcc>
  <rcc rId="18656" sId="11" numFmtId="4">
    <nc r="K6">
      <v>0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9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81" sId="11" numFmtId="4">
    <nc r="Q6">
      <v>4315.6000000000004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9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94" sId="11" numFmtId="4">
    <nc r="Q7">
      <v>2622.4</v>
    </nc>
  </rcc>
  <rcc rId="18695" sId="11">
    <nc r="Y8" t="inlineStr">
      <is>
        <t>bewölkt, trockene Abschnitte</t>
      </is>
    </nc>
  </rcc>
  <rcc rId="18696" sId="11" numFmtId="34">
    <nc r="Z8">
      <v>10</v>
    </nc>
  </rcc>
  <rcc rId="18697" sId="11" numFmtId="4">
    <nc r="M7">
      <v>707.4</v>
    </nc>
  </rcc>
  <rcc rId="18698" sId="11" numFmtId="4">
    <nc r="K7">
      <v>1400</v>
    </nc>
  </rcc>
  <rcc rId="18699" sId="11" numFmtId="4">
    <nc r="G7">
      <v>28.7</v>
    </nc>
  </rcc>
  <rcc rId="18700" sId="11">
    <nc r="C7">
      <f>8070.8-94.6</f>
    </nc>
  </rcc>
  <rcc rId="18701" sId="11" numFmtId="4">
    <nc r="E7">
      <v>0</v>
    </nc>
  </rcc>
  <rfmt sheetId="11" sqref="I8" start="0" length="0">
    <dxf>
      <fill>
        <patternFill patternType="solid">
          <bgColor theme="0" tint="-4.9989318521683403E-2"/>
        </patternFill>
      </fill>
      <border outline="0">
        <left style="medium">
          <color indexed="64"/>
        </left>
      </border>
    </dxf>
  </rfmt>
  <rfmt sheetId="11" sqref="I9" start="0" length="0">
    <dxf>
      <fill>
        <patternFill patternType="solid">
          <bgColor theme="0" tint="-4.9989318521683403E-2"/>
        </patternFill>
      </fill>
      <border outline="0">
        <left style="medium">
          <color indexed="64"/>
        </left>
      </border>
    </dxf>
  </rfmt>
  <rfmt sheetId="11" sqref="I16" start="0" length="0">
    <dxf>
      <fill>
        <patternFill patternType="solid">
          <bgColor theme="0" tint="-4.9989318521683403E-2"/>
        </patternFill>
      </fill>
      <border outline="0">
        <left style="medium">
          <color indexed="64"/>
        </left>
      </border>
    </dxf>
  </rfmt>
  <rfmt sheetId="11" sqref="I17" start="0" length="0">
    <dxf>
      <fill>
        <patternFill patternType="solid">
          <bgColor theme="0" tint="-4.9989318521683403E-2"/>
        </patternFill>
      </fill>
      <border outline="0">
        <left style="medium">
          <color indexed="64"/>
        </left>
      </border>
    </dxf>
  </rfmt>
  <rfmt sheetId="11" sqref="I24" start="0" length="0">
    <dxf>
      <fill>
        <patternFill patternType="solid">
          <bgColor theme="0" tint="-4.9989318521683403E-2"/>
        </patternFill>
      </fill>
      <border outline="0">
        <left style="medium">
          <color indexed="64"/>
        </left>
      </border>
    </dxf>
  </rfmt>
  <rfmt sheetId="11" sqref="I25" start="0" length="0">
    <dxf>
      <fill>
        <patternFill patternType="solid">
          <bgColor theme="0" tint="-4.9989318521683403E-2"/>
        </patternFill>
      </fill>
      <border outline="0">
        <left style="medium">
          <color indexed="64"/>
        </left>
      </border>
    </dxf>
  </rfmt>
  <rfmt sheetId="11" sqref="I32" start="0" length="0">
    <dxf>
      <fill>
        <patternFill patternType="solid">
          <bgColor theme="0" tint="-4.9989318521683403E-2"/>
        </patternFill>
      </fill>
      <border outline="0">
        <left style="medium">
          <color indexed="64"/>
        </left>
      </border>
    </dxf>
  </rfmt>
  <rfmt sheetId="11" sqref="I33" start="0" length="0">
    <dxf>
      <fill>
        <patternFill patternType="solid">
          <bgColor theme="0" tint="-4.9989318521683403E-2"/>
        </patternFill>
      </fill>
      <border outline="0">
        <left style="medium">
          <color indexed="64"/>
        </left>
      </border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14" sId="11" numFmtId="4">
    <oc r="E7">
      <v>0</v>
    </oc>
    <nc r="E7">
      <v>4.3</v>
    </nc>
  </rcc>
</revisions>
</file>

<file path=xl/revisions/revisionLog9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15" sId="11" numFmtId="4">
    <nc r="M8">
      <v>328.4</v>
    </nc>
  </rcc>
  <rcc rId="18716" sId="11" numFmtId="4">
    <nc r="G8">
      <v>15.8</v>
    </nc>
  </rcc>
  <rcc rId="18717" sId="11" numFmtId="4">
    <nc r="C8">
      <v>12624.5</v>
    </nc>
  </rcc>
  <rcc rId="18718" sId="11" numFmtId="4">
    <nc r="E8">
      <v>0</v>
    </nc>
  </rcc>
  <rcc rId="18719" sId="11">
    <oc r="W8">
      <f>SUM(S8+U8)</f>
    </oc>
    <nc r="W8">
      <f>SUM(S8+U8)</f>
    </nc>
  </rcc>
  <rcc rId="18720" sId="11">
    <oc r="S8">
      <f>SUM(C8+E8+G8+I8+K8+O8+Q8)</f>
    </oc>
    <nc r="S8">
      <f>SUM(C8+E8+G8+I8+K8+M8+O8+Q8)</f>
    </nc>
  </rcc>
  <rcc rId="18721" sId="11">
    <oc r="S9">
      <f>SUM(C9+E9+G9+I9+K9+O9+Q9)</f>
    </oc>
    <nc r="S9">
      <f>SUM(C9+E9+G9+I9+K9+M9+O9+Q9)</f>
    </nc>
  </rcc>
  <rcc rId="18722" sId="11">
    <oc r="S11">
      <f>SUM(C11+E11+G11+I11+K11+O11+Q11)</f>
    </oc>
    <nc r="S11">
      <f>SUM(C11+E11+G11+I11+K11+M11+O11+Q11)</f>
    </nc>
  </rcc>
  <rcc rId="18723" sId="11">
    <oc r="S12">
      <f>SUM(C12+E12+G12+I12+K12+O12+Q12)</f>
    </oc>
    <nc r="S12">
      <f>SUM(C12+E12+G12+I12+K12+M12+O12+Q12)</f>
    </nc>
  </rcc>
  <rcc rId="18724" sId="11">
    <oc r="S13">
      <f>SUM(C13+E13+G13+I13+K13+O13+Q13)</f>
    </oc>
    <nc r="S13">
      <f>SUM(C13+E13+G13+I13+K13+M13+O13+Q13)</f>
    </nc>
  </rcc>
  <rcc rId="18725" sId="11">
    <oc r="S14">
      <f>SUM(C14+E14+G14+I14+K14+O14+Q14)</f>
    </oc>
    <nc r="S14">
      <f>SUM(C14+E14+G14+I14+K14+M14+O14+Q14)</f>
    </nc>
  </rcc>
  <rcc rId="18726" sId="11">
    <oc r="S15">
      <f>SUM(C15+E15+G15+I15+K15+O15+Q15)</f>
    </oc>
    <nc r="S15">
      <f>SUM(C15+E15+G15+I15+K15+M15+O15+Q15)</f>
    </nc>
  </rcc>
  <rfmt sheetId="11" sqref="S16" start="0" length="0">
    <dxf>
      <fill>
        <patternFill patternType="none">
          <bgColor indexed="65"/>
        </patternFill>
      </fill>
    </dxf>
  </rfmt>
  <rfmt sheetId="11" sqref="S17" start="0" length="0">
    <dxf>
      <fill>
        <patternFill patternType="none">
          <bgColor indexed="65"/>
        </patternFill>
      </fill>
    </dxf>
  </rfmt>
  <rcc rId="18727" sId="11" odxf="1" dxf="1">
    <oc r="S16">
      <f>SUM(C16+E16+G16+I16+K16+O16+Q16)</f>
    </oc>
    <nc r="S16">
      <f>SUM(C16+E16+G16+I16+K16+M16+O16+Q16)</f>
    </nc>
    <ndxf>
      <numFmt numFmtId="4" formatCode="#,##0.00"/>
      <fill>
        <patternFill patternType="solid">
          <bgColor theme="0" tint="-4.9989318521683403E-2"/>
        </patternFill>
      </fill>
      <alignment horizontal="general"/>
    </ndxf>
  </rcc>
  <rcc rId="18728" sId="11" odxf="1" dxf="1">
    <oc r="S17">
      <f>SUM(C17+E17+G17+I17+K17+O17+Q17)</f>
    </oc>
    <nc r="S17">
      <f>SUM(C17+E17+G17+I17+K17+M17+O17+Q17)</f>
    </nc>
    <ndxf>
      <numFmt numFmtId="4" formatCode="#,##0.00"/>
      <fill>
        <patternFill patternType="solid">
          <bgColor theme="0" tint="-4.9989318521683403E-2"/>
        </patternFill>
      </fill>
      <alignment horizontal="general"/>
    </ndxf>
  </rcc>
  <rcc rId="18729" sId="11">
    <oc r="S19">
      <f>SUM(C19+E19+G19+I19+K19+O19+Q19)</f>
    </oc>
    <nc r="S19">
      <f>SUM(C19+E19+G19+I19+K19+M19+O19+Q19)</f>
    </nc>
  </rcc>
  <rcc rId="18730" sId="11">
    <oc r="S20">
      <f>SUM(C20+E20+G20+I20+K20+O20+Q20)</f>
    </oc>
    <nc r="S20">
      <f>SUM(C20+E20+G20+I20+K20+M20+O20+Q20)</f>
    </nc>
  </rcc>
  <rcc rId="18731" sId="11">
    <oc r="S21">
      <f>SUM(C21+E21+G21+I21+K21+O21+Q21)</f>
    </oc>
    <nc r="S21">
      <f>SUM(C21+E21+G21+I21+K21+M21+O21+Q21)</f>
    </nc>
  </rcc>
  <rcc rId="18732" sId="11">
    <oc r="S22">
      <f>SUM(C22+E22+G22+I22+K22+O22+Q22)</f>
    </oc>
    <nc r="S22">
      <f>SUM(C22+E22+G22+I22+K22+M22+O22+Q22)</f>
    </nc>
  </rcc>
  <rcc rId="18733" sId="11">
    <oc r="S23">
      <f>SUM(C23+E23+G23+I23+K23+O23+Q23)</f>
    </oc>
    <nc r="S23">
      <f>SUM(C23+E23+G23+I23+K23+M23+O23+Q23)</f>
    </nc>
  </rcc>
  <rfmt sheetId="11" sqref="S24" start="0" length="0">
    <dxf>
      <fill>
        <patternFill patternType="none">
          <bgColor indexed="65"/>
        </patternFill>
      </fill>
    </dxf>
  </rfmt>
  <rfmt sheetId="11" sqref="S25" start="0" length="0">
    <dxf>
      <fill>
        <patternFill patternType="none">
          <bgColor indexed="65"/>
        </patternFill>
      </fill>
    </dxf>
  </rfmt>
  <rcc rId="18734" sId="11" odxf="1" dxf="1">
    <oc r="S24">
      <f>SUM(C24+E24+G24+I24+K24+O24+Q24)</f>
    </oc>
    <nc r="S24">
      <f>SUM(C24+E24+G24+I24+K24+M24+O24+Q24)</f>
    </nc>
    <ndxf>
      <numFmt numFmtId="4" formatCode="#,##0.00"/>
      <fill>
        <patternFill patternType="solid">
          <bgColor theme="0" tint="-4.9989318521683403E-2"/>
        </patternFill>
      </fill>
      <alignment horizontal="general"/>
    </ndxf>
  </rcc>
  <rcc rId="18735" sId="11" odxf="1" dxf="1">
    <oc r="S25">
      <f>SUM(C25+E25+G25+I25+K25+O25+Q25)</f>
    </oc>
    <nc r="S25">
      <f>SUM(C25+E25+G25+I25+K25+M25+O25+Q25)</f>
    </nc>
    <ndxf>
      <numFmt numFmtId="4" formatCode="#,##0.00"/>
      <fill>
        <patternFill patternType="solid">
          <bgColor theme="0" tint="-4.9989318521683403E-2"/>
        </patternFill>
      </fill>
      <alignment horizontal="general"/>
    </ndxf>
  </rcc>
  <rcc rId="18736" sId="11">
    <oc r="S27">
      <f>SUM(C27+E27+G27+I27+K27+O27+Q27)</f>
    </oc>
    <nc r="S27">
      <f>SUM(C27+E27+G27+I27+K27+M27+O27+Q27)</f>
    </nc>
  </rcc>
  <rcc rId="18737" sId="11">
    <oc r="S28">
      <f>SUM(C28+E28+G28+I28+K28+O28+Q28)</f>
    </oc>
    <nc r="S28">
      <f>SUM(C28+E28+G28+I28+K28+M28+O28+Q28)</f>
    </nc>
  </rcc>
  <rcc rId="18738" sId="11">
    <oc r="S29">
      <f>SUM(C29+E29+G29+I29+K29+O29+Q29)</f>
    </oc>
    <nc r="S29">
      <f>SUM(C29+E29+G29+I29+K29+M29+O29+Q29)</f>
    </nc>
  </rcc>
  <rcc rId="18739" sId="11">
    <oc r="S30">
      <f>SUM(C30+E30+G30+I30+K30+O30+Q30)</f>
    </oc>
    <nc r="S30">
      <f>SUM(C30+E30+G30+I30+K30+M30+O30+Q30)</f>
    </nc>
  </rcc>
  <rcc rId="18740" sId="11">
    <oc r="S31">
      <f>SUM(C31+E31+G31+I31+K31+O31+Q31)</f>
    </oc>
    <nc r="S31">
      <f>SUM(C31+E31+G31+I31+K31+M31+O31+Q31)</f>
    </nc>
  </rcc>
  <rfmt sheetId="11" sqref="S32" start="0" length="0">
    <dxf>
      <fill>
        <patternFill patternType="none">
          <bgColor indexed="65"/>
        </patternFill>
      </fill>
    </dxf>
  </rfmt>
  <rfmt sheetId="11" sqref="S33" start="0" length="0">
    <dxf>
      <fill>
        <patternFill patternType="none">
          <bgColor indexed="65"/>
        </patternFill>
      </fill>
    </dxf>
  </rfmt>
  <rcc rId="18741" sId="11" odxf="1" dxf="1">
    <oc r="S32">
      <f>SUM(C32+E32+G32+I32+K32+O32+Q32)</f>
    </oc>
    <nc r="S32">
      <f>SUM(C32+E32+G32+I32+K32+M32+O32+Q32)</f>
    </nc>
    <ndxf>
      <numFmt numFmtId="4" formatCode="#,##0.00"/>
      <fill>
        <patternFill patternType="solid">
          <bgColor theme="0" tint="-4.9989318521683403E-2"/>
        </patternFill>
      </fill>
      <alignment horizontal="general"/>
    </ndxf>
  </rcc>
  <rcc rId="18742" sId="11" odxf="1" dxf="1">
    <oc r="S33">
      <f>SUM(C33+E33+G33+I33+K33+O33+Q33)</f>
    </oc>
    <nc r="S33">
      <f>SUM(C33+E33+G33+I33+K33+M33+O33+Q33)</f>
    </nc>
    <ndxf>
      <numFmt numFmtId="4" formatCode="#,##0.00"/>
      <fill>
        <patternFill patternType="solid">
          <bgColor theme="0" tint="-4.9989318521683403E-2"/>
        </patternFill>
      </fill>
      <alignment horizontal="general"/>
    </ndxf>
  </rcc>
  <rcc rId="18743" sId="11">
    <oc r="S35">
      <f>SUM(C35+E35+G35+I35+K35+O35+Q35)</f>
    </oc>
    <nc r="S35">
      <f>SUM(C35+E35+G35+I35+K35+M35+O35+Q35)</f>
    </nc>
  </rcc>
  <rcc rId="18744" sId="11">
    <oc r="S36">
      <f>SUM(C36+E36+G36+I36+K36+O36+Q36)</f>
    </oc>
    <nc r="S36">
      <f>SUM(C36+E36+G36+I36+K36+M36+O36+Q36)</f>
    </nc>
  </rcc>
  <rcc rId="18745" sId="11">
    <oc r="S37">
      <f>SUM(C37+E37+G37+I37+K37+O37+Q37)</f>
    </oc>
    <nc r="S37">
      <f>SUM(C37+E37+G37+I37+K37+M37+O37+Q37)</f>
    </nc>
  </rcc>
  <rcc rId="18746" sId="11">
    <oc r="S38">
      <f>SUM(C38+E38+G38+I38+K38+O38+Q38)</f>
    </oc>
    <nc r="S38">
      <f>SUM(C38+E38+G38+I38+K38+M38+O38+Q38)</f>
    </nc>
  </rcc>
</revisions>
</file>

<file path=xl/revisions/revisionLog9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47" sId="11" numFmtId="34">
    <nc r="Z9">
      <v>11</v>
    </nc>
  </rcc>
  <rcc rId="18748" sId="11">
    <nc r="Y9" t="inlineStr">
      <is>
        <t>bedeckt, leichter Regenschauer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61" sId="11" numFmtId="4">
    <nc r="Q8">
      <v>6708.3</v>
    </nc>
  </rcc>
</revisions>
</file>

<file path=xl/revisions/revisionLog9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62" sId="11" numFmtId="4">
    <nc r="Q9">
      <v>2218.4499999999998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75" sId="11" numFmtId="4">
    <nc r="M9">
      <v>20</v>
    </nc>
  </rcc>
  <rcc rId="18776" sId="11" numFmtId="4">
    <nc r="K9">
      <v>7512.1</v>
    </nc>
  </rcc>
  <rcc rId="18777" sId="11" numFmtId="4">
    <nc r="K8">
      <v>0</v>
    </nc>
  </rcc>
  <rcc rId="18778" sId="11" numFmtId="4">
    <nc r="E9">
      <v>0</v>
    </nc>
  </rcc>
  <rcc rId="18779" sId="11" numFmtId="4">
    <nc r="G9">
      <v>0</v>
    </nc>
  </rcc>
  <rcc rId="18780" sId="11" numFmtId="4">
    <nc r="C9">
      <v>10243.5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93" sId="11" numFmtId="34">
    <nc r="Z11">
      <v>12</v>
    </nc>
  </rcc>
  <rcc rId="18794" sId="11">
    <nc r="Y11" t="inlineStr">
      <is>
        <t>bewölkt</t>
      </is>
    </nc>
  </rcc>
  <rcc rId="18795" sId="11">
    <oc r="AD10">
      <f>C10+E10+G10+I10+K10+M10+U10</f>
    </oc>
    <nc r="AD10"/>
  </rcc>
</revisions>
</file>

<file path=xl/revisions/revisionLog9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96" sId="11">
    <nc r="Q11">
      <f>3235.8-30</f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09" sId="11" numFmtId="4">
    <nc r="N7">
      <v>3777</v>
    </nc>
  </rcc>
  <rcc rId="18810" sId="11" numFmtId="4">
    <nc r="N8">
      <v>400</v>
    </nc>
  </rcc>
  <rcc rId="18811" sId="11" numFmtId="4">
    <nc r="N11">
      <v>448</v>
    </nc>
  </rcc>
  <rcc rId="18812" sId="11" numFmtId="4">
    <oc r="O5">
      <v>1356.1</v>
    </oc>
    <nc r="O5">
      <f>M5+N5</f>
    </nc>
  </rcc>
  <rcc rId="18813" sId="11">
    <nc r="O6">
      <f>M6+N6</f>
    </nc>
  </rcc>
  <rcc rId="18814" sId="11">
    <nc r="O7">
      <f>M7+N7</f>
    </nc>
  </rcc>
  <rfmt sheetId="11" sqref="O8" start="0" length="0">
    <dxf>
      <fill>
        <patternFill patternType="none">
          <bgColor indexed="65"/>
        </patternFill>
      </fill>
    </dxf>
  </rfmt>
  <rfmt sheetId="11" sqref="O9" start="0" length="0">
    <dxf>
      <fill>
        <patternFill patternType="none">
          <bgColor indexed="65"/>
        </patternFill>
      </fill>
    </dxf>
  </rfmt>
  <rfmt sheetId="11" sqref="O10" start="0" length="0">
    <dxf>
      <font>
        <b val="0"/>
        <color auto="1"/>
        <name val="DIN Offc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</border>
    </dxf>
  </rfmt>
  <rcc rId="18815" sId="11" odxf="1" dxf="1">
    <nc r="O11">
      <f>M11+N11</f>
    </nc>
    <odxf>
      <border outline="0">
        <left/>
      </border>
    </odxf>
    <ndxf>
      <border outline="0">
        <left style="thin">
          <color indexed="64"/>
        </left>
      </border>
    </ndxf>
  </rcc>
  <rcc rId="18816" sId="11" odxf="1" dxf="1">
    <oc r="O10">
      <f>SUM(O5:O9)</f>
    </oc>
    <nc r="O10">
      <f>M10+N10</f>
    </nc>
    <n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</ndxf>
  </rcc>
  <rcc rId="18817" sId="11" odxf="1" dxf="1">
    <nc r="O12">
      <f>M12+N12</f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8818" sId="11" odxf="1" dxf="1">
    <nc r="O13">
      <f>M13+N13</f>
    </nc>
    <ndxf>
      <fill>
        <patternFill patternType="none">
          <bgColor indexed="65"/>
        </patternFill>
      </fill>
    </ndxf>
  </rcc>
  <rcc rId="18819" sId="11" odxf="1" dxf="1">
    <nc r="O14">
      <f>M14+N14</f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8820" sId="11" odxf="1" dxf="1">
    <nc r="O15">
      <f>M15+N15</f>
    </nc>
    <odxf/>
    <ndxf/>
  </rcc>
  <rcc rId="18821" sId="11" odxf="1" dxf="1">
    <nc r="O8">
      <f>M8+N8</f>
    </nc>
    <ndxf>
      <fill>
        <patternFill patternType="solid">
          <bgColor theme="0" tint="-4.9989318521683403E-2"/>
        </patternFill>
      </fill>
    </ndxf>
  </rcc>
  <rcc rId="18822" sId="11" odxf="1" dxf="1">
    <nc r="O9">
      <f>M9+N9</f>
    </nc>
    <ndxf>
      <fill>
        <patternFill patternType="solid">
          <bgColor theme="0" tint="-4.9989318521683403E-2"/>
        </patternFill>
      </fill>
    </ndxf>
  </rcc>
  <rfmt sheetId="11" sqref="O16" start="0" length="0">
    <dxf>
      <fill>
        <patternFill patternType="none">
          <bgColor indexed="65"/>
        </patternFill>
      </fill>
    </dxf>
  </rfmt>
  <rfmt sheetId="11" sqref="O17" start="0" length="0">
    <dxf>
      <fill>
        <patternFill patternType="none">
          <bgColor indexed="65"/>
        </patternFill>
      </fill>
    </dxf>
  </rfmt>
  <rfmt sheetId="11" sqref="O18" start="0" length="0">
    <dxf>
      <font>
        <b val="0"/>
        <color auto="1"/>
        <name val="DIN Offc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</border>
    </dxf>
  </rfmt>
  <rcc rId="18823" sId="11" odxf="1" dxf="1">
    <nc r="O19">
      <f>M19+N19</f>
    </nc>
    <odxf/>
    <ndxf/>
  </rcc>
  <rcc rId="18824" sId="11" odxf="1" dxf="1">
    <nc r="O20">
      <f>M20+N20</f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8825" sId="11" odxf="1" dxf="1">
    <nc r="O21">
      <f>M21+N21</f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8826" sId="11" odxf="1" dxf="1">
    <nc r="O22">
      <f>M22+N22</f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8827" sId="11" odxf="1" dxf="1">
    <nc r="O23">
      <f>M23+N23</f>
    </nc>
    <odxf/>
    <ndxf/>
  </rcc>
  <rfmt sheetId="11" sqref="O24" start="0" length="0">
    <dxf>
      <fill>
        <patternFill patternType="none">
          <bgColor indexed="65"/>
        </patternFill>
      </fill>
    </dxf>
  </rfmt>
  <rfmt sheetId="11" sqref="O25" start="0" length="0">
    <dxf>
      <fill>
        <patternFill patternType="none">
          <bgColor indexed="65"/>
        </patternFill>
      </fill>
    </dxf>
  </rfmt>
  <rfmt sheetId="11" sqref="O26" start="0" length="0">
    <dxf>
      <font>
        <b val="0"/>
        <color auto="1"/>
        <name val="DIN Offc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</border>
    </dxf>
  </rfmt>
  <rcc rId="18828" sId="11" odxf="1" dxf="1">
    <nc r="O27">
      <f>M27+N27</f>
    </nc>
    <odxf/>
    <ndxf/>
  </rcc>
  <rcc rId="18829" sId="11" odxf="1" dxf="1">
    <nc r="O28">
      <f>M28+N28</f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8830" sId="11" odxf="1" dxf="1">
    <nc r="O29">
      <f>M29+N29</f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8831" sId="11" odxf="1" dxf="1">
    <nc r="O30">
      <f>M30+N30</f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18832" sId="11" odxf="1" dxf="1">
    <nc r="O31">
      <f>M31+N31</f>
    </nc>
    <odxf/>
    <ndxf/>
  </rcc>
  <rfmt sheetId="11" sqref="O32" start="0" length="0">
    <dxf>
      <fill>
        <patternFill patternType="none">
          <bgColor indexed="65"/>
        </patternFill>
      </fill>
    </dxf>
  </rfmt>
  <rfmt sheetId="11" sqref="O33" start="0" length="0">
    <dxf>
      <fill>
        <patternFill patternType="none">
          <bgColor indexed="65"/>
        </patternFill>
      </fill>
    </dxf>
  </rfmt>
  <rfmt sheetId="11" sqref="O34" start="0" length="0">
    <dxf>
      <font>
        <b val="0"/>
        <color auto="1"/>
        <name val="DIN Offc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</border>
    </dxf>
  </rfmt>
  <rcc rId="18833" sId="11" odxf="1" dxf="1">
    <nc r="O35">
      <f>M35+N35</f>
    </nc>
    <odxf/>
    <ndxf/>
  </rcc>
  <rcc rId="18834" sId="11" odxf="1" dxf="1">
    <nc r="O36">
      <f>M36+N36</f>
    </nc>
    <odxf/>
    <ndxf/>
  </rcc>
  <rcc rId="18835" sId="11" odxf="1" dxf="1">
    <nc r="O37">
      <f>M37+N37</f>
    </nc>
    <odxf/>
    <ndxf/>
  </rcc>
  <rcc rId="18836" sId="11" odxf="1" dxf="1">
    <nc r="O38">
      <f>M38+N38</f>
    </nc>
    <odxf/>
    <ndxf/>
  </rcc>
  <rfmt sheetId="11" sqref="O39" start="0" length="0">
    <dxf>
      <font>
        <b val="0"/>
        <color auto="1"/>
        <name val="DIN Offc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</border>
    </dxf>
  </rfmt>
  <rfmt sheetId="11" sqref="O40" start="0" length="0">
    <dxf>
      <font>
        <b val="0"/>
        <color auto="1"/>
        <name val="DIN Offc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top style="thin">
          <color indexed="64"/>
        </top>
      </border>
    </dxf>
  </rfmt>
  <rfmt sheetId="11" sqref="O41" start="0" length="0">
    <dxf>
      <fill>
        <patternFill patternType="none">
          <bgColor indexed="65"/>
        </patternFill>
      </fill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cc rId="18837" sId="11" odxf="1" dxf="1">
    <oc r="O18">
      <f>SUM(O11:O17)</f>
    </oc>
    <nc r="O18">
      <f>M18+N18</f>
    </nc>
    <n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  <border outline="0">
        <left/>
      </border>
    </ndxf>
  </rcc>
  <rcc rId="18838" sId="11" odxf="1" dxf="1">
    <oc r="O26">
      <f>SUM(O19:O25)</f>
    </oc>
    <nc r="O26">
      <f>M26+N26</f>
    </nc>
    <n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  <border outline="0">
        <left/>
      </border>
    </ndxf>
  </rcc>
  <rcc rId="18839" sId="11" odxf="1" dxf="1">
    <oc r="O34">
      <f>SUM(O27:O33)</f>
    </oc>
    <nc r="O34">
      <f>M34+N34</f>
    </nc>
    <n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  <border outline="0">
        <left/>
      </border>
    </ndxf>
  </rcc>
  <rcc rId="18840" sId="11" odxf="1" dxf="1">
    <oc r="O39">
      <f>SUM(O35:O38)</f>
    </oc>
    <nc r="O39">
      <f>M39+N39</f>
    </nc>
    <n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  <border outline="0">
        <left/>
        <right style="thin">
          <color indexed="64"/>
        </right>
      </border>
    </ndxf>
  </rcc>
  <rcc rId="18841" sId="11" odxf="1" dxf="1">
    <oc r="O40">
      <f>SUM(O10+O18+O26+O34+O39)</f>
    </oc>
    <nc r="O40">
      <f>M40+N40</f>
    </nc>
    <ndxf>
      <font>
        <b/>
        <color auto="1"/>
        <name val="DIN Offc"/>
        <scheme val="none"/>
      </font>
      <fill>
        <patternFill patternType="solid">
          <bgColor theme="5" tint="0.79998168889431442"/>
        </patternFill>
      </fill>
      <border outline="0">
        <left/>
        <right style="thin">
          <color indexed="64"/>
        </right>
        <top style="medium">
          <color indexed="64"/>
        </top>
      </border>
    </ndxf>
  </rcc>
  <rcc rId="18842" sId="11" odxf="1" dxf="1">
    <oc r="O41">
      <f>O40/30</f>
    </oc>
    <nc r="O41">
      <f>M41+N41</f>
    </nc>
    <ndxf>
      <fill>
        <patternFill patternType="solid">
          <bgColor theme="0" tint="-0.14999847407452621"/>
        </patternFill>
      </fill>
      <border outline="0">
        <left style="medium">
          <color indexed="64"/>
        </left>
        <right style="thin">
          <color indexed="64"/>
        </right>
        <bottom style="medium">
          <color indexed="64"/>
        </bottom>
      </border>
    </ndxf>
  </rcc>
  <rcc rId="18843" sId="11" odxf="1" dxf="1">
    <nc r="O16">
      <f>M16+N16</f>
    </nc>
    <ndxf>
      <fill>
        <patternFill patternType="solid">
          <bgColor theme="0" tint="-4.9989318521683403E-2"/>
        </patternFill>
      </fill>
      <border outline="0">
        <left/>
      </border>
    </ndxf>
  </rcc>
  <rcc rId="18844" sId="11" odxf="1" dxf="1">
    <nc r="O17">
      <f>M17+N17</f>
    </nc>
    <ndxf>
      <fill>
        <patternFill patternType="solid">
          <bgColor theme="0" tint="-4.9989318521683403E-2"/>
        </patternFill>
      </fill>
      <border outline="0">
        <left/>
      </border>
    </ndxf>
  </rcc>
  <rcc rId="18845" sId="11" odxf="1" dxf="1">
    <nc r="O24">
      <f>M24+N24</f>
    </nc>
    <ndxf>
      <fill>
        <patternFill patternType="solid">
          <bgColor theme="0" tint="-4.9989318521683403E-2"/>
        </patternFill>
      </fill>
      <border outline="0">
        <left/>
      </border>
    </ndxf>
  </rcc>
  <rcc rId="18846" sId="11" odxf="1" dxf="1">
    <nc r="O25">
      <f>M25+N25</f>
    </nc>
    <ndxf>
      <fill>
        <patternFill patternType="solid">
          <bgColor theme="0" tint="-4.9989318521683403E-2"/>
        </patternFill>
      </fill>
      <border outline="0">
        <left/>
      </border>
    </ndxf>
  </rcc>
  <rcc rId="18847" sId="11" odxf="1" dxf="1">
    <nc r="O32">
      <f>M32+N32</f>
    </nc>
    <ndxf>
      <fill>
        <patternFill patternType="solid">
          <bgColor theme="0" tint="-4.9989318521683403E-2"/>
        </patternFill>
      </fill>
      <border outline="0">
        <left/>
      </border>
    </ndxf>
  </rcc>
  <rcc rId="18848" sId="11" odxf="1" dxf="1">
    <nc r="O33">
      <f>M33+N33</f>
    </nc>
    <ndxf>
      <fill>
        <patternFill patternType="solid">
          <bgColor theme="0" tint="-4.9989318521683403E-2"/>
        </patternFill>
      </fill>
      <border outline="0">
        <left/>
      </border>
    </ndxf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73" sId="11" numFmtId="4">
    <nc r="M11">
      <v>485.4</v>
    </nc>
  </rcc>
  <rcc rId="18874" sId="11" numFmtId="4">
    <nc r="K11">
      <v>0</v>
    </nc>
  </rcc>
  <rcc rId="18875" sId="11" numFmtId="4">
    <nc r="G11">
      <v>14.6</v>
    </nc>
  </rcc>
  <rcc rId="18876" sId="11" numFmtId="4">
    <nc r="E11">
      <v>0</v>
    </nc>
  </rcc>
  <rcc rId="18877" sId="11" numFmtId="4">
    <nc r="C11">
      <v>5403.5</v>
    </nc>
  </rcc>
</revisions>
</file>

<file path=xl/revisions/revisionLog9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78" sId="11" numFmtId="34">
    <nc r="Z12">
      <v>10</v>
    </nc>
  </rcc>
  <rcc rId="18879" sId="11">
    <nc r="Y12" t="inlineStr">
      <is>
        <t>bewölkt</t>
      </is>
    </nc>
  </rcc>
</revisions>
</file>

<file path=xl/revisions/revisionLog9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9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92" sId="11">
    <oc r="AD18">
      <f>C18+E18+G18+I18+K18+M18+U18</f>
    </oc>
    <nc r="AD18"/>
  </rcc>
  <rcc rId="18893" sId="11">
    <oc r="AD26">
      <f>C26+E26+G26+I26+K26+M26+U26</f>
    </oc>
    <nc r="AD26"/>
  </rcc>
  <rcc rId="18894" sId="11">
    <oc r="AD34">
      <f>C34+E34+G34+I34+K34+M34+U34</f>
    </oc>
    <nc r="AD34"/>
  </rcc>
  <rcc rId="18895" sId="11">
    <nc r="AD37">
      <f>C37+E37+G37+I37+K37+M37+U37</f>
    </nc>
  </rcc>
  <rcc rId="18896" sId="11">
    <oc r="AD39">
      <f>C39+E39+G39+I39+K39+M39+U39</f>
    </oc>
    <nc r="AD39">
      <f>SUM(AD5:AE38)</f>
    </nc>
  </rcc>
</revisions>
</file>

<file path=xl/revisions/revisionLog9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97" sId="11" numFmtId="4">
    <nc r="N12">
      <v>3807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10" sId="11" numFmtId="4">
    <nc r="M12">
      <v>1441.2</v>
    </nc>
  </rcc>
  <rcc rId="18911" sId="11" numFmtId="4">
    <nc r="K12">
      <v>993</v>
    </nc>
  </rcc>
  <rcc rId="18912" sId="11" numFmtId="4">
    <nc r="C12">
      <v>5592.8</v>
    </nc>
  </rcc>
  <rcc rId="18913" sId="11" numFmtId="4">
    <nc r="E12">
      <v>0</v>
    </nc>
  </rcc>
  <rcc rId="18914" sId="11" numFmtId="4">
    <nc r="G12">
      <v>0</v>
    </nc>
  </rcc>
  <rcc rId="18915" sId="11" numFmtId="4">
    <nc r="G13">
      <v>222</v>
    </nc>
  </rcc>
  <rcc rId="18916" sId="11" numFmtId="4">
    <nc r="K13">
      <v>1026.0999999999999</v>
    </nc>
  </rcc>
  <rcc rId="18917" sId="11" numFmtId="4">
    <nc r="E13">
      <v>369.1</v>
    </nc>
  </rcc>
  <rcc rId="18918" sId="11" numFmtId="4">
    <nc r="C13">
      <v>5943.9</v>
    </nc>
  </rcc>
  <rcc rId="18919" sId="11" numFmtId="4">
    <nc r="M13">
      <v>569.9</v>
    </nc>
  </rcc>
  <rcc rId="18920" sId="11" numFmtId="4">
    <nc r="Q12">
      <v>5935.1</v>
    </nc>
  </rcc>
  <rcc rId="18921" sId="11" numFmtId="4">
    <nc r="Q13">
      <v>4965</v>
    </nc>
  </rcc>
  <rcc rId="18922" sId="11">
    <nc r="Y13" t="inlineStr">
      <is>
        <t>sonnig</t>
      </is>
    </nc>
  </rcc>
  <rcc rId="18923" sId="11" numFmtId="34">
    <nc r="Z13">
      <v>10</v>
    </nc>
  </rcc>
  <rcc rId="18924" sId="11">
    <nc r="Y14" t="inlineStr">
      <is>
        <t>bedeckt, leichter Regenschauer</t>
      </is>
    </nc>
  </rcc>
  <rcc rId="18925" sId="11" numFmtId="34">
    <nc r="Z14">
      <v>8</v>
    </nc>
  </rcc>
</revisions>
</file>

<file path=xl/revisions/revisionLog9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26" sId="11" numFmtId="4">
    <nc r="N13">
      <v>4770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39" sId="11">
    <nc r="Y15" t="inlineStr">
      <is>
        <t>Regen mit trockenen Abschnitten</t>
      </is>
    </nc>
  </rcc>
  <rcc rId="18940" sId="11" numFmtId="34">
    <nc r="Z15">
      <v>9</v>
    </nc>
  </rcc>
  <rcc rId="18941" sId="11" numFmtId="4">
    <nc r="M14">
      <v>992</v>
    </nc>
  </rcc>
  <rcc rId="18942" sId="11" numFmtId="4">
    <nc r="C14">
      <v>7230.1</v>
    </nc>
  </rcc>
  <rcc rId="18943" sId="11" numFmtId="4">
    <nc r="E14">
      <v>0</v>
    </nc>
  </rcc>
  <rcc rId="18944" sId="11" numFmtId="4">
    <nc r="G14">
      <v>0</v>
    </nc>
  </rcc>
  <rcc rId="18945" sId="11" numFmtId="4">
    <nc r="K14">
      <v>0</v>
    </nc>
  </rcc>
  <rcc rId="18946" sId="11">
    <nc r="Q14">
      <f>4972.1-40</f>
    </nc>
  </rcc>
</revisions>
</file>

<file path=xl/revisions/revisionLog9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47" sId="11" numFmtId="4">
    <nc r="N14">
      <v>4282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60" sId="11">
    <nc r="Q15">
      <f>4624.1-2498.2</f>
    </nc>
  </rcc>
  <rcc rId="18961" sId="11" numFmtId="4">
    <nc r="M15">
      <v>1039.2</v>
    </nc>
  </rcc>
  <rcc rId="18962" sId="11" numFmtId="4">
    <nc r="K15">
      <v>3307.7</v>
    </nc>
  </rcc>
  <rcc rId="18963" sId="11" numFmtId="4">
    <nc r="C15">
      <v>8350.1</v>
    </nc>
  </rcc>
  <rcc rId="18964" sId="11" numFmtId="4">
    <nc r="E15">
      <v>0</v>
    </nc>
  </rcc>
  <rcc rId="18965" sId="11" numFmtId="4">
    <nc r="G15">
      <v>0</v>
    </nc>
  </rcc>
  <rcc rId="18966" sId="11">
    <nc r="Y16" t="inlineStr">
      <is>
        <t>trocken, leichter Regenschauer</t>
      </is>
    </nc>
  </rcc>
  <rcc rId="18967" sId="11" numFmtId="34">
    <nc r="Z16">
      <v>8</v>
    </nc>
  </rcc>
</revisions>
</file>

<file path=xl/revisions/revisionLog9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68" sId="11" numFmtId="4">
    <nc r="K16">
      <v>4955.8</v>
    </nc>
  </rcc>
  <rcc rId="18969" sId="11" numFmtId="4">
    <nc r="C16">
      <v>13528.1</v>
    </nc>
  </rcc>
  <rcc rId="18970" sId="11" numFmtId="4">
    <nc r="E16">
      <v>0</v>
    </nc>
  </rcc>
  <rcc rId="18971" sId="11" numFmtId="4">
    <nc r="G16">
      <v>0</v>
    </nc>
  </rcc>
  <rcc rId="18972" sId="11" numFmtId="4">
    <nc r="M16">
      <v>0</v>
    </nc>
  </rcc>
  <rcc rId="18973" sId="11" numFmtId="4">
    <nc r="K17">
      <v>2126.3000000000002</v>
    </nc>
  </rcc>
  <rcc rId="18974" sId="11" numFmtId="4">
    <nc r="C17">
      <v>4171.2</v>
    </nc>
  </rcc>
  <rcc rId="18975" sId="11" numFmtId="4">
    <nc r="E17">
      <v>0</v>
    </nc>
  </rcc>
  <rcc rId="18976" sId="11" numFmtId="4">
    <nc r="G17">
      <v>0</v>
    </nc>
  </rcc>
  <rcc rId="18977" sId="11" numFmtId="4">
    <nc r="M17">
      <v>0</v>
    </nc>
  </rcc>
  <rcc rId="18978" sId="11" numFmtId="34">
    <nc r="Z19">
      <v>14</v>
    </nc>
  </rcc>
  <rcc rId="18979" sId="11">
    <nc r="Y19" t="inlineStr">
      <is>
        <t>leichter Regenschauer</t>
      </is>
    </nc>
  </rcc>
</revisions>
</file>

<file path=xl/revisions/revisionLog9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80" sId="11" numFmtId="4">
    <nc r="Q16">
      <v>3634.2</v>
    </nc>
  </rcc>
  <rcc rId="18981" sId="11" numFmtId="4">
    <nc r="Q17">
      <v>1565.9</v>
    </nc>
  </rcc>
</revisions>
</file>

<file path=xl/revisions/revisionLog9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82" sId="11" numFmtId="4">
    <nc r="N15">
      <v>5605</v>
    </nc>
  </rcc>
  <rcc rId="18983" sId="11" numFmtId="4">
    <nc r="N17">
      <v>0</v>
    </nc>
  </rcc>
  <rcc rId="18984" sId="11" numFmtId="4">
    <nc r="N16">
      <v>4390</v>
    </nc>
  </rcc>
</revisions>
</file>

<file path=xl/revisions/revisionLog9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9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97" sId="11">
    <nc r="Y17" t="inlineStr">
      <is>
        <t>Regen- und Schneeschauer</t>
      </is>
    </nc>
  </rcc>
  <rcc rId="18998" sId="11" numFmtId="34">
    <nc r="Z17">
      <v>1</v>
    </nc>
  </rcc>
</revisions>
</file>

<file path=xl/revisions/revisionLog9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99" sId="11" numFmtId="4">
    <nc r="M19">
      <v>462</v>
    </nc>
  </rcc>
  <rcc rId="19000" sId="11" numFmtId="4">
    <nc r="G19">
      <v>11.6</v>
    </nc>
  </rcc>
  <rcc rId="19001" sId="11" numFmtId="4">
    <nc r="C19">
      <v>4325</v>
    </nc>
  </rcc>
  <rcc rId="19002" sId="11" numFmtId="4">
    <nc r="E19">
      <v>0</v>
    </nc>
  </rcc>
  <rcc rId="19003" sId="11" numFmtId="4">
    <nc r="K19">
      <v>0</v>
    </nc>
  </rcc>
  <rcc rId="19004" sId="11" numFmtId="4">
    <nc r="Q19">
      <v>4665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17" sId="11">
    <nc r="Y20" t="inlineStr">
      <is>
        <t>starker Regen, Gewitter, Hochnebel</t>
      </is>
    </nc>
  </rcc>
  <rcc rId="19018" sId="11" numFmtId="34">
    <nc r="Z20">
      <v>12</v>
    </nc>
  </rcc>
</revisions>
</file>

<file path=xl/revisions/revisionLog9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19" sId="11" numFmtId="4">
    <nc r="N19">
      <v>4811.2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9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4" sId="11" numFmtId="4">
    <nc r="N20">
      <v>5393</v>
    </nc>
  </rcc>
  <rcc rId="19045" sId="11" numFmtId="4">
    <nc r="N21">
      <v>6104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9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70" sId="11" numFmtId="34">
    <nc r="Z21">
      <v>8</v>
    </nc>
  </rcc>
  <rcc rId="19071" sId="11" numFmtId="34">
    <nc r="Z22">
      <v>11</v>
    </nc>
  </rcc>
  <rcc rId="19072" sId="11">
    <nc r="Y22" t="inlineStr">
      <is>
        <t>leichter Regen, tockene Abschnitte, Sturmböhen</t>
      </is>
    </nc>
  </rcc>
  <rcc rId="19073" sId="11">
    <nc r="Y21" t="inlineStr">
      <is>
        <t>Regenschauer, windig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86" sId="11" numFmtId="34">
    <oc r="Z21">
      <v>8</v>
    </oc>
    <nc r="Z21">
      <v>9</v>
    </nc>
  </rcc>
</revisions>
</file>

<file path=xl/revisions/revisionLog9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87" sId="11" numFmtId="34">
    <oc r="Z21">
      <v>9</v>
    </oc>
    <nc r="Z21">
      <v>10</v>
    </nc>
  </rcc>
</revisions>
</file>

<file path=xl/revisions/revisionLog9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88" sId="11" numFmtId="4">
    <nc r="M20">
      <v>159.69999999999999</v>
    </nc>
  </rcc>
  <rcc rId="19089" sId="11" numFmtId="4">
    <nc r="M21">
      <v>908.2</v>
    </nc>
  </rcc>
  <rcc rId="19090" sId="11" numFmtId="4">
    <nc r="C20">
      <v>8336</v>
    </nc>
  </rcc>
  <rcc rId="19091" sId="11" numFmtId="4">
    <nc r="G21">
      <v>78.8</v>
    </nc>
  </rcc>
  <rcc rId="19092" sId="11" numFmtId="4">
    <nc r="E20">
      <v>0</v>
    </nc>
  </rcc>
  <rcc rId="19093" sId="11" numFmtId="4">
    <nc r="G20">
      <v>0</v>
    </nc>
  </rcc>
  <rcc rId="19094" sId="11" numFmtId="4">
    <nc r="K20">
      <v>0</v>
    </nc>
  </rcc>
  <rcc rId="19095" sId="11" numFmtId="4">
    <nc r="C21">
      <v>5207.7</v>
    </nc>
  </rcc>
  <rcc rId="19096" sId="11" numFmtId="4">
    <nc r="E21">
      <v>0</v>
    </nc>
  </rcc>
  <rcc rId="19097" sId="11" numFmtId="4">
    <nc r="K21">
      <v>0</v>
    </nc>
  </rcc>
  <rcc rId="19098" sId="11" numFmtId="4">
    <nc r="Q21">
      <v>5379.7</v>
    </nc>
  </rcc>
  <rcc rId="19099" sId="11" numFmtId="4">
    <nc r="Q20">
      <v>5733.2</v>
    </nc>
  </rcc>
</revisions>
</file>

<file path=xl/revisions/revisionLog9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D3">
    <dxf>
      <alignment wrapText="1"/>
    </dxf>
  </rfmt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12" sId="11" numFmtId="4">
    <oc r="C20">
      <v>8336</v>
    </oc>
    <nc r="C20">
      <v>8336.1</v>
    </nc>
  </rcc>
</revisions>
</file>

<file path=xl/revisions/revisionLog9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13" sId="11" numFmtId="4">
    <nc r="N22">
      <v>9757.7999999999993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26" sId="11" numFmtId="4">
    <nc r="M22">
      <v>1848.6</v>
    </nc>
  </rcc>
  <rcc rId="19127" sId="11" numFmtId="4">
    <nc r="K22">
      <v>8289.6</v>
    </nc>
  </rcc>
  <rcc rId="19128" sId="11" numFmtId="4">
    <nc r="C22">
      <v>5707.7</v>
    </nc>
  </rcc>
  <rcc rId="19129" sId="11" numFmtId="4">
    <nc r="E22">
      <v>0</v>
    </nc>
  </rcc>
  <rcc rId="19130" sId="11" numFmtId="4">
    <nc r="G22">
      <v>0</v>
    </nc>
  </rcc>
  <rcc rId="19131" sId="11" numFmtId="34">
    <nc r="Z23">
      <v>7</v>
    </nc>
  </rcc>
  <rcc rId="19132" sId="11">
    <nc r="Y23" t="inlineStr">
      <is>
        <t>leichter Regen, Hochnebel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45" sId="11" numFmtId="4">
    <nc r="Q22">
      <v>7782.7</v>
    </nc>
  </rcc>
</revisions>
</file>

<file path=xl/revisions/revisionLog9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46" sId="11" numFmtId="4">
    <nc r="Q23">
      <v>4519.7</v>
    </nc>
  </rcc>
  <rcc rId="19147" sId="11">
    <nc r="Y24" t="inlineStr">
      <is>
        <t>leichter Regenschauer</t>
      </is>
    </nc>
  </rcc>
  <rcc rId="19148" sId="11" numFmtId="34">
    <nc r="Z24">
      <v>10</v>
    </nc>
  </rcc>
  <rcc rId="19149" sId="11" numFmtId="4">
    <nc r="M23">
      <v>4615.1000000000004</v>
    </nc>
  </rcc>
  <rcc rId="19150" sId="11" numFmtId="4">
    <nc r="K23">
      <v>1001.7</v>
    </nc>
  </rcc>
  <rcc rId="19151" sId="11" numFmtId="4">
    <nc r="C23">
      <v>8000.4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64" sId="11" numFmtId="4">
    <nc r="N23">
      <v>4058</v>
    </nc>
  </rcc>
  <rcc rId="19165" sId="11" numFmtId="4">
    <nc r="N24">
      <v>0</v>
    </nc>
  </rcc>
  <rcc rId="19166" sId="11" numFmtId="4">
    <nc r="N25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79" sId="11" numFmtId="34">
    <nc r="Z27">
      <v>12</v>
    </nc>
  </rcc>
  <rcc rId="19180" sId="11">
    <nc r="Y27" t="inlineStr">
      <is>
        <t>sonnig, bewölkt</t>
      </is>
    </nc>
  </rcc>
  <rcc rId="19181" sId="11" numFmtId="34">
    <nc r="Z25">
      <v>11</v>
    </nc>
  </rcc>
  <rcc rId="19182" sId="11">
    <nc r="Y25" t="inlineStr">
      <is>
        <t>bewölkt, Regen</t>
      </is>
    </nc>
  </rcc>
  <rcc rId="19183" sId="11" numFmtId="4">
    <nc r="M24">
      <v>0</v>
    </nc>
  </rcc>
  <rcc rId="19184" sId="11" numFmtId="4">
    <nc r="K24">
      <v>7500</v>
    </nc>
  </rcc>
  <rcc rId="19185" sId="11" numFmtId="4">
    <nc r="G23">
      <v>0</v>
    </nc>
  </rcc>
  <rcc rId="19186" sId="11" numFmtId="4">
    <nc r="E23">
      <v>0</v>
    </nc>
  </rcc>
  <rcc rId="19187" sId="11" numFmtId="4">
    <nc r="G24">
      <v>0</v>
    </nc>
  </rcc>
  <rcc rId="19188" sId="11" numFmtId="4">
    <nc r="E24">
      <v>0</v>
    </nc>
  </rcc>
  <rcc rId="19189" sId="11" numFmtId="4">
    <nc r="C24">
      <v>11624.7</v>
    </nc>
  </rcc>
  <rcc rId="19190" sId="11" numFmtId="4">
    <nc r="M25">
      <v>0</v>
    </nc>
  </rcc>
  <rcc rId="19191" sId="11" numFmtId="4">
    <nc r="K25">
      <v>2485</v>
    </nc>
  </rcc>
  <rcc rId="19192" sId="11" numFmtId="4">
    <nc r="G25">
      <v>0</v>
    </nc>
  </rcc>
  <rcc rId="19193" sId="11" numFmtId="4">
    <nc r="E25">
      <v>0</v>
    </nc>
  </rcc>
  <rcc rId="19194" sId="11" numFmtId="4">
    <nc r="C25">
      <v>12448.3</v>
    </nc>
  </rcc>
  <rcc rId="19195" sId="11" numFmtId="4">
    <nc r="Q25">
      <v>2734.9</v>
    </nc>
  </rcc>
  <rcc rId="19196" sId="11" numFmtId="4">
    <nc r="Q24">
      <v>6820.2</v>
    </nc>
  </rcc>
</revisions>
</file>

<file path=xl/revisions/revisionLog9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W10" start="0" length="0">
    <dxf>
      <font>
        <b val="0"/>
        <color auto="1"/>
        <name val="DIN Offc"/>
        <scheme val="none"/>
      </font>
      <numFmt numFmtId="35" formatCode="_ * #,##0.00_ ;_ * \-#,##0.00_ ;_ * &quot;-&quot;??_ ;_ @_ "/>
      <fill>
        <patternFill>
          <bgColor theme="0" tint="-4.9989318521683403E-2"/>
        </patternFill>
      </fill>
      <border outline="0">
        <top/>
      </border>
    </dxf>
  </rfmt>
  <rfmt sheetId="11" sqref="W10" start="0" length="2147483647">
    <dxf>
      <font>
        <b/>
      </font>
    </dxf>
  </rfmt>
  <rfmt sheetId="11" sqref="W10">
    <dxf>
      <fill>
        <patternFill>
          <bgColor theme="0" tint="-0.14999847407452621"/>
        </patternFill>
      </fill>
    </dxf>
  </rfmt>
  <rcc rId="19197" sId="11">
    <oc r="W34">
      <f>SUM(W27:W33)</f>
    </oc>
    <nc r="W34">
      <f>SUM(W27:W33)</f>
    </nc>
  </rcc>
  <rcc rId="19198" sId="11">
    <oc r="W25">
      <f>SUM(S25+U25)</f>
    </oc>
    <nc r="W25">
      <f>SUM(S25+U25)</f>
    </nc>
  </rcc>
  <rcc rId="19199" sId="11">
    <oc r="W6">
      <f>SUM(S6+U6)</f>
    </oc>
    <nc r="W6">
      <f>SUM(S6+U6)</f>
    </nc>
  </rcc>
  <rcc rId="19200" sId="11">
    <oc r="W7">
      <f>SUM(S7+U7)</f>
    </oc>
    <nc r="W7">
      <f>SUM(S7+U7)</f>
    </nc>
  </rcc>
  <rcc rId="19201" sId="11" odxf="1" dxf="1">
    <oc r="W8">
      <f>SUM(S8+U8)</f>
    </oc>
    <nc r="W8">
      <f>SUM(S8+U8)</f>
    </nc>
    <odxf>
      <fill>
        <patternFill>
          <bgColor theme="0" tint="-4.9989318521683403E-2"/>
        </patternFill>
      </fill>
    </odxf>
    <ndxf>
      <fill>
        <patternFill>
          <bgColor rgb="FFFFFFCC"/>
        </patternFill>
      </fill>
    </ndxf>
  </rcc>
  <rcc rId="19202" sId="11" odxf="1" dxf="1">
    <oc r="W9">
      <f>SUM(S9+U9)</f>
    </oc>
    <nc r="W9">
      <f>SUM(S9+U9)</f>
    </nc>
    <odxf>
      <fill>
        <patternFill>
          <bgColor theme="0" tint="-4.9989318521683403E-2"/>
        </patternFill>
      </fill>
    </odxf>
    <ndxf>
      <fill>
        <patternFill>
          <bgColor rgb="FFFFFFCC"/>
        </patternFill>
      </fill>
    </ndxf>
  </rcc>
  <rcc rId="19203" sId="11">
    <oc r="W10">
      <f>SUM(W5:W9)</f>
    </oc>
    <nc r="W10">
      <f>SUM(W5:W9)</f>
    </nc>
  </rcc>
  <rcc rId="19204" sId="11">
    <oc r="O11">
      <f>M11+N11</f>
    </oc>
    <nc r="O11">
      <f>M11+N11</f>
    </nc>
  </rcc>
  <rcc rId="19205" sId="11">
    <oc r="S6">
      <f>SUM(C6+E6+G6+I6+K6+O6+Q6)</f>
    </oc>
    <nc r="S6">
      <f>SUM(C6+E6+G6+I6+K6+O6+Q6)</f>
    </nc>
  </rcc>
  <rcc rId="19206" sId="11">
    <oc r="S7">
      <f>SUM(C7+E7+G7+I7+K7+O7+Q7)</f>
    </oc>
    <nc r="S7">
      <f>SUM(C7+E7+G7+I7+K7+O7+Q7)</f>
    </nc>
  </rcc>
  <rcc rId="19207" sId="11" odxf="1" dxf="1">
    <oc r="S8">
      <f>SUM(C8+E8+G8+I8+K8+M8+O8+Q8)</f>
    </oc>
    <nc r="S8">
      <f>SUM(C8+E8+G8+I8+K8+O8+Q8)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208" sId="11" odxf="1" dxf="1">
    <oc r="S9">
      <f>SUM(C9+E9+G9+I9+K9+M9+O9+Q9)</f>
    </oc>
    <nc r="S9">
      <f>SUM(C9+E9+G9+I9+K9+O9+Q9)</f>
    </nc>
    <ndxf>
      <fill>
        <patternFill patternType="none">
          <bgColor indexed="65"/>
        </patternFill>
      </fill>
    </ndxf>
  </rcc>
  <rcc rId="19209" sId="11">
    <oc r="S11">
      <f>SUM(C11+E11+G11+I11+K11+M11+O11+Q11)</f>
    </oc>
    <nc r="S11">
      <f>SUM(C11+E11+G11+I11+K11+O11+Q11)</f>
    </nc>
  </rcc>
  <rcc rId="19210" sId="11">
    <oc r="S12">
      <f>SUM(C12+E12+G12+I12+K12+M12+O12+Q12)</f>
    </oc>
    <nc r="S12">
      <f>SUM(C12+E12+G12+I12+K12+O12+Q12)</f>
    </nc>
  </rcc>
  <rcc rId="19211" sId="11">
    <oc r="S13">
      <f>SUM(C13+E13+G13+I13+K13+M13+O13+Q13)</f>
    </oc>
    <nc r="S13">
      <f>SUM(C13+E13+G13+I13+K13+O13+Q13)</f>
    </nc>
  </rcc>
  <rcc rId="19212" sId="11">
    <oc r="S14">
      <f>SUM(C14+E14+G14+I14+K14+M14+O14+Q14)</f>
    </oc>
    <nc r="S14">
      <f>SUM(C14+E14+G14+I14+K14+O14+Q14)</f>
    </nc>
  </rcc>
  <rcc rId="19213" sId="11">
    <oc r="S15">
      <f>SUM(C15+E15+G15+I15+K15+M15+O15+Q15)</f>
    </oc>
    <nc r="S15">
      <f>SUM(C15+E15+G15+I15+K15+O15+Q15)</f>
    </nc>
  </rcc>
  <rcc rId="19214" sId="11" odxf="1" dxf="1">
    <oc r="S16">
      <f>SUM(C16+E16+G16+I16+K16+M16+O16+Q16)</f>
    </oc>
    <nc r="S16">
      <f>SUM(C16+E16+G16+I16+K16+O16+Q16)</f>
    </nc>
    <odxf>
      <numFmt numFmtId="4" formatCode="#,##0.00"/>
      <fill>
        <patternFill patternType="solid">
          <bgColor theme="0" tint="-4.9989318521683403E-2"/>
        </patternFill>
      </fill>
      <alignment horizontal="general"/>
    </odxf>
    <ndxf>
      <numFmt numFmtId="35" formatCode="_ * #,##0.00_ ;_ * \-#,##0.00_ ;_ * &quot;-&quot;??_ ;_ @_ "/>
      <fill>
        <patternFill patternType="none">
          <bgColor indexed="65"/>
        </patternFill>
      </fill>
      <alignment horizontal="center"/>
    </ndxf>
  </rcc>
  <rcc rId="19215" sId="11" odxf="1" dxf="1">
    <oc r="S17">
      <f>SUM(C17+E17+G17+I17+K17+M17+O17+Q17)</f>
    </oc>
    <nc r="S17">
      <f>SUM(C17+E17+G17+I17+K17+O17+Q17)</f>
    </nc>
    <odxf>
      <numFmt numFmtId="4" formatCode="#,##0.00"/>
      <fill>
        <patternFill patternType="solid">
          <bgColor theme="0" tint="-4.9989318521683403E-2"/>
        </patternFill>
      </fill>
      <alignment horizontal="general"/>
    </odxf>
    <ndxf>
      <numFmt numFmtId="35" formatCode="_ * #,##0.00_ ;_ * \-#,##0.00_ ;_ * &quot;-&quot;??_ ;_ @_ "/>
      <fill>
        <patternFill patternType="none">
          <bgColor indexed="65"/>
        </patternFill>
      </fill>
      <alignment horizontal="center"/>
    </ndxf>
  </rcc>
  <rcc rId="19216" sId="11">
    <oc r="S19">
      <f>SUM(C19+E19+G19+I19+K19+M19+O19+Q19)</f>
    </oc>
    <nc r="S19">
      <f>SUM(C19+E19+G19+I19+K19+O19+Q19)</f>
    </nc>
  </rcc>
  <rcc rId="19217" sId="11">
    <oc r="S20">
      <f>SUM(C20+E20+G20+I20+K20+M20+O20+Q20)</f>
    </oc>
    <nc r="S20">
      <f>SUM(C20+E20+G20+I20+K20+O20+Q20)</f>
    </nc>
  </rcc>
  <rcc rId="19218" sId="11">
    <oc r="S21">
      <f>SUM(C21+E21+G21+I21+K21+M21+O21+Q21)</f>
    </oc>
    <nc r="S21">
      <f>SUM(C21+E21+G21+I21+K21+O21+Q21)</f>
    </nc>
  </rcc>
  <rcc rId="19219" sId="11">
    <oc r="S22">
      <f>SUM(C22+E22+G22+I22+K22+M22+O22+Q22)</f>
    </oc>
    <nc r="S22">
      <f>SUM(C22+E22+G22+I22+K22+O22+Q22)</f>
    </nc>
  </rcc>
  <rcc rId="19220" sId="11">
    <oc r="S23">
      <f>SUM(C23+E23+G23+I23+K23+M23+O23+Q23)</f>
    </oc>
    <nc r="S23">
      <f>SUM(C23+E23+G23+I23+K23+O23+Q23)</f>
    </nc>
  </rcc>
  <rcc rId="19221" sId="11" odxf="1" dxf="1">
    <oc r="S24">
      <f>SUM(C24+E24+G24+I24+K24+M24+O24+Q24)</f>
    </oc>
    <nc r="S24">
      <f>SUM(C24+E24+G24+I24+K24+O24+Q24)</f>
    </nc>
    <ndxf>
      <numFmt numFmtId="35" formatCode="_ * #,##0.00_ ;_ * \-#,##0.00_ ;_ * &quot;-&quot;??_ ;_ @_ "/>
      <fill>
        <patternFill patternType="none">
          <bgColor indexed="65"/>
        </patternFill>
      </fill>
      <alignment horizontal="center"/>
    </ndxf>
  </rcc>
  <rcc rId="19222" sId="11" odxf="1" dxf="1">
    <oc r="S25">
      <f>SUM(C25+E25+G25+I25+K25+M25+O25+Q25)</f>
    </oc>
    <nc r="S25">
      <f>SUM(C25+E25+G25+I25+K25+O25+Q25)</f>
    </nc>
    <ndxf>
      <numFmt numFmtId="35" formatCode="_ * #,##0.00_ ;_ * \-#,##0.00_ ;_ * &quot;-&quot;??_ ;_ @_ "/>
      <fill>
        <patternFill patternType="none">
          <bgColor indexed="65"/>
        </patternFill>
      </fill>
      <alignment horizontal="center"/>
    </ndxf>
  </rcc>
  <rcc rId="19223" sId="11">
    <oc r="O6">
      <f>M6+N6</f>
    </oc>
    <nc r="O6">
      <f>M6+N6</f>
    </nc>
  </rcc>
  <rcc rId="19224" sId="11">
    <oc r="O7">
      <f>M7+N7</f>
    </oc>
    <nc r="O7">
      <f>M7+N7</f>
    </nc>
  </rcc>
  <rcc rId="19225" sId="11" odxf="1" dxf="1">
    <oc r="O8">
      <f>M8+N8</f>
    </oc>
    <nc r="O8">
      <f>M8+N8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226" sId="11" odxf="1" dxf="1">
    <oc r="O9">
      <f>M9+N9</f>
    </oc>
    <nc r="O9">
      <f>M9+N9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227" sId="11">
    <oc r="O10">
      <f>M10+N10</f>
    </oc>
    <nc r="O10">
      <f>SUM(O5:O9)</f>
    </nc>
  </rcc>
  <rcc rId="19228" sId="11">
    <oc r="O18">
      <f>M18+N18</f>
    </oc>
    <nc r="O18">
      <f>SUM(O11:O17)</f>
    </nc>
  </rcc>
  <rcc rId="19229" sId="11">
    <oc r="O26">
      <f>M26+N26</f>
    </oc>
    <nc r="O26">
      <f>SUM(O19:O25)</f>
    </nc>
  </rcc>
  <rcc rId="19230" sId="11">
    <oc r="O34">
      <f>M34+N34</f>
    </oc>
    <nc r="O34">
      <f>SUM(O27:O33)</f>
    </nc>
  </rcc>
  <rcc rId="19231" sId="11">
    <oc r="O39">
      <f>M39+N39</f>
    </oc>
    <nc r="O39">
      <f>SUM(O35:O38)</f>
    </nc>
  </rcc>
  <rcc rId="19232" sId="11">
    <oc r="Q18">
      <f>SUM(Q11:Q17)</f>
    </oc>
    <nc r="Q18">
      <f>SUM(Q11:Q17)</f>
    </nc>
  </rcc>
  <rcc rId="19233" sId="11">
    <nc r="C45" t="inlineStr">
      <is>
        <t>OK 1.11.-19.11.23 / JX</t>
      </is>
    </nc>
  </rcc>
  <rfmt sheetId="11" sqref="C45">
    <dxf>
      <fill>
        <patternFill patternType="solid">
          <bgColor rgb="FF00B050"/>
        </patternFill>
      </fill>
    </dxf>
  </rfmt>
  <rfmt sheetId="11" sqref="D45">
    <dxf>
      <fill>
        <patternFill patternType="solid">
          <bgColor rgb="FF00B050"/>
        </patternFill>
      </fill>
    </dxf>
  </rfmt>
  <rcc rId="19234" sId="11" xfDxf="1" dxf="1">
    <nc r="E45" t="inlineStr">
      <is>
        <t>OK 1.11.-19.11.23 / JX</t>
      </is>
    </nc>
    <ndxf>
      <alignment vertical="center"/>
    </ndxf>
  </rcc>
  <rcc rId="19235" sId="11" xfDxf="1" dxf="1">
    <nc r="G45" t="inlineStr">
      <is>
        <t>OK 1.11.-19.11.23 / JX</t>
      </is>
    </nc>
    <ndxf>
      <font>
        <sz val="10"/>
        <name val="DIN Offc"/>
        <scheme val="none"/>
      </font>
      <alignment vertical="center"/>
    </ndxf>
  </rcc>
  <rcc rId="19236" sId="11" xfDxf="1" dxf="1">
    <nc r="I45" t="inlineStr">
      <is>
        <t>OK 1.11.-19.11.23 / JX</t>
      </is>
    </nc>
    <ndxf>
      <font>
        <sz val="10"/>
        <name val="DIN Offc"/>
        <scheme val="none"/>
      </font>
      <alignment vertical="center"/>
    </ndxf>
  </rcc>
  <rcc rId="19237" sId="11" xfDxf="1" dxf="1">
    <nc r="K45" t="inlineStr">
      <is>
        <t>OK 1.11.-19.11.23 / JX</t>
      </is>
    </nc>
    <ndxf>
      <alignment vertical="center"/>
    </ndxf>
  </rcc>
  <rcc rId="19238" sId="11" xfDxf="1" dxf="1">
    <nc r="M45" t="inlineStr">
      <is>
        <t>OK 1.11.-19.11.23 / JX</t>
      </is>
    </nc>
    <ndxf>
      <alignment vertical="center"/>
    </ndxf>
  </rcc>
  <rcc rId="19239" sId="11" xfDxf="1" dxf="1">
    <nc r="Q45" t="inlineStr">
      <is>
        <t>OK 1.11.-19.11.23 / JX</t>
      </is>
    </nc>
    <ndxf>
      <alignment vertical="center"/>
    </ndxf>
  </rcc>
  <rcc rId="19240" sId="11" xfDxf="1" dxf="1">
    <nc r="W45" t="inlineStr">
      <is>
        <t>OK 1.11.-19.11.23 / JX</t>
      </is>
    </nc>
    <ndxf>
      <alignment vertical="center"/>
    </ndxf>
  </rcc>
  <rfmt sheetId="11" sqref="E45">
    <dxf>
      <fill>
        <patternFill patternType="solid">
          <bgColor rgb="FF00B050"/>
        </patternFill>
      </fill>
    </dxf>
  </rfmt>
  <rfmt sheetId="11" sqref="F45">
    <dxf>
      <fill>
        <patternFill patternType="solid">
          <bgColor rgb="FF00B050"/>
        </patternFill>
      </fill>
    </dxf>
  </rfmt>
  <rfmt sheetId="11" sqref="G45">
    <dxf>
      <fill>
        <patternFill patternType="solid">
          <bgColor rgb="FF00B050"/>
        </patternFill>
      </fill>
    </dxf>
  </rfmt>
  <rfmt sheetId="11" sqref="H45">
    <dxf>
      <fill>
        <patternFill patternType="solid">
          <bgColor rgb="FF00B050"/>
        </patternFill>
      </fill>
    </dxf>
  </rfmt>
  <rfmt sheetId="11" sqref="I45">
    <dxf>
      <fill>
        <patternFill patternType="solid">
          <bgColor rgb="FF00B050"/>
        </patternFill>
      </fill>
    </dxf>
  </rfmt>
  <rfmt sheetId="11" sqref="J45">
    <dxf>
      <fill>
        <patternFill patternType="solid">
          <bgColor rgb="FF00B050"/>
        </patternFill>
      </fill>
    </dxf>
  </rfmt>
  <rfmt sheetId="11" sqref="K45">
    <dxf>
      <fill>
        <patternFill patternType="solid">
          <bgColor rgb="FF00B050"/>
        </patternFill>
      </fill>
    </dxf>
  </rfmt>
  <rfmt sheetId="11" sqref="L45">
    <dxf>
      <fill>
        <patternFill patternType="solid">
          <bgColor rgb="FF00B050"/>
        </patternFill>
      </fill>
    </dxf>
  </rfmt>
  <rfmt sheetId="11" sqref="M45">
    <dxf>
      <fill>
        <patternFill patternType="solid">
          <bgColor rgb="FF00B050"/>
        </patternFill>
      </fill>
    </dxf>
  </rfmt>
  <rfmt sheetId="11" sqref="N45">
    <dxf>
      <fill>
        <patternFill patternType="solid">
          <bgColor rgb="FF00B050"/>
        </patternFill>
      </fill>
    </dxf>
  </rfmt>
  <rfmt sheetId="11" sqref="Q45">
    <dxf>
      <fill>
        <patternFill patternType="solid">
          <bgColor rgb="FF00B050"/>
        </patternFill>
      </fill>
    </dxf>
  </rfmt>
  <rfmt sheetId="11" sqref="R45">
    <dxf>
      <fill>
        <patternFill patternType="solid">
          <bgColor rgb="FF00B050"/>
        </patternFill>
      </fill>
    </dxf>
  </rfmt>
  <rfmt sheetId="11" sqref="W45">
    <dxf>
      <fill>
        <patternFill patternType="solid">
          <bgColor rgb="FF00B050"/>
        </patternFill>
      </fill>
    </dxf>
  </rfmt>
  <rfmt sheetId="11" sqref="X45">
    <dxf>
      <fill>
        <patternFill patternType="solid">
          <bgColor rgb="FF00B050"/>
        </patternFill>
      </fill>
    </dxf>
  </rfmt>
</revisions>
</file>

<file path=xl/revisions/revisionLog9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41" sId="11" numFmtId="34">
    <nc r="Z28">
      <v>7</v>
    </nc>
  </rcc>
  <rcc rId="19242" sId="11">
    <nc r="Y28" t="inlineStr">
      <is>
        <t>bedockt, Regenschauer</t>
      </is>
    </nc>
  </rcc>
  <rcc rId="19243" sId="11" numFmtId="4">
    <nc r="M27">
      <v>1217.9000000000001</v>
    </nc>
  </rcc>
  <rcc rId="19244" sId="11" numFmtId="4">
    <nc r="K27">
      <v>2356.6</v>
    </nc>
  </rcc>
  <rcc rId="19245" sId="11" numFmtId="4">
    <nc r="G27">
      <v>0</v>
    </nc>
  </rcc>
  <rcc rId="19246" sId="11" numFmtId="4">
    <nc r="E27">
      <v>0</v>
    </nc>
  </rcc>
  <rcc rId="19247" sId="11" numFmtId="4">
    <nc r="C27">
      <v>5799.5</v>
    </nc>
  </rcc>
  <rcc rId="19248" sId="11">
    <oc r="S27">
      <f>SUM(C27+E27+G27+I27+K27+M27+O27+Q27)</f>
    </oc>
    <nc r="S27">
      <f>SUM(C27+E27+G27+I27+K27+O27+Q27)</f>
    </nc>
  </rcc>
  <rcc rId="19249" sId="11">
    <oc r="S28">
      <f>SUM(C28+E28+G28+I28+K28+M28+O28+Q28)</f>
    </oc>
    <nc r="S28">
      <f>SUM(C28+E28+G28+I28+K28+O28+Q28)</f>
    </nc>
  </rcc>
  <rcc rId="19250" sId="11">
    <oc r="S29">
      <f>SUM(C29+E29+G29+I29+K29+M29+O29+Q29)</f>
    </oc>
    <nc r="S29">
      <f>SUM(C29+E29+G29+I29+K29+O29+Q29)</f>
    </nc>
  </rcc>
  <rcc rId="19251" sId="11">
    <oc r="S30">
      <f>SUM(C30+E30+G30+I30+K30+M30+O30+Q30)</f>
    </oc>
    <nc r="S30">
      <f>SUM(C30+E30+G30+I30+K30+O30+Q30)</f>
    </nc>
  </rcc>
  <rcc rId="19252" sId="11">
    <oc r="S31">
      <f>SUM(C31+E31+G31+I31+K31+M31+O31+Q31)</f>
    </oc>
    <nc r="S31">
      <f>SUM(C31+E31+G31+I31+K31+O31+Q31)</f>
    </nc>
  </rcc>
  <rcc rId="19253" sId="11" odxf="1" dxf="1">
    <oc r="S32">
      <f>SUM(C32+E32+G32+I32+K32+M32+O32+Q32)</f>
    </oc>
    <nc r="S32">
      <f>SUM(C32+E32+G32+I32+K32+O32+Q32)</f>
    </nc>
    <odxf>
      <numFmt numFmtId="4" formatCode="#,##0.00"/>
      <fill>
        <patternFill patternType="solid">
          <bgColor theme="0" tint="-4.9989318521683403E-2"/>
        </patternFill>
      </fill>
      <alignment horizontal="general"/>
    </odxf>
    <ndxf>
      <numFmt numFmtId="35" formatCode="_ * #,##0.00_ ;_ * \-#,##0.00_ ;_ * &quot;-&quot;??_ ;_ @_ "/>
      <fill>
        <patternFill patternType="none">
          <bgColor indexed="65"/>
        </patternFill>
      </fill>
      <alignment horizontal="center"/>
    </ndxf>
  </rcc>
  <rcc rId="19254" sId="11" odxf="1" dxf="1">
    <oc r="S33">
      <f>SUM(C33+E33+G33+I33+K33+M33+O33+Q33)</f>
    </oc>
    <nc r="S33">
      <f>SUM(C33+E33+G33+I33+K33+O33+Q33)</f>
    </nc>
    <odxf>
      <numFmt numFmtId="4" formatCode="#,##0.00"/>
      <fill>
        <patternFill patternType="solid">
          <bgColor theme="0" tint="-4.9989318521683403E-2"/>
        </patternFill>
      </fill>
      <alignment horizontal="general"/>
    </odxf>
    <ndxf>
      <numFmt numFmtId="35" formatCode="_ * #,##0.00_ ;_ * \-#,##0.00_ ;_ * &quot;-&quot;??_ ;_ @_ "/>
      <fill>
        <patternFill patternType="none">
          <bgColor indexed="65"/>
        </patternFill>
      </fill>
      <alignment horizontal="center"/>
    </ndxf>
  </rcc>
  <rcc rId="19255" sId="11">
    <oc r="S35">
      <f>SUM(C35+E35+G35+I35+K35+M35+O35+Q35)</f>
    </oc>
    <nc r="S35">
      <f>SUM(C35+E35+G35+I35+K35+O35+Q35)</f>
    </nc>
  </rcc>
  <rcc rId="19256" sId="11">
    <oc r="S36">
      <f>SUM(C36+E36+G36+I36+K36+M36+O36+Q36)</f>
    </oc>
    <nc r="S36">
      <f>SUM(C36+E36+G36+I36+K36+O36+Q36)</f>
    </nc>
  </rcc>
  <rcc rId="19257" sId="11">
    <oc r="S37">
      <f>SUM(C37+E37+G37+I37+K37+M37+O37+Q37)</f>
    </oc>
    <nc r="S37">
      <f>SUM(C37+E37+G37+I37+K37+O37+Q37)</f>
    </nc>
  </rcc>
  <rcc rId="19258" sId="11">
    <oc r="S38">
      <f>SUM(C38+E38+G38+I38+K38+M38+O38+Q38)</f>
    </oc>
    <nc r="S38">
      <f>SUM(C38+E38+G38+I38+K38+O38+Q38)</f>
    </nc>
  </rcc>
</revisions>
</file>

<file path=xl/revisions/revisionLog9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59" sId="11" numFmtId="4">
    <nc r="Q27">
      <v>1939.3</v>
    </nc>
  </rcc>
</revisions>
</file>

<file path=xl/revisions/revisionLog9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60" sId="11" numFmtId="4">
    <nc r="N27">
      <v>3779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73" sId="11" numFmtId="34">
    <nc r="Z29">
      <v>5</v>
    </nc>
  </rcc>
  <rcc rId="19274" sId="11">
    <nc r="Y29" t="inlineStr">
      <is>
        <t>Regenschauer, Hochnebel</t>
      </is>
    </nc>
  </rcc>
  <rcc rId="19275" sId="11" numFmtId="4">
    <nc r="M28">
      <v>707.8</v>
    </nc>
  </rcc>
  <rcc rId="19276" sId="11" numFmtId="4">
    <nc r="K28">
      <v>0</v>
    </nc>
  </rcc>
  <rcc rId="19277" sId="11" numFmtId="4">
    <nc r="G28">
      <v>0</v>
    </nc>
  </rcc>
  <rcc rId="19278" sId="11" numFmtId="4">
    <nc r="E28">
      <v>0</v>
    </nc>
  </rcc>
  <rcc rId="19279" sId="11" numFmtId="4">
    <nc r="C28">
      <v>7363.9</v>
    </nc>
  </rcc>
  <rcc rId="19280" sId="11" numFmtId="4">
    <nc r="Q28">
      <v>3626.1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9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93" sId="11" numFmtId="4">
    <nc r="N28">
      <v>2001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06" sId="11" numFmtId="34">
    <nc r="Z30">
      <v>5</v>
    </nc>
  </rcc>
  <rcc rId="19307" sId="11">
    <nc r="Y30" t="inlineStr">
      <is>
        <t>sonnig</t>
      </is>
    </nc>
  </rcc>
  <rcc rId="19308" sId="11" numFmtId="4">
    <nc r="M29">
      <v>266.5</v>
    </nc>
  </rcc>
  <rcc rId="19309" sId="11" numFmtId="4">
    <nc r="K29">
      <v>0</v>
    </nc>
  </rcc>
  <rcc rId="19310" sId="11" numFmtId="4">
    <nc r="G29">
      <v>0</v>
    </nc>
  </rcc>
  <rcc rId="19311" sId="11" numFmtId="4">
    <nc r="E29">
      <v>0</v>
    </nc>
  </rcc>
  <rcc rId="19312" sId="11" numFmtId="4">
    <nc r="C29">
      <v>7659</v>
    </nc>
  </rcc>
  <rcc rId="19313" sId="11" numFmtId="4">
    <nc r="Q29">
      <v>2873.9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9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26" sId="11" numFmtId="4">
    <nc r="N29">
      <v>6932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51" sId="11" numFmtId="4">
    <nc r="N30">
      <v>5275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9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64" sId="11" numFmtId="4">
    <nc r="M30">
      <v>1089.0999999999999</v>
    </nc>
  </rcc>
  <rcc rId="19365" sId="11" numFmtId="4">
    <nc r="G30">
      <v>15.8</v>
    </nc>
  </rcc>
  <rcc rId="19366" sId="11" numFmtId="4">
    <nc r="C30">
      <v>6138.9</v>
    </nc>
  </rcc>
  <rcc rId="19367" sId="11" numFmtId="4">
    <nc r="E30">
      <v>0</v>
    </nc>
  </rcc>
  <rcc rId="19368" sId="11" numFmtId="4">
    <nc r="K30">
      <v>0</v>
    </nc>
  </rcc>
  <rcc rId="19369" sId="11" numFmtId="4">
    <nc r="Q30">
      <v>4538.6000000000004</v>
    </nc>
  </rcc>
  <rcc rId="19370" sId="11">
    <nc r="Y31" t="inlineStr">
      <is>
        <t>bedeckt &amp; Regenschauer</t>
      </is>
    </nc>
  </rcc>
  <rcc rId="19371" sId="11" numFmtId="34">
    <nc r="Z31">
      <v>8</v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9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84" sId="11">
    <oc r="Y28" t="inlineStr">
      <is>
        <t>bedockt, Regenschauer</t>
      </is>
    </oc>
    <nc r="Y28" t="inlineStr">
      <is>
        <t>bedeckt, Regenschauer</t>
      </is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10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97" sId="11" numFmtId="34">
    <nc r="Z32">
      <v>2</v>
    </nc>
  </rcc>
  <rcc rId="19398" sId="11">
    <nc r="Y32" t="inlineStr">
      <is>
        <t>bedeckt, Schneeschauer</t>
      </is>
    </nc>
  </rcc>
  <rcc rId="19399" sId="11" numFmtId="4">
    <nc r="M31">
      <v>298.2</v>
    </nc>
  </rcc>
  <rcc rId="19400" sId="11" numFmtId="4">
    <nc r="K31">
      <v>8441.1</v>
    </nc>
  </rcc>
  <rcc rId="19401" sId="11" numFmtId="4">
    <nc r="G31">
      <v>0</v>
    </nc>
  </rcc>
  <rcc rId="19402" sId="11" numFmtId="4">
    <nc r="E31">
      <v>0</v>
    </nc>
  </rcc>
  <rcc rId="19403" sId="11" numFmtId="4">
    <nc r="C31">
      <v>11748.3</v>
    </nc>
  </rcc>
  <rcc rId="19404" sId="11" numFmtId="4">
    <nc r="Q31">
      <v>6077.4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10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29" sId="11" numFmtId="34">
    <nc r="Z33">
      <v>4</v>
    </nc>
  </rcc>
  <rcc rId="19430" sId="11">
    <nc r="Y33" t="inlineStr">
      <is>
        <t>bedeckt</t>
      </is>
    </nc>
  </rcc>
  <rcc rId="19431" sId="11" numFmtId="4">
    <nc r="M32">
      <v>1912.2</v>
    </nc>
  </rcc>
  <rcc rId="19432" sId="11" numFmtId="4">
    <nc r="K32">
      <v>2556.1</v>
    </nc>
  </rcc>
  <rcc rId="19433" sId="11" numFmtId="4">
    <nc r="G32">
      <v>0</v>
    </nc>
  </rcc>
  <rcc rId="19434" sId="11" numFmtId="4">
    <nc r="E32">
      <v>0</v>
    </nc>
  </rcc>
  <rcc rId="19435" sId="11" numFmtId="4">
    <nc r="C32">
      <v>11566.3</v>
    </nc>
  </rcc>
  <rcc rId="19436" sId="11" numFmtId="4">
    <nc r="Q32">
      <v>7090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49" sId="11" numFmtId="4">
    <nc r="N31">
      <v>3124.5</v>
    </nc>
  </rcc>
  <rcc rId="19450" sId="11" numFmtId="4">
    <nc r="N32">
      <v>0</v>
    </nc>
  </rcc>
  <rcc rId="19451" sId="11" numFmtId="4">
    <nc r="N33">
      <v>1362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64" sId="11" odxf="1" dxf="1">
    <oc r="W8">
      <f>SUM(S8+U8)</f>
    </oc>
    <nc r="W8">
      <f>SUM(S8+U8)</f>
    </nc>
    <odxf>
      <fill>
        <patternFill>
          <bgColor rgb="FFFFFFCC"/>
        </patternFill>
      </fill>
    </odxf>
    <ndxf>
      <fill>
        <patternFill>
          <bgColor theme="0" tint="-4.9989318521683403E-2"/>
        </patternFill>
      </fill>
    </ndxf>
  </rcc>
  <rcc rId="19465" sId="11" odxf="1" dxf="1">
    <oc r="W9">
      <f>SUM(S9+U9)</f>
    </oc>
    <nc r="W9">
      <f>SUM(S9+U9)</f>
    </nc>
    <odxf>
      <fill>
        <patternFill>
          <bgColor rgb="FFFFFFCC"/>
        </patternFill>
      </fill>
    </odxf>
    <ndxf>
      <fill>
        <patternFill>
          <bgColor theme="0" tint="-4.9989318521683403E-2"/>
        </patternFill>
      </fill>
    </ndxf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78" sId="11">
    <nc r="Y35" t="inlineStr">
      <is>
        <t>leichter Regenschauer</t>
      </is>
    </nc>
  </rcc>
  <rcc rId="19479" sId="11" numFmtId="34">
    <nc r="Z35">
      <v>5</v>
    </nc>
  </rcc>
  <rcc rId="19480" sId="11" numFmtId="4">
    <nc r="M33">
      <v>6</v>
    </nc>
  </rcc>
  <rcc rId="19481" sId="11" numFmtId="4">
    <nc r="K33">
      <v>0</v>
    </nc>
  </rcc>
  <rcc rId="19482" sId="11" numFmtId="4">
    <nc r="G33">
      <v>10.4</v>
    </nc>
  </rcc>
  <rcc rId="19483" sId="11" numFmtId="4">
    <nc r="E33">
      <v>0</v>
    </nc>
  </rcc>
  <rcc rId="19484" sId="11" numFmtId="4">
    <nc r="C33">
      <v>9296</v>
    </nc>
  </rcc>
  <rcc rId="19485" sId="11" numFmtId="4">
    <nc r="Q33">
      <v>2437.4</v>
    </nc>
  </rcc>
  <rcc rId="19486" sId="11" numFmtId="4">
    <oc r="Q32">
      <v>7090</v>
    </oc>
    <nc r="Q32">
      <v>6870</v>
    </nc>
  </rcc>
  <rcc rId="19487" sId="11">
    <oc r="W45" t="inlineStr">
      <is>
        <t>OK 1.11.-19.11.23 / JX</t>
      </is>
    </oc>
    <nc r="W45" t="inlineStr">
      <is>
        <t>OK 1.11.-26.11.23 / JX</t>
      </is>
    </nc>
  </rcc>
  <rcc rId="19488" sId="11">
    <oc r="Q45" t="inlineStr">
      <is>
        <t>OK 1.11.-19.11.23 / JX</t>
      </is>
    </oc>
    <nc r="Q45" t="inlineStr">
      <is>
        <t>OK 1.11.-26.11.23 / JX</t>
      </is>
    </nc>
  </rcc>
  <rcc rId="19489" sId="11">
    <oc r="M45" t="inlineStr">
      <is>
        <t>OK 1.11.-19.11.23 / JX</t>
      </is>
    </oc>
    <nc r="M45" t="inlineStr">
      <is>
        <t>OK 1.11.-26.11.23 / JX</t>
      </is>
    </nc>
  </rcc>
  <rcc rId="19490" sId="11">
    <oc r="K45" t="inlineStr">
      <is>
        <t>OK 1.11.-19.11.23 / JX</t>
      </is>
    </oc>
    <nc r="K45" t="inlineStr">
      <is>
        <t>OK 1.11.-26.11.23 / JX</t>
      </is>
    </nc>
  </rcc>
  <rcc rId="19491" sId="11">
    <oc r="I45" t="inlineStr">
      <is>
        <t>OK 1.11.-19.11.23 / JX</t>
      </is>
    </oc>
    <nc r="I45" t="inlineStr">
      <is>
        <t>OK 1.11.-26.11.23 / JX</t>
      </is>
    </nc>
  </rcc>
  <rcc rId="19492" sId="11">
    <oc r="G45" t="inlineStr">
      <is>
        <t>OK 1.11.-19.11.23 / JX</t>
      </is>
    </oc>
    <nc r="G45" t="inlineStr">
      <is>
        <t>OK 1.11.-26.11.23 / JX</t>
      </is>
    </nc>
  </rcc>
  <rcc rId="19493" sId="11">
    <oc r="E45" t="inlineStr">
      <is>
        <t>OK 1.11.-19.11.23 / JX</t>
      </is>
    </oc>
    <nc r="E45" t="inlineStr">
      <is>
        <t>OK 1.11.-26.11.23 / JX</t>
      </is>
    </nc>
  </rcc>
  <rcc rId="19494" sId="11">
    <oc r="C45" t="inlineStr">
      <is>
        <t>OK 1.11.-19.11.23 / JX</t>
      </is>
    </oc>
    <nc r="C45" t="inlineStr">
      <is>
        <t>OK 1.11.-26.11.23 / JX</t>
      </is>
    </nc>
  </rcc>
</revisions>
</file>

<file path=xl/revisions/revisionLog10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95" sId="11" numFmtId="4">
    <nc r="N35">
      <v>1850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08" sId="11" numFmtId="4">
    <nc r="M35">
      <v>551.1</v>
    </nc>
  </rcc>
  <rcc rId="19509" sId="11" numFmtId="4">
    <nc r="K35">
      <v>0</v>
    </nc>
  </rcc>
  <rcc rId="19510" sId="11" numFmtId="4">
    <nc r="G35">
      <v>0</v>
    </nc>
  </rcc>
  <rcc rId="19511" sId="11" numFmtId="4">
    <nc r="E35">
      <v>0</v>
    </nc>
  </rcc>
  <rcc rId="19512" sId="11" numFmtId="4">
    <nc r="C35">
      <v>4342.3</v>
    </nc>
  </rcc>
  <rcc rId="19513" sId="11" numFmtId="4">
    <nc r="Q35">
      <v>2842.6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26" sId="11" numFmtId="34">
    <nc r="Z36">
      <v>4</v>
    </nc>
  </rcc>
  <rcc rId="19527" sId="11">
    <nc r="Y36" t="inlineStr">
      <is>
        <t>bedeckt, Regenschauer</t>
      </is>
    </nc>
  </rcc>
  <rcc rId="19528" sId="11" numFmtId="34">
    <nc r="Z37">
      <v>2</v>
    </nc>
  </rcc>
  <rcc rId="19529" sId="11">
    <nc r="Y37" t="inlineStr">
      <is>
        <t>bewölkt, sonnig</t>
      </is>
    </nc>
  </rcc>
  <rcc rId="19530" sId="11" numFmtId="4">
    <nc r="M36">
      <v>1298.9000000000001</v>
    </nc>
  </rcc>
  <rcc rId="19531" sId="11" numFmtId="4">
    <nc r="K36">
      <v>2321.4</v>
    </nc>
  </rcc>
  <rcc rId="19532" sId="11" numFmtId="4">
    <nc r="G36">
      <v>0</v>
    </nc>
  </rcc>
  <rcc rId="19533" sId="11" numFmtId="4">
    <nc r="E36">
      <v>0</v>
    </nc>
  </rcc>
  <rcc rId="19534" sId="11" numFmtId="4">
    <nc r="C36">
      <v>3838</v>
    </nc>
  </rcc>
  <rcc rId="19535" sId="11" numFmtId="4">
    <nc r="Q36">
      <v>3668.6</v>
    </nc>
  </rcc>
  <rcc rId="19536" sId="11">
    <oc r="Q45" t="inlineStr">
      <is>
        <t>OK 1.11.-26.11.23 / JX</t>
      </is>
    </oc>
    <nc r="Q45" t="inlineStr">
      <is>
        <t>OK 1.11.-28.11.23 / JX</t>
      </is>
    </nc>
  </rcc>
  <rcc rId="19537" sId="11">
    <oc r="M45" t="inlineStr">
      <is>
        <t>OK 1.11.-26.11.23 / JX</t>
      </is>
    </oc>
    <nc r="M45" t="inlineStr">
      <is>
        <t>OK 1.11.-28.11.23 / JX</t>
      </is>
    </nc>
  </rcc>
  <rcc rId="19538" sId="11">
    <oc r="K45" t="inlineStr">
      <is>
        <t>OK 1.11.-26.11.23 / JX</t>
      </is>
    </oc>
    <nc r="K45" t="inlineStr">
      <is>
        <t>OK 1.11.-28.11.23 / JX</t>
      </is>
    </nc>
  </rcc>
  <rcc rId="19539" sId="11">
    <oc r="I45" t="inlineStr">
      <is>
        <t>OK 1.11.-26.11.23 / JX</t>
      </is>
    </oc>
    <nc r="I45"/>
  </rcc>
  <rfmt sheetId="11" sqref="I45">
    <dxf>
      <fill>
        <patternFill>
          <bgColor theme="0"/>
        </patternFill>
      </fill>
    </dxf>
  </rfmt>
  <rfmt sheetId="11" sqref="J45">
    <dxf>
      <fill>
        <patternFill>
          <bgColor theme="0"/>
        </patternFill>
      </fill>
    </dxf>
  </rfmt>
  <rcc rId="19540" sId="11">
    <oc r="G45" t="inlineStr">
      <is>
        <t>OK 1.11.-26.11.23 / JX</t>
      </is>
    </oc>
    <nc r="G45" t="inlineStr">
      <is>
        <t>OK 1.11.-28.11.23 / JX</t>
      </is>
    </nc>
  </rcc>
  <rcc rId="19541" sId="11">
    <oc r="E45" t="inlineStr">
      <is>
        <t>OK 1.11.-26.11.23 / JX</t>
      </is>
    </oc>
    <nc r="E45" t="inlineStr">
      <is>
        <t>OK 1.11.-28.11.23 / JX</t>
      </is>
    </nc>
  </rcc>
  <rcc rId="19542" sId="11">
    <oc r="C45" t="inlineStr">
      <is>
        <t>OK 1.11.-26.11.23 / JX</t>
      </is>
    </oc>
    <nc r="C45" t="inlineStr">
      <is>
        <t>OK 1.11.-28.11.23 / JX</t>
      </is>
    </nc>
  </rcc>
  <rcc rId="19543" sId="11">
    <oc r="W45" t="inlineStr">
      <is>
        <t>OK 1.11.-26.11.23 / JX</t>
      </is>
    </oc>
    <nc r="W45" t="inlineStr">
      <is>
        <t>OK 1.11.-28.11.23 / JX</t>
      </is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56" sId="11" numFmtId="4">
    <nc r="N37">
      <v>1161</v>
    </nc>
  </rcc>
  <rcc rId="19557" sId="11" numFmtId="4">
    <nc r="N36">
      <v>3360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70" sId="11">
    <nc r="Y38" t="inlineStr">
      <is>
        <t>Schnee</t>
      </is>
    </nc>
  </rcc>
  <rcc rId="19571" sId="11" numFmtId="4">
    <nc r="G37">
      <v>30.6</v>
    </nc>
  </rcc>
  <rcc rId="19572" sId="11" numFmtId="4">
    <nc r="C37">
      <v>6690.9</v>
    </nc>
  </rcc>
  <rcc rId="19573" sId="11" numFmtId="4">
    <nc r="E37">
      <v>0</v>
    </nc>
  </rcc>
  <rcc rId="19574" sId="11" numFmtId="4">
    <nc r="Q37">
      <v>2763.8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10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99" sId="11" numFmtId="4">
    <nc r="C38">
      <v>4923.7</v>
    </nc>
  </rcc>
  <rcc rId="19600" sId="11" numFmtId="4">
    <nc r="E38">
      <v>0</v>
    </nc>
  </rcc>
  <rcc rId="19601" sId="11" numFmtId="4">
    <nc r="G38">
      <v>0</v>
    </nc>
  </rcc>
  <rcc rId="19602" sId="11" numFmtId="4">
    <nc r="K38">
      <v>0</v>
    </nc>
  </rcc>
  <rcc rId="19603" sId="11" numFmtId="4">
    <nc r="K37">
      <v>0</v>
    </nc>
  </rcc>
  <rcc rId="19604" sId="11" numFmtId="4">
    <nc r="M38">
      <v>919.1</v>
    </nc>
  </rcc>
  <rcc rId="19605" sId="11" numFmtId="4">
    <nc r="M37">
      <v>73.599999999999994</v>
    </nc>
  </rcc>
  <rcc rId="19606" sId="11" numFmtId="4">
    <nc r="Q38">
      <v>4846.1000000000004</v>
    </nc>
  </rcc>
  <rcc rId="19607" sId="11">
    <oc r="Q45" t="inlineStr">
      <is>
        <t>OK 1.11.-28.11.23 / JX</t>
      </is>
    </oc>
    <nc r="Q45" t="inlineStr">
      <is>
        <t>OK NiKo</t>
      </is>
    </nc>
  </rcc>
  <rcc rId="19608" sId="11">
    <oc r="G45" t="inlineStr">
      <is>
        <t>OK 1.11.-28.11.23 / JX</t>
      </is>
    </oc>
    <nc r="G45" t="inlineStr">
      <is>
        <t>OK NiKo</t>
      </is>
    </nc>
  </rcc>
  <rcc rId="19609" sId="11">
    <oc r="E45" t="inlineStr">
      <is>
        <t>OK 1.11.-28.11.23 / JX</t>
      </is>
    </oc>
    <nc r="E45" t="inlineStr">
      <is>
        <t>OK NiKo</t>
      </is>
    </nc>
  </rcc>
  <rcc rId="19610" sId="11">
    <oc r="C45" t="inlineStr">
      <is>
        <t>OK 1.11.-28.11.23 / JX</t>
      </is>
    </oc>
    <nc r="C45" t="inlineStr">
      <is>
        <t>OK NiKo</t>
      </is>
    </nc>
  </rcc>
  <rcc rId="19611" sId="11">
    <oc r="K45" t="inlineStr">
      <is>
        <t>OK 1.11.-28.11.23 / JX</t>
      </is>
    </oc>
    <nc r="K45" t="inlineStr">
      <is>
        <t>OK NiKo</t>
      </is>
    </nc>
  </rcc>
  <rcc rId="19612" sId="11">
    <oc r="M45" t="inlineStr">
      <is>
        <t>OK 1.11.-28.11.23 / JX</t>
      </is>
    </oc>
    <nc r="M45" t="inlineStr">
      <is>
        <t>OK NiKo</t>
      </is>
    </nc>
  </rcc>
  <rcc rId="19613" sId="11">
    <oc r="W45" t="inlineStr">
      <is>
        <t>OK 1.11.-28.11.23 / JX</t>
      </is>
    </oc>
    <nc r="W45"/>
  </rcc>
  <rfmt sheetId="11" sqref="W45:Y45">
    <dxf>
      <fill>
        <patternFill>
          <bgColor theme="0"/>
        </patternFill>
      </fill>
    </dxf>
  </rfmt>
</revisions>
</file>

<file path=xl/revisions/revisionLog10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14" sId="12" numFmtId="34">
    <oc r="Z6">
      <v>3</v>
    </oc>
    <nc r="Z6">
      <v>-3</v>
    </nc>
  </rcc>
  <rcc rId="19615" sId="12">
    <oc r="Y6" t="inlineStr">
      <is>
        <t>Hochnebel</t>
      </is>
    </oc>
    <nc r="Y6" t="inlineStr">
      <is>
        <t>Hochnebel, Regen-Schneefall</t>
      </is>
    </nc>
  </rcc>
  <rcc rId="19616" sId="12" numFmtId="4">
    <nc r="M5">
      <v>12</v>
    </nc>
  </rcc>
  <rcc rId="19617" sId="12" numFmtId="4">
    <nc r="K5">
      <v>26195.599999999999</v>
    </nc>
  </rcc>
  <rcc rId="19618" sId="12" numFmtId="4">
    <nc r="I5">
      <v>0</v>
    </nc>
  </rcc>
  <rcc rId="19619" sId="12" odxf="1" dxf="1" numFmtId="4">
    <nc r="I6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20" sId="12" odxf="1" dxf="1" numFmtId="4">
    <nc r="I7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21" sId="12" numFmtId="4">
    <nc r="I9">
      <v>0</v>
    </nc>
  </rcc>
  <rcc rId="19622" sId="12" numFmtId="4">
    <nc r="I10">
      <v>0</v>
    </nc>
  </rcc>
  <rcc rId="19623" sId="12" numFmtId="4">
    <nc r="I11">
      <v>0</v>
    </nc>
  </rcc>
  <rcc rId="19624" sId="12" numFmtId="4">
    <nc r="I12">
      <v>0</v>
    </nc>
  </rcc>
  <rcc rId="19625" sId="12" odxf="1" dxf="1" numFmtId="4">
    <nc r="I13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26" sId="12" odxf="1" dxf="1" numFmtId="4">
    <nc r="I14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27" sId="12" odxf="1" dxf="1" numFmtId="4">
    <nc r="I15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28" sId="12" numFmtId="4">
    <nc r="I17">
      <v>0</v>
    </nc>
  </rcc>
  <rcc rId="19629" sId="12" numFmtId="4">
    <nc r="I18">
      <v>0</v>
    </nc>
  </rcc>
  <rcc rId="19630" sId="12" numFmtId="4">
    <nc r="I19">
      <v>0</v>
    </nc>
  </rcc>
  <rcc rId="19631" sId="12" numFmtId="4">
    <nc r="I20">
      <v>0</v>
    </nc>
  </rcc>
  <rcc rId="19632" sId="12" numFmtId="4">
    <nc r="I21">
      <v>0</v>
    </nc>
  </rcc>
  <rcc rId="19633" sId="12" odxf="1" dxf="1" numFmtId="4">
    <nc r="I22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34" sId="12" odxf="1" dxf="1" numFmtId="4">
    <nc r="I23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35" sId="12" numFmtId="4">
    <nc r="I25">
      <v>0</v>
    </nc>
  </rcc>
  <rcc rId="19636" sId="12" numFmtId="4">
    <nc r="I26">
      <v>0</v>
    </nc>
  </rcc>
  <rcc rId="19637" sId="12" numFmtId="4">
    <nc r="I27">
      <v>0</v>
    </nc>
  </rcc>
  <rcc rId="19638" sId="12" numFmtId="4">
    <nc r="I28">
      <v>0</v>
    </nc>
  </rcc>
  <rcc rId="19639" sId="12" numFmtId="4">
    <nc r="I29">
      <v>0</v>
    </nc>
  </rcc>
  <rcc rId="19640" sId="12" odxf="1" dxf="1" numFmtId="4">
    <nc r="I30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41" sId="12" odxf="1" dxf="1" numFmtId="4">
    <nc r="I31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42" sId="12" numFmtId="4">
    <nc r="I33">
      <v>0</v>
    </nc>
  </rcc>
  <rcc rId="19643" sId="12" numFmtId="4">
    <nc r="I34">
      <v>0</v>
    </nc>
  </rcc>
  <rcc rId="19644" sId="12" odxf="1" dxf="1" numFmtId="4">
    <nc r="I35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9645" sId="12" odxf="1" dxf="1" numFmtId="4">
    <nc r="I36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9646" sId="12" odxf="1" dxf="1" numFmtId="4">
    <nc r="I37">
      <v>0</v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9647" sId="12" numFmtId="4">
    <nc r="I38">
      <v>0</v>
    </nc>
  </rcc>
  <rcc rId="19648" sId="12" numFmtId="4">
    <nc r="I39">
      <v>0</v>
    </nc>
  </rcc>
  <rcc rId="19649" sId="12" numFmtId="4">
    <nc r="G5">
      <v>0</v>
    </nc>
  </rcc>
  <rcc rId="19650" sId="12" numFmtId="4">
    <nc r="E5">
      <v>0</v>
    </nc>
  </rcc>
  <rcc rId="19651" sId="12" numFmtId="4">
    <nc r="C5">
      <v>11068.3</v>
    </nc>
  </rcc>
  <rcc rId="19652" sId="12">
    <nc r="O5">
      <f>SUM(M5:N5)</f>
    </nc>
  </rcc>
  <rcc rId="19653" sId="12" odxf="1" dxf="1">
    <nc r="O6">
      <f>SUM(M6:N6)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54" sId="12" odxf="1" dxf="1">
    <nc r="O7">
      <f>SUM(M7:N7)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55" sId="12">
    <nc r="O9">
      <f>SUM(M9:N9)</f>
    </nc>
  </rcc>
  <rcc rId="19656" sId="12">
    <nc r="O10">
      <f>SUM(M10:N10)</f>
    </nc>
  </rcc>
  <rcc rId="19657" sId="12">
    <nc r="O11">
      <f>SUM(M11:N11)</f>
    </nc>
  </rcc>
  <rcc rId="19658" sId="12">
    <nc r="O12">
      <f>SUM(M12:N12)</f>
    </nc>
  </rcc>
  <rcc rId="19659" sId="12" odxf="1" dxf="1">
    <nc r="O13">
      <f>SUM(M13:N13)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60" sId="12" odxf="1" dxf="1">
    <nc r="O14">
      <f>SUM(M14:N14)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61" sId="12" odxf="1" dxf="1">
    <nc r="O15">
      <f>SUM(M15:N15)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62" sId="12">
    <nc r="O17">
      <f>SUM(M17:N17)</f>
    </nc>
  </rcc>
  <rcc rId="19663" sId="12">
    <nc r="O18">
      <f>SUM(M18:N18)</f>
    </nc>
  </rcc>
  <rcc rId="19664" sId="12">
    <nc r="O19">
      <f>SUM(M19:N19)</f>
    </nc>
  </rcc>
  <rcc rId="19665" sId="12">
    <nc r="O20">
      <f>SUM(M20:N20)</f>
    </nc>
  </rcc>
  <rcc rId="19666" sId="12">
    <nc r="O21">
      <f>SUM(M21:N21)</f>
    </nc>
  </rcc>
  <rcc rId="19667" sId="12" odxf="1" dxf="1">
    <nc r="O22">
      <f>SUM(M22:N22)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68" sId="12" odxf="1" dxf="1">
    <nc r="O23">
      <f>SUM(M23:N23)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69" sId="12">
    <nc r="O25">
      <f>SUM(M25:N25)</f>
    </nc>
  </rcc>
  <rcc rId="19670" sId="12">
    <nc r="O26">
      <f>SUM(M26:N26)</f>
    </nc>
  </rcc>
  <rcc rId="19671" sId="12">
    <nc r="O27">
      <f>SUM(M27:N27)</f>
    </nc>
  </rcc>
  <rcc rId="19672" sId="12">
    <nc r="O28">
      <f>SUM(M28:N28)</f>
    </nc>
  </rcc>
  <rcc rId="19673" sId="12">
    <nc r="O29">
      <f>SUM(M29:N29)</f>
    </nc>
  </rcc>
  <rcc rId="19674" sId="12" odxf="1" dxf="1">
    <nc r="O30">
      <f>SUM(M30:N30)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75" sId="12" odxf="1" dxf="1">
    <nc r="O31">
      <f>SUM(M31:N31)</f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676" sId="12">
    <nc r="O33">
      <f>SUM(M33:N33)</f>
    </nc>
  </rcc>
  <rcc rId="19677" sId="12">
    <nc r="O34">
      <f>SUM(M34:N34)</f>
    </nc>
  </rcc>
  <rcc rId="19678" sId="12" odxf="1" dxf="1">
    <nc r="O35">
      <f>SUM(M35:N35)</f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9679" sId="12" odxf="1" dxf="1">
    <nc r="O36">
      <f>SUM(M36:N36)</f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9680" sId="12" odxf="1" dxf="1">
    <nc r="O37">
      <f>SUM(M37:N37)</f>
    </nc>
    <odxf>
      <fill>
        <patternFill patternType="none">
          <bgColor indexed="65"/>
        </patternFill>
      </fill>
    </odxf>
    <ndxf>
      <fill>
        <patternFill patternType="solid">
          <bgColor theme="0" tint="-4.9989318521683403E-2"/>
        </patternFill>
      </fill>
    </ndxf>
  </rcc>
  <rcc rId="19681" sId="12">
    <nc r="O38">
      <f>SUM(M38:N38)</f>
    </nc>
  </rcc>
  <rcc rId="19682" sId="12">
    <nc r="O39">
      <f>SUM(M39:N39)</f>
    </nc>
  </rcc>
  <rcc rId="19683" sId="12" numFmtId="4">
    <nc r="Q5">
      <v>2880.5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696" sId="11" numFmtId="4">
    <nc r="N38">
      <v>1248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09" sId="11">
    <oc r="N40">
      <f>SUM(N10+N18+N26+N34+N39)</f>
    </oc>
    <nc r="N40">
      <f>SUM(N10+N18+N26+N34+N39)</f>
    </nc>
  </rcc>
  <rcc rId="19710" sId="11" numFmtId="4">
    <oc r="N38">
      <v>1248</v>
    </oc>
    <nc r="N38">
      <v>6769</v>
    </nc>
  </rcc>
</revisions>
</file>

<file path=xl/revisions/revisionLog10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23" sId="12" numFmtId="34">
    <nc r="Z7">
      <v>-5</v>
    </nc>
  </rcc>
  <rcc rId="19724" sId="12">
    <nc r="Y7" t="inlineStr">
      <is>
        <t>sonnig, Hochnebel</t>
      </is>
    </nc>
  </rcc>
  <rcc rId="19725" sId="12" numFmtId="4">
    <nc r="M6">
      <v>0</v>
    </nc>
  </rcc>
  <rcc rId="19726" sId="12" numFmtId="4">
    <nc r="K6">
      <v>7389.3</v>
    </nc>
  </rcc>
  <rcc rId="19727" sId="12" numFmtId="4">
    <nc r="G6">
      <v>0</v>
    </nc>
  </rcc>
  <rcc rId="19728" sId="12" numFmtId="4">
    <nc r="E6">
      <v>0</v>
    </nc>
  </rcc>
  <rcc rId="19729" sId="12" numFmtId="4">
    <nc r="C6">
      <v>9649.2000000000007</v>
    </nc>
  </rcc>
  <rcc rId="19730" sId="12" numFmtId="4">
    <nc r="Q6">
      <v>3986.9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43" sId="12">
    <nc r="Y10" t="inlineStr">
      <is>
        <t>Regen-Schneeschauer</t>
      </is>
    </nc>
  </rcc>
  <rcc rId="19744" sId="12" numFmtId="4">
    <nc r="U5">
      <v>0</v>
    </nc>
  </rcc>
  <rcc rId="19745" sId="12" odxf="1" dxf="1" numFmtId="4">
    <nc r="U6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746" sId="12" odxf="1" dxf="1" numFmtId="4">
    <nc r="U7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747" sId="12" odxf="1" dxf="1" numFmtId="4">
    <oc r="U8">
      <f>SUM(U5:U7)</f>
    </oc>
    <nc r="U8">
      <v>0</v>
    </nc>
    <o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</odxf>
    <ndxf>
      <font>
        <b val="0"/>
        <color auto="1"/>
        <name val="DIN Offc"/>
        <scheme val="none"/>
      </font>
      <fill>
        <patternFill patternType="none">
          <bgColor indexed="65"/>
        </patternFill>
      </fill>
    </ndxf>
  </rcc>
  <rcc rId="19748" sId="12" numFmtId="4">
    <nc r="U9">
      <v>0</v>
    </nc>
  </rcc>
  <rcc rId="19749" sId="12" numFmtId="4">
    <nc r="U10">
      <v>0</v>
    </nc>
  </rcc>
  <rcc rId="19750" sId="12" numFmtId="4">
    <nc r="U11">
      <v>0</v>
    </nc>
  </rcc>
  <rcc rId="19751" sId="12" numFmtId="4">
    <nc r="U12">
      <v>0</v>
    </nc>
  </rcc>
  <rcc rId="19752" sId="12" odxf="1" dxf="1" numFmtId="4">
    <nc r="U13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753" sId="12" odxf="1" dxf="1" numFmtId="4">
    <nc r="U14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754" sId="12" odxf="1" dxf="1" numFmtId="4">
    <nc r="U15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755" sId="12" odxf="1" dxf="1" numFmtId="4">
    <oc r="U16">
      <f>SUM(U9:U15)</f>
    </oc>
    <nc r="U16">
      <v>0</v>
    </nc>
    <o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</odxf>
    <ndxf>
      <font>
        <b val="0"/>
        <color auto="1"/>
        <name val="DIN Offc"/>
        <scheme val="none"/>
      </font>
      <fill>
        <patternFill patternType="none">
          <bgColor indexed="65"/>
        </patternFill>
      </fill>
    </ndxf>
  </rcc>
  <rcc rId="19756" sId="12" numFmtId="4">
    <nc r="U17">
      <v>0</v>
    </nc>
  </rcc>
  <rcc rId="19757" sId="12" numFmtId="4">
    <nc r="U18">
      <v>0</v>
    </nc>
  </rcc>
  <rcc rId="19758" sId="12" numFmtId="4">
    <nc r="U19">
      <v>0</v>
    </nc>
  </rcc>
  <rcc rId="19759" sId="12" numFmtId="4">
    <nc r="U20">
      <v>0</v>
    </nc>
  </rcc>
  <rcc rId="19760" sId="12" numFmtId="4">
    <nc r="U21">
      <v>0</v>
    </nc>
  </rcc>
  <rcc rId="19761" sId="12" odxf="1" dxf="1" numFmtId="4">
    <nc r="U22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762" sId="12" odxf="1" dxf="1" numFmtId="4">
    <nc r="U23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763" sId="12" odxf="1" dxf="1" numFmtId="4">
    <oc r="U24">
      <f>SUM(U17:U23)</f>
    </oc>
    <nc r="U24">
      <v>0</v>
    </nc>
    <o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</odxf>
    <ndxf>
      <font>
        <b val="0"/>
        <color auto="1"/>
        <name val="DIN Offc"/>
        <scheme val="none"/>
      </font>
      <fill>
        <patternFill patternType="none">
          <bgColor indexed="65"/>
        </patternFill>
      </fill>
    </ndxf>
  </rcc>
  <rcc rId="19764" sId="12" numFmtId="4">
    <nc r="U25">
      <v>0</v>
    </nc>
  </rcc>
  <rcc rId="19765" sId="12" numFmtId="4">
    <nc r="U26">
      <v>0</v>
    </nc>
  </rcc>
  <rcc rId="19766" sId="12" numFmtId="4">
    <nc r="U27">
      <v>0</v>
    </nc>
  </rcc>
  <rcc rId="19767" sId="12" numFmtId="4">
    <nc r="U28">
      <v>0</v>
    </nc>
  </rcc>
  <rcc rId="19768" sId="12" numFmtId="4">
    <nc r="U29">
      <v>0</v>
    </nc>
  </rcc>
  <rcc rId="19769" sId="12" odxf="1" dxf="1" numFmtId="4">
    <nc r="U30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770" sId="12" odxf="1" dxf="1" numFmtId="4">
    <nc r="U31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771" sId="12" odxf="1" dxf="1" numFmtId="4">
    <oc r="U32">
      <f>SUM(U25:U31)</f>
    </oc>
    <nc r="U32">
      <v>0</v>
    </nc>
    <o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</odxf>
    <ndxf>
      <font>
        <b val="0"/>
        <color auto="1"/>
        <name val="DIN Offc"/>
        <scheme val="none"/>
      </font>
      <fill>
        <patternFill patternType="none">
          <bgColor indexed="65"/>
        </patternFill>
      </fill>
    </ndxf>
  </rcc>
  <rcc rId="19772" sId="12" odxf="1" dxf="1" numFmtId="4">
    <nc r="U33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773" sId="12" odxf="1" dxf="1" numFmtId="4">
    <nc r="U34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774" sId="12" numFmtId="4">
    <nc r="U35">
      <v>0</v>
    </nc>
  </rcc>
  <rcc rId="19775" sId="12" numFmtId="4">
    <nc r="U36">
      <v>0</v>
    </nc>
  </rcc>
  <rcc rId="19776" sId="12" numFmtId="4">
    <nc r="U37">
      <v>0</v>
    </nc>
  </rcc>
  <rcc rId="19777" sId="12" numFmtId="4">
    <nc r="U38">
      <v>0</v>
    </nc>
  </rcc>
  <rcc rId="19778" sId="12" odxf="1" dxf="1" numFmtId="4">
    <nc r="U39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9779" sId="12" odxf="1" dxf="1" numFmtId="4">
    <oc r="U40">
      <f>SUM(U33:U39)</f>
    </oc>
    <nc r="U40">
      <v>0</v>
    </nc>
    <o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  <border outline="0">
        <bottom style="medium">
          <color indexed="64"/>
        </bottom>
      </border>
    </odxf>
    <ndxf>
      <font>
        <b val="0"/>
        <color auto="1"/>
        <name val="DIN Offc"/>
        <scheme val="none"/>
      </font>
      <fill>
        <patternFill patternType="none">
          <bgColor indexed="65"/>
        </patternFill>
      </fill>
      <border outline="0">
        <bottom style="thin">
          <color indexed="64"/>
        </bottom>
      </border>
    </ndxf>
  </rcc>
  <rcc rId="19780" sId="12" numFmtId="34">
    <oc r="Z9">
      <v>3</v>
    </oc>
    <nc r="Z9">
      <v>-5</v>
    </nc>
  </rcc>
  <rm rId="19781" sheetId="12" source="Y10" destination="Y9" sourceSheetId="12">
    <rfmt sheetId="12" s="1" sqref="Y9" start="0" length="0">
      <dxf>
        <font>
          <sz val="10"/>
          <color auto="1"/>
          <name val="DIN Offc"/>
          <family val="2"/>
          <scheme val="none"/>
        </font>
        <numFmt numFmtId="35" formatCode="_ * #,##0.00_ ;_ * \-#,##0.00_ ;_ * &quot;-&quot;??_ ;_ @_ "/>
        <alignment horizontal="left" vertic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19782" sId="12" numFmtId="4">
    <nc r="M7">
      <v>0</v>
    </nc>
  </rcc>
  <rcc rId="19783" sId="12" numFmtId="4">
    <nc r="K7">
      <v>4011.2</v>
    </nc>
  </rcc>
  <rcc rId="19784" sId="12" numFmtId="4">
    <nc r="G7">
      <v>44</v>
    </nc>
  </rcc>
  <rcc rId="19785" sId="12" numFmtId="4">
    <nc r="E7">
      <v>11.1</v>
    </nc>
  </rcc>
  <rcc rId="19786" sId="12" numFmtId="4">
    <nc r="C7">
      <v>7851.1</v>
    </nc>
  </rcc>
  <rcc rId="19787" sId="12" numFmtId="4">
    <nc r="Q7">
      <v>800.1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10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12" sId="12" numFmtId="4">
    <nc r="N6">
      <v>0</v>
    </nc>
  </rcc>
  <rcc rId="19813" sId="12" numFmtId="4">
    <nc r="N7">
      <v>0</v>
    </nc>
  </rcc>
  <rcc rId="19814" sId="12" numFmtId="4">
    <nc r="N5">
      <v>1248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U8" start="0" length="0">
    <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  <border outline="0">
        <left style="thin">
          <color indexed="64"/>
        </left>
        <right style="medium">
          <color indexed="64"/>
        </right>
      </border>
    </dxf>
  </rfmt>
  <rfmt sheetId="12" sqref="U16" start="0" length="0">
    <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  <border outline="0">
        <left style="thin">
          <color indexed="64"/>
        </left>
        <right style="medium">
          <color indexed="64"/>
        </right>
      </border>
    </dxf>
  </rfmt>
  <rfmt sheetId="12" sqref="U24" start="0" length="0">
    <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  <border outline="0">
        <left style="thin">
          <color indexed="64"/>
        </left>
        <right style="medium">
          <color indexed="64"/>
        </right>
      </border>
    </dxf>
  </rfmt>
  <rfmt sheetId="12" sqref="U32" start="0" length="0">
    <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  <border outline="0">
        <left style="thin">
          <color indexed="64"/>
        </left>
        <right style="medium">
          <color indexed="64"/>
        </right>
      </border>
    </dxf>
  </rfmt>
  <rfmt sheetId="12" sqref="U40" start="0" length="0">
    <dxf>
      <font>
        <b/>
        <color auto="1"/>
        <name val="DIN Offc"/>
        <scheme val="none"/>
      </font>
      <fill>
        <patternFill patternType="solid">
          <bgColor theme="0" tint="-0.14999847407452621"/>
        </patternFill>
      </fill>
      <border outline="0">
        <left/>
        <bottom style="medium">
          <color indexed="64"/>
        </bottom>
      </border>
    </dxf>
  </rfmt>
  <rfmt sheetId="12" sqref="U30" start="0" length="0">
    <dxf>
      <fill>
        <patternFill patternType="solid">
          <bgColor theme="0" tint="-4.9989318521683403E-2"/>
        </patternFill>
      </fill>
      <border outline="0">
        <left style="thin">
          <color indexed="64"/>
        </left>
        <right style="medium">
          <color indexed="64"/>
        </right>
      </border>
    </dxf>
  </rfmt>
  <rfmt sheetId="12" sqref="U31" start="0" length="0">
    <dxf>
      <fill>
        <patternFill patternType="solid">
          <bgColor theme="0" tint="-4.9989318521683403E-2"/>
        </patternFill>
      </fill>
      <border outline="0">
        <left style="thin">
          <color indexed="64"/>
        </left>
        <right style="medium">
          <color indexed="64"/>
        </right>
      </border>
    </dxf>
  </rfmt>
</revisions>
</file>

<file path=xl/revisions/revisionLog10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27" sId="11" numFmtId="4">
    <oc r="Q38">
      <v>4846.1000000000004</v>
    </oc>
    <nc r="Q38">
      <v>4732.5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40" sId="11">
    <oc r="C45" t="inlineStr">
      <is>
        <t>OK NiKo</t>
      </is>
    </oc>
    <nc r="C45"/>
  </rcc>
  <rcc rId="19841" sId="11">
    <oc r="E45" t="inlineStr">
      <is>
        <t>OK NiKo</t>
      </is>
    </oc>
    <nc r="E45"/>
  </rcc>
  <rcc rId="19842" sId="11">
    <oc r="G45" t="inlineStr">
      <is>
        <t>OK NiKo</t>
      </is>
    </oc>
    <nc r="G45"/>
  </rcc>
  <rcc rId="19843" sId="11">
    <oc r="K45" t="inlineStr">
      <is>
        <t>OK NiKo</t>
      </is>
    </oc>
    <nc r="K45"/>
  </rcc>
  <rcc rId="19844" sId="11">
    <oc r="M45" t="inlineStr">
      <is>
        <t>OK NiKo</t>
      </is>
    </oc>
    <nc r="M45"/>
  </rcc>
  <rcc rId="19845" sId="11">
    <oc r="Q45" t="inlineStr">
      <is>
        <t>OK NiKo</t>
      </is>
    </oc>
    <nc r="Q45"/>
  </rcc>
  <rfmt sheetId="11" sqref="C45:S45">
    <dxf>
      <fill>
        <patternFill patternType="none">
          <bgColor auto="1"/>
        </patternFill>
      </fill>
    </dxf>
  </rfmt>
  <rfmt sheetId="11" sqref="F48" start="0" length="0">
    <dxf>
      <numFmt numFmtId="4" formatCode="#,##0.00"/>
    </dxf>
  </rfmt>
</revisions>
</file>

<file path=xl/revisions/revisionLog10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10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58" sId="12" numFmtId="4">
    <nc r="N9">
      <v>795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71" sId="12" numFmtId="34">
    <nc r="Z10">
      <v>2</v>
    </nc>
  </rcc>
  <rcc rId="19872" sId="12" odxf="1" s="1" dxf="1">
    <nc r="Y10" t="inlineStr">
      <is>
        <t>Regen-Schneeschauer</t>
      </is>
    </nc>
    <odxf>
      <numFmt numFmtId="0" formatCode="General"/>
      <alignment horizontal="general" vertical="center" textRotation="0" wrapText="0" indent="0" justifyLastLine="0" shrinkToFit="0" readingOrder="0"/>
    </odxf>
    <ndxf>
      <font>
        <sz val="10"/>
        <color auto="1"/>
        <name val="DIN Offc"/>
        <family val="2"/>
        <scheme val="none"/>
      </font>
      <numFmt numFmtId="35" formatCode="_ * #,##0.00_ ;_ * \-#,##0.00_ ;_ * &quot;-&quot;??_ ;_ @_ "/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873" sId="12" numFmtId="4">
    <nc r="M9">
      <v>356.3</v>
    </nc>
  </rcc>
  <rcc rId="19874" sId="12" numFmtId="4">
    <nc r="K9">
      <v>1523.8</v>
    </nc>
  </rcc>
  <rcc rId="19875" sId="12" numFmtId="4">
    <nc r="G9">
      <v>0</v>
    </nc>
  </rcc>
  <rcc rId="19876" sId="12" numFmtId="4">
    <nc r="E9">
      <v>0</v>
    </nc>
  </rcc>
  <rcc rId="19877" sId="12" numFmtId="4">
    <nc r="C9">
      <v>4899.2</v>
    </nc>
  </rcc>
  <rcc rId="19878" sId="12" numFmtId="4">
    <nc r="Q9">
      <v>2282.4</v>
    </nc>
  </rcc>
</revisions>
</file>

<file path=xl/revisions/revisionLog10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79" sId="12" numFmtId="4">
    <nc r="N10">
      <v>8118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92" sId="12" numFmtId="34">
    <nc r="Z11">
      <v>2</v>
    </nc>
  </rcc>
  <rcc rId="19893" sId="12">
    <nc r="Y11" t="inlineStr">
      <is>
        <t>bedeckt, Regenschauer</t>
      </is>
    </nc>
  </rcc>
  <rcc rId="19894" sId="12" numFmtId="4">
    <nc r="M10">
      <v>2113.3000000000002</v>
    </nc>
  </rcc>
  <rcc rId="19895" sId="12" numFmtId="4">
    <nc r="K10">
      <v>0</v>
    </nc>
  </rcc>
  <rcc rId="19896" sId="12" numFmtId="4">
    <nc r="G10">
      <v>21.8</v>
    </nc>
  </rcc>
  <rcc rId="19897" sId="12" numFmtId="4">
    <nc r="C10">
      <v>4711</v>
    </nc>
  </rcc>
  <rcc rId="19898" sId="12">
    <oc r="W10">
      <f>SUM(S10+U10)</f>
    </oc>
    <nc r="W10">
      <f>SUM(S10+U10)</f>
    </nc>
  </rcc>
  <rcc rId="19899" sId="12" numFmtId="4">
    <nc r="Q10">
      <v>7467.9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U6:U7">
    <dxf>
      <fill>
        <patternFill patternType="solid">
          <bgColor theme="0" tint="-4.9989318521683403E-2"/>
        </patternFill>
      </fill>
    </dxf>
  </rfmt>
  <rfmt sheetId="12" sqref="U13:U15">
    <dxf>
      <fill>
        <patternFill patternType="solid">
          <bgColor theme="0" tint="-4.9989318521683403E-2"/>
        </patternFill>
      </fill>
    </dxf>
  </rfmt>
  <rfmt sheetId="12" sqref="U22:U23">
    <dxf>
      <fill>
        <patternFill patternType="solid">
          <bgColor theme="0" tint="-4.9989318521683403E-2"/>
        </patternFill>
      </fill>
    </dxf>
  </rfmt>
  <rfmt sheetId="12" sqref="S38:X38">
    <dxf>
      <fill>
        <patternFill>
          <bgColor theme="0" tint="-4.9989318521683403E-2"/>
        </patternFill>
      </fill>
    </dxf>
  </rfmt>
  <rfmt sheetId="12" sqref="U8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6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4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0:U32" start="0" length="0">
    <dxf>
      <border>
        <right style="thin">
          <color indexed="64"/>
        </right>
      </border>
    </dxf>
  </rfmt>
  <rfmt sheetId="12" sqref="T40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</rfmt>
  <rfmt sheetId="12" sqref="M40" start="0" length="0"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</rfmt>
  <rfmt sheetId="12" sqref="M41:M43" start="0" length="0">
    <dxf>
      <border>
        <right style="thin">
          <color indexed="64"/>
        </right>
      </border>
    </dxf>
  </rfmt>
  <rfmt sheetId="12" sqref="N41:N43" start="0" length="0">
    <dxf>
      <border>
        <right style="thin">
          <color indexed="64"/>
        </right>
      </border>
    </dxf>
  </rfmt>
  <rcc rId="19912" sId="12">
    <nc r="AA37" t="inlineStr">
      <is>
        <t>°C</t>
      </is>
    </nc>
  </rcc>
  <rcc rId="19913" sId="12">
    <nc r="AA38" t="inlineStr">
      <is>
        <t>°C</t>
      </is>
    </nc>
  </rcc>
  <rfmt sheetId="12" sqref="I30:I31">
    <dxf>
      <fill>
        <patternFill patternType="solid">
          <bgColor theme="0" tint="-4.9989318521683403E-2"/>
        </patternFill>
      </fill>
    </dxf>
  </rfmt>
  <rfmt sheetId="12" sqref="O30:O31">
    <dxf>
      <fill>
        <patternFill patternType="solid">
          <bgColor theme="0" tint="-4.9989318521683403E-2"/>
        </patternFill>
      </fill>
    </dxf>
  </rfmt>
  <rfmt sheetId="12" sqref="O35:O37">
    <dxf>
      <fill>
        <patternFill patternType="none">
          <bgColor auto="1"/>
        </patternFill>
      </fill>
    </dxf>
  </rfmt>
  <rfmt sheetId="12" sqref="I35:I37">
    <dxf>
      <fill>
        <patternFill patternType="none">
          <bgColor auto="1"/>
        </patternFill>
      </fill>
    </dxf>
  </rfmt>
  <rfmt sheetId="12" sqref="U39">
    <dxf>
      <fill>
        <patternFill patternType="solid">
          <bgColor theme="0" tint="-4.9989318521683403E-2"/>
        </patternFill>
      </fill>
    </dxf>
  </rfmt>
  <rfmt sheetId="12" sqref="U33:U34">
    <dxf>
      <fill>
        <patternFill patternType="solid">
          <bgColor theme="0" tint="-4.9989318521683403E-2"/>
        </patternFill>
      </fill>
    </dxf>
  </rfmt>
  <rfmt sheetId="12" sqref="T30:T31" start="0" length="0">
    <dxf>
      <border>
        <right style="medium">
          <color indexed="64"/>
        </right>
      </border>
    </dxf>
  </rfmt>
  <rfmt sheetId="12" sqref="P32" start="0" length="0">
    <dxf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</rfmt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10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38" sId="12" numFmtId="4">
    <oc r="N10">
      <v>8118</v>
    </oc>
    <nc r="N10">
      <v>7014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1" sId="12" numFmtId="4">
    <oc r="N10">
      <v>7014</v>
    </oc>
    <nc r="N10">
      <v>7182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4" sId="12" numFmtId="4">
    <nc r="N11">
      <v>2974</v>
    </nc>
  </rcc>
</revisions>
</file>

<file path=xl/revisions/revisionLog10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5" sId="12" numFmtId="4">
    <nc r="M11">
      <v>477.3</v>
    </nc>
  </rcc>
  <rcc rId="19966" sId="12" numFmtId="4">
    <nc r="K11">
      <v>430.4</v>
    </nc>
  </rcc>
  <rcc rId="19967" sId="12" numFmtId="4">
    <nc r="C11">
      <v>6385.3</v>
    </nc>
  </rcc>
  <rcc rId="19968" sId="12" numFmtId="4">
    <nc r="E10">
      <v>0</v>
    </nc>
  </rcc>
  <rcc rId="19969" sId="12" numFmtId="4">
    <nc r="E11">
      <v>0</v>
    </nc>
  </rcc>
  <rcc rId="19970" sId="12" numFmtId="4">
    <nc r="G11">
      <v>0</v>
    </nc>
  </rcc>
  <rcc rId="19971" sId="12">
    <nc r="Y12" t="inlineStr">
      <is>
        <t>bewölkt</t>
      </is>
    </nc>
  </rcc>
  <rcc rId="19972" sId="12" numFmtId="34">
    <nc r="Z12">
      <v>3</v>
    </nc>
  </rcc>
  <rcc rId="19973" sId="12" numFmtId="4">
    <nc r="Q11">
      <v>3114</v>
    </nc>
  </rcc>
</revisions>
</file>

<file path=xl/revisions/revisionLog10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74" sId="12" numFmtId="34">
    <nc r="Z14">
      <v>5</v>
    </nc>
  </rcc>
  <rcc rId="19975" sId="12">
    <nc r="Y14" t="inlineStr">
      <is>
        <t>bedeckt, Regen</t>
      </is>
    </nc>
  </rcc>
  <rcc rId="19976" sId="12" numFmtId="34">
    <nc r="Z13">
      <v>5</v>
    </nc>
  </rcc>
  <rcc rId="19977" sId="12">
    <nc r="Y13" t="inlineStr">
      <is>
        <t>Regenschauer</t>
      </is>
    </nc>
  </rcc>
  <rcc rId="19978" sId="12" numFmtId="4">
    <nc r="M12">
      <v>386</v>
    </nc>
  </rcc>
  <rcc rId="19979" sId="12" numFmtId="4">
    <nc r="K12">
      <v>4497.6000000000004</v>
    </nc>
  </rcc>
  <rcc rId="19980" sId="12" numFmtId="4">
    <nc r="G12">
      <v>0</v>
    </nc>
  </rcc>
  <rcc rId="19981" sId="12" numFmtId="4">
    <nc r="E12">
      <v>0</v>
    </nc>
  </rcc>
  <rcc rId="19982" sId="12" numFmtId="4">
    <nc r="C12">
      <v>11705.3</v>
    </nc>
  </rcc>
  <rcc rId="19983" sId="12" numFmtId="4">
    <nc r="M13">
      <v>621.5</v>
    </nc>
  </rcc>
  <rcc rId="19984" sId="12" numFmtId="4">
    <nc r="K13">
      <v>0</v>
    </nc>
  </rcc>
  <rcc rId="19985" sId="12" numFmtId="4">
    <nc r="G13">
      <v>0</v>
    </nc>
  </rcc>
  <rcc rId="19986" sId="12" numFmtId="4">
    <nc r="E13">
      <v>0</v>
    </nc>
  </rcc>
  <rcc rId="19987" sId="12" numFmtId="4">
    <nc r="C13">
      <v>6208.2</v>
    </nc>
  </rcc>
  <rcc rId="19988" sId="12" numFmtId="4">
    <nc r="Q13">
      <v>2162.1999999999998</v>
    </nc>
  </rcc>
  <rcc rId="19989" sId="12" numFmtId="4">
    <nc r="Q12">
      <v>2405.5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02" sId="12" numFmtId="34">
    <nc r="Z15">
      <v>7</v>
    </nc>
  </rcc>
  <rcc rId="20003" sId="12">
    <nc r="Y15" t="inlineStr">
      <is>
        <t>Regenschauer</t>
      </is>
    </nc>
  </rcc>
  <rcc rId="20004" sId="12" numFmtId="4">
    <nc r="M14">
      <v>0</v>
    </nc>
  </rcc>
  <rcc rId="20005" sId="12" numFmtId="4">
    <nc r="K14">
      <v>1592</v>
    </nc>
  </rcc>
  <rcc rId="20006" sId="12" numFmtId="4">
    <nc r="G14">
      <v>0</v>
    </nc>
  </rcc>
  <rcc rId="20007" sId="12" numFmtId="4">
    <nc r="E14">
      <v>0</v>
    </nc>
  </rcc>
  <rcc rId="20008" sId="12" numFmtId="4">
    <nc r="C14">
      <v>5579.5</v>
    </nc>
  </rcc>
  <rcc rId="20009" sId="12" numFmtId="4">
    <nc r="Q14">
      <v>3794.1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22" sId="12" numFmtId="4">
    <nc r="N12">
      <v>22685.5</v>
    </nc>
  </rcc>
  <rcc rId="20023" sId="12" numFmtId="4">
    <nc r="N13">
      <v>0</v>
    </nc>
  </rcc>
  <rcc rId="20024" sId="12" numFmtId="4">
    <nc r="N14">
      <v>0</v>
    </nc>
  </rcc>
  <rcc rId="20025" sId="12" numFmtId="4">
    <nc r="N15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13:AB13">
    <dxf>
      <fill>
        <patternFill patternType="none">
          <bgColor auto="1"/>
        </patternFill>
      </fill>
    </dxf>
  </rfmt>
  <rfmt sheetId="12" sqref="W13:X13">
    <dxf>
      <fill>
        <patternFill patternType="solid">
          <bgColor rgb="FFFFFFCC"/>
        </patternFill>
      </fill>
    </dxf>
  </rfmt>
  <rcc rId="20038" sId="12" numFmtId="4">
    <oc r="N13">
      <v>0</v>
    </oc>
    <nc r="N13">
      <v>4325</v>
    </nc>
  </rcc>
  <rcc rId="20039" sId="12" numFmtId="4">
    <oc r="N12">
      <v>22685.5</v>
    </oc>
    <nc r="N12">
      <v>2268.5</v>
    </nc>
  </rcc>
</revisions>
</file>

<file path=xl/revisions/revisionLog10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40" sId="12" numFmtId="4">
    <oc r="O5">
      <f>SUM(M5:N5)</f>
    </oc>
    <nc r="O5">
      <v>1248</v>
    </nc>
  </rcc>
  <rcc rId="20041" sId="12" numFmtId="4">
    <oc r="N10">
      <v>7182</v>
    </oc>
    <nc r="N10">
      <v>7066</v>
    </nc>
  </rcc>
</revisions>
</file>

<file path=xl/revisions/revisionLog10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42" sId="12" numFmtId="34">
    <nc r="Z17">
      <v>9</v>
    </nc>
  </rcc>
  <rcc rId="20043" sId="12">
    <nc r="Y17" t="inlineStr">
      <is>
        <t>starcker Regen</t>
      </is>
    </nc>
  </rcc>
  <rcc rId="20044" sId="12" numFmtId="4">
    <nc r="M15">
      <v>0</v>
    </nc>
  </rcc>
  <rcc rId="20045" sId="12" numFmtId="4">
    <nc r="K15">
      <v>0</v>
    </nc>
  </rcc>
  <rcc rId="20046" sId="12" numFmtId="4">
    <nc r="G15">
      <v>27</v>
    </nc>
  </rcc>
  <rcc rId="20047" sId="12" numFmtId="4">
    <nc r="E15">
      <v>0</v>
    </nc>
  </rcc>
  <rcc rId="20048" sId="12" numFmtId="4">
    <nc r="C15">
      <v>6107.4</v>
    </nc>
  </rcc>
  <rcc rId="20049" sId="12" numFmtId="4">
    <nc r="Q15">
      <v>1641.9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62" sId="12">
    <oc r="Y17" t="inlineStr">
      <is>
        <t>starcker Regen</t>
      </is>
    </oc>
    <nc r="Y17" t="inlineStr">
      <is>
        <t>starker Regen</t>
      </is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10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75" sId="12" numFmtId="34">
    <nc r="Z18">
      <v>9</v>
    </nc>
  </rcc>
  <rcc rId="20076" sId="12">
    <nc r="Y18" t="inlineStr">
      <is>
        <t>Regen, bedeckt</t>
      </is>
    </nc>
  </rcc>
  <rcc rId="20077" sId="12" numFmtId="4">
    <nc r="M17">
      <v>0</v>
    </nc>
  </rcc>
  <rcc rId="20078" sId="12" numFmtId="4">
    <nc r="K17">
      <v>1105.7</v>
    </nc>
  </rcc>
  <rcc rId="20079" sId="12" numFmtId="4">
    <nc r="G17">
      <v>0</v>
    </nc>
  </rcc>
  <rcc rId="20080" sId="12" numFmtId="4">
    <nc r="E17">
      <v>0</v>
    </nc>
  </rcc>
  <rcc rId="20081" sId="12" numFmtId="4">
    <nc r="C17">
      <v>5428.3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94" sId="12" numFmtId="4">
    <nc r="N17">
      <v>0</v>
    </nc>
  </rcc>
</revisions>
</file>

<file path=xl/revisions/revisionLog10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95" sId="12" numFmtId="34">
    <nc r="Z19">
      <v>7</v>
    </nc>
  </rcc>
  <rcc rId="20096" sId="12">
    <nc r="Y19" t="inlineStr">
      <is>
        <t>trocken, Gewitter</t>
      </is>
    </nc>
  </rcc>
  <rcc rId="20097" sId="12" numFmtId="4">
    <nc r="M18">
      <v>900</v>
    </nc>
  </rcc>
  <rcc rId="20098" sId="12" numFmtId="4">
    <nc r="K18">
      <v>8159.2</v>
    </nc>
  </rcc>
  <rcc rId="20099" sId="12" numFmtId="4">
    <nc r="G18">
      <v>0</v>
    </nc>
  </rcc>
  <rcc rId="20100" sId="12" numFmtId="4">
    <nc r="E18">
      <v>0</v>
    </nc>
  </rcc>
  <rcc rId="20101" sId="12" numFmtId="4">
    <nc r="C18">
      <v>7206.7</v>
    </nc>
  </rcc>
  <rcc rId="20102" sId="12" numFmtId="4">
    <nc r="Q18">
      <v>3033.6</v>
    </nc>
  </rcc>
  <rcc rId="20103" sId="12" numFmtId="4">
    <nc r="Q17">
      <v>2015.2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16" sId="12">
    <oc r="O8">
      <f>SUM(O5:O7)</f>
    </oc>
    <nc r="O8">
      <f>SUM(O5:O7)</f>
    </nc>
  </rcc>
  <rcc rId="20117" sId="12">
    <oc r="O9">
      <f>SUM(M9:N9)</f>
    </oc>
    <nc r="O9">
      <f>SUM(M9:N9)</f>
    </nc>
  </rcc>
  <rcc rId="20118" sId="12" numFmtId="4">
    <oc r="O5">
      <v>1248</v>
    </oc>
    <nc r="O5">
      <f>SUM(M5:N5)</f>
    </nc>
  </rcc>
  <rcc rId="20119" sId="12" numFmtId="4">
    <oc r="Q10">
      <v>7467.9</v>
    </oc>
    <nc r="Q10">
      <v>7464.9</v>
    </nc>
  </rcc>
  <rcc rId="20120" sId="12" numFmtId="4">
    <oc r="Q14">
      <v>3794.1</v>
    </oc>
    <nc r="Q14">
      <v>3895.9</v>
    </nc>
  </rcc>
  <rcc rId="20121" sId="12">
    <nc r="C46" t="inlineStr">
      <is>
        <t>bis 11.12.23 -&gt; OK / JX</t>
      </is>
    </nc>
  </rcc>
  <rcc rId="20122" sId="12">
    <nc r="E46" t="inlineStr">
      <is>
        <t>bis 11.12.23 -&gt; OK / JX</t>
      </is>
    </nc>
  </rcc>
  <rcc rId="20123" sId="12">
    <nc r="G46" t="inlineStr">
      <is>
        <t>bis 11.12.23 -&gt; OK / JX</t>
      </is>
    </nc>
  </rcc>
  <rcc rId="20124" sId="12">
    <nc r="K46" t="inlineStr">
      <is>
        <t>bis 11.12.23 -&gt; OK / JX</t>
      </is>
    </nc>
  </rcc>
  <rcc rId="20125" sId="12">
    <nc r="M46" t="inlineStr">
      <is>
        <t>bis 11.12.23 -&gt; OK / JX</t>
      </is>
    </nc>
  </rcc>
  <rcc rId="20126" sId="12">
    <nc r="Q46" t="inlineStr">
      <is>
        <t>bis 11.12.23 -&gt; OK / JX</t>
      </is>
    </nc>
  </rcc>
  <rcc rId="20127" sId="12">
    <nc r="W46" t="inlineStr">
      <is>
        <t>bis 11.12.23 -&gt; OK / JX</t>
      </is>
    </nc>
  </rcc>
  <rfmt sheetId="12" sqref="C46">
    <dxf>
      <fill>
        <patternFill patternType="solid">
          <bgColor rgb="FF00B050"/>
        </patternFill>
      </fill>
    </dxf>
  </rfmt>
  <rfmt sheetId="12" sqref="D46">
    <dxf>
      <fill>
        <patternFill patternType="solid">
          <bgColor rgb="FF00B050"/>
        </patternFill>
      </fill>
    </dxf>
  </rfmt>
  <rfmt sheetId="12" sqref="E46">
    <dxf>
      <fill>
        <patternFill patternType="solid">
          <bgColor rgb="FF00B050"/>
        </patternFill>
      </fill>
    </dxf>
  </rfmt>
  <rfmt sheetId="12" sqref="F46">
    <dxf>
      <fill>
        <patternFill patternType="solid">
          <bgColor rgb="FF00B050"/>
        </patternFill>
      </fill>
    </dxf>
  </rfmt>
  <rfmt sheetId="12" sqref="G46">
    <dxf>
      <fill>
        <patternFill patternType="solid">
          <bgColor rgb="FF00B050"/>
        </patternFill>
      </fill>
    </dxf>
  </rfmt>
  <rfmt sheetId="12" sqref="H46">
    <dxf>
      <fill>
        <patternFill patternType="solid">
          <bgColor rgb="FF00B050"/>
        </patternFill>
      </fill>
    </dxf>
  </rfmt>
  <rfmt sheetId="12" sqref="K46">
    <dxf>
      <fill>
        <patternFill patternType="solid">
          <bgColor rgb="FF00B050"/>
        </patternFill>
      </fill>
    </dxf>
  </rfmt>
  <rfmt sheetId="12" sqref="L46">
    <dxf>
      <fill>
        <patternFill patternType="solid">
          <bgColor rgb="FF00B050"/>
        </patternFill>
      </fill>
    </dxf>
  </rfmt>
  <rfmt sheetId="12" sqref="M46">
    <dxf>
      <fill>
        <patternFill patternType="solid">
          <bgColor rgb="FF00B050"/>
        </patternFill>
      </fill>
    </dxf>
  </rfmt>
  <rfmt sheetId="12" sqref="N46">
    <dxf>
      <fill>
        <patternFill patternType="solid">
          <bgColor rgb="FF00B050"/>
        </patternFill>
      </fill>
    </dxf>
  </rfmt>
  <rfmt sheetId="12" sqref="Q46">
    <dxf>
      <fill>
        <patternFill patternType="solid">
          <bgColor rgb="FF00B050"/>
        </patternFill>
      </fill>
    </dxf>
  </rfmt>
  <rfmt sheetId="12" sqref="R46">
    <dxf>
      <fill>
        <patternFill patternType="solid">
          <bgColor rgb="FF00B050"/>
        </patternFill>
      </fill>
    </dxf>
  </rfmt>
  <rfmt sheetId="12" sqref="W46">
    <dxf>
      <fill>
        <patternFill patternType="solid">
          <bgColor rgb="FF00B050"/>
        </patternFill>
      </fill>
    </dxf>
  </rfmt>
  <rfmt sheetId="12" sqref="X46">
    <dxf>
      <fill>
        <patternFill patternType="solid">
          <bgColor rgb="FF00B050"/>
        </patternFill>
      </fill>
    </dxf>
  </rfmt>
</revisions>
</file>

<file path=xl/revisions/revisionLog10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28" sId="12" numFmtId="4">
    <nc r="N18">
      <v>3176.2</v>
    </nc>
  </rcc>
  <rcc rId="20129" sId="12" numFmtId="4">
    <nc r="N19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42" sId="12" numFmtId="34">
    <nc r="Z20">
      <v>5</v>
    </nc>
  </rcc>
  <rcc rId="20143" sId="12">
    <nc r="Y20" t="inlineStr">
      <is>
        <t>Regenschauer, trockene Abschnitte</t>
      </is>
    </nc>
  </rcc>
  <rcc rId="20144" sId="12" numFmtId="4">
    <nc r="M19">
      <v>0</v>
    </nc>
  </rcc>
  <rcc rId="20145" sId="12" numFmtId="4">
    <nc r="K19">
      <v>-875</v>
    </nc>
  </rcc>
  <rcc rId="20146" sId="12" numFmtId="4">
    <nc r="G19">
      <v>0</v>
    </nc>
  </rcc>
  <rcc rId="20147" sId="12" numFmtId="4">
    <nc r="E19">
      <v>0</v>
    </nc>
  </rcc>
  <rcc rId="20148" sId="12" numFmtId="4">
    <nc r="C19">
      <v>6518.6</v>
    </nc>
  </rcc>
  <rcc rId="20149" sId="12" numFmtId="4">
    <nc r="Q19">
      <v>2379.8000000000002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62" sId="12">
    <oc r="Y20" t="inlineStr">
      <is>
        <t>Regenschauer, trockene Abschnitte</t>
      </is>
    </oc>
    <nc r="Y20" t="inlineStr">
      <is>
        <t>Regenschauer</t>
      </is>
    </nc>
  </rcc>
</revisions>
</file>

<file path=xl/revisions/revisionLog10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75" sId="12" numFmtId="4">
    <nc r="N20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88" sId="12" numFmtId="4">
    <nc r="K20">
      <v>6695</v>
    </nc>
  </rcc>
  <rcc rId="20189" sId="12" numFmtId="4">
    <nc r="C20">
      <v>8590.2999999999993</v>
    </nc>
  </rcc>
  <rcc rId="20190" sId="12" numFmtId="4">
    <nc r="E20">
      <v>0</v>
    </nc>
  </rcc>
  <rcc rId="20191" sId="12" numFmtId="4">
    <nc r="G20">
      <v>0</v>
    </nc>
  </rcc>
  <rcc rId="20192" sId="12" numFmtId="4">
    <nc r="M20">
      <v>0</v>
    </nc>
  </rcc>
  <rcc rId="20193" sId="12" numFmtId="4">
    <nc r="C21">
      <v>9660.5</v>
    </nc>
  </rcc>
  <rcc rId="20194" sId="12" numFmtId="4">
    <nc r="E21">
      <v>19.5</v>
    </nc>
  </rcc>
  <rcc rId="20195" sId="12" numFmtId="4">
    <nc r="G21">
      <v>0</v>
    </nc>
  </rcc>
  <rcc rId="20196" sId="12" numFmtId="4">
    <nc r="K21">
      <v>9452.7000000000007</v>
    </nc>
  </rcc>
  <rcc rId="20197" sId="12" numFmtId="4">
    <nc r="M21">
      <v>147.4</v>
    </nc>
  </rcc>
  <rcc rId="20198" sId="12" numFmtId="4">
    <nc r="Q20">
      <v>1565.2</v>
    </nc>
  </rcc>
  <rcc rId="20199" sId="12" numFmtId="4">
    <nc r="Q21">
      <v>2303.8000000000002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12" sId="12">
    <nc r="Y21" t="inlineStr">
      <is>
        <t>bedeckt</t>
      </is>
    </nc>
  </rcc>
  <rcc rId="20213" sId="12">
    <nc r="Y22" t="inlineStr">
      <is>
        <t>bedeckt, nebel</t>
      </is>
    </nc>
  </rcc>
  <rcc rId="20214" sId="12" numFmtId="34">
    <nc r="Z21">
      <v>6</v>
    </nc>
  </rcc>
  <rcc rId="20215" sId="12" numFmtId="34">
    <nc r="Z22">
      <v>5</v>
    </nc>
  </rcc>
  <rcc rId="20216" sId="12" numFmtId="4">
    <nc r="C22">
      <v>11816.4</v>
    </nc>
  </rcc>
  <rcc rId="20217" sId="12" numFmtId="4">
    <nc r="E22">
      <v>0</v>
    </nc>
  </rcc>
  <rcc rId="20218" sId="12" numFmtId="4">
    <nc r="G22">
      <v>45</v>
    </nc>
  </rcc>
  <rcc rId="20219" sId="12" numFmtId="4">
    <nc r="K22">
      <v>2930.4</v>
    </nc>
  </rcc>
  <rcc rId="20220" sId="12" numFmtId="4">
    <nc r="M22">
      <v>0</v>
    </nc>
  </rcc>
  <rcc rId="20221" sId="12" numFmtId="4">
    <nc r="Q22">
      <v>3357.55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34" sId="12" numFmtId="34">
    <nc r="Z25">
      <v>5</v>
    </nc>
  </rcc>
  <rcc rId="20235" sId="12">
    <nc r="Y25" t="inlineStr">
      <is>
        <t>ziemlich sonnig</t>
      </is>
    </nc>
  </rcc>
  <rcc rId="20236" sId="12" numFmtId="34">
    <nc r="Z23">
      <v>6</v>
    </nc>
  </rcc>
  <rcc rId="20237" sId="12">
    <nc r="Y23" t="inlineStr">
      <is>
        <t>neblig</t>
      </is>
    </nc>
  </rcc>
  <rcc rId="20238" sId="12" numFmtId="4">
    <nc r="M23">
      <v>0</v>
    </nc>
  </rcc>
  <rcc rId="20239" sId="12" numFmtId="4">
    <nc r="K23">
      <v>2403.6</v>
    </nc>
  </rcc>
  <rcc rId="20240" sId="12" numFmtId="4">
    <nc r="G23">
      <v>0</v>
    </nc>
  </rcc>
  <rcc rId="20241" sId="12" numFmtId="4">
    <nc r="E23">
      <v>0</v>
    </nc>
  </rcc>
  <rcc rId="20242" sId="12" numFmtId="4">
    <nc r="C23">
      <v>9554.2000000000007</v>
    </nc>
  </rcc>
  <rcc rId="20243" sId="12" numFmtId="4">
    <nc r="Q23">
      <v>1485.9</v>
    </nc>
  </rcc>
</revisions>
</file>

<file path=xl/revisions/revisionLog10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44" sId="12">
    <oc r="Y25" t="inlineStr">
      <is>
        <t>ziemlich sonnig</t>
      </is>
    </oc>
    <nc r="Y25" t="inlineStr">
      <is>
        <t>neblig, ziemlich sonnig</t>
      </is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57" sId="12" numFmtId="4">
    <nc r="N21">
      <v>0</v>
    </nc>
  </rcc>
  <rcc rId="20258" sId="12" numFmtId="4">
    <nc r="N22">
      <v>0</v>
    </nc>
  </rcc>
  <rcc rId="20259" sId="12" numFmtId="4">
    <nc r="N23">
      <v>0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72" sId="12" numFmtId="4">
    <oc r="N21">
      <v>0</v>
    </oc>
    <nc r="N21">
      <v>505</v>
    </nc>
  </rcc>
</revisions>
</file>

<file path=xl/revisions/revisionLog10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73" sId="12" numFmtId="34">
    <nc r="Z26">
      <v>5</v>
    </nc>
  </rcc>
  <rcc rId="20274" sId="12">
    <nc r="Y26" t="inlineStr">
      <is>
        <t>neblig, teilweise sonnig</t>
      </is>
    </nc>
  </rcc>
  <rcc rId="20275" sId="12" numFmtId="4">
    <nc r="M25">
      <v>0</v>
    </nc>
  </rcc>
  <rcc rId="20276" sId="12" numFmtId="4">
    <nc r="K25">
      <v>0</v>
    </nc>
  </rcc>
  <rcc rId="20277" sId="12" numFmtId="4">
    <nc r="G25">
      <v>0</v>
    </nc>
  </rcc>
  <rcc rId="20278" sId="12" numFmtId="4">
    <nc r="E25">
      <v>0</v>
    </nc>
  </rcc>
  <rcc rId="20279" sId="12" numFmtId="4">
    <nc r="C25">
      <v>8413.4</v>
    </nc>
  </rcc>
  <rcc rId="20280" sId="12" numFmtId="4">
    <nc r="Q25">
      <v>1654.2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10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05" sId="12" numFmtId="34">
    <nc r="Z27">
      <v>4</v>
    </nc>
  </rcc>
  <rcc rId="20306" sId="12">
    <nc r="Y27" t="inlineStr">
      <is>
        <t>Hochnebel, Regenschauer</t>
      </is>
    </nc>
  </rcc>
  <rcc rId="20307" sId="12" numFmtId="4">
    <nc r="M26">
      <v>450</v>
    </nc>
  </rcc>
  <rcc rId="20308" sId="12" numFmtId="4">
    <nc r="K26">
      <v>0</v>
    </nc>
  </rcc>
  <rcc rId="20309" sId="12" numFmtId="4">
    <nc r="G26">
      <v>116.7</v>
    </nc>
  </rcc>
  <rcc rId="20310" sId="12" numFmtId="4">
    <nc r="E26">
      <v>63</v>
    </nc>
  </rcc>
  <rcc rId="20311" sId="12" numFmtId="4">
    <nc r="C26">
      <v>10087.299999999999</v>
    </nc>
  </rcc>
  <rcc rId="20312" sId="12" numFmtId="4">
    <nc r="Q26">
      <v>948.6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25" sId="12" numFmtId="4">
    <nc r="N25">
      <v>0</v>
    </nc>
  </rcc>
  <rcc rId="20326" sId="12" numFmtId="4">
    <nc r="N26">
      <v>2127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39" sId="12" numFmtId="4">
    <oc r="N26">
      <v>2127</v>
    </oc>
    <nc r="N26">
      <v>2426</v>
    </nc>
  </rcc>
  <rcv guid="{D93DCAB6-BAC1-4891-99B7-09940B6A5EB9}" action="delete"/>
  <rdn rId="0" localSheetId="1" customView="1" name="Z_D93DCAB6_BAC1_4891_99B7_09940B6A5EB9_.wvu.PrintArea" hidden="1" oldHidden="1">
    <formula>'01_23'!$A$1:$T$45</formula>
    <oldFormula>'01_23'!$A$1:$T$45</oldFormula>
  </rdn>
  <rdn rId="0" localSheetId="2" customView="1" name="Z_D93DCAB6_BAC1_4891_99B7_09940B6A5EB9_.wvu.PrintArea" hidden="1" oldHidden="1">
    <formula>'02_23'!$A$1:$T$41</formula>
    <oldFormula>'02_23'!$A$1:$T$41</oldFormula>
  </rdn>
  <rdn rId="0" localSheetId="3" customView="1" name="Z_D93DCAB6_BAC1_4891_99B7_09940B6A5EB9_.wvu.PrintArea" hidden="1" oldHidden="1">
    <formula>'03_23'!$A$1:$X$44</formula>
    <oldFormula>'03_23'!$A$1:$X$44</oldFormula>
  </rdn>
  <rdn rId="0" localSheetId="4" customView="1" name="Z_D93DCAB6_BAC1_4891_99B7_09940B6A5EB9_.wvu.PrintArea" hidden="1" oldHidden="1">
    <formula>'04_23'!$A$1:$X$43</formula>
    <oldFormula>'04_23'!$A$1:$X$43</oldFormula>
  </rdn>
  <rdn rId="0" localSheetId="5" customView="1" name="Z_D93DCAB6_BAC1_4891_99B7_09940B6A5EB9_.wvu.PrintArea" hidden="1" oldHidden="1">
    <formula>'05_23'!$A$1:$X$44</formula>
    <oldFormula>'05_23'!$A$1:$X$44</oldFormula>
  </rdn>
  <rdn rId="0" localSheetId="6" customView="1" name="Z_D93DCAB6_BAC1_4891_99B7_09940B6A5EB9_.wvu.PrintArea" hidden="1" oldHidden="1">
    <formula>'06_23'!$A$1:$X$43</formula>
    <oldFormula>'06_23'!$A$1:$X$43</oldFormula>
  </rdn>
  <rdn rId="0" localSheetId="7" customView="1" name="Z_D93DCAB6_BAC1_4891_99B7_09940B6A5EB9_.wvu.PrintArea" hidden="1" oldHidden="1">
    <formula>'07_23'!$A$1:$X$45</formula>
    <oldFormula>'07_23'!$A$1:$X$45</oldFormula>
  </rdn>
  <rdn rId="0" localSheetId="8" customView="1" name="Z_D93DCAB6_BAC1_4891_99B7_09940B6A5EB9_.wvu.PrintArea" hidden="1" oldHidden="1">
    <formula>'08_23'!$A$1:$X$44</formula>
    <oldFormula>'08_23'!$A$1:$X$44</oldFormula>
  </rdn>
  <rdn rId="0" localSheetId="9" customView="1" name="Z_D93DCAB6_BAC1_4891_99B7_09940B6A5EB9_.wvu.PrintArea" hidden="1" oldHidden="1">
    <formula>'09_23'!$A$1:$X$43</formula>
    <oldFormula>'09_23'!$A$1:$X$43</oldFormula>
  </rdn>
  <rdn rId="0" localSheetId="10" customView="1" name="Z_D93DCAB6_BAC1_4891_99B7_09940B6A5EB9_.wvu.PrintArea" hidden="1" oldHidden="1">
    <formula>'10_23'!$A$1:$X$45</formula>
    <oldFormula>'10_23'!$A$1:$X$45</oldFormula>
  </rdn>
  <rdn rId="0" localSheetId="11" customView="1" name="Z_D93DCAB6_BAC1_4891_99B7_09940B6A5EB9_.wvu.PrintArea" hidden="1" oldHidden="1">
    <formula>'11_23'!$A$1:$X$43</formula>
    <oldFormula>'11_23'!$A$1:$X$43</oldFormula>
  </rdn>
  <rdn rId="0" localSheetId="12" customView="1" name="Z_D93DCAB6_BAC1_4891_99B7_09940B6A5EB9_.wvu.PrintArea" hidden="1" oldHidden="1">
    <formula>'12_23'!$A$1:$X$44</formula>
    <oldFormula>'12_23'!$A$1:$X$44</oldFormula>
  </rdn>
  <rcv guid="{D93DCAB6-BAC1-4891-99B7-09940B6A5EB9}" action="add"/>
</revisions>
</file>

<file path=xl/revisions/revisionLog10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52" sId="12" numFmtId="34">
    <nc r="Z28">
      <v>9</v>
    </nc>
  </rcc>
  <rcc rId="20353" sId="12">
    <nc r="Y28" t="inlineStr">
      <is>
        <t>Regenschauer, trockene Abschnitte</t>
      </is>
    </nc>
  </rcc>
  <rcc rId="20354" sId="12" numFmtId="4">
    <nc r="M27">
      <v>0</v>
    </nc>
  </rcc>
  <rcc rId="20355" sId="12" numFmtId="4">
    <nc r="K27">
      <v>0</v>
    </nc>
  </rcc>
  <rcc rId="20356" sId="12" numFmtId="4">
    <nc r="G27">
      <v>0</v>
    </nc>
  </rcc>
  <rcc rId="20357" sId="12" numFmtId="4">
    <nc r="E27">
      <v>0</v>
    </nc>
  </rcc>
  <rcc rId="20358" sId="12" numFmtId="4">
    <nc r="C27">
      <v>4308.2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71" sId="12" numFmtId="4">
    <nc r="Q27">
      <v>819.6</v>
    </nc>
  </rcc>
</revisions>
</file>

<file path=xl/revisions/revisionLog10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72" sId="12" numFmtId="4">
    <oc r="Q21">
      <v>2303.8000000000002</v>
    </oc>
    <nc r="Q21">
      <v>2243.8000000000002</v>
    </nc>
  </rcc>
  <rcc rId="20373" sId="12">
    <oc r="W46" t="inlineStr">
      <is>
        <t>bis 11.12.23 -&gt; OK / JX</t>
      </is>
    </oc>
    <nc r="W46" t="inlineStr">
      <is>
        <t>bis 20.12.23 -&gt; OK / JX</t>
      </is>
    </nc>
  </rcc>
  <rcc rId="20374" sId="12">
    <oc r="Q46" t="inlineStr">
      <is>
        <t>bis 11.12.23 -&gt; OK / JX</t>
      </is>
    </oc>
    <nc r="Q46" t="inlineStr">
      <is>
        <t>bis 20.12.23 -&gt; OK / JX</t>
      </is>
    </nc>
  </rcc>
  <rcc rId="20375" sId="12">
    <oc r="M46" t="inlineStr">
      <is>
        <t>bis 11.12.23 -&gt; OK / JX</t>
      </is>
    </oc>
    <nc r="M46" t="inlineStr">
      <is>
        <t>bis 20.12.23 -&gt; OK / JX</t>
      </is>
    </nc>
  </rcc>
  <rcc rId="20376" sId="12">
    <oc r="K46" t="inlineStr">
      <is>
        <t>bis 11.12.23 -&gt; OK / JX</t>
      </is>
    </oc>
    <nc r="K46" t="inlineStr">
      <is>
        <t>bis 20.12.23 -&gt; OK / JX</t>
      </is>
    </nc>
  </rcc>
  <rcc rId="20377" sId="12">
    <oc r="G46" t="inlineStr">
      <is>
        <t>bis 11.12.23 -&gt; OK / JX</t>
      </is>
    </oc>
    <nc r="G46" t="inlineStr">
      <is>
        <t>bis 20.12.23 -&gt; OK / JX</t>
      </is>
    </nc>
  </rcc>
  <rcc rId="20378" sId="12">
    <oc r="E46" t="inlineStr">
      <is>
        <t>bis 11.12.23 -&gt; OK / JX</t>
      </is>
    </oc>
    <nc r="E46" t="inlineStr">
      <is>
        <t>bis 20.12.23 -&gt; OK / JX</t>
      </is>
    </nc>
  </rcc>
  <rcc rId="20379" sId="12">
    <oc r="C46" t="inlineStr">
      <is>
        <t>bis 11.12.23 -&gt; OK / JX</t>
      </is>
    </oc>
    <nc r="C46" t="inlineStr">
      <is>
        <t>bis 20.12.23 -&gt; OK / JX</t>
      </is>
    </nc>
  </rcc>
</revisions>
</file>

<file path=xl/revisions/revisionLog10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380" sId="12" numFmtId="4">
    <nc r="M28">
      <v>0</v>
    </nc>
  </rcc>
  <rcc rId="20381" sId="12" numFmtId="4">
    <nc r="K28">
      <v>1415.1</v>
    </nc>
  </rcc>
  <rcc rId="20382" sId="12" numFmtId="4">
    <nc r="G28">
      <v>0</v>
    </nc>
  </rcc>
  <rcc rId="20383" sId="12" numFmtId="4">
    <nc r="E28">
      <v>0</v>
    </nc>
  </rcc>
  <rcc rId="20384" sId="12" numFmtId="4">
    <nc r="C28">
      <v>7136.2</v>
    </nc>
  </rcc>
  <rcc rId="20385" sId="12" numFmtId="4">
    <nc r="Q28">
      <v>1333</v>
    </nc>
  </rcc>
  <rcc rId="20386" sId="12" odxf="1" dxf="1">
    <nc r="Y29" t="inlineStr">
      <is>
        <t>Regenschauer, trockene Abschnitte</t>
      </is>
    </nc>
    <odxf/>
    <ndxf/>
  </rcc>
  <rcc rId="20387" sId="12" numFmtId="34">
    <nc r="Z29">
      <v>8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00" sId="12" numFmtId="4">
    <nc r="N27">
      <v>0</v>
    </nc>
  </rcc>
  <rcc rId="20401" sId="12" numFmtId="4">
    <nc r="N28">
      <v>0</v>
    </nc>
  </rcc>
  <rcc rId="20402" sId="12" numFmtId="4">
    <nc r="N29">
      <v>0</v>
    </nc>
  </rcc>
  <rcc rId="20403" sId="12" numFmtId="4">
    <nc r="N30">
      <v>0</v>
    </nc>
  </rcc>
  <rcc rId="20404" sId="12" numFmtId="4">
    <nc r="N31">
      <v>0</v>
    </nc>
  </rcc>
  <rcc rId="20405" sId="12" numFmtId="4">
    <nc r="N33">
      <v>0</v>
    </nc>
  </rcc>
  <rcc rId="20406" sId="12" numFmtId="4">
    <nc r="N34">
      <v>0</v>
    </nc>
  </rcc>
  <rcc rId="20407" sId="12" numFmtId="4">
    <nc r="N35">
      <v>0</v>
    </nc>
  </rcc>
  <rcc rId="20408" sId="12" numFmtId="4">
    <nc r="N36">
      <v>0</v>
    </nc>
  </rcc>
  <rcc rId="20409" sId="12" numFmtId="4">
    <nc r="N37">
      <v>0</v>
    </nc>
  </rcc>
  <rcc rId="20410" sId="12" numFmtId="4">
    <nc r="N38">
      <v>0</v>
    </nc>
  </rcc>
  <rcc rId="20411" sId="12" numFmtId="4">
    <nc r="N39">
      <v>0</v>
    </nc>
  </rcc>
  <rcc rId="20412" sId="12" numFmtId="4">
    <nc r="M39">
      <v>0</v>
    </nc>
  </rcc>
  <rcc rId="20413" sId="12" numFmtId="4">
    <nc r="M38">
      <v>0</v>
    </nc>
  </rcc>
  <rcc rId="20414" sId="12" numFmtId="4">
    <nc r="M37">
      <v>0</v>
    </nc>
  </rcc>
  <rcc rId="20415" sId="12" numFmtId="4">
    <nc r="M36">
      <v>0</v>
    </nc>
  </rcc>
  <rcc rId="20416" sId="12" numFmtId="4">
    <nc r="M35">
      <v>0</v>
    </nc>
  </rcc>
  <rcc rId="20417" sId="12" numFmtId="4">
    <nc r="M34">
      <v>0</v>
    </nc>
  </rcc>
  <rcc rId="20418" sId="12" numFmtId="4">
    <nc r="M33">
      <v>0</v>
    </nc>
  </rcc>
  <rcc rId="20419" sId="12" numFmtId="4">
    <nc r="M31">
      <v>0</v>
    </nc>
  </rcc>
  <rcc rId="20420" sId="12" numFmtId="4">
    <nc r="M30">
      <v>0</v>
    </nc>
  </rcc>
  <rcc rId="20421" sId="12" numFmtId="4">
    <nc r="M29">
      <v>0</v>
    </nc>
  </rcc>
</revisions>
</file>

<file path=xl/revisions/revisionLog10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22" sId="12" numFmtId="4">
    <nc r="C29">
      <v>6407.3</v>
    </nc>
  </rcc>
  <rcc rId="20423" sId="12" numFmtId="4">
    <nc r="E29">
      <v>0</v>
    </nc>
  </rcc>
  <rcc rId="20424" sId="12" numFmtId="4">
    <nc r="G29">
      <v>0</v>
    </nc>
  </rcc>
  <rcc rId="20425" sId="12" numFmtId="4">
    <nc r="K29">
      <v>2047.7</v>
    </nc>
  </rcc>
  <rcc rId="20426" sId="12" numFmtId="4">
    <nc r="Q29">
      <v>1642.85</v>
    </nc>
  </rcc>
  <rcc rId="20427" sId="12">
    <nc r="Y30" t="inlineStr">
      <is>
        <t>teilweise sonnig</t>
      </is>
    </nc>
  </rcc>
  <rcc rId="20428" sId="12" numFmtId="34">
    <nc r="Z30">
      <v>8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41" sId="12" numFmtId="34">
    <nc r="Z31">
      <v>11</v>
    </nc>
  </rcc>
  <rcc rId="20442" sId="12">
    <nc r="Y31" t="inlineStr">
      <is>
        <t>Hochnebel, Regen</t>
      </is>
    </nc>
  </rcc>
  <rcc rId="20443" sId="12" numFmtId="4">
    <nc r="K30">
      <v>2826.2</v>
    </nc>
  </rcc>
  <rcc rId="20444" sId="12" numFmtId="4">
    <nc r="G30">
      <v>95.4</v>
    </nc>
  </rcc>
  <rcc rId="20445" sId="12" numFmtId="4">
    <nc r="E30">
      <v>0</v>
    </nc>
  </rcc>
  <rcc rId="20446" sId="12" numFmtId="4">
    <nc r="C30">
      <v>6222.8</v>
    </nc>
  </rcc>
  <rcc rId="20447" sId="12" numFmtId="4">
    <nc r="Q30">
      <v>3219.3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60" sId="12" numFmtId="34">
    <nc r="Z33">
      <v>9</v>
    </nc>
  </rcc>
  <rcc rId="20461" sId="12">
    <nc r="Y33" t="inlineStr">
      <is>
        <t>teilweise sonnig</t>
      </is>
    </nc>
  </rcc>
  <rcc rId="20462" sId="12" numFmtId="4">
    <nc r="C31">
      <v>70</v>
    </nc>
  </rcc>
  <rcc rId="20463" sId="12" numFmtId="4">
    <nc r="E31">
      <v>0</v>
    </nc>
  </rcc>
  <rcc rId="20464" sId="12" numFmtId="4">
    <nc r="G31">
      <v>0</v>
    </nc>
  </rcc>
  <rcc rId="20465" sId="12" numFmtId="4">
    <nc r="K31">
      <v>0</v>
    </nc>
  </rcc>
  <rcc rId="20466" sId="12" numFmtId="4">
    <nc r="Q31">
      <v>1714.8</v>
    </nc>
  </rcc>
  <rcc rId="20467" sId="12" numFmtId="4">
    <oc r="Q28">
      <v>1333</v>
    </oc>
    <nc r="Q28">
      <v>1231.2</v>
    </nc>
  </rcc>
  <rcc rId="20468" sId="12">
    <oc r="W46" t="inlineStr">
      <is>
        <t>bis 20.12.23 -&gt; OK / JX</t>
      </is>
    </oc>
    <nc r="W46" t="inlineStr">
      <is>
        <t>bis 24.12.23 -&gt; OK / JX</t>
      </is>
    </nc>
  </rcc>
  <rcc rId="20469" sId="12">
    <oc r="Q46" t="inlineStr">
      <is>
        <t>bis 20.12.23 -&gt; OK / JX</t>
      </is>
    </oc>
    <nc r="Q46" t="inlineStr">
      <is>
        <t>bis 24.12.23 -&gt; OK / JX</t>
      </is>
    </nc>
  </rcc>
  <rcc rId="20470" sId="12">
    <oc r="M46" t="inlineStr">
      <is>
        <t>bis 20.12.23 -&gt; OK / JX</t>
      </is>
    </oc>
    <nc r="M46" t="inlineStr">
      <is>
        <t>bis 24.12.23 -&gt; OK / JX</t>
      </is>
    </nc>
  </rcc>
  <rcc rId="20471" sId="12">
    <oc r="K46" t="inlineStr">
      <is>
        <t>bis 20.12.23 -&gt; OK / JX</t>
      </is>
    </oc>
    <nc r="K46" t="inlineStr">
      <is>
        <t>bis 24.12.23 -&gt; OK / JX</t>
      </is>
    </nc>
  </rcc>
  <rcc rId="20472" sId="12">
    <oc r="G46" t="inlineStr">
      <is>
        <t>bis 20.12.23 -&gt; OK / JX</t>
      </is>
    </oc>
    <nc r="G46" t="inlineStr">
      <is>
        <t>bis 24.12.23 -&gt; OK / JX</t>
      </is>
    </nc>
  </rcc>
  <rcc rId="20473" sId="12">
    <oc r="E46" t="inlineStr">
      <is>
        <t>bis 20.12.23 -&gt; OK / JX</t>
      </is>
    </oc>
    <nc r="E46" t="inlineStr">
      <is>
        <t>bis 24.12.23 -&gt; OK / JX</t>
      </is>
    </nc>
  </rcc>
  <rcc rId="20474" sId="12">
    <oc r="C46" t="inlineStr">
      <is>
        <t>bis 20.12.23 -&gt; OK / JX</t>
      </is>
    </oc>
    <nc r="C46" t="inlineStr">
      <is>
        <t>bis 24.12.23 -&gt; OK / JX</t>
      </is>
    </nc>
  </rcc>
  <rcc rId="20475" sId="12">
    <oc r="W30">
      <f>SUM(S30+U30)</f>
    </oc>
    <nc r="W30">
      <f>SUM(S30+U30)</f>
    </nc>
  </rcc>
  <rcc rId="20476" sId="12">
    <oc r="W31">
      <f>SUM(S31+U31)</f>
    </oc>
    <nc r="W31">
      <f>SUM(S31+U31)</f>
    </nc>
  </rcc>
  <rcc rId="20477" sId="12">
    <oc r="S30">
      <f>SUM(C30+E30+G30+I30+K30+O30+Q30)</f>
    </oc>
    <nc r="S30">
      <f>SUM(C30+E30+G30+I30+K30+O30+Q30)</f>
    </nc>
  </rcc>
  <rcc rId="20478" sId="12">
    <oc r="S29">
      <f>SUM(C29+E29+G29+I29+K29+O29+Q29)</f>
    </oc>
    <nc r="S29">
      <f>SUM(C29+E29+G29+I29+K29+O29+Q29)</f>
    </nc>
  </rcc>
  <rcc rId="20479" sId="12">
    <oc r="S28">
      <f>SUM(C28+E28+G28+I28+K28+O28+Q28)</f>
    </oc>
    <nc r="S28">
      <f>SUM(C28+E28+G28+I28+K28+O28+Q28)</f>
    </nc>
  </rcc>
  <rcc rId="20480" sId="12">
    <oc r="S26">
      <f>SUM(C26+E26+G26+I26+K26+O26+Q26)</f>
    </oc>
    <nc r="S26">
      <f>SUM(C26+E26+G26+I26+K26+O26+Q26)</f>
    </nc>
  </rcc>
  <rcc rId="20481" sId="12">
    <oc r="S25">
      <f>SUM(C25+E25+G25+I25+K25+O25+Q25)</f>
    </oc>
    <nc r="S25">
      <f>SUM(C25+E25+G25+I25+K25+O25+Q25)</f>
    </nc>
  </rcc>
  <rcc rId="20482" sId="12">
    <oc r="S27">
      <f>SUM(C27+E27+G27+I27+K27+O27+Q27)</f>
    </oc>
    <nc r="S27">
      <f>SUM(C27+E27+G27+I27+K27+O27+Q27)</f>
    </nc>
  </rcc>
  <rcc rId="20483" sId="12">
    <oc r="S32">
      <f>SUM(S25:S31)</f>
    </oc>
    <nc r="S32">
      <f>SUM(S25:S31)</f>
    </nc>
  </rcc>
  <rcc rId="20484" sId="12">
    <oc r="W32">
      <f>SUM(W25:W31)</f>
    </oc>
    <nc r="W32">
      <f>SUM(W25:W31)</f>
    </nc>
  </rcc>
</revisions>
</file>

<file path=xl/revisions/revisionLog10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85" sId="12" numFmtId="34">
    <nc r="Z34">
      <v>7</v>
    </nc>
  </rcc>
  <rcc rId="20486" sId="12">
    <nc r="Y34" t="inlineStr">
      <is>
        <t>bewölkt, sonnig</t>
      </is>
    </nc>
  </rcc>
  <rcc rId="20487" sId="12" numFmtId="4">
    <nc r="K33">
      <v>7000.1</v>
    </nc>
  </rcc>
  <rcc rId="20488" sId="12" numFmtId="4">
    <nc r="G33">
      <v>350.9</v>
    </nc>
  </rcc>
  <rcc rId="20489" sId="12" numFmtId="4">
    <nc r="E33">
      <v>421.5</v>
    </nc>
  </rcc>
  <rcc rId="20490" sId="12" numFmtId="4">
    <nc r="C33">
      <v>16921.099999999999</v>
    </nc>
  </rcc>
  <rcc rId="20491" sId="12" numFmtId="4">
    <nc r="Q33">
      <v>1718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10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10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28" sId="12">
    <nc r="Y35" t="inlineStr">
      <is>
        <t>ziemlich sonnig</t>
      </is>
    </nc>
  </rcc>
  <rcc rId="20529" sId="12" numFmtId="34">
    <nc r="Z35">
      <v>6</v>
    </nc>
  </rcc>
  <rcc rId="20530" sId="12" numFmtId="4">
    <nc r="K34">
      <v>1045.9000000000001</v>
    </nc>
  </rcc>
  <rcc rId="20531" sId="12" numFmtId="4">
    <nc r="G34">
      <v>432.3</v>
    </nc>
  </rcc>
  <rcc rId="20532" sId="12" numFmtId="4">
    <nc r="E34">
      <v>354.3</v>
    </nc>
  </rcc>
  <rcc rId="20533" sId="12" numFmtId="4">
    <nc r="C34">
      <v>13773.2</v>
    </nc>
  </rcc>
  <rcc rId="20534" sId="12" numFmtId="4">
    <nc r="Q34">
      <v>677.5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47" sId="12" numFmtId="34">
    <nc r="Z36">
      <v>8</v>
    </nc>
  </rcc>
  <rcc rId="20548" sId="12">
    <nc r="Y36" t="inlineStr">
      <is>
        <t>bedeckt</t>
      </is>
    </nc>
  </rcc>
  <rcc rId="20549" sId="12" numFmtId="4">
    <nc r="K35">
      <v>676.4</v>
    </nc>
  </rcc>
  <rcc rId="20550" sId="12" numFmtId="4">
    <nc r="G35">
      <v>472.1</v>
    </nc>
  </rcc>
  <rcc rId="20551" sId="12" numFmtId="4">
    <nc r="E35">
      <v>189.4</v>
    </nc>
  </rcc>
  <rcc rId="20552" sId="12" numFmtId="4">
    <nc r="C35">
      <v>8083.6</v>
    </nc>
  </rcc>
  <rcc rId="20553" sId="12" numFmtId="4">
    <nc r="Q35">
      <v>3165.8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66" sId="12">
    <oc r="Q46" t="inlineStr">
      <is>
        <t>bis 24.12.23 -&gt; OK / JX</t>
      </is>
    </oc>
    <nc r="Q46" t="inlineStr">
      <is>
        <t>bis 27.12.23 -&gt; OK / JX</t>
      </is>
    </nc>
  </rcc>
  <rcc rId="20567" sId="12">
    <oc r="M46" t="inlineStr">
      <is>
        <t>bis 24.12.23 -&gt; OK / JX</t>
      </is>
    </oc>
    <nc r="M46" t="inlineStr">
      <is>
        <t>bis 27.12.23 -&gt; OK / JX</t>
      </is>
    </nc>
  </rcc>
  <rcc rId="20568" sId="12">
    <oc r="K46" t="inlineStr">
      <is>
        <t>bis 24.12.23 -&gt; OK / JX</t>
      </is>
    </oc>
    <nc r="K46" t="inlineStr">
      <is>
        <t>bis 27.12.23 -&gt; OK / JX</t>
      </is>
    </nc>
  </rcc>
  <rcc rId="20569" sId="12">
    <oc r="G46" t="inlineStr">
      <is>
        <t>bis 24.12.23 -&gt; OK / JX</t>
      </is>
    </oc>
    <nc r="G46" t="inlineStr">
      <is>
        <t>bis 27.12.23 -&gt; OK / JX</t>
      </is>
    </nc>
  </rcc>
  <rcc rId="20570" sId="12">
    <oc r="E46" t="inlineStr">
      <is>
        <t>bis 24.12.23 -&gt; OK / JX</t>
      </is>
    </oc>
    <nc r="E46" t="inlineStr">
      <is>
        <t>bis 27.12.23 -&gt; OK / JX</t>
      </is>
    </nc>
  </rcc>
  <rcc rId="20571" sId="12">
    <oc r="C46" t="inlineStr">
      <is>
        <t>bis 24.12.23 -&gt; OK / JX</t>
      </is>
    </oc>
    <nc r="C46" t="inlineStr">
      <is>
        <t>bis 27.12.23 -&gt; OK / JX</t>
      </is>
    </nc>
  </rcc>
  <rcc rId="20572" sId="12">
    <oc r="W46" t="inlineStr">
      <is>
        <t>bis 24.12.23 -&gt; OK / JX</t>
      </is>
    </oc>
    <nc r="W46" t="inlineStr">
      <is>
        <t>bis 27.12.23 -&gt; OK / JX</t>
      </is>
    </nc>
  </rcc>
</revisions>
</file>

<file path=xl/revisions/revisionLog10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3BC6C31-9342-4247-AC5B-B17385A7BF60}" action="delete"/>
  <rdn rId="0" localSheetId="1" customView="1" name="Z_83BC6C31_9342_4247_AC5B_B17385A7BF60_.wvu.PrintArea" hidden="1" oldHidden="1">
    <formula>'01_23'!$A$1:$T$45</formula>
    <oldFormula>'01_23'!$A$1:$T$45</oldFormula>
  </rdn>
  <rdn rId="0" localSheetId="2" customView="1" name="Z_83BC6C31_9342_4247_AC5B_B17385A7BF60_.wvu.PrintArea" hidden="1" oldHidden="1">
    <formula>'02_23'!$A$1:$T$41</formula>
    <oldFormula>'02_23'!$A$1:$T$41</oldFormula>
  </rdn>
  <rdn rId="0" localSheetId="3" customView="1" name="Z_83BC6C31_9342_4247_AC5B_B17385A7BF60_.wvu.PrintArea" hidden="1" oldHidden="1">
    <formula>'03_23'!$A$1:$X$44</formula>
    <oldFormula>'03_23'!$A$1:$X$44</oldFormula>
  </rdn>
  <rdn rId="0" localSheetId="4" customView="1" name="Z_83BC6C31_9342_4247_AC5B_B17385A7BF60_.wvu.PrintArea" hidden="1" oldHidden="1">
    <formula>'04_23'!$A$1:$X$43</formula>
    <oldFormula>'04_23'!$A$1:$X$43</oldFormula>
  </rdn>
  <rdn rId="0" localSheetId="5" customView="1" name="Z_83BC6C31_9342_4247_AC5B_B17385A7BF60_.wvu.PrintArea" hidden="1" oldHidden="1">
    <formula>'05_23'!$A$1:$X$44</formula>
    <oldFormula>'05_23'!$A$1:$X$44</oldFormula>
  </rdn>
  <rdn rId="0" localSheetId="6" customView="1" name="Z_83BC6C31_9342_4247_AC5B_B17385A7BF60_.wvu.PrintArea" hidden="1" oldHidden="1">
    <formula>'06_23'!$A$1:$X$43</formula>
    <oldFormula>'06_23'!$A$1:$X$43</oldFormula>
  </rdn>
  <rdn rId="0" localSheetId="7" customView="1" name="Z_83BC6C31_9342_4247_AC5B_B17385A7BF60_.wvu.PrintArea" hidden="1" oldHidden="1">
    <formula>'07_23'!$A$1:$X$45</formula>
    <oldFormula>'07_23'!$A$1:$X$45</oldFormula>
  </rdn>
  <rdn rId="0" localSheetId="8" customView="1" name="Z_83BC6C31_9342_4247_AC5B_B17385A7BF60_.wvu.PrintArea" hidden="1" oldHidden="1">
    <formula>'08_23'!$A$1:$X$44</formula>
    <oldFormula>'08_23'!$A$1:$X$44</oldFormula>
  </rdn>
  <rdn rId="0" localSheetId="9" customView="1" name="Z_83BC6C31_9342_4247_AC5B_B17385A7BF60_.wvu.PrintArea" hidden="1" oldHidden="1">
    <formula>'09_23'!$A$1:$X$43</formula>
    <oldFormula>'09_23'!$A$1:$X$43</oldFormula>
  </rdn>
  <rdn rId="0" localSheetId="10" customView="1" name="Z_83BC6C31_9342_4247_AC5B_B17385A7BF60_.wvu.PrintArea" hidden="1" oldHidden="1">
    <formula>'10_23'!$A$1:$X$45</formula>
    <oldFormula>'10_23'!$A$1:$X$45</oldFormula>
  </rdn>
  <rdn rId="0" localSheetId="11" customView="1" name="Z_83BC6C31_9342_4247_AC5B_B17385A7BF60_.wvu.PrintArea" hidden="1" oldHidden="1">
    <formula>'11_23'!$A$1:$X$43</formula>
    <oldFormula>'11_23'!$A$1:$X$43</oldFormula>
  </rdn>
  <rdn rId="0" localSheetId="12" customView="1" name="Z_83BC6C31_9342_4247_AC5B_B17385A7BF60_.wvu.PrintArea" hidden="1" oldHidden="1">
    <formula>'12_23'!$A$1:$X$44</formula>
    <oldFormula>'12_23'!$A$1:$X$44</oldFormula>
  </rdn>
  <rcv guid="{83BC6C31-9342-4247-AC5B-B17385A7BF60}" action="add"/>
</revisions>
</file>

<file path=xl/revisions/revisionLog10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85" sId="12" numFmtId="34">
    <nc r="Z37">
      <v>8</v>
    </nc>
  </rcc>
  <rcc rId="20586" sId="12">
    <nc r="Y37" t="inlineStr">
      <is>
        <t>trocken, Regenschauer</t>
      </is>
    </nc>
  </rcc>
  <rcc rId="20587" sId="12" numFmtId="4">
    <nc r="K36">
      <v>0</v>
    </nc>
  </rcc>
  <rcc rId="20588" sId="12" numFmtId="4">
    <nc r="G36">
      <v>0</v>
    </nc>
  </rcc>
  <rcc rId="20589" sId="12" numFmtId="4">
    <nc r="E36">
      <v>0</v>
    </nc>
  </rcc>
  <rcc rId="20590" sId="12" numFmtId="4">
    <nc r="C36">
      <v>8207.2000000000007</v>
    </nc>
  </rcc>
  <rcc rId="20591" sId="12" numFmtId="4">
    <nc r="Q36">
      <v>1968.8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04" sId="12" numFmtId="4">
    <nc r="K37">
      <v>25</v>
    </nc>
  </rcc>
  <rcc rId="20605" sId="12" numFmtId="4">
    <nc r="G37">
      <v>9</v>
    </nc>
  </rcc>
  <rcc rId="20606" sId="12" numFmtId="4">
    <nc r="C37">
      <v>7449.1</v>
    </nc>
  </rcc>
  <rcc rId="20607" sId="12" numFmtId="4">
    <nc r="E37">
      <v>0</v>
    </nc>
  </rcc>
  <rcc rId="20608" sId="12" numFmtId="34">
    <nc r="Z38">
      <v>5</v>
    </nc>
  </rcc>
  <rcc rId="20609" sId="12" numFmtId="34">
    <nc r="Z39">
      <v>5</v>
    </nc>
  </rcc>
  <rcc rId="20610" sId="12">
    <nc r="Y39" t="inlineStr">
      <is>
        <t>Regen, bedeckt</t>
      </is>
    </nc>
  </rcc>
  <rcc rId="20611" sId="12">
    <nc r="Y38" t="inlineStr">
      <is>
        <t>bedeckt</t>
      </is>
    </nc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10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24" sId="12" numFmtId="4">
    <nc r="G38">
      <v>512.79999999999995</v>
    </nc>
  </rcc>
  <rcc rId="20625" sId="12" numFmtId="4">
    <nc r="E38">
      <v>269.3</v>
    </nc>
  </rcc>
  <rcc rId="20626" sId="12" numFmtId="4">
    <oc r="M39">
      <v>0</v>
    </oc>
    <nc r="M39"/>
  </rcc>
  <rcc rId="20627" sId="12" numFmtId="4">
    <nc r="K38">
      <v>0</v>
    </nc>
  </rcc>
  <rcc rId="20628" sId="12">
    <nc r="AD38">
      <f>C38+E38+G38+I38+K38+M38+U38</f>
    </nc>
  </rcc>
  <rcc rId="20629" sId="12" numFmtId="4">
    <nc r="C38">
      <v>6632.7</v>
    </nc>
  </rcc>
</revisions>
</file>

<file path=xl/revisions/revisionLog10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30" sId="12">
    <oc r="C38">
      <v>6632.7</v>
    </oc>
    <nc r="C38">
      <f>6634.7+40</f>
    </nc>
  </rcc>
</revisions>
</file>

<file path=xl/revisions/revisionLog10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31" sId="12">
    <oc r="G46" t="inlineStr">
      <is>
        <t>bis 27.12.23 -&gt; OK / JX</t>
      </is>
    </oc>
    <nc r="G46" t="inlineStr">
      <is>
        <t>bis 30.12.23 -&gt; OK / JX</t>
      </is>
    </nc>
  </rcc>
</revisions>
</file>

<file path=xl/revisions/revisionLog10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32" sId="12">
    <oc r="E46" t="inlineStr">
      <is>
        <t>bis 27.12.23 -&gt; OK / JX</t>
      </is>
    </oc>
    <nc r="E46" t="inlineStr">
      <is>
        <t>bis 30.12.23 ok</t>
      </is>
    </nc>
  </rcc>
  <rcc rId="20633" sId="12">
    <oc r="G46" t="inlineStr">
      <is>
        <t>bis 30.12.23 -&gt; OK / JX</t>
      </is>
    </oc>
    <nc r="G46" t="inlineStr">
      <is>
        <t>bis 30.12.23 OK</t>
      </is>
    </nc>
  </rcc>
  <rcc rId="20634" sId="12">
    <oc r="K46" t="inlineStr">
      <is>
        <t>bis 27.12.23 -&gt; OK / JX</t>
      </is>
    </oc>
    <nc r="K46" t="inlineStr">
      <is>
        <t>bis 30.12.23ok</t>
      </is>
    </nc>
  </rcc>
</revisions>
</file>

<file path=xl/revisions/revisionLog10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35" sId="12">
    <oc r="M46" t="inlineStr">
      <is>
        <t>bis 27.12.23 -&gt; OK / JX</t>
      </is>
    </oc>
    <nc r="M46" t="inlineStr">
      <is>
        <t>bis 30.12.23 ok</t>
      </is>
    </nc>
  </rcc>
  <rcc rId="20636" sId="12">
    <oc r="C46" t="inlineStr">
      <is>
        <t>bis 27.12.23 -&gt; OK / JX</t>
      </is>
    </oc>
    <nc r="C46" t="inlineStr">
      <is>
        <t>bis 30.12.23 OK</t>
      </is>
    </nc>
  </rcc>
</revisions>
</file>

<file path=xl/revisions/revisionLog10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37" sId="12">
    <oc r="K46" t="inlineStr">
      <is>
        <t>bis 30.12.23ok</t>
      </is>
    </oc>
    <nc r="K46" t="inlineStr">
      <is>
        <t>bis 30.12.23 ok</t>
      </is>
    </nc>
  </rcc>
</revisions>
</file>

<file path=xl/revisions/revisionLog10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38" sId="12" numFmtId="4">
    <nc r="Q37">
      <v>2684.6</v>
    </nc>
  </rcc>
  <rcc rId="20639" sId="12" numFmtId="4">
    <nc r="Q38">
      <v>3931.8</v>
    </nc>
  </rcc>
</revisions>
</file>

<file path=xl/revisions/revisionLog10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40" sId="12">
    <oc r="Q46" t="inlineStr">
      <is>
        <t>bis 27.12.23 -&gt; OK / JX</t>
      </is>
    </oc>
    <nc r="Q46" t="inlineStr">
      <is>
        <t>bis 30.12.23 OK</t>
      </is>
    </nc>
  </rcc>
</revisions>
</file>

<file path=xl/revisions/revisionLog10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41" sId="12">
    <oc r="AD32">
      <f>C32+E32+G32+I32+K32+M32+U32</f>
    </oc>
    <nc r="AD32"/>
  </rcc>
  <rcc rId="20642" sId="12">
    <oc r="AD24">
      <f>C24+E24+G24+I24+K24+M24+U24</f>
    </oc>
    <nc r="AD24"/>
  </rcc>
  <rcc rId="20643" sId="12">
    <oc r="AD16">
      <f>C16+E16+G16+I16+K16+M16+U16</f>
    </oc>
    <nc r="AD16"/>
  </rcc>
  <rcc rId="20644" sId="12">
    <oc r="AD8">
      <f>C8+E8+G8+I8+K8+M8+U8</f>
    </oc>
    <nc r="AD8"/>
  </rcc>
</revisions>
</file>

<file path=xl/revisions/revisionLog10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W46" start="0" length="0">
    <dxf>
      <fill>
        <patternFill patternType="none">
          <bgColor indexed="65"/>
        </patternFill>
      </fill>
    </dxf>
  </rfmt>
  <rfmt sheetId="12" sqref="X46" start="0" length="0">
    <dxf>
      <fill>
        <patternFill patternType="none">
          <bgColor indexed="65"/>
        </patternFill>
      </fill>
    </dxf>
  </rfmt>
  <rcc rId="20645" sId="12">
    <oc r="W46" t="inlineStr">
      <is>
        <t>bis 27.12.23 -&gt; OK / JX</t>
      </is>
    </oc>
    <nc r="W46"/>
  </rcc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10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L46">
    <dxf>
      <fill>
        <patternFill patternType="none">
          <bgColor auto="1"/>
        </patternFill>
      </fill>
    </dxf>
  </rfmt>
  <rfmt sheetId="12" sqref="N46">
    <dxf>
      <fill>
        <patternFill patternType="none">
          <bgColor auto="1"/>
        </patternFill>
      </fill>
    </dxf>
  </rfmt>
  <rcc rId="20658" sId="12">
    <oc r="C46" t="inlineStr">
      <is>
        <t>bis 30.12.23 OK</t>
      </is>
    </oc>
    <nc r="C46" t="inlineStr">
      <is>
        <t>bis 30.12./OK</t>
      </is>
    </nc>
  </rcc>
  <rcc rId="20659" sId="12">
    <oc r="E46" t="inlineStr">
      <is>
        <t>bis 30.12.23 ok</t>
      </is>
    </oc>
    <nc r="E46" t="inlineStr">
      <is>
        <t>bis 30.12./OK</t>
      </is>
    </nc>
  </rcc>
  <rcc rId="20660" sId="12" odxf="1" dxf="1">
    <oc r="G46" t="inlineStr">
      <is>
        <t>bis 30.12.23 OK</t>
      </is>
    </oc>
    <nc r="G46" t="inlineStr">
      <is>
        <t>bis 30.12./OK</t>
      </is>
    </nc>
    <odxf>
      <font>
        <sz val="10"/>
        <name val="DIN Offc"/>
        <scheme val="none"/>
      </font>
    </odxf>
    <ndxf>
      <font>
        <sz val="11"/>
        <color theme="1"/>
        <name val="Calibri"/>
        <family val="2"/>
        <scheme val="minor"/>
      </font>
    </ndxf>
  </rcc>
  <rcc rId="20661" sId="12">
    <oc r="K46" t="inlineStr">
      <is>
        <t>bis 30.12.23 ok</t>
      </is>
    </oc>
    <nc r="K46" t="inlineStr">
      <is>
        <t>bis 30.12./OK</t>
      </is>
    </nc>
  </rcc>
  <rcc rId="20662" sId="12">
    <oc r="M46" t="inlineStr">
      <is>
        <t>bis 30.12.23 ok</t>
      </is>
    </oc>
    <nc r="M46" t="inlineStr">
      <is>
        <t>bis 30.12./OK</t>
      </is>
    </nc>
  </rcc>
  <rcc rId="20663" sId="12">
    <oc r="Q46" t="inlineStr">
      <is>
        <t>bis 30.12.23 OK</t>
      </is>
    </oc>
    <nc r="Q46" t="inlineStr">
      <is>
        <t>bis 30.12./OK</t>
      </is>
    </nc>
  </rcc>
  <rfmt sheetId="12" sqref="R46" start="0" length="0">
    <dxf>
      <fill>
        <patternFill patternType="none">
          <bgColor indexed="65"/>
        </patternFill>
      </fill>
    </dxf>
  </rfmt>
  <rfmt sheetId="12" sqref="F46" start="0" length="0">
    <dxf>
      <fill>
        <patternFill patternType="none">
          <bgColor indexed="65"/>
        </patternFill>
      </fill>
    </dxf>
  </rfmt>
  <rfmt sheetId="12" sqref="H46" start="0" length="0">
    <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</dxf>
  </rfmt>
  <rfmt sheetId="12" sqref="D46" start="0" length="0">
    <dxf>
      <fill>
        <patternFill patternType="none">
          <bgColor indexed="65"/>
        </patternFill>
      </fill>
    </dxf>
  </rfmt>
</revisions>
</file>

<file path=xl/revisions/revisionLog10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D46" start="0" length="0">
    <dxf>
      <fill>
        <patternFill patternType="solid">
          <bgColor rgb="FF00B050"/>
        </patternFill>
      </fill>
    </dxf>
  </rfmt>
  <rcc rId="20664" sId="12">
    <nc r="AD46" t="inlineStr">
      <is>
        <t>bis 30.12./OK</t>
      </is>
    </nc>
  </rcc>
</revisions>
</file>

<file path=xl/revisions/revisionLog10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10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D25D17F-B06A-43C0-9441-C66A30641AF9}" action="delete"/>
  <rdn rId="0" localSheetId="1" customView="1" name="Z_5D25D17F_B06A_43C0_9441_C66A30641AF9_.wvu.PrintArea" hidden="1" oldHidden="1">
    <formula>'01_23'!$A$1:$T$45</formula>
    <oldFormula>'01_23'!$A$1:$T$45</oldFormula>
  </rdn>
  <rdn rId="0" localSheetId="2" customView="1" name="Z_5D25D17F_B06A_43C0_9441_C66A30641AF9_.wvu.PrintArea" hidden="1" oldHidden="1">
    <formula>'02_23'!$A$1:$T$41</formula>
    <oldFormula>'02_23'!$A$1:$T$41</oldFormula>
  </rdn>
  <rdn rId="0" localSheetId="3" customView="1" name="Z_5D25D17F_B06A_43C0_9441_C66A30641AF9_.wvu.PrintArea" hidden="1" oldHidden="1">
    <formula>'03_23'!$A$1:$X$44</formula>
    <oldFormula>'03_23'!$A$1:$X$44</oldFormula>
  </rdn>
  <rdn rId="0" localSheetId="4" customView="1" name="Z_5D25D17F_B06A_43C0_9441_C66A30641AF9_.wvu.PrintArea" hidden="1" oldHidden="1">
    <formula>'04_23'!$A$1:$X$43</formula>
    <oldFormula>'04_23'!$A$1:$X$43</oldFormula>
  </rdn>
  <rdn rId="0" localSheetId="5" customView="1" name="Z_5D25D17F_B06A_43C0_9441_C66A30641AF9_.wvu.PrintArea" hidden="1" oldHidden="1">
    <formula>'05_23'!$A$1:$X$44</formula>
    <oldFormula>'05_23'!$A$1:$X$44</oldFormula>
  </rdn>
  <rdn rId="0" localSheetId="6" customView="1" name="Z_5D25D17F_B06A_43C0_9441_C66A30641AF9_.wvu.PrintArea" hidden="1" oldHidden="1">
    <formula>'06_23'!$A$1:$X$43</formula>
    <oldFormula>'06_23'!$A$1:$X$43</oldFormula>
  </rdn>
  <rdn rId="0" localSheetId="7" customView="1" name="Z_5D25D17F_B06A_43C0_9441_C66A30641AF9_.wvu.PrintArea" hidden="1" oldHidden="1">
    <formula>'07_23'!$A$1:$X$45</formula>
    <oldFormula>'07_23'!$A$1:$X$45</oldFormula>
  </rdn>
  <rdn rId="0" localSheetId="8" customView="1" name="Z_5D25D17F_B06A_43C0_9441_C66A30641AF9_.wvu.PrintArea" hidden="1" oldHidden="1">
    <formula>'08_23'!$A$1:$X$44</formula>
    <oldFormula>'08_23'!$A$1:$X$44</oldFormula>
  </rdn>
  <rdn rId="0" localSheetId="9" customView="1" name="Z_5D25D17F_B06A_43C0_9441_C66A30641AF9_.wvu.PrintArea" hidden="1" oldHidden="1">
    <formula>'09_23'!$A$1:$X$43</formula>
    <oldFormula>'09_23'!$A$1:$X$43</oldFormula>
  </rdn>
  <rdn rId="0" localSheetId="10" customView="1" name="Z_5D25D17F_B06A_43C0_9441_C66A30641AF9_.wvu.PrintArea" hidden="1" oldHidden="1">
    <formula>'10_23'!$A$1:$X$45</formula>
    <oldFormula>'10_23'!$A$1:$X$45</oldFormula>
  </rdn>
  <rdn rId="0" localSheetId="11" customView="1" name="Z_5D25D17F_B06A_43C0_9441_C66A30641AF9_.wvu.PrintArea" hidden="1" oldHidden="1">
    <formula>'11_23'!$A$1:$X$43</formula>
    <oldFormula>'11_23'!$A$1:$X$43</oldFormula>
  </rdn>
  <rdn rId="0" localSheetId="12" customView="1" name="Z_5D25D17F_B06A_43C0_9441_C66A30641AF9_.wvu.PrintArea" hidden="1" oldHidden="1">
    <formula>'12_23'!$A$1:$X$44</formula>
    <oldFormula>'12_23'!$A$1:$X$44</oldFormula>
  </rdn>
  <rcv guid="{5D25D17F-B06A-43C0-9441-C66A30641AF9}" action="add"/>
</revisions>
</file>

<file path=xl/revisions/revisionLog10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89" sId="12" numFmtId="4">
    <nc r="C39">
      <v>39045</v>
    </nc>
  </rcc>
  <rcc rId="20690" sId="12" numFmtId="4">
    <nc r="E39">
      <v>0</v>
    </nc>
  </rcc>
  <rcc rId="20691" sId="12" numFmtId="4">
    <nc r="G39">
      <v>0</v>
    </nc>
  </rcc>
  <rcc rId="20692" sId="12" numFmtId="4">
    <nc r="K39">
      <v>0</v>
    </nc>
  </rcc>
  <rcc rId="20693" sId="12" numFmtId="4">
    <nc r="M39">
      <v>0</v>
    </nc>
  </rcc>
  <rcc rId="20694" sId="12" numFmtId="4">
    <nc r="Q39">
      <v>20604.2</v>
    </nc>
  </rcc>
  <rcv guid="{7839E6FF-B113-433B-B093-0FC09532A527}" action="delete"/>
  <rdn rId="0" localSheetId="1" customView="1" name="Z_7839E6FF_B113_433B_B093_0FC09532A527_.wvu.PrintArea" hidden="1" oldHidden="1">
    <formula>'01_23'!$A$1:$T$45</formula>
    <oldFormula>'01_23'!$A$1:$T$45</oldFormula>
  </rdn>
  <rdn rId="0" localSheetId="2" customView="1" name="Z_7839E6FF_B113_433B_B093_0FC09532A527_.wvu.PrintArea" hidden="1" oldHidden="1">
    <formula>'02_23'!$A$1:$T$41</formula>
    <oldFormula>'02_23'!$A$1:$T$41</oldFormula>
  </rdn>
  <rdn rId="0" localSheetId="3" customView="1" name="Z_7839E6FF_B113_433B_B093_0FC09532A527_.wvu.PrintArea" hidden="1" oldHidden="1">
    <formula>'03_23'!$A$1:$X$44</formula>
    <oldFormula>'03_23'!$A$1:$X$44</oldFormula>
  </rdn>
  <rdn rId="0" localSheetId="4" customView="1" name="Z_7839E6FF_B113_433B_B093_0FC09532A527_.wvu.PrintArea" hidden="1" oldHidden="1">
    <formula>'04_23'!$A$1:$X$43</formula>
    <oldFormula>'04_23'!$A$1:$X$43</oldFormula>
  </rdn>
  <rdn rId="0" localSheetId="5" customView="1" name="Z_7839E6FF_B113_433B_B093_0FC09532A527_.wvu.PrintArea" hidden="1" oldHidden="1">
    <formula>'05_23'!$A$1:$X$44</formula>
    <oldFormula>'05_23'!$A$1:$X$44</oldFormula>
  </rdn>
  <rdn rId="0" localSheetId="6" customView="1" name="Z_7839E6FF_B113_433B_B093_0FC09532A527_.wvu.PrintArea" hidden="1" oldHidden="1">
    <formula>'06_23'!$A$1:$X$43</formula>
    <oldFormula>'06_23'!$A$1:$X$43</oldFormula>
  </rdn>
  <rdn rId="0" localSheetId="7" customView="1" name="Z_7839E6FF_B113_433B_B093_0FC09532A527_.wvu.PrintArea" hidden="1" oldHidden="1">
    <formula>'07_23'!$A$1:$X$45</formula>
    <oldFormula>'07_23'!$A$1:$X$45</oldFormula>
  </rdn>
  <rdn rId="0" localSheetId="8" customView="1" name="Z_7839E6FF_B113_433B_B093_0FC09532A527_.wvu.PrintArea" hidden="1" oldHidden="1">
    <formula>'08_23'!$A$1:$X$44</formula>
    <oldFormula>'08_23'!$A$1:$X$44</oldFormula>
  </rdn>
  <rdn rId="0" localSheetId="9" customView="1" name="Z_7839E6FF_B113_433B_B093_0FC09532A527_.wvu.PrintArea" hidden="1" oldHidden="1">
    <formula>'09_23'!$A$1:$X$43</formula>
    <oldFormula>'09_23'!$A$1:$X$43</oldFormula>
  </rdn>
  <rdn rId="0" localSheetId="10" customView="1" name="Z_7839E6FF_B113_433B_B093_0FC09532A527_.wvu.PrintArea" hidden="1" oldHidden="1">
    <formula>'10_23'!$A$1:$X$45</formula>
    <oldFormula>'10_23'!$A$1:$X$45</oldFormula>
  </rdn>
  <rdn rId="0" localSheetId="11" customView="1" name="Z_7839E6FF_B113_433B_B093_0FC09532A527_.wvu.PrintArea" hidden="1" oldHidden="1">
    <formula>'11_23'!$A$1:$X$43</formula>
    <oldFormula>'11_23'!$A$1:$X$43</oldFormula>
  </rdn>
  <rdn rId="0" localSheetId="12" customView="1" name="Z_7839E6FF_B113_433B_B093_0FC09532A527_.wvu.PrintArea" hidden="1" oldHidden="1">
    <formula>'12_23'!$A$1:$X$44</formula>
    <oldFormula>'12_23'!$A$1:$X$44</oldFormula>
  </rdn>
  <rcv guid="{7839E6FF-B113-433B-B093-0FC09532A527}" action="add"/>
</revisions>
</file>

<file path=xl/revisions/revisionLog10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10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19" sId="12" odxf="1" dxf="1">
    <oc r="Q46" t="inlineStr">
      <is>
        <t>bis 30.12./OK</t>
      </is>
    </oc>
    <nc r="Q46"/>
    <ndxf>
      <fill>
        <patternFill patternType="none">
          <bgColor indexed="65"/>
        </patternFill>
      </fill>
    </ndxf>
  </rcc>
  <rcc rId="20720" sId="12">
    <oc r="K46" t="inlineStr">
      <is>
        <t>bis 30.12./OK</t>
      </is>
    </oc>
    <nc r="K46"/>
  </rcc>
  <rcc rId="20721" sId="12">
    <oc r="M46" t="inlineStr">
      <is>
        <t>bis 30.12./OK</t>
      </is>
    </oc>
    <nc r="M46"/>
  </rcc>
  <rfmt sheetId="12" sqref="K46:M46">
    <dxf>
      <fill>
        <patternFill patternType="none">
          <bgColor auto="1"/>
        </patternFill>
      </fill>
    </dxf>
  </rfmt>
  <rfmt sheetId="12" sqref="C46:G46">
    <dxf>
      <fill>
        <patternFill patternType="none">
          <bgColor auto="1"/>
        </patternFill>
      </fill>
    </dxf>
  </rfmt>
  <rcc rId="20722" sId="12">
    <oc r="C46" t="inlineStr">
      <is>
        <t>bis 30.12./OK</t>
      </is>
    </oc>
    <nc r="C46"/>
  </rcc>
  <rcc rId="20723" sId="12">
    <oc r="E46" t="inlineStr">
      <is>
        <t>bis 30.12./OK</t>
      </is>
    </oc>
    <nc r="E46"/>
  </rcc>
  <rcc rId="20724" sId="12">
    <oc r="G46" t="inlineStr">
      <is>
        <t>bis 30.12./OK</t>
      </is>
    </oc>
    <nc r="G46"/>
  </rcc>
  <rcc rId="20725" sId="12" odxf="1" dxf="1">
    <nc r="AD40">
      <f>SUM(AD5:AD39)</f>
    </nc>
    <odxf>
      <numFmt numFmtId="0" formatCode="General"/>
    </odxf>
    <ndxf>
      <numFmt numFmtId="4" formatCode="#,##0.00"/>
    </ndxf>
  </rcc>
  <rcc rId="20726" sId="12">
    <oc r="AD46" t="inlineStr">
      <is>
        <t>bis 30.12./OK</t>
      </is>
    </oc>
    <nc r="AD46"/>
  </rcc>
  <rfmt sheetId="12" sqref="AD46">
    <dxf>
      <fill>
        <patternFill patternType="none">
          <bgColor auto="1"/>
        </patternFill>
      </fill>
    </dxf>
  </rfmt>
</revisions>
</file>

<file path=xl/revisions/revisionLog10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27" sId="14" numFmtId="34">
    <nc r="L20">
      <v>43.03</v>
    </nc>
  </rcc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10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10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52" sId="12">
    <oc r="AD9">
      <f>C9+E9+G9+I9+K9+M9+U9</f>
    </oc>
    <nc r="AD9">
      <f>C9+E9+G9+I9+K9+M9+U9</f>
    </nc>
  </rcc>
</revisions>
</file>

<file path=xl/revisions/revisionLog10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1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65" sId="1" odxf="1" dxf="1">
    <nc r="J48">
      <f>C42+E42+G42+K42+M42</f>
    </nc>
    <odxf>
      <numFmt numFmtId="0" formatCode="General"/>
    </odxf>
    <ndxf>
      <numFmt numFmtId="4" formatCode="#,##0.00"/>
    </ndxf>
  </rcc>
</revisions>
</file>

<file path=xl/revisions/revisionLog1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1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revisionLog1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C78804EC_14F7_46C5_9444_E096CDC58DC2_.wvu.PrintArea" hidden="1" oldHidden="1">
    <formula>'01_23'!$A$1:$T$45</formula>
  </rdn>
  <rdn rId="0" localSheetId="2" customView="1" name="Z_C78804EC_14F7_46C5_9444_E096CDC58DC2_.wvu.PrintArea" hidden="1" oldHidden="1">
    <formula>'02_23'!$A$1:$T$41</formula>
  </rdn>
  <rdn rId="0" localSheetId="3" customView="1" name="Z_C78804EC_14F7_46C5_9444_E096CDC58DC2_.wvu.PrintArea" hidden="1" oldHidden="1">
    <formula>'03_23'!$A$1:$X$44</formula>
  </rdn>
  <rdn rId="0" localSheetId="4" customView="1" name="Z_C78804EC_14F7_46C5_9444_E096CDC58DC2_.wvu.PrintArea" hidden="1" oldHidden="1">
    <formula>'04_23'!$A$1:$X$43</formula>
  </rdn>
  <rdn rId="0" localSheetId="5" customView="1" name="Z_C78804EC_14F7_46C5_9444_E096CDC58DC2_.wvu.PrintArea" hidden="1" oldHidden="1">
    <formula>'05_23'!$A$1:$X$44</formula>
  </rdn>
  <rdn rId="0" localSheetId="6" customView="1" name="Z_C78804EC_14F7_46C5_9444_E096CDC58DC2_.wvu.PrintArea" hidden="1" oldHidden="1">
    <formula>'06_23'!$A$1:$X$43</formula>
  </rdn>
  <rdn rId="0" localSheetId="7" customView="1" name="Z_C78804EC_14F7_46C5_9444_E096CDC58DC2_.wvu.PrintArea" hidden="1" oldHidden="1">
    <formula>'07_23'!$A$1:$X$45</formula>
  </rdn>
  <rdn rId="0" localSheetId="8" customView="1" name="Z_C78804EC_14F7_46C5_9444_E096CDC58DC2_.wvu.PrintArea" hidden="1" oldHidden="1">
    <formula>'08_23'!$A$1:$X$44</formula>
  </rdn>
  <rdn rId="0" localSheetId="9" customView="1" name="Z_C78804EC_14F7_46C5_9444_E096CDC58DC2_.wvu.PrintArea" hidden="1" oldHidden="1">
    <formula>'09_23'!$A$1:$X$43</formula>
  </rdn>
  <rdn rId="0" localSheetId="10" customView="1" name="Z_C78804EC_14F7_46C5_9444_E096CDC58DC2_.wvu.PrintArea" hidden="1" oldHidden="1">
    <formula>'10_23'!$A$1:$X$45</formula>
  </rdn>
  <rdn rId="0" localSheetId="11" customView="1" name="Z_C78804EC_14F7_46C5_9444_E096CDC58DC2_.wvu.PrintArea" hidden="1" oldHidden="1">
    <formula>'11_23'!$A$1:$X$43</formula>
  </rdn>
  <rdn rId="0" localSheetId="12" customView="1" name="Z_C78804EC_14F7_46C5_9444_E096CDC58DC2_.wvu.PrintArea" hidden="1" oldHidden="1">
    <formula>'12_23'!$A$1:$X$44</formula>
  </rdn>
  <rcv guid="{C78804EC-14F7-46C5-9444-E096CDC58DC2}" action="add"/>
</revisions>
</file>

<file path=xl/revisions/revisionLog1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F7A225A-03CC-4C3E-9ABA-50B66929A417}" action="delete"/>
  <rdn rId="0" localSheetId="1" customView="1" name="Z_2F7A225A_03CC_4C3E_9ABA_50B66929A417_.wvu.PrintArea" hidden="1" oldHidden="1">
    <formula>'01_23'!$A$1:$T$45</formula>
    <oldFormula>'01_23'!$A$1:$T$45</oldFormula>
  </rdn>
  <rdn rId="0" localSheetId="2" customView="1" name="Z_2F7A225A_03CC_4C3E_9ABA_50B66929A417_.wvu.PrintArea" hidden="1" oldHidden="1">
    <formula>'02_23'!$A$1:$T$41</formula>
    <oldFormula>'02_23'!$A$1:$T$41</oldFormula>
  </rdn>
  <rdn rId="0" localSheetId="3" customView="1" name="Z_2F7A225A_03CC_4C3E_9ABA_50B66929A417_.wvu.PrintArea" hidden="1" oldHidden="1">
    <formula>'03_23'!$A$1:$X$44</formula>
    <oldFormula>'03_23'!$A$1:$X$44</oldFormula>
  </rdn>
  <rdn rId="0" localSheetId="4" customView="1" name="Z_2F7A225A_03CC_4C3E_9ABA_50B66929A417_.wvu.PrintArea" hidden="1" oldHidden="1">
    <formula>'04_23'!$A$1:$X$43</formula>
    <oldFormula>'04_23'!$A$1:$X$43</oldFormula>
  </rdn>
  <rdn rId="0" localSheetId="5" customView="1" name="Z_2F7A225A_03CC_4C3E_9ABA_50B66929A417_.wvu.PrintArea" hidden="1" oldHidden="1">
    <formula>'05_23'!$A$1:$X$44</formula>
    <oldFormula>'05_23'!$A$1:$X$44</oldFormula>
  </rdn>
  <rdn rId="0" localSheetId="6" customView="1" name="Z_2F7A225A_03CC_4C3E_9ABA_50B66929A417_.wvu.PrintArea" hidden="1" oldHidden="1">
    <formula>'06_23'!$A$1:$X$43</formula>
    <oldFormula>'06_23'!$A$1:$X$43</oldFormula>
  </rdn>
  <rdn rId="0" localSheetId="7" customView="1" name="Z_2F7A225A_03CC_4C3E_9ABA_50B66929A417_.wvu.PrintArea" hidden="1" oldHidden="1">
    <formula>'07_23'!$A$1:$X$45</formula>
    <oldFormula>'07_23'!$A$1:$X$45</oldFormula>
  </rdn>
  <rdn rId="0" localSheetId="8" customView="1" name="Z_2F7A225A_03CC_4C3E_9ABA_50B66929A417_.wvu.PrintArea" hidden="1" oldHidden="1">
    <formula>'08_23'!$A$1:$X$44</formula>
    <oldFormula>'08_23'!$A$1:$X$44</oldFormula>
  </rdn>
  <rdn rId="0" localSheetId="9" customView="1" name="Z_2F7A225A_03CC_4C3E_9ABA_50B66929A417_.wvu.PrintArea" hidden="1" oldHidden="1">
    <formula>'09_23'!$A$1:$X$43</formula>
    <oldFormula>'09_23'!$A$1:$X$43</oldFormula>
  </rdn>
  <rdn rId="0" localSheetId="10" customView="1" name="Z_2F7A225A_03CC_4C3E_9ABA_50B66929A417_.wvu.PrintArea" hidden="1" oldHidden="1">
    <formula>'10_23'!$A$1:$X$45</formula>
    <oldFormula>'10_23'!$A$1:$X$45</oldFormula>
  </rdn>
  <rdn rId="0" localSheetId="11" customView="1" name="Z_2F7A225A_03CC_4C3E_9ABA_50B66929A417_.wvu.PrintArea" hidden="1" oldHidden="1">
    <formula>'11_23'!$A$1:$X$43</formula>
    <oldFormula>'11_23'!$A$1:$X$43</oldFormula>
  </rdn>
  <rdn rId="0" localSheetId="12" customView="1" name="Z_2F7A225A_03CC_4C3E_9ABA_50B66929A417_.wvu.PrintArea" hidden="1" oldHidden="1">
    <formula>'12_23'!$A$1:$X$44</formula>
    <oldFormula>'12_23'!$A$1:$X$44</oldFormula>
  </rdn>
  <rcv guid="{2F7A225A-03CC-4C3E-9ABA-50B66929A417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6">
  <userInfo guid="{55D904AD-AFD4-4C7C-83D0-6BE33C9FE4FF}" name="Sonne Seehotel Stefan Fuchs" id="-1553216553" dateTime="2023-03-09T14:02:54"/>
  <userInfo guid="{4C78CCCC-5439-4AB2-9F39-71651575AA2C}" name="Sonne Seehotel Robine Widmer" id="-1644943146" dateTime="2023-06-02T16:05:54"/>
  <userInfo guid="{5D9A1265-CEA2-4694-A34D-522322CEA717}" name="Sonne Seehotel Robine Widmer" id="-1644949205" dateTime="2023-06-30T09:03:19"/>
  <userInfo guid="{207B15A6-FD2A-4A8B-A7CC-F7DF6A74BC70}" name="Sonne Seehotel Stefan Fuchs" id="-1553215224" dateTime="2023-09-10T13:08:05"/>
  <userInfo guid="{CA4F6D20-39FF-4937-8AC1-F26A51411930}" name="Sonne Seehotel Stefan Fuchs" id="-1553246608" dateTime="2023-10-19T13:55:53"/>
  <userInfo guid="{5B4185E1-060B-4DDA-8F1D-AC02E96810E8}" name="Sonne Seehotel Marcel Thoma" id="-1276566595" dateTime="2024-08-17T17:59:36"/>
</us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.bin"/><Relationship Id="rId3" Type="http://schemas.openxmlformats.org/officeDocument/2006/relationships/printerSettings" Target="../printerSettings/printerSettings12.bin"/><Relationship Id="rId7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6" Type="http://schemas.openxmlformats.org/officeDocument/2006/relationships/printerSettings" Target="../printerSettings/printerSettings15.bin"/><Relationship Id="rId5" Type="http://schemas.openxmlformats.org/officeDocument/2006/relationships/printerSettings" Target="../printerSettings/printerSettings14.bin"/><Relationship Id="rId10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13.bin"/><Relationship Id="rId9" Type="http://schemas.openxmlformats.org/officeDocument/2006/relationships/printerSettings" Target="../printerSettings/printerSettings18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6.bin"/><Relationship Id="rId3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10" Type="http://schemas.openxmlformats.org/officeDocument/2006/relationships/vmlDrawing" Target="../drawings/vmlDrawing3.vml"/><Relationship Id="rId4" Type="http://schemas.openxmlformats.org/officeDocument/2006/relationships/printerSettings" Target="../printerSettings/printerSettings22.bin"/><Relationship Id="rId9" Type="http://schemas.openxmlformats.org/officeDocument/2006/relationships/printerSettings" Target="../printerSettings/printerSettings27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5.bin"/><Relationship Id="rId3" Type="http://schemas.openxmlformats.org/officeDocument/2006/relationships/printerSettings" Target="../printerSettings/printerSettings30.bin"/><Relationship Id="rId7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6" Type="http://schemas.openxmlformats.org/officeDocument/2006/relationships/printerSettings" Target="../printerSettings/printerSettings33.bin"/><Relationship Id="rId5" Type="http://schemas.openxmlformats.org/officeDocument/2006/relationships/printerSettings" Target="../printerSettings/printerSettings32.bin"/><Relationship Id="rId10" Type="http://schemas.openxmlformats.org/officeDocument/2006/relationships/vmlDrawing" Target="../drawings/vmlDrawing4.vml"/><Relationship Id="rId4" Type="http://schemas.openxmlformats.org/officeDocument/2006/relationships/printerSettings" Target="../printerSettings/printerSettings31.bin"/><Relationship Id="rId9" Type="http://schemas.openxmlformats.org/officeDocument/2006/relationships/printerSettings" Target="../printerSettings/printerSettings36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4.bin"/><Relationship Id="rId3" Type="http://schemas.openxmlformats.org/officeDocument/2006/relationships/printerSettings" Target="../printerSettings/printerSettings39.bin"/><Relationship Id="rId7" Type="http://schemas.openxmlformats.org/officeDocument/2006/relationships/printerSettings" Target="../printerSettings/printerSettings43.bin"/><Relationship Id="rId12" Type="http://schemas.openxmlformats.org/officeDocument/2006/relationships/comments" Target="../comments1.xml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6" Type="http://schemas.openxmlformats.org/officeDocument/2006/relationships/printerSettings" Target="../printerSettings/printerSettings42.bin"/><Relationship Id="rId11" Type="http://schemas.openxmlformats.org/officeDocument/2006/relationships/vmlDrawing" Target="../drawings/vmlDrawing6.vml"/><Relationship Id="rId5" Type="http://schemas.openxmlformats.org/officeDocument/2006/relationships/printerSettings" Target="../printerSettings/printerSettings41.bin"/><Relationship Id="rId10" Type="http://schemas.openxmlformats.org/officeDocument/2006/relationships/vmlDrawing" Target="../drawings/vmlDrawing5.vml"/><Relationship Id="rId4" Type="http://schemas.openxmlformats.org/officeDocument/2006/relationships/printerSettings" Target="../printerSettings/printerSettings40.bin"/><Relationship Id="rId9" Type="http://schemas.openxmlformats.org/officeDocument/2006/relationships/printerSettings" Target="../printerSettings/printerSettings4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3.bin"/><Relationship Id="rId3" Type="http://schemas.openxmlformats.org/officeDocument/2006/relationships/printerSettings" Target="../printerSettings/printerSettings48.bin"/><Relationship Id="rId7" Type="http://schemas.openxmlformats.org/officeDocument/2006/relationships/printerSettings" Target="../printerSettings/printerSettings52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6" Type="http://schemas.openxmlformats.org/officeDocument/2006/relationships/printerSettings" Target="../printerSettings/printerSettings51.bin"/><Relationship Id="rId5" Type="http://schemas.openxmlformats.org/officeDocument/2006/relationships/printerSettings" Target="../printerSettings/printerSettings50.bin"/><Relationship Id="rId10" Type="http://schemas.openxmlformats.org/officeDocument/2006/relationships/vmlDrawing" Target="../drawings/vmlDrawing7.vml"/><Relationship Id="rId4" Type="http://schemas.openxmlformats.org/officeDocument/2006/relationships/printerSettings" Target="../printerSettings/printerSettings49.bin"/><Relationship Id="rId9" Type="http://schemas.openxmlformats.org/officeDocument/2006/relationships/printerSettings" Target="../printerSettings/printerSettings5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2.bin"/><Relationship Id="rId3" Type="http://schemas.openxmlformats.org/officeDocument/2006/relationships/printerSettings" Target="../printerSettings/printerSettings57.bin"/><Relationship Id="rId7" Type="http://schemas.openxmlformats.org/officeDocument/2006/relationships/printerSettings" Target="../printerSettings/printerSettings61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Relationship Id="rId6" Type="http://schemas.openxmlformats.org/officeDocument/2006/relationships/printerSettings" Target="../printerSettings/printerSettings60.bin"/><Relationship Id="rId5" Type="http://schemas.openxmlformats.org/officeDocument/2006/relationships/printerSettings" Target="../printerSettings/printerSettings59.bin"/><Relationship Id="rId10" Type="http://schemas.openxmlformats.org/officeDocument/2006/relationships/vmlDrawing" Target="../drawings/vmlDrawing8.vml"/><Relationship Id="rId4" Type="http://schemas.openxmlformats.org/officeDocument/2006/relationships/printerSettings" Target="../printerSettings/printerSettings58.bin"/><Relationship Id="rId9" Type="http://schemas.openxmlformats.org/officeDocument/2006/relationships/printerSettings" Target="../printerSettings/printerSettings6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1.bin"/><Relationship Id="rId3" Type="http://schemas.openxmlformats.org/officeDocument/2006/relationships/printerSettings" Target="../printerSettings/printerSettings66.bin"/><Relationship Id="rId7" Type="http://schemas.openxmlformats.org/officeDocument/2006/relationships/printerSettings" Target="../printerSettings/printerSettings70.bin"/><Relationship Id="rId2" Type="http://schemas.openxmlformats.org/officeDocument/2006/relationships/printerSettings" Target="../printerSettings/printerSettings65.bin"/><Relationship Id="rId1" Type="http://schemas.openxmlformats.org/officeDocument/2006/relationships/printerSettings" Target="../printerSettings/printerSettings64.bin"/><Relationship Id="rId6" Type="http://schemas.openxmlformats.org/officeDocument/2006/relationships/printerSettings" Target="../printerSettings/printerSettings69.bin"/><Relationship Id="rId5" Type="http://schemas.openxmlformats.org/officeDocument/2006/relationships/printerSettings" Target="../printerSettings/printerSettings68.bin"/><Relationship Id="rId10" Type="http://schemas.openxmlformats.org/officeDocument/2006/relationships/vmlDrawing" Target="../drawings/vmlDrawing9.vml"/><Relationship Id="rId4" Type="http://schemas.openxmlformats.org/officeDocument/2006/relationships/printerSettings" Target="../printerSettings/printerSettings67.bin"/><Relationship Id="rId9" Type="http://schemas.openxmlformats.org/officeDocument/2006/relationships/printerSettings" Target="../printerSettings/printerSettings72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0.bin"/><Relationship Id="rId3" Type="http://schemas.openxmlformats.org/officeDocument/2006/relationships/printerSettings" Target="../printerSettings/printerSettings75.bin"/><Relationship Id="rId7" Type="http://schemas.openxmlformats.org/officeDocument/2006/relationships/printerSettings" Target="../printerSettings/printerSettings79.bin"/><Relationship Id="rId2" Type="http://schemas.openxmlformats.org/officeDocument/2006/relationships/printerSettings" Target="../printerSettings/printerSettings74.bin"/><Relationship Id="rId1" Type="http://schemas.openxmlformats.org/officeDocument/2006/relationships/printerSettings" Target="../printerSettings/printerSettings73.bin"/><Relationship Id="rId6" Type="http://schemas.openxmlformats.org/officeDocument/2006/relationships/printerSettings" Target="../printerSettings/printerSettings78.bin"/><Relationship Id="rId5" Type="http://schemas.openxmlformats.org/officeDocument/2006/relationships/printerSettings" Target="../printerSettings/printerSettings77.bin"/><Relationship Id="rId10" Type="http://schemas.openxmlformats.org/officeDocument/2006/relationships/vmlDrawing" Target="../drawings/vmlDrawing10.vml"/><Relationship Id="rId4" Type="http://schemas.openxmlformats.org/officeDocument/2006/relationships/printerSettings" Target="../printerSettings/printerSettings76.bin"/><Relationship Id="rId9" Type="http://schemas.openxmlformats.org/officeDocument/2006/relationships/printerSettings" Target="../printerSettings/printerSettings81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9.bin"/><Relationship Id="rId3" Type="http://schemas.openxmlformats.org/officeDocument/2006/relationships/printerSettings" Target="../printerSettings/printerSettings84.bin"/><Relationship Id="rId7" Type="http://schemas.openxmlformats.org/officeDocument/2006/relationships/printerSettings" Target="../printerSettings/printerSettings88.bin"/><Relationship Id="rId2" Type="http://schemas.openxmlformats.org/officeDocument/2006/relationships/printerSettings" Target="../printerSettings/printerSettings83.bin"/><Relationship Id="rId1" Type="http://schemas.openxmlformats.org/officeDocument/2006/relationships/printerSettings" Target="../printerSettings/printerSettings82.bin"/><Relationship Id="rId6" Type="http://schemas.openxmlformats.org/officeDocument/2006/relationships/printerSettings" Target="../printerSettings/printerSettings87.bin"/><Relationship Id="rId5" Type="http://schemas.openxmlformats.org/officeDocument/2006/relationships/printerSettings" Target="../printerSettings/printerSettings86.bin"/><Relationship Id="rId10" Type="http://schemas.openxmlformats.org/officeDocument/2006/relationships/vmlDrawing" Target="../drawings/vmlDrawing11.vml"/><Relationship Id="rId4" Type="http://schemas.openxmlformats.org/officeDocument/2006/relationships/printerSettings" Target="../printerSettings/printerSettings85.bin"/><Relationship Id="rId9" Type="http://schemas.openxmlformats.org/officeDocument/2006/relationships/printerSettings" Target="../printerSettings/printerSettings9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8.bin"/><Relationship Id="rId3" Type="http://schemas.openxmlformats.org/officeDocument/2006/relationships/printerSettings" Target="../printerSettings/printerSettings93.bin"/><Relationship Id="rId7" Type="http://schemas.openxmlformats.org/officeDocument/2006/relationships/printerSettings" Target="../printerSettings/printerSettings97.bin"/><Relationship Id="rId2" Type="http://schemas.openxmlformats.org/officeDocument/2006/relationships/printerSettings" Target="../printerSettings/printerSettings92.bin"/><Relationship Id="rId1" Type="http://schemas.openxmlformats.org/officeDocument/2006/relationships/printerSettings" Target="../printerSettings/printerSettings91.bin"/><Relationship Id="rId6" Type="http://schemas.openxmlformats.org/officeDocument/2006/relationships/printerSettings" Target="../printerSettings/printerSettings96.bin"/><Relationship Id="rId5" Type="http://schemas.openxmlformats.org/officeDocument/2006/relationships/printerSettings" Target="../printerSettings/printerSettings95.bin"/><Relationship Id="rId10" Type="http://schemas.openxmlformats.org/officeDocument/2006/relationships/vmlDrawing" Target="../drawings/vmlDrawing12.vml"/><Relationship Id="rId4" Type="http://schemas.openxmlformats.org/officeDocument/2006/relationships/printerSettings" Target="../printerSettings/printerSettings94.bin"/><Relationship Id="rId9" Type="http://schemas.openxmlformats.org/officeDocument/2006/relationships/printerSettings" Target="../printerSettings/printerSettings9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7.bin"/><Relationship Id="rId3" Type="http://schemas.openxmlformats.org/officeDocument/2006/relationships/printerSettings" Target="../printerSettings/printerSettings102.bin"/><Relationship Id="rId7" Type="http://schemas.openxmlformats.org/officeDocument/2006/relationships/printerSettings" Target="../printerSettings/printerSettings106.bin"/><Relationship Id="rId2" Type="http://schemas.openxmlformats.org/officeDocument/2006/relationships/printerSettings" Target="../printerSettings/printerSettings101.bin"/><Relationship Id="rId1" Type="http://schemas.openxmlformats.org/officeDocument/2006/relationships/printerSettings" Target="../printerSettings/printerSettings100.bin"/><Relationship Id="rId6" Type="http://schemas.openxmlformats.org/officeDocument/2006/relationships/printerSettings" Target="../printerSettings/printerSettings105.bin"/><Relationship Id="rId5" Type="http://schemas.openxmlformats.org/officeDocument/2006/relationships/printerSettings" Target="../printerSettings/printerSettings104.bin"/><Relationship Id="rId10" Type="http://schemas.openxmlformats.org/officeDocument/2006/relationships/vmlDrawing" Target="../drawings/vmlDrawing13.vml"/><Relationship Id="rId4" Type="http://schemas.openxmlformats.org/officeDocument/2006/relationships/printerSettings" Target="../printerSettings/printerSettings103.bin"/><Relationship Id="rId9" Type="http://schemas.openxmlformats.org/officeDocument/2006/relationships/printerSettings" Target="../printerSettings/printerSettings108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6.bin"/><Relationship Id="rId3" Type="http://schemas.openxmlformats.org/officeDocument/2006/relationships/printerSettings" Target="../printerSettings/printerSettings111.bin"/><Relationship Id="rId7" Type="http://schemas.openxmlformats.org/officeDocument/2006/relationships/printerSettings" Target="../printerSettings/printerSettings115.bin"/><Relationship Id="rId2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109.bin"/><Relationship Id="rId6" Type="http://schemas.openxmlformats.org/officeDocument/2006/relationships/printerSettings" Target="../printerSettings/printerSettings114.bin"/><Relationship Id="rId5" Type="http://schemas.openxmlformats.org/officeDocument/2006/relationships/printerSettings" Target="../printerSettings/printerSettings113.bin"/><Relationship Id="rId10" Type="http://schemas.openxmlformats.org/officeDocument/2006/relationships/vmlDrawing" Target="../drawings/vmlDrawing14.vml"/><Relationship Id="rId4" Type="http://schemas.openxmlformats.org/officeDocument/2006/relationships/printerSettings" Target="../printerSettings/printerSettings112.bin"/><Relationship Id="rId9" Type="http://schemas.openxmlformats.org/officeDocument/2006/relationships/printerSettings" Target="../printerSettings/printerSettings117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5.bin"/><Relationship Id="rId3" Type="http://schemas.openxmlformats.org/officeDocument/2006/relationships/printerSettings" Target="../printerSettings/printerSettings120.bin"/><Relationship Id="rId7" Type="http://schemas.openxmlformats.org/officeDocument/2006/relationships/printerSettings" Target="../printerSettings/printerSettings124.bin"/><Relationship Id="rId2" Type="http://schemas.openxmlformats.org/officeDocument/2006/relationships/printerSettings" Target="../printerSettings/printerSettings119.bin"/><Relationship Id="rId1" Type="http://schemas.openxmlformats.org/officeDocument/2006/relationships/printerSettings" Target="../printerSettings/printerSettings118.bin"/><Relationship Id="rId6" Type="http://schemas.openxmlformats.org/officeDocument/2006/relationships/printerSettings" Target="../printerSettings/printerSettings123.bin"/><Relationship Id="rId5" Type="http://schemas.openxmlformats.org/officeDocument/2006/relationships/printerSettings" Target="../printerSettings/printerSettings122.bin"/><Relationship Id="rId10" Type="http://schemas.openxmlformats.org/officeDocument/2006/relationships/vmlDrawing" Target="../drawings/vmlDrawing15.vml"/><Relationship Id="rId4" Type="http://schemas.openxmlformats.org/officeDocument/2006/relationships/printerSettings" Target="../printerSettings/printerSettings121.bin"/><Relationship Id="rId9" Type="http://schemas.openxmlformats.org/officeDocument/2006/relationships/printerSettings" Target="../printerSettings/printerSettings126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4.bin"/><Relationship Id="rId3" Type="http://schemas.openxmlformats.org/officeDocument/2006/relationships/printerSettings" Target="../printerSettings/printerSettings129.bin"/><Relationship Id="rId7" Type="http://schemas.openxmlformats.org/officeDocument/2006/relationships/printerSettings" Target="../printerSettings/printerSettings133.bin"/><Relationship Id="rId2" Type="http://schemas.openxmlformats.org/officeDocument/2006/relationships/printerSettings" Target="../printerSettings/printerSettings128.bin"/><Relationship Id="rId1" Type="http://schemas.openxmlformats.org/officeDocument/2006/relationships/printerSettings" Target="../printerSettings/printerSettings127.bin"/><Relationship Id="rId6" Type="http://schemas.openxmlformats.org/officeDocument/2006/relationships/printerSettings" Target="../printerSettings/printerSettings132.bin"/><Relationship Id="rId5" Type="http://schemas.openxmlformats.org/officeDocument/2006/relationships/printerSettings" Target="../printerSettings/printerSettings131.bin"/><Relationship Id="rId10" Type="http://schemas.openxmlformats.org/officeDocument/2006/relationships/vmlDrawing" Target="../drawings/vmlDrawing16.vml"/><Relationship Id="rId4" Type="http://schemas.openxmlformats.org/officeDocument/2006/relationships/printerSettings" Target="../printerSettings/printerSettings130.bin"/><Relationship Id="rId9" Type="http://schemas.openxmlformats.org/officeDocument/2006/relationships/printerSettings" Target="../printerSettings/printerSettings1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0"/>
  <sheetViews>
    <sheetView zoomScale="90" zoomScaleNormal="90" workbookViewId="0">
      <pane ySplit="4" topLeftCell="A5" activePane="bottomLeft" state="frozen"/>
      <selection pane="bottomLeft" activeCell="N50" sqref="N50"/>
    </sheetView>
  </sheetViews>
  <sheetFormatPr baseColWidth="10" defaultColWidth="11.42578125" defaultRowHeight="15" x14ac:dyDescent="0.25"/>
  <cols>
    <col min="1" max="1" width="9.28515625" style="79" customWidth="1"/>
    <col min="2" max="2" width="9.140625" style="2" customWidth="1"/>
    <col min="3" max="3" width="11.7109375" style="2" customWidth="1"/>
    <col min="4" max="4" width="12.28515625" style="2" bestFit="1" customWidth="1"/>
    <col min="5" max="6" width="11.7109375" style="2" customWidth="1"/>
    <col min="7" max="10" width="11.7109375" style="6" customWidth="1"/>
    <col min="11" max="18" width="11.7109375" style="2" customWidth="1"/>
    <col min="19" max="20" width="12.7109375" style="2" customWidth="1"/>
    <col min="21" max="21" width="9" style="2" bestFit="1" customWidth="1"/>
    <col min="22" max="22" width="8.42578125" style="2" bestFit="1" customWidth="1"/>
    <col min="23" max="24" width="11.28515625" style="4" bestFit="1" customWidth="1"/>
    <col min="25" max="27" width="11.42578125" style="2"/>
    <col min="28" max="28" width="26.7109375" style="2" bestFit="1" customWidth="1"/>
    <col min="29" max="16384" width="11.42578125" style="2"/>
  </cols>
  <sheetData>
    <row r="1" spans="1:28" ht="34.15" customHeight="1" x14ac:dyDescent="0.25">
      <c r="A1" s="1" t="s">
        <v>55</v>
      </c>
      <c r="G1" s="2"/>
      <c r="H1" s="443">
        <v>44927</v>
      </c>
      <c r="I1" s="443"/>
      <c r="J1" s="443"/>
      <c r="K1" s="443"/>
    </row>
    <row r="2" spans="1:28" ht="21" thickBot="1" x14ac:dyDescent="0.3">
      <c r="A2" s="5"/>
    </row>
    <row r="3" spans="1:28" s="8" customFormat="1" ht="61.5" customHeight="1" thickBot="1" x14ac:dyDescent="0.3">
      <c r="A3" s="7"/>
      <c r="C3" s="440" t="s">
        <v>20</v>
      </c>
      <c r="D3" s="441"/>
      <c r="E3" s="440" t="s">
        <v>23</v>
      </c>
      <c r="F3" s="441"/>
      <c r="G3" s="440" t="s">
        <v>24</v>
      </c>
      <c r="H3" s="441"/>
      <c r="I3" s="440" t="s">
        <v>53</v>
      </c>
      <c r="J3" s="441"/>
      <c r="K3" s="440" t="s">
        <v>25</v>
      </c>
      <c r="L3" s="441"/>
      <c r="M3" s="440" t="s">
        <v>30</v>
      </c>
      <c r="N3" s="448"/>
      <c r="O3" s="448"/>
      <c r="P3" s="449"/>
      <c r="Q3" s="440" t="s">
        <v>2</v>
      </c>
      <c r="R3" s="441"/>
      <c r="S3" s="444" t="s">
        <v>29</v>
      </c>
      <c r="T3" s="445"/>
      <c r="U3" s="440" t="s">
        <v>26</v>
      </c>
      <c r="V3" s="441"/>
      <c r="W3" s="446" t="s">
        <v>27</v>
      </c>
      <c r="X3" s="447"/>
      <c r="Y3" s="440" t="s">
        <v>0</v>
      </c>
      <c r="Z3" s="442"/>
      <c r="AA3" s="442"/>
      <c r="AB3" s="441"/>
    </row>
    <row r="4" spans="1:28" s="4" customFormat="1" ht="18.600000000000001" customHeight="1" x14ac:dyDescent="0.25">
      <c r="A4" s="9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72</v>
      </c>
      <c r="N4" s="250" t="s">
        <v>73</v>
      </c>
      <c r="O4" s="256" t="s">
        <v>74</v>
      </c>
      <c r="P4" s="12" t="s">
        <v>21</v>
      </c>
      <c r="Q4" s="84" t="s">
        <v>22</v>
      </c>
      <c r="R4" s="12" t="s">
        <v>21</v>
      </c>
      <c r="S4" s="84" t="s">
        <v>22</v>
      </c>
      <c r="T4" s="12" t="s">
        <v>21</v>
      </c>
      <c r="U4" s="11" t="s">
        <v>22</v>
      </c>
      <c r="V4" s="12" t="s">
        <v>21</v>
      </c>
      <c r="W4" s="108" t="s">
        <v>22</v>
      </c>
      <c r="X4" s="109" t="s">
        <v>21</v>
      </c>
      <c r="Y4" s="13" t="s">
        <v>3</v>
      </c>
      <c r="Z4" s="438" t="s">
        <v>4</v>
      </c>
      <c r="AA4" s="439"/>
      <c r="AB4" s="14" t="s">
        <v>5</v>
      </c>
    </row>
    <row r="5" spans="1:28" ht="18.600000000000001" customHeight="1" x14ac:dyDescent="0.25">
      <c r="A5" s="23">
        <v>1</v>
      </c>
      <c r="B5" s="24" t="s">
        <v>9</v>
      </c>
      <c r="C5" s="25">
        <v>10468</v>
      </c>
      <c r="D5" s="26">
        <v>5161.2903200000001</v>
      </c>
      <c r="E5" s="25">
        <v>2002</v>
      </c>
      <c r="F5" s="27">
        <v>32.25806</v>
      </c>
      <c r="G5" s="28">
        <v>244.9</v>
      </c>
      <c r="H5" s="27">
        <v>32.25806</v>
      </c>
      <c r="I5" s="28"/>
      <c r="J5" s="27"/>
      <c r="K5" s="25">
        <v>0</v>
      </c>
      <c r="L5" s="86">
        <v>1935.48387</v>
      </c>
      <c r="M5" s="25"/>
      <c r="N5" s="252">
        <v>0</v>
      </c>
      <c r="O5" s="28">
        <f>M5+N5</f>
        <v>0</v>
      </c>
      <c r="P5" s="26">
        <v>967.74193500000001</v>
      </c>
      <c r="Q5" s="25">
        <v>6009.5</v>
      </c>
      <c r="R5" s="26">
        <v>2638.7096769999998</v>
      </c>
      <c r="S5" s="184">
        <f>SUM(C5+E5+G5+I5+K5+O5+Q5)</f>
        <v>18724.400000000001</v>
      </c>
      <c r="T5" s="90">
        <f>SUM(D5+F5+H5+J5+L5+P5+R5)</f>
        <v>10767.741922000001</v>
      </c>
      <c r="U5" s="25"/>
      <c r="V5" s="26"/>
      <c r="W5" s="92">
        <f>SUM(S5+U5)</f>
        <v>18724.400000000001</v>
      </c>
      <c r="X5" s="95">
        <f>SUM(T5+V5)</f>
        <v>10767.741922000001</v>
      </c>
      <c r="Y5" s="93" t="s">
        <v>59</v>
      </c>
      <c r="Z5" s="30">
        <v>14</v>
      </c>
      <c r="AA5" s="31" t="s">
        <v>7</v>
      </c>
      <c r="AB5" s="32"/>
    </row>
    <row r="6" spans="1:28" s="43" customFormat="1" ht="18.600000000000001" customHeight="1" x14ac:dyDescent="0.25">
      <c r="A6" s="33" t="s">
        <v>10</v>
      </c>
      <c r="B6" s="34">
        <v>52</v>
      </c>
      <c r="C6" s="35">
        <f>SUM(C5:C5)</f>
        <v>10468</v>
      </c>
      <c r="D6" s="36">
        <f t="shared" ref="D6:X6" si="0">SUM(D5:D5)</f>
        <v>5161.2903200000001</v>
      </c>
      <c r="E6" s="35">
        <f t="shared" si="0"/>
        <v>2002</v>
      </c>
      <c r="F6" s="37">
        <f t="shared" si="0"/>
        <v>32.25806</v>
      </c>
      <c r="G6" s="38">
        <f t="shared" si="0"/>
        <v>244.9</v>
      </c>
      <c r="H6" s="37">
        <f t="shared" si="0"/>
        <v>32.25806</v>
      </c>
      <c r="I6" s="38">
        <f t="shared" si="0"/>
        <v>0</v>
      </c>
      <c r="J6" s="37">
        <f t="shared" si="0"/>
        <v>0</v>
      </c>
      <c r="K6" s="35">
        <f t="shared" si="0"/>
        <v>0</v>
      </c>
      <c r="L6" s="36">
        <f t="shared" si="0"/>
        <v>1935.48387</v>
      </c>
      <c r="M6" s="35">
        <f t="shared" si="0"/>
        <v>0</v>
      </c>
      <c r="N6" s="35">
        <f t="shared" si="0"/>
        <v>0</v>
      </c>
      <c r="O6" s="35">
        <f>SUM(O5:O5)</f>
        <v>0</v>
      </c>
      <c r="P6" s="35">
        <f t="shared" si="0"/>
        <v>967.74193500000001</v>
      </c>
      <c r="Q6" s="35">
        <f t="shared" si="0"/>
        <v>6009.5</v>
      </c>
      <c r="R6" s="36">
        <f t="shared" si="0"/>
        <v>2638.7096769999998</v>
      </c>
      <c r="S6" s="35">
        <f t="shared" si="0"/>
        <v>18724.400000000001</v>
      </c>
      <c r="T6" s="36">
        <f t="shared" si="0"/>
        <v>10767.741922000001</v>
      </c>
      <c r="U6" s="35">
        <f t="shared" si="0"/>
        <v>0</v>
      </c>
      <c r="V6" s="36">
        <f t="shared" si="0"/>
        <v>0</v>
      </c>
      <c r="W6" s="35">
        <f t="shared" si="0"/>
        <v>18724.400000000001</v>
      </c>
      <c r="X6" s="36">
        <f t="shared" si="0"/>
        <v>10767.741922000001</v>
      </c>
      <c r="Y6" s="94" t="s">
        <v>11</v>
      </c>
      <c r="Z6" s="40">
        <f>SUM(Z5:Z5)/5</f>
        <v>2.8</v>
      </c>
      <c r="AA6" s="41" t="s">
        <v>7</v>
      </c>
      <c r="AB6" s="42"/>
    </row>
    <row r="7" spans="1:28" ht="18.600000000000001" customHeight="1" x14ac:dyDescent="0.25">
      <c r="A7" s="44">
        <f>SUM(A5+1)</f>
        <v>2</v>
      </c>
      <c r="B7" s="15" t="s">
        <v>12</v>
      </c>
      <c r="C7" s="16">
        <v>9440.6</v>
      </c>
      <c r="D7" s="17">
        <v>5161.2903200000001</v>
      </c>
      <c r="E7" s="16">
        <v>76.7</v>
      </c>
      <c r="F7" s="18">
        <v>32.25806</v>
      </c>
      <c r="G7" s="19">
        <v>89</v>
      </c>
      <c r="H7" s="18">
        <v>32.25806</v>
      </c>
      <c r="I7" s="19"/>
      <c r="J7" s="18"/>
      <c r="K7" s="16">
        <v>0</v>
      </c>
      <c r="L7" s="85">
        <v>1935.48387</v>
      </c>
      <c r="M7" s="16"/>
      <c r="N7" s="251">
        <v>0</v>
      </c>
      <c r="O7" s="19">
        <f t="shared" ref="O7:O16" si="1">M7+N7</f>
        <v>0</v>
      </c>
      <c r="P7" s="17">
        <v>967.74193500000001</v>
      </c>
      <c r="Q7" s="16">
        <v>2549.6</v>
      </c>
      <c r="R7" s="88">
        <v>2638.7096769999998</v>
      </c>
      <c r="S7" s="91">
        <f t="shared" ref="S7" si="2">SUM(C7+E7+G7+I7+K7+O7+Q7)</f>
        <v>12155.900000000001</v>
      </c>
      <c r="T7" s="89">
        <f t="shared" ref="T7:T13" si="3">SUM(D7+F7+H7+J7+L7+P7+R7)</f>
        <v>10767.741922000001</v>
      </c>
      <c r="U7" s="16"/>
      <c r="V7" s="17"/>
      <c r="W7" s="110">
        <f t="shared" ref="W7:W37" si="4">SUM(S7+U7)</f>
        <v>12155.900000000001</v>
      </c>
      <c r="X7" s="111">
        <f t="shared" ref="X7:X37" si="5">SUM(T7+V7)</f>
        <v>10767.741922000001</v>
      </c>
      <c r="Y7" s="45" t="s">
        <v>59</v>
      </c>
      <c r="Z7" s="46">
        <v>12</v>
      </c>
      <c r="AA7" s="21" t="s">
        <v>7</v>
      </c>
      <c r="AB7" s="22"/>
    </row>
    <row r="8" spans="1:28" ht="18.600000000000001" customHeight="1" x14ac:dyDescent="0.25">
      <c r="A8" s="47">
        <f t="shared" ref="A8:A13" si="6">SUM(A7+1)</f>
        <v>3</v>
      </c>
      <c r="B8" s="15" t="s">
        <v>13</v>
      </c>
      <c r="C8" s="16">
        <v>2919.1</v>
      </c>
      <c r="D8" s="17">
        <v>5161.2903200000001</v>
      </c>
      <c r="E8" s="16">
        <v>0</v>
      </c>
      <c r="F8" s="18">
        <v>32.25806</v>
      </c>
      <c r="G8" s="19">
        <v>0</v>
      </c>
      <c r="H8" s="18">
        <v>32.25806</v>
      </c>
      <c r="I8" s="19"/>
      <c r="J8" s="18"/>
      <c r="K8" s="16">
        <v>3677.8</v>
      </c>
      <c r="L8" s="85">
        <v>1935.48387</v>
      </c>
      <c r="M8" s="16">
        <v>0</v>
      </c>
      <c r="N8" s="251">
        <v>0</v>
      </c>
      <c r="O8" s="19">
        <f t="shared" si="1"/>
        <v>0</v>
      </c>
      <c r="P8" s="17">
        <v>967.74193500000001</v>
      </c>
      <c r="Q8" s="16">
        <v>1665.2</v>
      </c>
      <c r="R8" s="88">
        <v>2638.7096769999998</v>
      </c>
      <c r="S8" s="91">
        <f>SUM(C8+E8+G8+I8+K8+O8+Q8)</f>
        <v>8262.1</v>
      </c>
      <c r="T8" s="89">
        <f t="shared" si="3"/>
        <v>10767.741922000001</v>
      </c>
      <c r="U8" s="16"/>
      <c r="V8" s="17"/>
      <c r="W8" s="110">
        <f t="shared" si="4"/>
        <v>8262.1</v>
      </c>
      <c r="X8" s="111">
        <f t="shared" si="5"/>
        <v>10767.741922000001</v>
      </c>
      <c r="Y8" s="45"/>
      <c r="Z8" s="46"/>
      <c r="AA8" s="21" t="s">
        <v>7</v>
      </c>
      <c r="AB8" s="22"/>
    </row>
    <row r="9" spans="1:28" ht="18.600000000000001" customHeight="1" x14ac:dyDescent="0.25">
      <c r="A9" s="47">
        <f t="shared" si="6"/>
        <v>4</v>
      </c>
      <c r="B9" s="15" t="s">
        <v>14</v>
      </c>
      <c r="C9" s="16">
        <v>4070.3</v>
      </c>
      <c r="D9" s="17">
        <v>5161.2903200000001</v>
      </c>
      <c r="E9" s="16">
        <v>0</v>
      </c>
      <c r="F9" s="18">
        <v>32.25806</v>
      </c>
      <c r="G9" s="19">
        <v>0</v>
      </c>
      <c r="H9" s="18">
        <v>32.25806</v>
      </c>
      <c r="I9" s="19"/>
      <c r="J9" s="18"/>
      <c r="K9" s="48">
        <v>0</v>
      </c>
      <c r="L9" s="85">
        <v>1935.48387</v>
      </c>
      <c r="M9" s="16">
        <v>0</v>
      </c>
      <c r="N9" s="251">
        <v>1200</v>
      </c>
      <c r="O9" s="19">
        <f t="shared" si="1"/>
        <v>1200</v>
      </c>
      <c r="P9" s="17">
        <v>967.74193500000001</v>
      </c>
      <c r="Q9" s="16">
        <v>1678.5</v>
      </c>
      <c r="R9" s="88">
        <v>2638.7096769999998</v>
      </c>
      <c r="S9" s="91">
        <f t="shared" ref="S9:S13" si="7">SUM(C9+E9+G9+I9+K9+O9+Q9)</f>
        <v>6948.8</v>
      </c>
      <c r="T9" s="89">
        <f t="shared" si="3"/>
        <v>10767.741922000001</v>
      </c>
      <c r="U9" s="16"/>
      <c r="V9" s="17"/>
      <c r="W9" s="110">
        <f t="shared" si="4"/>
        <v>6948.8</v>
      </c>
      <c r="X9" s="111">
        <f t="shared" si="5"/>
        <v>10767.741922000001</v>
      </c>
      <c r="Y9" s="45"/>
      <c r="Z9" s="46"/>
      <c r="AA9" s="21" t="s">
        <v>7</v>
      </c>
      <c r="AB9" s="22"/>
    </row>
    <row r="10" spans="1:28" ht="18.600000000000001" customHeight="1" x14ac:dyDescent="0.25">
      <c r="A10" s="47">
        <f t="shared" si="6"/>
        <v>5</v>
      </c>
      <c r="B10" s="15" t="s">
        <v>15</v>
      </c>
      <c r="C10" s="16">
        <v>5371.7</v>
      </c>
      <c r="D10" s="17">
        <v>5161.2903200000001</v>
      </c>
      <c r="E10" s="16">
        <v>0</v>
      </c>
      <c r="F10" s="18">
        <v>32.25806</v>
      </c>
      <c r="G10" s="19">
        <v>0</v>
      </c>
      <c r="H10" s="18">
        <v>32.25806</v>
      </c>
      <c r="I10" s="19"/>
      <c r="J10" s="18"/>
      <c r="K10" s="16">
        <v>0</v>
      </c>
      <c r="L10" s="85">
        <v>1935.48387</v>
      </c>
      <c r="M10" s="16">
        <v>0</v>
      </c>
      <c r="N10" s="251">
        <v>0</v>
      </c>
      <c r="O10" s="19">
        <f t="shared" si="1"/>
        <v>0</v>
      </c>
      <c r="P10" s="17">
        <v>967.74193500000001</v>
      </c>
      <c r="Q10" s="16">
        <v>1582</v>
      </c>
      <c r="R10" s="88">
        <v>2638.7096769999998</v>
      </c>
      <c r="S10" s="91">
        <f t="shared" si="7"/>
        <v>6953.7</v>
      </c>
      <c r="T10" s="89">
        <f t="shared" si="3"/>
        <v>10767.741922000001</v>
      </c>
      <c r="U10" s="16"/>
      <c r="V10" s="17"/>
      <c r="W10" s="110">
        <f>SUM(S10+U10)</f>
        <v>6953.7</v>
      </c>
      <c r="X10" s="111">
        <f t="shared" si="5"/>
        <v>10767.741922000001</v>
      </c>
      <c r="Y10" s="45"/>
      <c r="Z10" s="46"/>
      <c r="AA10" s="21" t="s">
        <v>7</v>
      </c>
      <c r="AB10" s="22"/>
    </row>
    <row r="11" spans="1:28" ht="18.600000000000001" customHeight="1" x14ac:dyDescent="0.25">
      <c r="A11" s="47">
        <f t="shared" si="6"/>
        <v>6</v>
      </c>
      <c r="B11" s="15" t="s">
        <v>6</v>
      </c>
      <c r="C11" s="16">
        <v>7603.2</v>
      </c>
      <c r="D11" s="17">
        <v>5161.2903200000001</v>
      </c>
      <c r="E11" s="16">
        <v>0</v>
      </c>
      <c r="F11" s="18">
        <v>32.25806</v>
      </c>
      <c r="G11" s="19">
        <v>0</v>
      </c>
      <c r="H11" s="18">
        <v>32.25806</v>
      </c>
      <c r="I11" s="19"/>
      <c r="J11" s="18"/>
      <c r="K11" s="16">
        <v>8659.1</v>
      </c>
      <c r="L11" s="85">
        <v>1935.48387</v>
      </c>
      <c r="M11" s="16">
        <v>0</v>
      </c>
      <c r="N11" s="251">
        <v>0</v>
      </c>
      <c r="O11" s="19">
        <f t="shared" si="1"/>
        <v>0</v>
      </c>
      <c r="P11" s="17">
        <v>967.74193500000001</v>
      </c>
      <c r="Q11" s="16">
        <v>2527.85</v>
      </c>
      <c r="R11" s="88">
        <v>2638.7096769999998</v>
      </c>
      <c r="S11" s="91">
        <f t="shared" si="7"/>
        <v>18790.149999999998</v>
      </c>
      <c r="T11" s="89">
        <f t="shared" si="3"/>
        <v>10767.741922000001</v>
      </c>
      <c r="U11" s="16"/>
      <c r="V11" s="17"/>
      <c r="W11" s="110">
        <f t="shared" si="4"/>
        <v>18790.149999999998</v>
      </c>
      <c r="X11" s="111">
        <f t="shared" si="5"/>
        <v>10767.741922000001</v>
      </c>
      <c r="Y11" s="45"/>
      <c r="Z11" s="46"/>
      <c r="AA11" s="21" t="s">
        <v>7</v>
      </c>
      <c r="AB11" s="22"/>
    </row>
    <row r="12" spans="1:28" ht="18.600000000000001" customHeight="1" x14ac:dyDescent="0.25">
      <c r="A12" s="23">
        <f t="shared" si="6"/>
        <v>7</v>
      </c>
      <c r="B12" s="24" t="s">
        <v>8</v>
      </c>
      <c r="C12" s="25">
        <v>13336</v>
      </c>
      <c r="D12" s="26">
        <v>5161.2903200000001</v>
      </c>
      <c r="E12" s="25">
        <v>226</v>
      </c>
      <c r="F12" s="27">
        <v>32.25806</v>
      </c>
      <c r="G12" s="28">
        <v>339.6</v>
      </c>
      <c r="H12" s="27">
        <v>32.25806</v>
      </c>
      <c r="I12" s="28"/>
      <c r="J12" s="27"/>
      <c r="K12" s="25">
        <v>2906.5</v>
      </c>
      <c r="L12" s="86">
        <v>1935.48387</v>
      </c>
      <c r="M12" s="25">
        <v>0</v>
      </c>
      <c r="N12" s="252">
        <v>0</v>
      </c>
      <c r="O12" s="28">
        <f t="shared" si="1"/>
        <v>0</v>
      </c>
      <c r="P12" s="26">
        <v>967.74193500000001</v>
      </c>
      <c r="Q12" s="25">
        <v>2890.4</v>
      </c>
      <c r="R12" s="26">
        <v>2638.7096769999998</v>
      </c>
      <c r="S12" s="184">
        <f t="shared" si="7"/>
        <v>19698.5</v>
      </c>
      <c r="T12" s="90">
        <f t="shared" si="3"/>
        <v>10767.741922000001</v>
      </c>
      <c r="U12" s="25"/>
      <c r="V12" s="26"/>
      <c r="W12" s="92">
        <f t="shared" si="4"/>
        <v>19698.5</v>
      </c>
      <c r="X12" s="95">
        <f t="shared" si="5"/>
        <v>10767.741922000001</v>
      </c>
      <c r="Y12" s="29"/>
      <c r="Z12" s="30"/>
      <c r="AA12" s="31" t="s">
        <v>7</v>
      </c>
      <c r="AB12" s="32"/>
    </row>
    <row r="13" spans="1:28" ht="18.600000000000001" customHeight="1" x14ac:dyDescent="0.25">
      <c r="A13" s="23">
        <f t="shared" si="6"/>
        <v>8</v>
      </c>
      <c r="B13" s="24" t="s">
        <v>9</v>
      </c>
      <c r="C13" s="25">
        <v>5025.8</v>
      </c>
      <c r="D13" s="26">
        <v>5161.2903200000001</v>
      </c>
      <c r="E13" s="25">
        <v>0</v>
      </c>
      <c r="F13" s="27">
        <v>32.25806</v>
      </c>
      <c r="G13" s="28">
        <v>0</v>
      </c>
      <c r="H13" s="27">
        <v>32.25806</v>
      </c>
      <c r="I13" s="28"/>
      <c r="J13" s="27"/>
      <c r="K13" s="25">
        <v>0</v>
      </c>
      <c r="L13" s="86">
        <v>1935.48387</v>
      </c>
      <c r="M13" s="25">
        <v>0</v>
      </c>
      <c r="N13" s="252">
        <v>0</v>
      </c>
      <c r="O13" s="28">
        <f t="shared" si="1"/>
        <v>0</v>
      </c>
      <c r="P13" s="26">
        <v>967.74193500000001</v>
      </c>
      <c r="Q13" s="25">
        <v>496.4</v>
      </c>
      <c r="R13" s="26">
        <v>2638.7096769999998</v>
      </c>
      <c r="S13" s="184">
        <f t="shared" si="7"/>
        <v>5522.2</v>
      </c>
      <c r="T13" s="90">
        <f t="shared" si="3"/>
        <v>10767.741922000001</v>
      </c>
      <c r="U13" s="25"/>
      <c r="V13" s="26"/>
      <c r="W13" s="92">
        <f t="shared" si="4"/>
        <v>5522.2</v>
      </c>
      <c r="X13" s="95">
        <f t="shared" si="5"/>
        <v>10767.741922000001</v>
      </c>
      <c r="Y13" s="29"/>
      <c r="Z13" s="30"/>
      <c r="AA13" s="31" t="s">
        <v>7</v>
      </c>
      <c r="AB13" s="32" t="s">
        <v>79</v>
      </c>
    </row>
    <row r="14" spans="1:28" s="43" customFormat="1" ht="18.600000000000001" customHeight="1" x14ac:dyDescent="0.25">
      <c r="A14" s="33" t="s">
        <v>10</v>
      </c>
      <c r="B14" s="34">
        <v>1</v>
      </c>
      <c r="C14" s="35">
        <f>SUM(C7:C13)</f>
        <v>47766.700000000004</v>
      </c>
      <c r="D14" s="36">
        <f t="shared" ref="D14:L14" si="8">SUM(D7:D13)</f>
        <v>36129.03224</v>
      </c>
      <c r="E14" s="35">
        <f t="shared" si="8"/>
        <v>302.7</v>
      </c>
      <c r="F14" s="37">
        <f t="shared" si="8"/>
        <v>225.80642</v>
      </c>
      <c r="G14" s="38">
        <f t="shared" si="8"/>
        <v>428.6</v>
      </c>
      <c r="H14" s="37">
        <f>SUM(H7:H13)</f>
        <v>225.80642</v>
      </c>
      <c r="I14" s="38">
        <f>SUM(I7:I13)</f>
        <v>0</v>
      </c>
      <c r="J14" s="37">
        <v>0</v>
      </c>
      <c r="K14" s="35">
        <f t="shared" si="8"/>
        <v>15243.400000000001</v>
      </c>
      <c r="L14" s="36">
        <f t="shared" si="8"/>
        <v>13548.38709</v>
      </c>
      <c r="M14" s="35">
        <f>SUM(M7:M13)</f>
        <v>0</v>
      </c>
      <c r="N14" s="35">
        <f>SUM(N7:N13)</f>
        <v>1200</v>
      </c>
      <c r="O14" s="35">
        <f>SUM(O7:O13)</f>
        <v>1200</v>
      </c>
      <c r="P14" s="36">
        <f t="shared" ref="P14" si="9">SUM(P7:P13)</f>
        <v>6774.1935450000001</v>
      </c>
      <c r="Q14" s="35">
        <f t="shared" ref="Q14:X14" si="10">SUM(Q7:Q13)</f>
        <v>13389.949999999999</v>
      </c>
      <c r="R14" s="36">
        <f t="shared" si="10"/>
        <v>18470.967738999996</v>
      </c>
      <c r="S14" s="35">
        <f>SUM(S7:S13)</f>
        <v>78331.349999999991</v>
      </c>
      <c r="T14" s="36">
        <f t="shared" si="10"/>
        <v>75374.193454000007</v>
      </c>
      <c r="U14" s="35">
        <f t="shared" si="10"/>
        <v>0</v>
      </c>
      <c r="V14" s="36">
        <f t="shared" si="10"/>
        <v>0</v>
      </c>
      <c r="W14" s="35">
        <f t="shared" si="10"/>
        <v>78331.349999999991</v>
      </c>
      <c r="X14" s="36">
        <f t="shared" si="10"/>
        <v>75374.193454000007</v>
      </c>
      <c r="Y14" s="39" t="s">
        <v>11</v>
      </c>
      <c r="Z14" s="40">
        <f>SUM(Z7:Z13)/7</f>
        <v>1.7142857142857142</v>
      </c>
      <c r="AA14" s="41" t="s">
        <v>7</v>
      </c>
      <c r="AB14" s="42"/>
    </row>
    <row r="15" spans="1:28" ht="18.600000000000001" customHeight="1" x14ac:dyDescent="0.25">
      <c r="A15" s="44">
        <f>SUM(A13+1)</f>
        <v>9</v>
      </c>
      <c r="B15" s="15" t="s">
        <v>12</v>
      </c>
      <c r="C15" s="49">
        <v>5560.7</v>
      </c>
      <c r="D15" s="17">
        <v>5161.2903200000001</v>
      </c>
      <c r="E15" s="49">
        <v>0</v>
      </c>
      <c r="F15" s="18">
        <v>32.25806</v>
      </c>
      <c r="G15" s="19">
        <v>0</v>
      </c>
      <c r="H15" s="18">
        <v>32.25806</v>
      </c>
      <c r="I15" s="19"/>
      <c r="J15" s="18"/>
      <c r="K15" s="16">
        <v>1866.8</v>
      </c>
      <c r="L15" s="85">
        <v>1935.48387</v>
      </c>
      <c r="M15" s="16">
        <v>0</v>
      </c>
      <c r="N15" s="251">
        <v>0</v>
      </c>
      <c r="O15" s="19">
        <f t="shared" si="1"/>
        <v>0</v>
      </c>
      <c r="P15" s="17">
        <v>967.74193500000001</v>
      </c>
      <c r="Q15" s="16">
        <v>796.2</v>
      </c>
      <c r="R15" s="88">
        <v>2638.7096769999998</v>
      </c>
      <c r="S15" s="91">
        <f t="shared" ref="S15:S21" si="11">SUM(C15+E15+G15+I15+K15+O15+Q15)</f>
        <v>8223.7000000000007</v>
      </c>
      <c r="T15" s="89">
        <f t="shared" ref="T15:T21" si="12">SUM(D15+F15+H15+J15+L15+P15+R15)</f>
        <v>10767.741922000001</v>
      </c>
      <c r="U15" s="16"/>
      <c r="V15" s="17"/>
      <c r="W15" s="110">
        <f t="shared" si="4"/>
        <v>8223.7000000000007</v>
      </c>
      <c r="X15" s="111">
        <f t="shared" si="5"/>
        <v>10767.741922000001</v>
      </c>
      <c r="Y15" s="45"/>
      <c r="Z15" s="46"/>
      <c r="AA15" s="21" t="s">
        <v>7</v>
      </c>
      <c r="AB15" s="22"/>
    </row>
    <row r="16" spans="1:28" ht="18.600000000000001" customHeight="1" x14ac:dyDescent="0.25">
      <c r="A16" s="47">
        <f t="shared" ref="A16:A21" si="13">SUM(A15+1)</f>
        <v>10</v>
      </c>
      <c r="B16" s="15" t="s">
        <v>13</v>
      </c>
      <c r="C16" s="16">
        <v>2287.1999999999998</v>
      </c>
      <c r="D16" s="17">
        <v>5161.2903200000001</v>
      </c>
      <c r="E16" s="16">
        <v>0</v>
      </c>
      <c r="F16" s="18">
        <v>32.25806</v>
      </c>
      <c r="G16" s="19">
        <v>0</v>
      </c>
      <c r="H16" s="18">
        <v>32.25806</v>
      </c>
      <c r="I16" s="19"/>
      <c r="J16" s="18"/>
      <c r="K16" s="16">
        <v>0</v>
      </c>
      <c r="L16" s="85">
        <v>1935.48387</v>
      </c>
      <c r="M16" s="16">
        <v>0</v>
      </c>
      <c r="N16" s="251">
        <v>0</v>
      </c>
      <c r="O16" s="19">
        <f t="shared" si="1"/>
        <v>0</v>
      </c>
      <c r="P16" s="17">
        <v>967.74193500000001</v>
      </c>
      <c r="Q16" s="16">
        <v>1028</v>
      </c>
      <c r="R16" s="88">
        <v>2638.7096769999998</v>
      </c>
      <c r="S16" s="91">
        <f t="shared" si="11"/>
        <v>3315.2</v>
      </c>
      <c r="T16" s="89">
        <f t="shared" si="12"/>
        <v>10767.741922000001</v>
      </c>
      <c r="U16" s="16"/>
      <c r="V16" s="17"/>
      <c r="W16" s="110">
        <f t="shared" si="4"/>
        <v>3315.2</v>
      </c>
      <c r="X16" s="111">
        <f t="shared" si="5"/>
        <v>10767.741922000001</v>
      </c>
      <c r="Y16" s="45"/>
      <c r="Z16" s="46"/>
      <c r="AA16" s="21" t="s">
        <v>7</v>
      </c>
      <c r="AB16" s="22"/>
    </row>
    <row r="17" spans="1:28" ht="18.600000000000001" customHeight="1" x14ac:dyDescent="0.25">
      <c r="A17" s="47">
        <f t="shared" si="13"/>
        <v>11</v>
      </c>
      <c r="B17" s="15" t="s">
        <v>14</v>
      </c>
      <c r="C17" s="16">
        <v>5738.8</v>
      </c>
      <c r="D17" s="17">
        <v>5161.2903200000001</v>
      </c>
      <c r="E17" s="16">
        <v>0</v>
      </c>
      <c r="F17" s="18">
        <v>32.25806</v>
      </c>
      <c r="G17" s="19">
        <v>15</v>
      </c>
      <c r="H17" s="18">
        <v>32.25806</v>
      </c>
      <c r="I17" s="19"/>
      <c r="J17" s="18"/>
      <c r="K17" s="16">
        <v>0</v>
      </c>
      <c r="L17" s="85">
        <v>1935.48387</v>
      </c>
      <c r="M17" s="16">
        <v>749.6</v>
      </c>
      <c r="N17" s="251">
        <v>2064</v>
      </c>
      <c r="O17" s="19">
        <f>M17+N17</f>
        <v>2813.6</v>
      </c>
      <c r="P17" s="17">
        <v>967.74193500000001</v>
      </c>
      <c r="Q17" s="16">
        <v>2189.4</v>
      </c>
      <c r="R17" s="88">
        <v>2638.7096769999998</v>
      </c>
      <c r="S17" s="91">
        <f>SUM(C17+E17+G17+I17+K17+O17+Q17)</f>
        <v>10756.8</v>
      </c>
      <c r="T17" s="89">
        <f t="shared" si="12"/>
        <v>10767.741922000001</v>
      </c>
      <c r="U17" s="16"/>
      <c r="V17" s="17"/>
      <c r="W17" s="110">
        <f t="shared" si="4"/>
        <v>10756.8</v>
      </c>
      <c r="X17" s="111">
        <f t="shared" si="5"/>
        <v>10767.741922000001</v>
      </c>
      <c r="Y17" s="45"/>
      <c r="Z17" s="46"/>
      <c r="AA17" s="21" t="s">
        <v>7</v>
      </c>
      <c r="AB17" s="22"/>
    </row>
    <row r="18" spans="1:28" ht="18.600000000000001" customHeight="1" x14ac:dyDescent="0.25">
      <c r="A18" s="47">
        <f t="shared" si="13"/>
        <v>12</v>
      </c>
      <c r="B18" s="15" t="s">
        <v>15</v>
      </c>
      <c r="C18" s="16">
        <v>4954.8</v>
      </c>
      <c r="D18" s="17">
        <v>5161.2903200000001</v>
      </c>
      <c r="E18" s="16">
        <v>0</v>
      </c>
      <c r="F18" s="18">
        <v>32.25806</v>
      </c>
      <c r="G18" s="19">
        <v>0</v>
      </c>
      <c r="H18" s="18">
        <v>32.25806</v>
      </c>
      <c r="I18" s="19"/>
      <c r="J18" s="18"/>
      <c r="K18" s="16">
        <v>0</v>
      </c>
      <c r="L18" s="85">
        <v>1935.48387</v>
      </c>
      <c r="M18" s="16">
        <v>1603.7</v>
      </c>
      <c r="N18" s="251">
        <v>6807</v>
      </c>
      <c r="O18" s="19">
        <f t="shared" ref="O18:O21" si="14">M18+N18</f>
        <v>8410.7000000000007</v>
      </c>
      <c r="P18" s="17">
        <v>967.74193500000001</v>
      </c>
      <c r="Q18" s="16">
        <v>5554.8</v>
      </c>
      <c r="R18" s="88">
        <v>2638.7096769999998</v>
      </c>
      <c r="S18" s="91">
        <f>SUM(C18+E18+G18+I18+K18+O18+Q18)</f>
        <v>18920.3</v>
      </c>
      <c r="T18" s="89">
        <f t="shared" si="12"/>
        <v>10767.741922000001</v>
      </c>
      <c r="U18" s="16"/>
      <c r="V18" s="17"/>
      <c r="W18" s="110">
        <f t="shared" si="4"/>
        <v>18920.3</v>
      </c>
      <c r="X18" s="111">
        <f t="shared" si="5"/>
        <v>10767.741922000001</v>
      </c>
      <c r="Y18" s="45"/>
      <c r="Z18" s="46"/>
      <c r="AA18" s="21" t="s">
        <v>7</v>
      </c>
      <c r="AB18" s="22"/>
    </row>
    <row r="19" spans="1:28" ht="18.600000000000001" customHeight="1" x14ac:dyDescent="0.25">
      <c r="A19" s="47">
        <f t="shared" si="13"/>
        <v>13</v>
      </c>
      <c r="B19" s="15" t="s">
        <v>6</v>
      </c>
      <c r="C19" s="16">
        <v>6164</v>
      </c>
      <c r="D19" s="17">
        <v>5161.2903200000001</v>
      </c>
      <c r="E19" s="16">
        <v>0</v>
      </c>
      <c r="F19" s="18">
        <v>32.25806</v>
      </c>
      <c r="G19" s="19">
        <v>0</v>
      </c>
      <c r="H19" s="18">
        <v>32.25806</v>
      </c>
      <c r="I19" s="19"/>
      <c r="J19" s="18"/>
      <c r="K19" s="16">
        <v>17902.900000000001</v>
      </c>
      <c r="L19" s="85">
        <v>1935.48387</v>
      </c>
      <c r="M19" s="16">
        <v>22.6</v>
      </c>
      <c r="N19" s="251">
        <v>1836</v>
      </c>
      <c r="O19" s="19">
        <f t="shared" si="14"/>
        <v>1858.6</v>
      </c>
      <c r="P19" s="17">
        <v>967.74193500000001</v>
      </c>
      <c r="Q19" s="16">
        <v>2119.6999999999998</v>
      </c>
      <c r="R19" s="88">
        <v>2638.7096769999998</v>
      </c>
      <c r="S19" s="91">
        <f t="shared" si="11"/>
        <v>28045.200000000001</v>
      </c>
      <c r="T19" s="89">
        <f t="shared" si="12"/>
        <v>10767.741922000001</v>
      </c>
      <c r="U19" s="16"/>
      <c r="V19" s="17"/>
      <c r="W19" s="110">
        <f t="shared" si="4"/>
        <v>28045.200000000001</v>
      </c>
      <c r="X19" s="111">
        <f t="shared" si="5"/>
        <v>10767.741922000001</v>
      </c>
      <c r="Y19" s="45"/>
      <c r="Z19" s="46"/>
      <c r="AA19" s="21" t="s">
        <v>7</v>
      </c>
      <c r="AB19" s="22"/>
    </row>
    <row r="20" spans="1:28" ht="18.600000000000001" customHeight="1" x14ac:dyDescent="0.25">
      <c r="A20" s="23">
        <f t="shared" si="13"/>
        <v>14</v>
      </c>
      <c r="B20" s="24" t="s">
        <v>8</v>
      </c>
      <c r="C20" s="25">
        <v>11289.9</v>
      </c>
      <c r="D20" s="26">
        <v>5161.2903200000001</v>
      </c>
      <c r="E20" s="25">
        <v>0</v>
      </c>
      <c r="F20" s="27">
        <v>32.25806</v>
      </c>
      <c r="G20" s="28">
        <v>19.5</v>
      </c>
      <c r="H20" s="27">
        <v>32.25806</v>
      </c>
      <c r="I20" s="28"/>
      <c r="J20" s="27"/>
      <c r="K20" s="25">
        <v>5689.2</v>
      </c>
      <c r="L20" s="86">
        <v>1935.48387</v>
      </c>
      <c r="M20" s="25">
        <v>2757</v>
      </c>
      <c r="N20" s="252">
        <v>11124</v>
      </c>
      <c r="O20" s="28">
        <f t="shared" si="14"/>
        <v>13881</v>
      </c>
      <c r="P20" s="26">
        <v>967.74193500000001</v>
      </c>
      <c r="Q20" s="25">
        <v>3269.6</v>
      </c>
      <c r="R20" s="26">
        <v>2638.7096769999998</v>
      </c>
      <c r="S20" s="184">
        <f t="shared" si="11"/>
        <v>34149.199999999997</v>
      </c>
      <c r="T20" s="90">
        <f t="shared" si="12"/>
        <v>10767.741922000001</v>
      </c>
      <c r="U20" s="25"/>
      <c r="V20" s="26"/>
      <c r="W20" s="92">
        <f t="shared" si="4"/>
        <v>34149.199999999997</v>
      </c>
      <c r="X20" s="95">
        <f t="shared" si="5"/>
        <v>10767.741922000001</v>
      </c>
      <c r="Y20" s="29"/>
      <c r="Z20" s="30"/>
      <c r="AA20" s="31" t="s">
        <v>7</v>
      </c>
      <c r="AB20" s="32"/>
    </row>
    <row r="21" spans="1:28" ht="18.600000000000001" customHeight="1" x14ac:dyDescent="0.25">
      <c r="A21" s="23">
        <f t="shared" si="13"/>
        <v>15</v>
      </c>
      <c r="B21" s="24" t="s">
        <v>9</v>
      </c>
      <c r="C21" s="25">
        <v>7346.6</v>
      </c>
      <c r="D21" s="26">
        <v>5161.2903200000001</v>
      </c>
      <c r="E21" s="25">
        <v>0</v>
      </c>
      <c r="F21" s="27">
        <v>32.25806</v>
      </c>
      <c r="G21" s="28">
        <v>0</v>
      </c>
      <c r="H21" s="27">
        <v>32.25806</v>
      </c>
      <c r="I21" s="28"/>
      <c r="J21" s="27"/>
      <c r="K21" s="25">
        <v>2815.7</v>
      </c>
      <c r="L21" s="86">
        <v>1935.48387</v>
      </c>
      <c r="M21" s="25">
        <v>0</v>
      </c>
      <c r="N21" s="252">
        <v>0</v>
      </c>
      <c r="O21" s="28">
        <f t="shared" si="14"/>
        <v>0</v>
      </c>
      <c r="P21" s="26">
        <v>967.74193500000001</v>
      </c>
      <c r="Q21" s="25">
        <v>1431.4</v>
      </c>
      <c r="R21" s="26">
        <v>2638.7096769999998</v>
      </c>
      <c r="S21" s="184">
        <f t="shared" si="11"/>
        <v>11593.699999999999</v>
      </c>
      <c r="T21" s="90">
        <f t="shared" si="12"/>
        <v>10767.741922000001</v>
      </c>
      <c r="U21" s="25"/>
      <c r="V21" s="26"/>
      <c r="W21" s="92">
        <f t="shared" si="4"/>
        <v>11593.699999999999</v>
      </c>
      <c r="X21" s="95">
        <f t="shared" si="5"/>
        <v>10767.741922000001</v>
      </c>
      <c r="Y21" s="29"/>
      <c r="Z21" s="30"/>
      <c r="AA21" s="31" t="s">
        <v>7</v>
      </c>
      <c r="AB21" s="32"/>
    </row>
    <row r="22" spans="1:28" s="43" customFormat="1" ht="18.600000000000001" customHeight="1" x14ac:dyDescent="0.25">
      <c r="A22" s="33" t="s">
        <v>10</v>
      </c>
      <c r="B22" s="34">
        <f>SUM(B14+1)</f>
        <v>2</v>
      </c>
      <c r="C22" s="35">
        <f t="shared" ref="C22:W22" si="15">SUM(C15:C21)</f>
        <v>43342</v>
      </c>
      <c r="D22" s="36">
        <f t="shared" si="15"/>
        <v>36129.03224</v>
      </c>
      <c r="E22" s="35">
        <f t="shared" si="15"/>
        <v>0</v>
      </c>
      <c r="F22" s="37">
        <f t="shared" si="15"/>
        <v>225.80642</v>
      </c>
      <c r="G22" s="38">
        <f t="shared" si="15"/>
        <v>34.5</v>
      </c>
      <c r="H22" s="37">
        <f>SUM(H15:H21)</f>
        <v>225.80642</v>
      </c>
      <c r="I22" s="38">
        <f>SUM(I15:I21)</f>
        <v>0</v>
      </c>
      <c r="J22" s="37">
        <v>0</v>
      </c>
      <c r="K22" s="35">
        <f t="shared" si="15"/>
        <v>28274.600000000002</v>
      </c>
      <c r="L22" s="36">
        <f t="shared" si="15"/>
        <v>13548.38709</v>
      </c>
      <c r="M22" s="35">
        <f>SUM(M15:M21)</f>
        <v>5132.8999999999996</v>
      </c>
      <c r="N22" s="35">
        <f>SUM(N15:N21)</f>
        <v>21831</v>
      </c>
      <c r="O22" s="35">
        <f>SUM(O15:O21)</f>
        <v>26963.9</v>
      </c>
      <c r="P22" s="36">
        <f t="shared" ref="P22" si="16">SUM(P15:P21)</f>
        <v>6774.1935450000001</v>
      </c>
      <c r="Q22" s="35">
        <f t="shared" ref="Q22:V22" si="17">SUM(Q15:Q21)</f>
        <v>16389.100000000002</v>
      </c>
      <c r="R22" s="36">
        <f t="shared" si="17"/>
        <v>18470.967738999996</v>
      </c>
      <c r="S22" s="35">
        <f t="shared" si="17"/>
        <v>115004.09999999999</v>
      </c>
      <c r="T22" s="36">
        <f t="shared" si="17"/>
        <v>75374.193454000007</v>
      </c>
      <c r="U22" s="35">
        <f t="shared" si="17"/>
        <v>0</v>
      </c>
      <c r="V22" s="36">
        <f t="shared" si="17"/>
        <v>0</v>
      </c>
      <c r="W22" s="35">
        <f t="shared" si="15"/>
        <v>115004.09999999999</v>
      </c>
      <c r="X22" s="36">
        <f>SUM(X15:X21)</f>
        <v>75374.193454000007</v>
      </c>
      <c r="Y22" s="39" t="s">
        <v>11</v>
      </c>
      <c r="Z22" s="40">
        <f>SUM(Z15:Z21)/7</f>
        <v>0</v>
      </c>
      <c r="AA22" s="41" t="s">
        <v>7</v>
      </c>
      <c r="AB22" s="42"/>
    </row>
    <row r="23" spans="1:28" ht="18.600000000000001" customHeight="1" x14ac:dyDescent="0.25">
      <c r="A23" s="44">
        <f>SUM(A21+1)</f>
        <v>16</v>
      </c>
      <c r="B23" s="15" t="s">
        <v>12</v>
      </c>
      <c r="C23" s="16">
        <v>5932.5</v>
      </c>
      <c r="D23" s="17">
        <v>5161.2903200000001</v>
      </c>
      <c r="E23" s="16">
        <v>0</v>
      </c>
      <c r="F23" s="18">
        <v>32.25806</v>
      </c>
      <c r="G23" s="19">
        <v>0</v>
      </c>
      <c r="H23" s="18">
        <v>32.25806</v>
      </c>
      <c r="I23" s="19"/>
      <c r="J23" s="18"/>
      <c r="K23" s="16">
        <v>0</v>
      </c>
      <c r="L23" s="85">
        <v>1935.48387</v>
      </c>
      <c r="M23" s="16">
        <v>993.6</v>
      </c>
      <c r="N23" s="251">
        <v>0</v>
      </c>
      <c r="O23" s="19">
        <f t="shared" ref="O23:O29" si="18">M23+N23</f>
        <v>993.6</v>
      </c>
      <c r="P23" s="17">
        <v>967.74193500000001</v>
      </c>
      <c r="Q23" s="16">
        <v>4802.6000000000004</v>
      </c>
      <c r="R23" s="88">
        <v>2638.7096769999998</v>
      </c>
      <c r="S23" s="91">
        <f t="shared" ref="S23:S29" si="19">SUM(C23+E23+G23+I23+K23+O23+Q23)</f>
        <v>11728.7</v>
      </c>
      <c r="T23" s="89">
        <f t="shared" ref="T23:T29" si="20">SUM(D23+F23+H23+J23+L23+P23+R23)</f>
        <v>10767.741922000001</v>
      </c>
      <c r="U23" s="16"/>
      <c r="V23" s="17"/>
      <c r="W23" s="110">
        <f t="shared" si="4"/>
        <v>11728.7</v>
      </c>
      <c r="X23" s="111">
        <f t="shared" si="5"/>
        <v>10767.741922000001</v>
      </c>
      <c r="Y23" s="50" t="s">
        <v>67</v>
      </c>
      <c r="Z23" s="51">
        <v>1</v>
      </c>
      <c r="AA23" s="21" t="s">
        <v>7</v>
      </c>
      <c r="AB23" s="244"/>
    </row>
    <row r="24" spans="1:28" ht="18.600000000000001" customHeight="1" x14ac:dyDescent="0.25">
      <c r="A24" s="47">
        <f t="shared" ref="A24:A29" si="21">SUM(A23+1)</f>
        <v>17</v>
      </c>
      <c r="B24" s="15" t="s">
        <v>13</v>
      </c>
      <c r="C24" s="16">
        <v>4476.3999999999996</v>
      </c>
      <c r="D24" s="17">
        <v>5161.2903200000001</v>
      </c>
      <c r="E24" s="16">
        <v>0</v>
      </c>
      <c r="F24" s="18">
        <v>32.25806</v>
      </c>
      <c r="G24" s="19">
        <v>0</v>
      </c>
      <c r="H24" s="18">
        <v>32.25806</v>
      </c>
      <c r="I24" s="19"/>
      <c r="J24" s="18"/>
      <c r="K24" s="16">
        <v>987</v>
      </c>
      <c r="L24" s="85">
        <v>1935.48387</v>
      </c>
      <c r="M24" s="16">
        <v>1556.7</v>
      </c>
      <c r="N24" s="251">
        <v>4401</v>
      </c>
      <c r="O24" s="19">
        <f t="shared" si="18"/>
        <v>5957.7</v>
      </c>
      <c r="P24" s="17">
        <v>967.74193500000001</v>
      </c>
      <c r="Q24" s="16">
        <v>6459.1</v>
      </c>
      <c r="R24" s="88">
        <v>2638.7096769999998</v>
      </c>
      <c r="S24" s="91">
        <f t="shared" si="19"/>
        <v>17880.199999999997</v>
      </c>
      <c r="T24" s="89">
        <f t="shared" si="20"/>
        <v>10767.741922000001</v>
      </c>
      <c r="U24" s="16"/>
      <c r="V24" s="17"/>
      <c r="W24" s="110">
        <f t="shared" si="4"/>
        <v>17880.199999999997</v>
      </c>
      <c r="X24" s="111">
        <f t="shared" si="5"/>
        <v>10767.741922000001</v>
      </c>
      <c r="Y24" s="45" t="s">
        <v>67</v>
      </c>
      <c r="Z24" s="46">
        <v>1</v>
      </c>
      <c r="AA24" s="21" t="s">
        <v>7</v>
      </c>
      <c r="AB24" s="244"/>
    </row>
    <row r="25" spans="1:28" ht="18.600000000000001" customHeight="1" x14ac:dyDescent="0.25">
      <c r="A25" s="47">
        <f t="shared" si="21"/>
        <v>18</v>
      </c>
      <c r="B25" s="15" t="s">
        <v>14</v>
      </c>
      <c r="C25" s="16">
        <v>4486.6000000000004</v>
      </c>
      <c r="D25" s="17">
        <v>5161.2903200000001</v>
      </c>
      <c r="E25" s="16">
        <v>0</v>
      </c>
      <c r="F25" s="18">
        <v>32.25806</v>
      </c>
      <c r="G25" s="19">
        <v>0</v>
      </c>
      <c r="H25" s="18">
        <v>32.25806</v>
      </c>
      <c r="I25" s="19"/>
      <c r="J25" s="18"/>
      <c r="K25" s="16">
        <v>0</v>
      </c>
      <c r="L25" s="85">
        <v>1935.48387</v>
      </c>
      <c r="M25" s="16">
        <v>1767</v>
      </c>
      <c r="N25" s="251">
        <v>5647</v>
      </c>
      <c r="O25" s="19">
        <f t="shared" si="18"/>
        <v>7414</v>
      </c>
      <c r="P25" s="17">
        <v>967.74193500000001</v>
      </c>
      <c r="Q25" s="16">
        <v>6393.5</v>
      </c>
      <c r="R25" s="88">
        <v>2638.7096769999998</v>
      </c>
      <c r="S25" s="91">
        <f t="shared" si="19"/>
        <v>18294.099999999999</v>
      </c>
      <c r="T25" s="89">
        <f t="shared" si="20"/>
        <v>10767.741922000001</v>
      </c>
      <c r="U25" s="16"/>
      <c r="V25" s="17"/>
      <c r="W25" s="110">
        <f t="shared" si="4"/>
        <v>18294.099999999999</v>
      </c>
      <c r="X25" s="111">
        <f t="shared" si="5"/>
        <v>10767.741922000001</v>
      </c>
      <c r="Y25" s="45" t="s">
        <v>67</v>
      </c>
      <c r="Z25" s="46">
        <v>1</v>
      </c>
      <c r="AA25" s="21" t="s">
        <v>7</v>
      </c>
      <c r="AB25" s="244"/>
    </row>
    <row r="26" spans="1:28" ht="18.600000000000001" customHeight="1" x14ac:dyDescent="0.25">
      <c r="A26" s="47">
        <f t="shared" si="21"/>
        <v>19</v>
      </c>
      <c r="B26" s="15" t="s">
        <v>15</v>
      </c>
      <c r="C26" s="16">
        <v>4113.3999999999996</v>
      </c>
      <c r="D26" s="17">
        <v>5161.2903200000001</v>
      </c>
      <c r="E26" s="16">
        <v>0</v>
      </c>
      <c r="F26" s="18">
        <v>32.25806</v>
      </c>
      <c r="G26" s="19">
        <v>0</v>
      </c>
      <c r="H26" s="18">
        <v>32.25806</v>
      </c>
      <c r="I26" s="19"/>
      <c r="J26" s="18"/>
      <c r="K26" s="16">
        <v>0</v>
      </c>
      <c r="L26" s="85">
        <v>1935.48387</v>
      </c>
      <c r="M26" s="16">
        <v>696.1</v>
      </c>
      <c r="N26" s="251">
        <v>5024</v>
      </c>
      <c r="O26" s="19">
        <f t="shared" si="18"/>
        <v>5720.1</v>
      </c>
      <c r="P26" s="17">
        <v>967.74193500000001</v>
      </c>
      <c r="Q26" s="16">
        <v>5233</v>
      </c>
      <c r="R26" s="88">
        <v>2638.7096769999998</v>
      </c>
      <c r="S26" s="91">
        <f t="shared" si="19"/>
        <v>15066.5</v>
      </c>
      <c r="T26" s="89">
        <f t="shared" si="20"/>
        <v>10767.741922000001</v>
      </c>
      <c r="U26" s="16"/>
      <c r="V26" s="17"/>
      <c r="W26" s="110">
        <f t="shared" si="4"/>
        <v>15066.5</v>
      </c>
      <c r="X26" s="111">
        <f t="shared" si="5"/>
        <v>10767.741922000001</v>
      </c>
      <c r="Y26" s="45" t="s">
        <v>59</v>
      </c>
      <c r="Z26" s="46">
        <v>0.5</v>
      </c>
      <c r="AA26" s="21" t="s">
        <v>7</v>
      </c>
      <c r="AB26" s="244"/>
    </row>
    <row r="27" spans="1:28" ht="18.600000000000001" customHeight="1" x14ac:dyDescent="0.25">
      <c r="A27" s="47">
        <f t="shared" si="21"/>
        <v>20</v>
      </c>
      <c r="B27" s="15" t="s">
        <v>6</v>
      </c>
      <c r="C27" s="16">
        <v>9020.1</v>
      </c>
      <c r="D27" s="17">
        <v>5161.2903200000001</v>
      </c>
      <c r="E27" s="16">
        <v>0</v>
      </c>
      <c r="F27" s="18">
        <v>32.25806</v>
      </c>
      <c r="G27" s="19">
        <v>0</v>
      </c>
      <c r="H27" s="18">
        <v>32.25806</v>
      </c>
      <c r="I27" s="19"/>
      <c r="J27" s="18"/>
      <c r="K27" s="16">
        <v>5231.3999999999996</v>
      </c>
      <c r="L27" s="85">
        <v>1935.48387</v>
      </c>
      <c r="M27" s="16">
        <v>438.2</v>
      </c>
      <c r="N27" s="251">
        <v>3928</v>
      </c>
      <c r="O27" s="19">
        <f t="shared" si="18"/>
        <v>4366.2</v>
      </c>
      <c r="P27" s="17">
        <v>967.74193500000001</v>
      </c>
      <c r="Q27" s="16">
        <v>3387.5</v>
      </c>
      <c r="R27" s="88">
        <v>2638.7096769999998</v>
      </c>
      <c r="S27" s="91">
        <f t="shared" si="19"/>
        <v>22005.200000000001</v>
      </c>
      <c r="T27" s="89">
        <f t="shared" si="20"/>
        <v>10767.741922000001</v>
      </c>
      <c r="U27" s="16"/>
      <c r="V27" s="17"/>
      <c r="W27" s="110">
        <f t="shared" si="4"/>
        <v>22005.200000000001</v>
      </c>
      <c r="X27" s="111">
        <f t="shared" si="5"/>
        <v>10767.741922000001</v>
      </c>
      <c r="Y27" s="45" t="s">
        <v>59</v>
      </c>
      <c r="Z27" s="46">
        <v>-2</v>
      </c>
      <c r="AA27" s="21" t="s">
        <v>7</v>
      </c>
      <c r="AB27" s="244"/>
    </row>
    <row r="28" spans="1:28" ht="18.600000000000001" customHeight="1" x14ac:dyDescent="0.25">
      <c r="A28" s="23">
        <f t="shared" si="21"/>
        <v>21</v>
      </c>
      <c r="B28" s="24" t="s">
        <v>8</v>
      </c>
      <c r="C28" s="25">
        <v>10713</v>
      </c>
      <c r="D28" s="26">
        <v>5161.2903200000001</v>
      </c>
      <c r="E28" s="25">
        <v>0</v>
      </c>
      <c r="F28" s="27">
        <v>32.25806</v>
      </c>
      <c r="G28" s="28">
        <v>0</v>
      </c>
      <c r="H28" s="27">
        <v>32.25806</v>
      </c>
      <c r="I28" s="28"/>
      <c r="J28" s="27"/>
      <c r="K28" s="25">
        <v>0</v>
      </c>
      <c r="L28" s="86">
        <v>1935.48387</v>
      </c>
      <c r="M28" s="25">
        <v>0</v>
      </c>
      <c r="N28" s="252">
        <v>2562</v>
      </c>
      <c r="O28" s="28">
        <f t="shared" si="18"/>
        <v>2562</v>
      </c>
      <c r="P28" s="26">
        <v>967.74193500000001</v>
      </c>
      <c r="Q28" s="25">
        <v>2565.4</v>
      </c>
      <c r="R28" s="26">
        <v>2638.7096769999998</v>
      </c>
      <c r="S28" s="184">
        <f t="shared" si="19"/>
        <v>15840.4</v>
      </c>
      <c r="T28" s="90">
        <f t="shared" si="20"/>
        <v>10767.741922000001</v>
      </c>
      <c r="U28" s="25"/>
      <c r="V28" s="26"/>
      <c r="W28" s="92">
        <f t="shared" si="4"/>
        <v>15840.4</v>
      </c>
      <c r="X28" s="95">
        <f t="shared" si="5"/>
        <v>10767.741922000001</v>
      </c>
      <c r="Y28" s="29" t="s">
        <v>61</v>
      </c>
      <c r="Z28" s="30">
        <v>-1</v>
      </c>
      <c r="AA28" s="31" t="s">
        <v>7</v>
      </c>
      <c r="AB28" s="245"/>
    </row>
    <row r="29" spans="1:28" ht="18.600000000000001" customHeight="1" x14ac:dyDescent="0.25">
      <c r="A29" s="23">
        <f t="shared" si="21"/>
        <v>22</v>
      </c>
      <c r="B29" s="24" t="s">
        <v>9</v>
      </c>
      <c r="C29" s="25">
        <v>6541.7</v>
      </c>
      <c r="D29" s="26">
        <v>5161.2903200000001</v>
      </c>
      <c r="E29" s="25">
        <v>0</v>
      </c>
      <c r="F29" s="27">
        <v>32.25806</v>
      </c>
      <c r="G29" s="28">
        <v>0</v>
      </c>
      <c r="H29" s="27">
        <v>32.25806</v>
      </c>
      <c r="I29" s="28"/>
      <c r="J29" s="27"/>
      <c r="K29" s="25">
        <v>0</v>
      </c>
      <c r="L29" s="86">
        <v>1935.48387</v>
      </c>
      <c r="M29" s="25">
        <v>0</v>
      </c>
      <c r="N29" s="252">
        <v>0</v>
      </c>
      <c r="O29" s="28">
        <f t="shared" si="18"/>
        <v>0</v>
      </c>
      <c r="P29" s="26">
        <v>967.74193500000001</v>
      </c>
      <c r="Q29" s="25">
        <v>589.6</v>
      </c>
      <c r="R29" s="26">
        <v>2638.7096769999998</v>
      </c>
      <c r="S29" s="184">
        <f t="shared" si="19"/>
        <v>7131.3</v>
      </c>
      <c r="T29" s="90">
        <f t="shared" si="20"/>
        <v>10767.741922000001</v>
      </c>
      <c r="U29" s="25"/>
      <c r="V29" s="26"/>
      <c r="W29" s="92">
        <f t="shared" si="4"/>
        <v>7131.3</v>
      </c>
      <c r="X29" s="95">
        <f t="shared" si="5"/>
        <v>10767.741922000001</v>
      </c>
      <c r="Y29" s="29" t="s">
        <v>58</v>
      </c>
      <c r="Z29" s="30">
        <v>-2</v>
      </c>
      <c r="AA29" s="31" t="s">
        <v>7</v>
      </c>
      <c r="AB29" s="245"/>
    </row>
    <row r="30" spans="1:28" s="43" customFormat="1" ht="18.600000000000001" customHeight="1" x14ac:dyDescent="0.25">
      <c r="A30" s="33" t="s">
        <v>10</v>
      </c>
      <c r="B30" s="34">
        <f>SUM(B22+1)</f>
        <v>3</v>
      </c>
      <c r="C30" s="35">
        <f t="shared" ref="C30:W30" si="22">SUM(C23:C29)</f>
        <v>45283.7</v>
      </c>
      <c r="D30" s="36">
        <f t="shared" si="22"/>
        <v>36129.03224</v>
      </c>
      <c r="E30" s="35">
        <f t="shared" si="22"/>
        <v>0</v>
      </c>
      <c r="F30" s="37">
        <f t="shared" si="22"/>
        <v>225.80642</v>
      </c>
      <c r="G30" s="38">
        <f t="shared" si="22"/>
        <v>0</v>
      </c>
      <c r="H30" s="37">
        <f>SUM(H23:H29)</f>
        <v>225.80642</v>
      </c>
      <c r="I30" s="38">
        <f>SUM(I23:I29)</f>
        <v>0</v>
      </c>
      <c r="J30" s="37">
        <f>SUM(J23:J29)</f>
        <v>0</v>
      </c>
      <c r="K30" s="35">
        <f t="shared" si="22"/>
        <v>6218.4</v>
      </c>
      <c r="L30" s="36">
        <f t="shared" si="22"/>
        <v>13548.38709</v>
      </c>
      <c r="M30" s="36">
        <f>SUM(M23:M29)</f>
        <v>5451.6</v>
      </c>
      <c r="N30" s="35">
        <f>SUM(N23:N29)</f>
        <v>21562</v>
      </c>
      <c r="O30" s="35">
        <f>SUM(O23:O29)</f>
        <v>27013.600000000002</v>
      </c>
      <c r="P30" s="36">
        <f t="shared" ref="P30" si="23">SUM(P23:P29)</f>
        <v>6774.1935450000001</v>
      </c>
      <c r="Q30" s="35">
        <f t="shared" ref="Q30:V30" si="24">SUM(Q23:Q29)</f>
        <v>29430.7</v>
      </c>
      <c r="R30" s="36">
        <f t="shared" si="24"/>
        <v>18470.967738999996</v>
      </c>
      <c r="S30" s="35">
        <f t="shared" si="24"/>
        <v>107946.4</v>
      </c>
      <c r="T30" s="36">
        <f t="shared" si="24"/>
        <v>75374.193454000007</v>
      </c>
      <c r="U30" s="35">
        <f t="shared" si="24"/>
        <v>0</v>
      </c>
      <c r="V30" s="36">
        <f t="shared" si="24"/>
        <v>0</v>
      </c>
      <c r="W30" s="35">
        <f t="shared" si="22"/>
        <v>107946.4</v>
      </c>
      <c r="X30" s="36">
        <f>SUM(X23:X29)</f>
        <v>75374.193454000007</v>
      </c>
      <c r="Y30" s="39" t="s">
        <v>11</v>
      </c>
      <c r="Z30" s="40">
        <f>SUM(Z23:Z29)/7</f>
        <v>-0.21428571428571427</v>
      </c>
      <c r="AA30" s="41" t="s">
        <v>7</v>
      </c>
      <c r="AB30" s="42"/>
    </row>
    <row r="31" spans="1:28" ht="18.600000000000001" customHeight="1" x14ac:dyDescent="0.25">
      <c r="A31" s="44">
        <f>SUM(A29+1)</f>
        <v>23</v>
      </c>
      <c r="B31" s="15" t="s">
        <v>12</v>
      </c>
      <c r="C31" s="124">
        <v>5875.1</v>
      </c>
      <c r="D31" s="17">
        <v>5161.2903200000001</v>
      </c>
      <c r="E31" s="16">
        <v>0</v>
      </c>
      <c r="F31" s="18">
        <v>32.25806</v>
      </c>
      <c r="G31" s="19">
        <v>0</v>
      </c>
      <c r="H31" s="18">
        <v>32.25806</v>
      </c>
      <c r="I31" s="19"/>
      <c r="J31" s="18"/>
      <c r="K31" s="16">
        <v>0</v>
      </c>
      <c r="L31" s="85">
        <v>1935.48387</v>
      </c>
      <c r="M31" s="16">
        <v>1513</v>
      </c>
      <c r="N31" s="251">
        <v>824</v>
      </c>
      <c r="O31" s="19">
        <f t="shared" ref="O31:O37" si="25">M31+N31</f>
        <v>2337</v>
      </c>
      <c r="P31" s="17">
        <v>967.74193500000001</v>
      </c>
      <c r="Q31" s="16">
        <v>3650.4</v>
      </c>
      <c r="R31" s="88">
        <v>2638.7096769999998</v>
      </c>
      <c r="S31" s="91">
        <f t="shared" ref="S31:S37" si="26">SUM(C31+E31+G31+I31+K31+O31+Q31)</f>
        <v>11862.5</v>
      </c>
      <c r="T31" s="89">
        <f t="shared" ref="T31:T37" si="27">SUM(D31+F31+H31+J31+L31+P31+R31)</f>
        <v>10767.741922000001</v>
      </c>
      <c r="U31" s="16"/>
      <c r="V31" s="17"/>
      <c r="W31" s="110">
        <f t="shared" si="4"/>
        <v>11862.5</v>
      </c>
      <c r="X31" s="111">
        <f t="shared" si="5"/>
        <v>10767.741922000001</v>
      </c>
      <c r="Y31" s="45" t="s">
        <v>58</v>
      </c>
      <c r="Z31" s="46">
        <v>-1</v>
      </c>
      <c r="AA31" s="21" t="s">
        <v>7</v>
      </c>
      <c r="AB31" s="244"/>
    </row>
    <row r="32" spans="1:28" ht="18.600000000000001" customHeight="1" x14ac:dyDescent="0.25">
      <c r="A32" s="47">
        <f t="shared" ref="A32:A37" si="28">SUM(A31+1)</f>
        <v>24</v>
      </c>
      <c r="B32" s="15" t="s">
        <v>13</v>
      </c>
      <c r="C32" s="124">
        <v>3346.1</v>
      </c>
      <c r="D32" s="17">
        <v>5161.2903200000001</v>
      </c>
      <c r="E32" s="16">
        <v>0</v>
      </c>
      <c r="F32" s="18">
        <v>32.25806</v>
      </c>
      <c r="G32" s="19">
        <v>0</v>
      </c>
      <c r="H32" s="18">
        <v>32.25806</v>
      </c>
      <c r="I32" s="19"/>
      <c r="J32" s="18"/>
      <c r="K32" s="16">
        <v>2877.2</v>
      </c>
      <c r="L32" s="85">
        <v>1935.48387</v>
      </c>
      <c r="M32" s="16">
        <v>942.4</v>
      </c>
      <c r="N32" s="251">
        <v>3666</v>
      </c>
      <c r="O32" s="19">
        <f t="shared" si="25"/>
        <v>4608.3999999999996</v>
      </c>
      <c r="P32" s="17">
        <v>967.74193500000001</v>
      </c>
      <c r="Q32" s="16">
        <v>6224.2</v>
      </c>
      <c r="R32" s="88">
        <v>2638.7096769999998</v>
      </c>
      <c r="S32" s="91">
        <f t="shared" si="26"/>
        <v>17055.899999999998</v>
      </c>
      <c r="T32" s="89">
        <f t="shared" si="27"/>
        <v>10767.741922000001</v>
      </c>
      <c r="U32" s="16"/>
      <c r="V32" s="17"/>
      <c r="W32" s="110">
        <f t="shared" si="4"/>
        <v>17055.899999999998</v>
      </c>
      <c r="X32" s="111">
        <f t="shared" si="5"/>
        <v>10767.741922000001</v>
      </c>
      <c r="Y32" s="45" t="s">
        <v>58</v>
      </c>
      <c r="Z32" s="46">
        <v>-1</v>
      </c>
      <c r="AA32" s="21" t="s">
        <v>7</v>
      </c>
      <c r="AB32" s="244"/>
    </row>
    <row r="33" spans="1:28" ht="18.600000000000001" customHeight="1" x14ac:dyDescent="0.25">
      <c r="A33" s="47">
        <f t="shared" si="28"/>
        <v>25</v>
      </c>
      <c r="B33" s="15" t="s">
        <v>14</v>
      </c>
      <c r="C33" s="16">
        <v>5612.4</v>
      </c>
      <c r="D33" s="17">
        <v>5161.2903200000001</v>
      </c>
      <c r="E33" s="16">
        <v>0</v>
      </c>
      <c r="F33" s="18">
        <v>32.25806</v>
      </c>
      <c r="G33" s="19">
        <v>0</v>
      </c>
      <c r="H33" s="18">
        <v>32.25806</v>
      </c>
      <c r="I33" s="19"/>
      <c r="J33" s="18"/>
      <c r="K33" s="16">
        <v>0</v>
      </c>
      <c r="L33" s="85">
        <v>1935.48387</v>
      </c>
      <c r="M33" s="16">
        <v>17.8</v>
      </c>
      <c r="N33" s="251">
        <v>2648</v>
      </c>
      <c r="O33" s="19">
        <f t="shared" si="25"/>
        <v>2665.8</v>
      </c>
      <c r="P33" s="17">
        <v>967.74193500000001</v>
      </c>
      <c r="Q33" s="16">
        <v>4509.3</v>
      </c>
      <c r="R33" s="88">
        <v>2638.7096769999998</v>
      </c>
      <c r="S33" s="91">
        <f t="shared" si="26"/>
        <v>12787.5</v>
      </c>
      <c r="T33" s="89">
        <f t="shared" si="27"/>
        <v>10767.741922000001</v>
      </c>
      <c r="U33" s="16"/>
      <c r="V33" s="17"/>
      <c r="W33" s="110">
        <f t="shared" si="4"/>
        <v>12787.5</v>
      </c>
      <c r="X33" s="111">
        <f t="shared" si="5"/>
        <v>10767.741922000001</v>
      </c>
      <c r="Y33" s="45" t="s">
        <v>58</v>
      </c>
      <c r="Z33" s="46">
        <v>-1</v>
      </c>
      <c r="AA33" s="21" t="s">
        <v>7</v>
      </c>
      <c r="AB33" s="244"/>
    </row>
    <row r="34" spans="1:28" ht="18.600000000000001" customHeight="1" x14ac:dyDescent="0.25">
      <c r="A34" s="47">
        <f t="shared" si="28"/>
        <v>26</v>
      </c>
      <c r="B34" s="15" t="s">
        <v>15</v>
      </c>
      <c r="C34" s="16">
        <v>3191</v>
      </c>
      <c r="D34" s="17">
        <v>5161.2903200000001</v>
      </c>
      <c r="E34" s="16">
        <v>0</v>
      </c>
      <c r="F34" s="18">
        <v>32.25806</v>
      </c>
      <c r="G34" s="19">
        <v>0</v>
      </c>
      <c r="H34" s="18">
        <v>32.25806</v>
      </c>
      <c r="I34" s="19"/>
      <c r="J34" s="18"/>
      <c r="K34" s="16">
        <v>0</v>
      </c>
      <c r="L34" s="85">
        <v>1935.48387</v>
      </c>
      <c r="M34" s="16">
        <v>115</v>
      </c>
      <c r="N34" s="251">
        <v>2412</v>
      </c>
      <c r="O34" s="19">
        <f t="shared" si="25"/>
        <v>2527</v>
      </c>
      <c r="P34" s="17">
        <v>967.74193500000001</v>
      </c>
      <c r="Q34" s="16">
        <v>1709.8</v>
      </c>
      <c r="R34" s="88">
        <v>2638.7096769999998</v>
      </c>
      <c r="S34" s="91">
        <f t="shared" si="26"/>
        <v>7427.8</v>
      </c>
      <c r="T34" s="89">
        <f t="shared" si="27"/>
        <v>10767.741922000001</v>
      </c>
      <c r="U34" s="16"/>
      <c r="V34" s="17"/>
      <c r="W34" s="110">
        <f t="shared" si="4"/>
        <v>7427.8</v>
      </c>
      <c r="X34" s="111">
        <f t="shared" si="5"/>
        <v>10767.741922000001</v>
      </c>
      <c r="Y34" s="45" t="s">
        <v>58</v>
      </c>
      <c r="Z34" s="46">
        <v>-1</v>
      </c>
      <c r="AA34" s="21" t="s">
        <v>7</v>
      </c>
      <c r="AB34" s="244"/>
    </row>
    <row r="35" spans="1:28" ht="18.600000000000001" customHeight="1" x14ac:dyDescent="0.25">
      <c r="A35" s="47">
        <f t="shared" si="28"/>
        <v>27</v>
      </c>
      <c r="B35" s="52" t="s">
        <v>6</v>
      </c>
      <c r="C35" s="16">
        <v>6370.2</v>
      </c>
      <c r="D35" s="17">
        <v>5161.2903200000001</v>
      </c>
      <c r="E35" s="16">
        <v>0</v>
      </c>
      <c r="F35" s="18">
        <v>32.25806</v>
      </c>
      <c r="G35" s="19">
        <v>0</v>
      </c>
      <c r="H35" s="18">
        <v>32.25806</v>
      </c>
      <c r="I35" s="19"/>
      <c r="J35" s="18"/>
      <c r="K35" s="16">
        <v>0</v>
      </c>
      <c r="L35" s="85">
        <v>1935.48387</v>
      </c>
      <c r="M35" s="16">
        <v>0</v>
      </c>
      <c r="N35" s="251">
        <v>0</v>
      </c>
      <c r="O35" s="19">
        <f t="shared" si="25"/>
        <v>0</v>
      </c>
      <c r="P35" s="17">
        <v>967.74193500000001</v>
      </c>
      <c r="Q35" s="16">
        <v>967.8</v>
      </c>
      <c r="R35" s="88">
        <v>2638.7096769999998</v>
      </c>
      <c r="S35" s="91">
        <f t="shared" si="26"/>
        <v>7338</v>
      </c>
      <c r="T35" s="89">
        <f t="shared" si="27"/>
        <v>10767.741922000001</v>
      </c>
      <c r="U35" s="16"/>
      <c r="V35" s="17"/>
      <c r="W35" s="110">
        <f t="shared" si="4"/>
        <v>7338</v>
      </c>
      <c r="X35" s="111">
        <f t="shared" si="5"/>
        <v>10767.741922000001</v>
      </c>
      <c r="Y35" s="45" t="s">
        <v>58</v>
      </c>
      <c r="Z35" s="46">
        <v>-1</v>
      </c>
      <c r="AA35" s="21" t="s">
        <v>7</v>
      </c>
      <c r="AB35" s="244"/>
    </row>
    <row r="36" spans="1:28" ht="18.600000000000001" customHeight="1" x14ac:dyDescent="0.25">
      <c r="A36" s="23">
        <f t="shared" si="28"/>
        <v>28</v>
      </c>
      <c r="B36" s="24" t="s">
        <v>8</v>
      </c>
      <c r="C36" s="25">
        <v>10223.4</v>
      </c>
      <c r="D36" s="26">
        <v>5161.2903200000001</v>
      </c>
      <c r="E36" s="16">
        <v>0</v>
      </c>
      <c r="F36" s="27">
        <v>32.25806</v>
      </c>
      <c r="G36" s="16">
        <v>0</v>
      </c>
      <c r="H36" s="27">
        <v>32.25806</v>
      </c>
      <c r="I36" s="28"/>
      <c r="J36" s="27"/>
      <c r="K36" s="16">
        <v>0</v>
      </c>
      <c r="L36" s="86">
        <v>1935.48387</v>
      </c>
      <c r="M36" s="16">
        <v>0</v>
      </c>
      <c r="N36" s="252">
        <v>0</v>
      </c>
      <c r="O36" s="28">
        <f t="shared" si="25"/>
        <v>0</v>
      </c>
      <c r="P36" s="26">
        <v>967.74193500000001</v>
      </c>
      <c r="Q36" s="25">
        <v>4402.3999999999996</v>
      </c>
      <c r="R36" s="26">
        <v>2638.7096769999998</v>
      </c>
      <c r="S36" s="184">
        <f t="shared" si="26"/>
        <v>14625.8</v>
      </c>
      <c r="T36" s="90">
        <f t="shared" si="27"/>
        <v>10767.741922000001</v>
      </c>
      <c r="U36" s="25"/>
      <c r="V36" s="26"/>
      <c r="W36" s="92">
        <f t="shared" si="4"/>
        <v>14625.8</v>
      </c>
      <c r="X36" s="95">
        <f t="shared" si="5"/>
        <v>10767.741922000001</v>
      </c>
      <c r="Y36" s="29" t="s">
        <v>58</v>
      </c>
      <c r="Z36" s="30">
        <v>1</v>
      </c>
      <c r="AA36" s="31" t="s">
        <v>7</v>
      </c>
      <c r="AB36" s="245"/>
    </row>
    <row r="37" spans="1:28" ht="18.600000000000001" customHeight="1" x14ac:dyDescent="0.25">
      <c r="A37" s="23">
        <f t="shared" si="28"/>
        <v>29</v>
      </c>
      <c r="B37" s="53" t="s">
        <v>9</v>
      </c>
      <c r="C37" s="25">
        <v>6056.3</v>
      </c>
      <c r="D37" s="26">
        <v>5161.2903200000001</v>
      </c>
      <c r="E37" s="16">
        <v>0</v>
      </c>
      <c r="F37" s="27">
        <v>32.25806</v>
      </c>
      <c r="G37" s="28">
        <v>0</v>
      </c>
      <c r="H37" s="27">
        <v>32.25806</v>
      </c>
      <c r="I37" s="28"/>
      <c r="J37" s="27"/>
      <c r="K37" s="25">
        <v>3183</v>
      </c>
      <c r="L37" s="86">
        <v>1935.48387</v>
      </c>
      <c r="M37" s="25">
        <v>0</v>
      </c>
      <c r="N37" s="252">
        <v>0</v>
      </c>
      <c r="O37" s="28">
        <f t="shared" si="25"/>
        <v>0</v>
      </c>
      <c r="P37" s="26">
        <v>967.74193500000001</v>
      </c>
      <c r="Q37" s="25">
        <v>1417.8</v>
      </c>
      <c r="R37" s="26">
        <v>2638.7096769999998</v>
      </c>
      <c r="S37" s="184">
        <f t="shared" si="26"/>
        <v>10657.099999999999</v>
      </c>
      <c r="T37" s="90">
        <f t="shared" si="27"/>
        <v>10767.741922000001</v>
      </c>
      <c r="U37" s="25"/>
      <c r="V37" s="26"/>
      <c r="W37" s="92">
        <f t="shared" si="4"/>
        <v>10657.099999999999</v>
      </c>
      <c r="X37" s="95">
        <f t="shared" si="5"/>
        <v>10767.741922000001</v>
      </c>
      <c r="Y37" s="29"/>
      <c r="Z37" s="30">
        <v>5</v>
      </c>
      <c r="AA37" s="31" t="s">
        <v>7</v>
      </c>
      <c r="AB37" s="245"/>
    </row>
    <row r="38" spans="1:28" s="43" customFormat="1" ht="18.600000000000001" customHeight="1" x14ac:dyDescent="0.25">
      <c r="A38" s="33" t="s">
        <v>10</v>
      </c>
      <c r="B38" s="34">
        <f>SUM(B30+1)</f>
        <v>4</v>
      </c>
      <c r="C38" s="35">
        <f t="shared" ref="C38:X38" si="29">SUM(C31:C37)</f>
        <v>40674.5</v>
      </c>
      <c r="D38" s="36">
        <f t="shared" si="29"/>
        <v>36129.03224</v>
      </c>
      <c r="E38" s="35">
        <f t="shared" si="29"/>
        <v>0</v>
      </c>
      <c r="F38" s="37">
        <f t="shared" si="29"/>
        <v>225.80642</v>
      </c>
      <c r="G38" s="38">
        <f t="shared" si="29"/>
        <v>0</v>
      </c>
      <c r="H38" s="37">
        <f t="shared" si="29"/>
        <v>225.80642</v>
      </c>
      <c r="I38" s="38">
        <f t="shared" si="29"/>
        <v>0</v>
      </c>
      <c r="J38" s="37">
        <f t="shared" si="29"/>
        <v>0</v>
      </c>
      <c r="K38" s="35">
        <f t="shared" si="29"/>
        <v>6060.2</v>
      </c>
      <c r="L38" s="36">
        <f t="shared" si="29"/>
        <v>13548.38709</v>
      </c>
      <c r="M38" s="35">
        <f>SUM(M31:M37)</f>
        <v>2588.2000000000003</v>
      </c>
      <c r="N38" s="35">
        <f>SUM(N31:N37)</f>
        <v>9550</v>
      </c>
      <c r="O38" s="35">
        <f>SUM(O31:O37)</f>
        <v>12138.2</v>
      </c>
      <c r="P38" s="35">
        <f t="shared" ref="P38" si="30">SUM(P31:P37)</f>
        <v>6774.1935450000001</v>
      </c>
      <c r="Q38" s="35">
        <f t="shared" si="29"/>
        <v>22881.7</v>
      </c>
      <c r="R38" s="36">
        <f t="shared" si="29"/>
        <v>18470.967738999996</v>
      </c>
      <c r="S38" s="35">
        <f>SUM(S31:S37)</f>
        <v>81754.600000000006</v>
      </c>
      <c r="T38" s="36">
        <f t="shared" si="29"/>
        <v>75374.193454000007</v>
      </c>
      <c r="U38" s="35">
        <f t="shared" si="29"/>
        <v>0</v>
      </c>
      <c r="V38" s="36">
        <f t="shared" si="29"/>
        <v>0</v>
      </c>
      <c r="W38" s="35">
        <f t="shared" si="29"/>
        <v>81754.600000000006</v>
      </c>
      <c r="X38" s="36">
        <f t="shared" si="29"/>
        <v>75374.193454000007</v>
      </c>
      <c r="Y38" s="39" t="s">
        <v>11</v>
      </c>
      <c r="Z38" s="40">
        <f>SUM(Z31:Z37)/7</f>
        <v>0.14285714285714285</v>
      </c>
      <c r="AA38" s="41" t="s">
        <v>7</v>
      </c>
      <c r="AB38" s="42"/>
    </row>
    <row r="39" spans="1:28" s="43" customFormat="1" ht="18.600000000000001" customHeight="1" x14ac:dyDescent="0.25">
      <c r="A39" s="44">
        <v>30</v>
      </c>
      <c r="B39" s="15" t="s">
        <v>12</v>
      </c>
      <c r="C39" s="16">
        <v>4215.2</v>
      </c>
      <c r="D39" s="17">
        <v>5161.2903200000001</v>
      </c>
      <c r="E39" s="16">
        <v>0</v>
      </c>
      <c r="F39" s="18">
        <v>32.25806</v>
      </c>
      <c r="G39" s="19">
        <v>10.9</v>
      </c>
      <c r="H39" s="18">
        <v>32.25806</v>
      </c>
      <c r="I39" s="19"/>
      <c r="J39" s="18"/>
      <c r="K39" s="16">
        <v>0</v>
      </c>
      <c r="L39" s="85">
        <v>1935.48387</v>
      </c>
      <c r="M39" s="300">
        <v>218.6</v>
      </c>
      <c r="N39" s="300">
        <v>1439</v>
      </c>
      <c r="O39" s="301">
        <f t="shared" ref="O39:O40" si="31">M39+N39</f>
        <v>1657.6</v>
      </c>
      <c r="P39" s="289">
        <v>967.74193500000001</v>
      </c>
      <c r="Q39" s="16">
        <v>3178.6</v>
      </c>
      <c r="R39" s="88">
        <v>2638.7096769999998</v>
      </c>
      <c r="S39" s="91">
        <f t="shared" ref="S39" si="32">SUM(C39+E39+G39+I39+K39+O39+Q39)</f>
        <v>9062.2999999999993</v>
      </c>
      <c r="T39" s="89">
        <f t="shared" ref="T39:T40" si="33">SUM(D39+F39+H39+J39+L39+P39+R39)</f>
        <v>10767.741922000001</v>
      </c>
      <c r="U39" s="16"/>
      <c r="V39" s="17"/>
      <c r="W39" s="110">
        <f>SUM(S39+U39)</f>
        <v>9062.2999999999993</v>
      </c>
      <c r="X39" s="111">
        <f>SUM(T39+V39)</f>
        <v>10767.741922000001</v>
      </c>
      <c r="Y39" s="45"/>
      <c r="Z39" s="46">
        <v>-1</v>
      </c>
      <c r="AA39" s="21" t="s">
        <v>7</v>
      </c>
      <c r="AB39" s="244"/>
    </row>
    <row r="40" spans="1:28" ht="18.600000000000001" customHeight="1" x14ac:dyDescent="0.25">
      <c r="A40" s="44">
        <v>31</v>
      </c>
      <c r="B40" s="15" t="s">
        <v>13</v>
      </c>
      <c r="C40" s="16">
        <v>5874</v>
      </c>
      <c r="D40" s="17">
        <v>5161.2903200000001</v>
      </c>
      <c r="E40" s="16">
        <v>0</v>
      </c>
      <c r="F40" s="18">
        <v>32.25806</v>
      </c>
      <c r="G40" s="19">
        <v>34.799999999999997</v>
      </c>
      <c r="H40" s="18">
        <v>32.25806</v>
      </c>
      <c r="I40" s="19"/>
      <c r="J40" s="18"/>
      <c r="K40" s="16">
        <v>1526.2</v>
      </c>
      <c r="L40" s="85">
        <v>1935.48387</v>
      </c>
      <c r="M40" s="300">
        <v>6</v>
      </c>
      <c r="N40" s="300">
        <v>1368</v>
      </c>
      <c r="O40" s="301">
        <f t="shared" si="31"/>
        <v>1374</v>
      </c>
      <c r="P40" s="289">
        <v>967.74193500000001</v>
      </c>
      <c r="Q40" s="16">
        <v>2493.6</v>
      </c>
      <c r="R40" s="88">
        <v>2638.7096769999998</v>
      </c>
      <c r="S40" s="91">
        <f>SUM(C40+E40+G40+I40+K40+O40+Q40)</f>
        <v>11302.6</v>
      </c>
      <c r="T40" s="89">
        <f t="shared" si="33"/>
        <v>10767.741922000001</v>
      </c>
      <c r="U40" s="16"/>
      <c r="V40" s="17"/>
      <c r="W40" s="110">
        <f>SUM(S40+U40)</f>
        <v>11302.6</v>
      </c>
      <c r="X40" s="111">
        <f>SUM(T40+V40)</f>
        <v>10767.741922000001</v>
      </c>
      <c r="Y40" s="45"/>
      <c r="Z40" s="46">
        <v>0</v>
      </c>
      <c r="AA40" s="21" t="s">
        <v>7</v>
      </c>
      <c r="AB40" s="244"/>
    </row>
    <row r="41" spans="1:28" s="43" customFormat="1" ht="18.600000000000001" customHeight="1" thickBot="1" x14ac:dyDescent="0.3">
      <c r="A41" s="33" t="s">
        <v>10</v>
      </c>
      <c r="B41" s="34">
        <v>5</v>
      </c>
      <c r="C41" s="54">
        <f t="shared" ref="C41:X41" si="34">SUM(C39:C40)</f>
        <v>10089.200000000001</v>
      </c>
      <c r="D41" s="54">
        <f t="shared" si="34"/>
        <v>10322.58064</v>
      </c>
      <c r="E41" s="54">
        <f t="shared" si="34"/>
        <v>0</v>
      </c>
      <c r="F41" s="54">
        <f t="shared" si="34"/>
        <v>64.516120000000001</v>
      </c>
      <c r="G41" s="54">
        <f t="shared" si="34"/>
        <v>45.699999999999996</v>
      </c>
      <c r="H41" s="54">
        <f t="shared" si="34"/>
        <v>64.516120000000001</v>
      </c>
      <c r="I41" s="54">
        <f t="shared" si="34"/>
        <v>0</v>
      </c>
      <c r="J41" s="54">
        <f t="shared" si="34"/>
        <v>0</v>
      </c>
      <c r="K41" s="54">
        <f>SUM(K39:K40)</f>
        <v>1526.2</v>
      </c>
      <c r="L41" s="54">
        <f t="shared" si="34"/>
        <v>3870.96774</v>
      </c>
      <c r="M41" s="287">
        <f>SUM(M39:M40)</f>
        <v>224.6</v>
      </c>
      <c r="N41" s="287">
        <f>SUM(N39:N40)</f>
        <v>2807</v>
      </c>
      <c r="O41" s="288">
        <f>SUM(O39:O40)</f>
        <v>3031.6</v>
      </c>
      <c r="P41" s="288">
        <f t="shared" si="34"/>
        <v>1935.48387</v>
      </c>
      <c r="Q41" s="54">
        <f>SUM(Q39:Q40)</f>
        <v>5672.2</v>
      </c>
      <c r="R41" s="54">
        <f t="shared" si="34"/>
        <v>5277.4193539999997</v>
      </c>
      <c r="S41" s="54">
        <f>SUM(S39:S40)</f>
        <v>20364.900000000001</v>
      </c>
      <c r="T41" s="54">
        <f t="shared" si="34"/>
        <v>21535.483844000002</v>
      </c>
      <c r="U41" s="54">
        <f t="shared" si="34"/>
        <v>0</v>
      </c>
      <c r="V41" s="54">
        <f t="shared" si="34"/>
        <v>0</v>
      </c>
      <c r="W41" s="54">
        <f t="shared" si="34"/>
        <v>20364.900000000001</v>
      </c>
      <c r="X41" s="54">
        <f t="shared" si="34"/>
        <v>21535.483844000002</v>
      </c>
      <c r="Y41" s="57" t="s">
        <v>11</v>
      </c>
      <c r="Z41" s="58">
        <f>SUM(Z31:Z37)/7</f>
        <v>0.14285714285714285</v>
      </c>
      <c r="AA41" s="59" t="s">
        <v>7</v>
      </c>
      <c r="AB41" s="60"/>
    </row>
    <row r="42" spans="1:28" ht="19.149999999999999" customHeight="1" x14ac:dyDescent="0.25">
      <c r="A42" s="176" t="s">
        <v>16</v>
      </c>
      <c r="B42" s="128"/>
      <c r="C42" s="129">
        <f>SUM(C6+C14+C22+C30+C41+C38)</f>
        <v>197624.10000000003</v>
      </c>
      <c r="D42" s="129">
        <f>SUM(D6+D14+D22+D30+D41+D38)</f>
        <v>159999.99992</v>
      </c>
      <c r="E42" s="129">
        <f>SUM(E6+E14+E22+E30+E41+E38)</f>
        <v>2304.6999999999998</v>
      </c>
      <c r="F42" s="129">
        <f t="shared" ref="F42:W42" si="35">SUM(F6+F14+F22+F30+F41+F38)</f>
        <v>999.99986000000001</v>
      </c>
      <c r="G42" s="129">
        <f>SUM(G6+G14+G22+G30+G41+G38)</f>
        <v>753.7</v>
      </c>
      <c r="H42" s="129">
        <f t="shared" si="35"/>
        <v>999.99986000000001</v>
      </c>
      <c r="I42" s="129">
        <f>SUM(I6+I14+I22+I30+I41+I38)</f>
        <v>0</v>
      </c>
      <c r="J42" s="129">
        <f>SUM(J6+J14+J22+J30+J41+J38)</f>
        <v>0</v>
      </c>
      <c r="K42" s="129">
        <f>K6+K14+K22+K30+K38+K41</f>
        <v>57322.799999999996</v>
      </c>
      <c r="L42" s="129">
        <f>SUM(L6+L14+L22+L30+L41+L38)</f>
        <v>59999.999970000004</v>
      </c>
      <c r="M42" s="116">
        <f>SUM(M6+M14+M22+M30+M38+M41)</f>
        <v>13397.300000000001</v>
      </c>
      <c r="N42" s="116">
        <f>SUM(N6+N14+N22+N30+N38+N41)</f>
        <v>56950</v>
      </c>
      <c r="O42" s="257">
        <f>M42+N42</f>
        <v>70347.3</v>
      </c>
      <c r="P42" s="117">
        <f>P6+P14+P22+P30+P38+P41</f>
        <v>29999.999984999999</v>
      </c>
      <c r="Q42" s="129">
        <f>SUM(Q6+Q14+Q22+Q30+Q41+Q38)</f>
        <v>93773.15</v>
      </c>
      <c r="R42" s="129">
        <f t="shared" si="35"/>
        <v>81799.999986999988</v>
      </c>
      <c r="S42" s="129">
        <f>S6+S14+S22+S30+S38+S41</f>
        <v>422125.75</v>
      </c>
      <c r="T42" s="129">
        <f t="shared" si="35"/>
        <v>333799.99958200002</v>
      </c>
      <c r="U42" s="129">
        <f t="shared" si="35"/>
        <v>0</v>
      </c>
      <c r="V42" s="129">
        <f t="shared" si="35"/>
        <v>0</v>
      </c>
      <c r="W42" s="129">
        <f t="shared" si="35"/>
        <v>422125.75</v>
      </c>
      <c r="X42" s="129">
        <f>SUM(X6+X14+X22+X30+X41+X38)</f>
        <v>333799.99958200002</v>
      </c>
      <c r="Y42" s="127" t="s">
        <v>16</v>
      </c>
      <c r="Z42" s="102"/>
      <c r="AA42" s="103"/>
      <c r="AB42" s="104"/>
    </row>
    <row r="43" spans="1:28" ht="19.149999999999999" customHeight="1" thickBot="1" x14ac:dyDescent="0.3">
      <c r="A43" s="178" t="s">
        <v>28</v>
      </c>
      <c r="B43" s="179"/>
      <c r="C43" s="65">
        <f t="shared" ref="C43:X43" si="36">C42/31</f>
        <v>6374.9709677419369</v>
      </c>
      <c r="D43" s="66">
        <f t="shared" si="36"/>
        <v>5161.2903200000001</v>
      </c>
      <c r="E43" s="65">
        <f t="shared" si="36"/>
        <v>74.345161290322579</v>
      </c>
      <c r="F43" s="66">
        <f t="shared" si="36"/>
        <v>32.25806</v>
      </c>
      <c r="G43" s="65">
        <f t="shared" si="36"/>
        <v>24.312903225806455</v>
      </c>
      <c r="H43" s="66">
        <f t="shared" si="36"/>
        <v>32.25806</v>
      </c>
      <c r="I43" s="65">
        <f>I42/31</f>
        <v>0</v>
      </c>
      <c r="J43" s="66">
        <f>J42/31</f>
        <v>0</v>
      </c>
      <c r="K43" s="65">
        <f t="shared" si="36"/>
        <v>1849.1225806451612</v>
      </c>
      <c r="L43" s="66">
        <f t="shared" si="36"/>
        <v>1935.4838700000003</v>
      </c>
      <c r="M43" s="65">
        <f t="shared" ref="M43:P43" si="37">M42/30</f>
        <v>446.57666666666671</v>
      </c>
      <c r="N43" s="253"/>
      <c r="O43" s="258"/>
      <c r="P43" s="66">
        <f t="shared" si="37"/>
        <v>999.99999949999994</v>
      </c>
      <c r="Q43" s="65">
        <f t="shared" si="36"/>
        <v>3024.940322580645</v>
      </c>
      <c r="R43" s="66">
        <f t="shared" si="36"/>
        <v>2638.7096769999998</v>
      </c>
      <c r="S43" s="65">
        <f t="shared" si="36"/>
        <v>13616.959677419354</v>
      </c>
      <c r="T43" s="66">
        <f t="shared" si="36"/>
        <v>10767.741922000001</v>
      </c>
      <c r="U43" s="65">
        <f t="shared" si="36"/>
        <v>0</v>
      </c>
      <c r="V43" s="66">
        <f t="shared" si="36"/>
        <v>0</v>
      </c>
      <c r="W43" s="65">
        <f t="shared" si="36"/>
        <v>13616.959677419354</v>
      </c>
      <c r="X43" s="66">
        <f t="shared" si="36"/>
        <v>10767.741922000001</v>
      </c>
      <c r="Y43" s="177" t="s">
        <v>17</v>
      </c>
      <c r="Z43" s="99"/>
      <c r="AA43" s="100"/>
      <c r="AB43" s="101"/>
    </row>
    <row r="44" spans="1:28" ht="19.149999999999999" customHeight="1" thickBot="1" x14ac:dyDescent="0.3">
      <c r="A44" s="72" t="s">
        <v>18</v>
      </c>
      <c r="B44" s="73"/>
      <c r="C44" s="74">
        <f>SUM(C42-D42)</f>
        <v>37624.100080000033</v>
      </c>
      <c r="D44" s="75"/>
      <c r="E44" s="74">
        <f>SUM(E42-F42)</f>
        <v>1304.7001399999999</v>
      </c>
      <c r="F44" s="75"/>
      <c r="G44" s="74">
        <f>SUM(G42-H42)</f>
        <v>-246.29985999999997</v>
      </c>
      <c r="H44" s="75"/>
      <c r="I44" s="74">
        <f>SUM(I42-J42)</f>
        <v>0</v>
      </c>
      <c r="J44" s="75"/>
      <c r="K44" s="74">
        <f>SUM(K42-L42)</f>
        <v>-2677.1999700000088</v>
      </c>
      <c r="L44" s="75"/>
      <c r="M44" s="96">
        <f>SUM(100/P42*M42)</f>
        <v>44.657666688995505</v>
      </c>
      <c r="N44" s="255"/>
      <c r="O44" s="260"/>
      <c r="P44" s="78">
        <f>SUM(O42-P42)</f>
        <v>40347.300015000001</v>
      </c>
      <c r="Q44" s="74">
        <f>SUM(Q42-R42)</f>
        <v>11973.150013000006</v>
      </c>
      <c r="R44" s="75"/>
      <c r="S44" s="97">
        <f>SUM(S42-T42)</f>
        <v>88325.750417999981</v>
      </c>
      <c r="T44" s="75"/>
      <c r="U44" s="74">
        <f>SUM(U42-V42)</f>
        <v>0</v>
      </c>
      <c r="V44" s="75"/>
      <c r="W44" s="112">
        <f>SUM(W42-X42)</f>
        <v>88325.750417999981</v>
      </c>
      <c r="X44" s="113"/>
    </row>
    <row r="45" spans="1:28" ht="20.100000000000001" customHeight="1" thickBot="1" x14ac:dyDescent="0.3">
      <c r="A45" s="76" t="s">
        <v>19</v>
      </c>
      <c r="B45" s="77"/>
      <c r="C45" s="96">
        <f>SUM(100/D42*C42)</f>
        <v>123.51506256175756</v>
      </c>
      <c r="D45" s="78"/>
      <c r="E45" s="96">
        <f>SUM(100/F42*E42)</f>
        <v>230.47003226580449</v>
      </c>
      <c r="F45" s="78"/>
      <c r="G45" s="96">
        <f>SUM(100/H42*G42)</f>
        <v>75.370010551801471</v>
      </c>
      <c r="H45" s="78"/>
      <c r="I45" s="96" t="e">
        <f>SUM(100/J42*I42)</f>
        <v>#DIV/0!</v>
      </c>
      <c r="J45" s="78"/>
      <c r="K45" s="96">
        <f>SUM(100/L42*K42)</f>
        <v>95.538000047768989</v>
      </c>
      <c r="L45" s="78"/>
      <c r="M45" s="96"/>
      <c r="N45" s="262"/>
      <c r="O45" s="261">
        <f>SUM(100/P42*O42)</f>
        <v>234.49100011724553</v>
      </c>
      <c r="P45" s="87"/>
      <c r="Q45" s="96">
        <f>SUM(100/R42*Q42)</f>
        <v>114.63710270770517</v>
      </c>
      <c r="R45" s="78"/>
      <c r="S45" s="114">
        <f>SUM(100/X42*W42)</f>
        <v>126.46068020629286</v>
      </c>
      <c r="T45" s="115"/>
      <c r="W45" s="2"/>
      <c r="X45" s="2"/>
    </row>
    <row r="47" spans="1:28" ht="16.5" x14ac:dyDescent="0.25">
      <c r="L47" s="298"/>
      <c r="M47" s="298"/>
      <c r="N47" s="299"/>
      <c r="O47" s="298"/>
      <c r="P47" s="298"/>
      <c r="Q47" s="299"/>
      <c r="R47" s="298"/>
    </row>
    <row r="48" spans="1:28" ht="16.5" x14ac:dyDescent="0.25">
      <c r="J48" s="389">
        <f>C42+E42+G42+K42+M42</f>
        <v>271402.60000000003</v>
      </c>
      <c r="L48" s="298"/>
      <c r="M48" s="298"/>
      <c r="N48" s="299"/>
      <c r="O48" s="298"/>
      <c r="P48" s="298"/>
      <c r="Q48" s="299"/>
      <c r="R48" s="298"/>
    </row>
    <row r="50" spans="11:11" x14ac:dyDescent="0.25">
      <c r="K50" s="234"/>
    </row>
  </sheetData>
  <customSheetViews>
    <customSheetView guid="{C78804EC-14F7-46C5-9444-E096CDC58DC2}" scale="90" fitToPage="1">
      <pane ySplit="4" topLeftCell="A5" activePane="bottomLeft" state="frozen"/>
      <selection pane="bottomLeft" activeCell="N50" sqref="N50"/>
      <pageMargins left="0.59055118110236227" right="0.59055118110236227" top="1.1811023622047245" bottom="0.59055118110236227" header="0.11811023622047245" footer="0.31496062992125984"/>
      <pageSetup paperSize="9" scale="54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90" showPageBreaks="1" fitToPage="1" printArea="1">
      <pane ySplit="4" topLeftCell="A5" activePane="bottomLeft" state="frozen"/>
      <selection pane="bottomLeft" activeCell="G48" sqref="G48"/>
      <pageMargins left="0.59055118110236227" right="0.59055118110236227" top="1.1811023622047245" bottom="0.59055118110236227" header="0.11811023622047245" footer="0.31496062992125984"/>
      <pageSetup paperSize="9" scale="54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90" showPageBreaks="1" fitToPage="1" printArea="1">
      <pane ySplit="4" topLeftCell="A26" activePane="bottomLeft" state="frozen"/>
      <selection pane="bottomLeft" activeCell="R51" sqref="R51"/>
      <pageMargins left="0.59055118110236227" right="0.59055118110236227" top="1.1811023622047245" bottom="0.59055118110236227" header="0.11811023622047245" footer="0.31496062992125984"/>
      <pageSetup paperSize="9" scale="54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90" showPageBreaks="1" fitToPage="1" printArea="1">
      <pane ySplit="4" topLeftCell="A23" activePane="bottomLeft" state="frozen"/>
      <selection pane="bottomLeft" activeCell="G48" sqref="G48"/>
      <pageMargins left="0.59055118110236227" right="0.59055118110236227" top="1.1811023622047245" bottom="0.59055118110236227" header="0.11811023622047245" footer="0.31496062992125984"/>
      <pageSetup paperSize="9" scale="54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showPageBreaks="1" fitToPage="1" printArea="1">
      <pane ySplit="4" topLeftCell="A5" activePane="bottomLeft" state="frozen"/>
      <selection pane="bottomLeft" activeCell="G48" sqref="G48"/>
      <pageMargins left="0.59055118110236227" right="0.59055118110236227" top="1.1811023622047245" bottom="0.59055118110236227" header="0.11811023622047245" footer="0.31496062992125984"/>
      <pageSetup paperSize="9" scale="54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90" showPageBreaks="1" fitToPage="1" printArea="1">
      <pane ySplit="4" topLeftCell="A26" activePane="bottomLeft" state="frozen"/>
      <selection pane="bottomLeft" activeCell="G48" sqref="G48"/>
      <pageMargins left="0.59055118110236227" right="0.59055118110236227" top="1.1811023622047245" bottom="0.59055118110236227" header="0.11811023622047245" footer="0.31496062992125984"/>
      <pageSetup paperSize="9" scale="54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90" showPageBreaks="1" fitToPage="1" printArea="1">
      <pane ySplit="4" topLeftCell="A23" activePane="bottomLeft" state="frozen"/>
      <selection pane="bottomLeft" activeCell="G48" sqref="G48"/>
      <pageMargins left="0.59055118110236227" right="0.59055118110236227" top="1.1811023622047245" bottom="0.59055118110236227" header="0.11811023622047245" footer="0.31496062992125984"/>
      <pageSetup paperSize="9" scale="54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90" showPageBreaks="1" fitToPage="1" printArea="1">
      <pane ySplit="4" topLeftCell="A5" activePane="bottomLeft" state="frozen"/>
      <selection pane="bottomLeft" activeCell="N50" sqref="N50"/>
      <pageMargins left="0.59055118110236227" right="0.59055118110236227" top="1.1811023622047245" bottom="0.59055118110236227" header="0.11811023622047245" footer="0.31496062992125984"/>
      <pageSetup paperSize="9" scale="54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H1:K1"/>
    <mergeCell ref="G3:H3"/>
    <mergeCell ref="S3:T3"/>
    <mergeCell ref="W3:X3"/>
    <mergeCell ref="C3:D3"/>
    <mergeCell ref="E3:F3"/>
    <mergeCell ref="I3:J3"/>
    <mergeCell ref="M3:P3"/>
    <mergeCell ref="Z4:AA4"/>
    <mergeCell ref="K3:L3"/>
    <mergeCell ref="Q3:R3"/>
    <mergeCell ref="U3:V3"/>
    <mergeCell ref="Y3:AB3"/>
  </mergeCells>
  <pageMargins left="0.59055118110236227" right="0.59055118110236227" top="1.1811023622047245" bottom="0.59055118110236227" header="0.11811023622047245" footer="0.31496062992125984"/>
  <pageSetup paperSize="9" scale="54" orientation="landscape" r:id="rId9"/>
  <headerFooter>
    <oddHeader>&amp;L&amp;G</oddHeader>
    <oddFooter>&amp;L&amp;"DIN Offc Light,Standard"&amp;7&amp;F / Version &amp;D&amp;R&amp;"DIN Offc Light,Standard"&amp;7Seite &amp;P von &amp;N</oddFooter>
  </headerFooter>
  <legacyDrawingHF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46"/>
  <sheetViews>
    <sheetView zoomScale="90" zoomScaleNormal="80" workbookViewId="0">
      <pane ySplit="4" topLeftCell="A17" activePane="bottomLeft" state="frozen"/>
      <selection pane="bottomLeft" activeCell="S45" sqref="S45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4" width="12.28515625" style="2" bestFit="1" customWidth="1"/>
    <col min="5" max="6" width="11.7109375" style="2" customWidth="1"/>
    <col min="7" max="10" width="11.7109375" style="6" customWidth="1"/>
    <col min="11" max="15" width="11.7109375" style="2" customWidth="1"/>
    <col min="16" max="16" width="11" style="2" bestFit="1" customWidth="1"/>
    <col min="17" max="18" width="11.7109375" style="2" customWidth="1"/>
    <col min="19" max="20" width="12.7109375" style="2" customWidth="1"/>
    <col min="21" max="21" width="18.7109375" style="2" customWidth="1"/>
    <col min="22" max="22" width="8.140625" style="2" bestFit="1" customWidth="1"/>
    <col min="23" max="23" width="14.28515625" style="4" customWidth="1"/>
    <col min="24" max="24" width="20.7109375" style="4" customWidth="1"/>
    <col min="25" max="27" width="11.42578125" style="2"/>
    <col min="28" max="28" width="20.5703125" style="2" bestFit="1" customWidth="1"/>
    <col min="29" max="16384" width="11.42578125" style="2"/>
  </cols>
  <sheetData>
    <row r="1" spans="1:28" ht="34.15" customHeight="1" x14ac:dyDescent="0.25">
      <c r="A1" s="105" t="s">
        <v>55</v>
      </c>
      <c r="G1" s="2"/>
      <c r="H1" s="443">
        <v>44958</v>
      </c>
      <c r="I1" s="443"/>
      <c r="J1" s="443"/>
      <c r="K1" s="443"/>
    </row>
    <row r="2" spans="1:28" ht="21" thickBot="1" x14ac:dyDescent="0.3">
      <c r="A2" s="106"/>
    </row>
    <row r="3" spans="1:28" s="8" customFormat="1" ht="51" customHeight="1" thickBot="1" x14ac:dyDescent="0.3">
      <c r="A3" s="7"/>
      <c r="C3" s="440" t="s">
        <v>20</v>
      </c>
      <c r="D3" s="441"/>
      <c r="E3" s="440" t="s">
        <v>23</v>
      </c>
      <c r="F3" s="441"/>
      <c r="G3" s="440" t="s">
        <v>24</v>
      </c>
      <c r="H3" s="441"/>
      <c r="I3" s="440" t="s">
        <v>53</v>
      </c>
      <c r="J3" s="441"/>
      <c r="K3" s="440" t="s">
        <v>25</v>
      </c>
      <c r="L3" s="441"/>
      <c r="M3" s="440" t="s">
        <v>30</v>
      </c>
      <c r="N3" s="448"/>
      <c r="O3" s="448"/>
      <c r="P3" s="449"/>
      <c r="Q3" s="442" t="s">
        <v>2</v>
      </c>
      <c r="R3" s="442"/>
      <c r="S3" s="444" t="s">
        <v>29</v>
      </c>
      <c r="T3" s="445"/>
      <c r="U3" s="440" t="s">
        <v>26</v>
      </c>
      <c r="V3" s="441"/>
      <c r="W3" s="446" t="s">
        <v>27</v>
      </c>
      <c r="X3" s="447"/>
      <c r="Y3" s="440" t="s">
        <v>0</v>
      </c>
      <c r="Z3" s="442"/>
      <c r="AA3" s="442"/>
      <c r="AB3" s="441"/>
    </row>
    <row r="4" spans="1:28" s="4" customFormat="1" ht="36.75" customHeight="1" x14ac:dyDescent="0.25">
      <c r="A4" s="107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72</v>
      </c>
      <c r="N4" s="250" t="s">
        <v>73</v>
      </c>
      <c r="O4" s="256" t="s">
        <v>74</v>
      </c>
      <c r="P4" s="12" t="s">
        <v>21</v>
      </c>
      <c r="Q4" s="84" t="s">
        <v>22</v>
      </c>
      <c r="R4" s="12" t="s">
        <v>21</v>
      </c>
      <c r="S4" s="84" t="s">
        <v>22</v>
      </c>
      <c r="T4" s="12" t="s">
        <v>21</v>
      </c>
      <c r="U4" s="11" t="s">
        <v>22</v>
      </c>
      <c r="V4" s="12" t="s">
        <v>21</v>
      </c>
      <c r="W4" s="108" t="s">
        <v>22</v>
      </c>
      <c r="X4" s="109" t="s">
        <v>21</v>
      </c>
      <c r="Y4" s="13" t="s">
        <v>3</v>
      </c>
      <c r="Z4" s="438" t="s">
        <v>4</v>
      </c>
      <c r="AA4" s="439"/>
      <c r="AB4" s="14" t="s">
        <v>5</v>
      </c>
    </row>
    <row r="5" spans="1:28" ht="18.600000000000001" customHeight="1" x14ac:dyDescent="0.25">
      <c r="A5" s="47">
        <v>1</v>
      </c>
      <c r="B5" s="15" t="s">
        <v>14</v>
      </c>
      <c r="C5" s="16">
        <v>3024.7</v>
      </c>
      <c r="D5" s="17">
        <v>6428.5714200000002</v>
      </c>
      <c r="E5" s="16">
        <v>0</v>
      </c>
      <c r="F5" s="18">
        <v>35.714284999999997</v>
      </c>
      <c r="G5" s="19">
        <v>0</v>
      </c>
      <c r="H5" s="18">
        <v>35.714284999999997</v>
      </c>
      <c r="I5" s="19"/>
      <c r="J5" s="18"/>
      <c r="K5" s="48">
        <v>0</v>
      </c>
      <c r="L5" s="85">
        <v>2142.8571400000001</v>
      </c>
      <c r="M5" s="16">
        <v>1922.9</v>
      </c>
      <c r="N5" s="251">
        <v>2175</v>
      </c>
      <c r="O5" s="19">
        <f>M5+N5</f>
        <v>4097.8999999999996</v>
      </c>
      <c r="P5" s="17">
        <v>1071.4285</v>
      </c>
      <c r="Q5" s="16">
        <v>4747.5</v>
      </c>
      <c r="R5" s="17">
        <v>2925</v>
      </c>
      <c r="S5" s="91">
        <f>C5+E5+G5+I5+K5+O5+Q5</f>
        <v>11870.099999999999</v>
      </c>
      <c r="T5" s="89">
        <f>D5+F5+H5+J5+L5+P5+R5</f>
        <v>12639.28563</v>
      </c>
      <c r="U5" s="16"/>
      <c r="V5" s="17"/>
      <c r="W5" s="110">
        <f>SUM(S5+U5)</f>
        <v>11870.099999999999</v>
      </c>
      <c r="X5" s="111">
        <f t="shared" ref="W5:X9" si="0">SUM(T5+V5)</f>
        <v>12639.28563</v>
      </c>
      <c r="Y5" s="45" t="s">
        <v>59</v>
      </c>
      <c r="Z5" s="46">
        <v>5</v>
      </c>
      <c r="AA5" s="21" t="s">
        <v>7</v>
      </c>
      <c r="AB5" s="244"/>
    </row>
    <row r="6" spans="1:28" s="43" customFormat="1" ht="18.600000000000001" customHeight="1" x14ac:dyDescent="0.25">
      <c r="A6" s="47">
        <f>SUM(A5+1)</f>
        <v>2</v>
      </c>
      <c r="B6" s="15" t="s">
        <v>15</v>
      </c>
      <c r="C6" s="16">
        <v>5466.8</v>
      </c>
      <c r="D6" s="17">
        <v>6428.5714200000002</v>
      </c>
      <c r="E6" s="16">
        <v>0</v>
      </c>
      <c r="F6" s="18">
        <v>35.714284999999997</v>
      </c>
      <c r="G6" s="19">
        <v>0</v>
      </c>
      <c r="H6" s="18">
        <v>35.714284999999997</v>
      </c>
      <c r="I6" s="19"/>
      <c r="J6" s="18"/>
      <c r="K6" s="16">
        <v>0</v>
      </c>
      <c r="L6" s="85">
        <v>2142.8571400000001</v>
      </c>
      <c r="M6" s="16">
        <v>1589</v>
      </c>
      <c r="N6" s="251">
        <v>7146</v>
      </c>
      <c r="O6" s="19">
        <f t="shared" ref="O6:O33" si="1">M6+N6</f>
        <v>8735</v>
      </c>
      <c r="P6" s="17">
        <v>1071.4285</v>
      </c>
      <c r="Q6" s="16">
        <v>5383.1</v>
      </c>
      <c r="R6" s="17">
        <v>2925</v>
      </c>
      <c r="S6" s="91">
        <f t="shared" ref="S6:S9" si="2">C6+E6+G6+I6+K6+O6+Q6</f>
        <v>19584.900000000001</v>
      </c>
      <c r="T6" s="89">
        <f t="shared" ref="T6:T9" si="3">D6+F6+H6+J6+L6+P6+R6</f>
        <v>12639.28563</v>
      </c>
      <c r="U6" s="16"/>
      <c r="V6" s="17"/>
      <c r="W6" s="110">
        <f t="shared" si="0"/>
        <v>19584.900000000001</v>
      </c>
      <c r="X6" s="111">
        <f t="shared" si="0"/>
        <v>12639.28563</v>
      </c>
      <c r="Y6" s="45" t="s">
        <v>59</v>
      </c>
      <c r="Z6" s="46">
        <v>5</v>
      </c>
      <c r="AA6" s="21" t="s">
        <v>7</v>
      </c>
      <c r="AB6" s="244"/>
    </row>
    <row r="7" spans="1:28" ht="18.600000000000001" customHeight="1" x14ac:dyDescent="0.25">
      <c r="A7" s="47">
        <f>SUM(A6+1)</f>
        <v>3</v>
      </c>
      <c r="B7" s="15" t="s">
        <v>6</v>
      </c>
      <c r="C7" s="16">
        <v>12900.9</v>
      </c>
      <c r="D7" s="17">
        <v>6428.5714200000002</v>
      </c>
      <c r="E7" s="16">
        <v>0</v>
      </c>
      <c r="F7" s="18">
        <v>35.714284999999997</v>
      </c>
      <c r="G7" s="19">
        <v>16.100000000000001</v>
      </c>
      <c r="H7" s="18">
        <v>35.714284999999997</v>
      </c>
      <c r="I7" s="19"/>
      <c r="J7" s="18"/>
      <c r="K7" s="16">
        <v>4454.3999999999996</v>
      </c>
      <c r="L7" s="85">
        <v>2142.8571400000001</v>
      </c>
      <c r="M7" s="16">
        <v>0</v>
      </c>
      <c r="N7" s="251">
        <v>2694</v>
      </c>
      <c r="O7" s="19">
        <f t="shared" si="1"/>
        <v>2694</v>
      </c>
      <c r="P7" s="17">
        <v>1071.4285</v>
      </c>
      <c r="Q7" s="16">
        <v>3786.5</v>
      </c>
      <c r="R7" s="17">
        <v>2925</v>
      </c>
      <c r="S7" s="91">
        <f t="shared" si="2"/>
        <v>23851.9</v>
      </c>
      <c r="T7" s="89">
        <f t="shared" si="3"/>
        <v>12639.28563</v>
      </c>
      <c r="U7" s="16"/>
      <c r="V7" s="17"/>
      <c r="W7" s="110">
        <f t="shared" si="0"/>
        <v>23851.9</v>
      </c>
      <c r="X7" s="111">
        <f t="shared" si="0"/>
        <v>12639.28563</v>
      </c>
      <c r="Y7" s="45" t="s">
        <v>59</v>
      </c>
      <c r="Z7" s="46">
        <v>5</v>
      </c>
      <c r="AA7" s="21" t="s">
        <v>7</v>
      </c>
      <c r="AB7" s="244"/>
    </row>
    <row r="8" spans="1:28" ht="18.600000000000001" customHeight="1" x14ac:dyDescent="0.25">
      <c r="A8" s="23">
        <f>SUM(A7+1)</f>
        <v>4</v>
      </c>
      <c r="B8" s="24" t="s">
        <v>8</v>
      </c>
      <c r="C8" s="25">
        <v>12493.6</v>
      </c>
      <c r="D8" s="26">
        <v>6428.5714200000002</v>
      </c>
      <c r="E8" s="25">
        <v>0</v>
      </c>
      <c r="F8" s="27">
        <v>35.714284999999997</v>
      </c>
      <c r="G8" s="28">
        <v>0</v>
      </c>
      <c r="H8" s="27">
        <v>35.714284999999997</v>
      </c>
      <c r="I8" s="28"/>
      <c r="J8" s="27"/>
      <c r="K8" s="25">
        <v>4175.1000000000004</v>
      </c>
      <c r="L8" s="86">
        <v>2142.8571400000001</v>
      </c>
      <c r="M8" s="25">
        <v>0</v>
      </c>
      <c r="N8" s="252">
        <v>0</v>
      </c>
      <c r="O8" s="28">
        <f t="shared" si="1"/>
        <v>0</v>
      </c>
      <c r="P8" s="26">
        <v>1071.4285</v>
      </c>
      <c r="Q8" s="25">
        <v>3721.8</v>
      </c>
      <c r="R8" s="26">
        <v>2925</v>
      </c>
      <c r="S8" s="184">
        <f t="shared" si="2"/>
        <v>20390.5</v>
      </c>
      <c r="T8" s="90">
        <f t="shared" si="3"/>
        <v>12639.28563</v>
      </c>
      <c r="U8" s="25"/>
      <c r="V8" s="26"/>
      <c r="W8" s="92">
        <f t="shared" si="0"/>
        <v>20390.5</v>
      </c>
      <c r="X8" s="95">
        <f t="shared" si="0"/>
        <v>12639.28563</v>
      </c>
      <c r="Y8" s="29" t="s">
        <v>58</v>
      </c>
      <c r="Z8" s="30">
        <v>5</v>
      </c>
      <c r="AA8" s="31" t="s">
        <v>7</v>
      </c>
      <c r="AB8" s="245"/>
    </row>
    <row r="9" spans="1:28" ht="18.600000000000001" customHeight="1" x14ac:dyDescent="0.25">
      <c r="A9" s="23">
        <f>SUM(A8+1)</f>
        <v>5</v>
      </c>
      <c r="B9" s="24" t="s">
        <v>9</v>
      </c>
      <c r="C9" s="25">
        <v>8255.1</v>
      </c>
      <c r="D9" s="26">
        <v>6428.5714200000002</v>
      </c>
      <c r="E9" s="25">
        <v>0</v>
      </c>
      <c r="F9" s="27">
        <v>35.714284999999997</v>
      </c>
      <c r="G9" s="28">
        <v>0</v>
      </c>
      <c r="H9" s="27">
        <v>35.714284999999997</v>
      </c>
      <c r="I9" s="28"/>
      <c r="J9" s="27"/>
      <c r="K9" s="25">
        <v>1885</v>
      </c>
      <c r="L9" s="86">
        <v>2142.8571400000001</v>
      </c>
      <c r="M9" s="25">
        <v>0</v>
      </c>
      <c r="N9" s="252">
        <v>150</v>
      </c>
      <c r="O9" s="28">
        <f t="shared" si="1"/>
        <v>150</v>
      </c>
      <c r="P9" s="26">
        <v>1071.4285</v>
      </c>
      <c r="Q9" s="25">
        <v>4817.3</v>
      </c>
      <c r="R9" s="26">
        <v>2925</v>
      </c>
      <c r="S9" s="184">
        <f t="shared" si="2"/>
        <v>15107.400000000001</v>
      </c>
      <c r="T9" s="90">
        <f t="shared" si="3"/>
        <v>12639.28563</v>
      </c>
      <c r="U9" s="25"/>
      <c r="V9" s="26"/>
      <c r="W9" s="92">
        <f t="shared" si="0"/>
        <v>15107.400000000001</v>
      </c>
      <c r="X9" s="95">
        <f t="shared" si="0"/>
        <v>12639.28563</v>
      </c>
      <c r="Y9" s="29" t="s">
        <v>60</v>
      </c>
      <c r="Z9" s="30">
        <v>3</v>
      </c>
      <c r="AA9" s="31" t="s">
        <v>7</v>
      </c>
      <c r="AB9" s="245" t="s">
        <v>80</v>
      </c>
    </row>
    <row r="10" spans="1:28" ht="18.600000000000001" customHeight="1" x14ac:dyDescent="0.25">
      <c r="A10" s="33" t="s">
        <v>10</v>
      </c>
      <c r="B10" s="34">
        <v>5</v>
      </c>
      <c r="C10" s="35">
        <f t="shared" ref="C10:X10" si="4">SUM(C5:C9)</f>
        <v>42141.1</v>
      </c>
      <c r="D10" s="36">
        <f t="shared" si="4"/>
        <v>32142.857100000001</v>
      </c>
      <c r="E10" s="35">
        <f t="shared" si="4"/>
        <v>0</v>
      </c>
      <c r="F10" s="37">
        <f t="shared" si="4"/>
        <v>178.57142499999998</v>
      </c>
      <c r="G10" s="38">
        <f t="shared" si="4"/>
        <v>16.100000000000001</v>
      </c>
      <c r="H10" s="37">
        <f t="shared" si="4"/>
        <v>178.57142499999998</v>
      </c>
      <c r="I10" s="38">
        <f t="shared" si="4"/>
        <v>0</v>
      </c>
      <c r="J10" s="37">
        <f t="shared" si="4"/>
        <v>0</v>
      </c>
      <c r="K10" s="35">
        <f t="shared" si="4"/>
        <v>10514.5</v>
      </c>
      <c r="L10" s="36">
        <f t="shared" si="4"/>
        <v>10714.2857</v>
      </c>
      <c r="M10" s="35">
        <f t="shared" si="4"/>
        <v>3511.9</v>
      </c>
      <c r="N10" s="35">
        <f t="shared" si="4"/>
        <v>12165</v>
      </c>
      <c r="O10" s="35">
        <f t="shared" si="4"/>
        <v>15676.9</v>
      </c>
      <c r="P10" s="36">
        <f t="shared" si="4"/>
        <v>5357.1424999999999</v>
      </c>
      <c r="Q10" s="35">
        <f t="shared" si="4"/>
        <v>22456.2</v>
      </c>
      <c r="R10" s="36">
        <f t="shared" si="4"/>
        <v>14625</v>
      </c>
      <c r="S10" s="35">
        <f t="shared" si="4"/>
        <v>90804.799999999988</v>
      </c>
      <c r="T10" s="36">
        <f t="shared" si="4"/>
        <v>63196.42815</v>
      </c>
      <c r="U10" s="35">
        <f t="shared" si="4"/>
        <v>0</v>
      </c>
      <c r="V10" s="36">
        <f t="shared" si="4"/>
        <v>0</v>
      </c>
      <c r="W10" s="35">
        <f t="shared" si="4"/>
        <v>90804.799999999988</v>
      </c>
      <c r="X10" s="36">
        <f t="shared" si="4"/>
        <v>63196.42815</v>
      </c>
      <c r="Y10" s="39" t="s">
        <v>11</v>
      </c>
      <c r="Z10" s="40">
        <f>SUM(Z5:Z9)/7</f>
        <v>3.2857142857142856</v>
      </c>
      <c r="AA10" s="41" t="s">
        <v>7</v>
      </c>
      <c r="AB10" s="302" t="s">
        <v>82</v>
      </c>
    </row>
    <row r="11" spans="1:28" ht="18.600000000000001" customHeight="1" x14ac:dyDescent="0.25">
      <c r="A11" s="44">
        <f>SUM(A9+1)</f>
        <v>6</v>
      </c>
      <c r="B11" s="15" t="s">
        <v>12</v>
      </c>
      <c r="C11" s="49">
        <v>5038.8</v>
      </c>
      <c r="D11" s="17">
        <v>6428.5714200000002</v>
      </c>
      <c r="E11" s="49">
        <v>0</v>
      </c>
      <c r="F11" s="18">
        <v>35.714284999999997</v>
      </c>
      <c r="G11" s="19">
        <v>0</v>
      </c>
      <c r="H11" s="18">
        <v>35.714284999999997</v>
      </c>
      <c r="I11" s="19"/>
      <c r="J11" s="18"/>
      <c r="K11" s="16">
        <v>0</v>
      </c>
      <c r="L11" s="85">
        <v>2142.8571400000001</v>
      </c>
      <c r="M11" s="16">
        <v>0</v>
      </c>
      <c r="N11" s="251">
        <v>0</v>
      </c>
      <c r="O11" s="19">
        <f t="shared" si="1"/>
        <v>0</v>
      </c>
      <c r="P11" s="17">
        <v>1071.4285</v>
      </c>
      <c r="Q11" s="16">
        <v>1797</v>
      </c>
      <c r="R11" s="17">
        <v>2925</v>
      </c>
      <c r="S11" s="91">
        <f t="shared" ref="S11:S17" si="5">C11+E11+G11+I11+K11+O11+Q11</f>
        <v>6835.8</v>
      </c>
      <c r="T11" s="89">
        <f t="shared" ref="T11:T17" si="6">D11+F11+H11+J11+L11+P11+R11</f>
        <v>12639.28563</v>
      </c>
      <c r="U11" s="16"/>
      <c r="V11" s="17"/>
      <c r="W11" s="110">
        <f t="shared" ref="W11:X17" si="7">SUM(S11+U11)</f>
        <v>6835.8</v>
      </c>
      <c r="X11" s="111">
        <f t="shared" si="7"/>
        <v>12639.28563</v>
      </c>
      <c r="Y11" s="45" t="s">
        <v>78</v>
      </c>
      <c r="Z11" s="46">
        <v>3</v>
      </c>
      <c r="AA11" s="21" t="s">
        <v>7</v>
      </c>
      <c r="AB11" s="244"/>
    </row>
    <row r="12" spans="1:28" ht="18.600000000000001" customHeight="1" x14ac:dyDescent="0.25">
      <c r="A12" s="47">
        <f t="shared" ref="A12:A17" si="8">SUM(A11+1)</f>
        <v>7</v>
      </c>
      <c r="B12" s="15" t="s">
        <v>13</v>
      </c>
      <c r="C12" s="16">
        <v>4986.3</v>
      </c>
      <c r="D12" s="17">
        <v>6428.5714200000002</v>
      </c>
      <c r="E12" s="16">
        <v>0</v>
      </c>
      <c r="F12" s="18">
        <v>35.714284999999997</v>
      </c>
      <c r="G12" s="19">
        <v>0</v>
      </c>
      <c r="H12" s="18">
        <v>35.714284999999997</v>
      </c>
      <c r="I12" s="19"/>
      <c r="J12" s="18"/>
      <c r="K12" s="16">
        <v>835</v>
      </c>
      <c r="L12" s="85">
        <v>2142.8571400000001</v>
      </c>
      <c r="M12" s="16">
        <v>0</v>
      </c>
      <c r="N12" s="251">
        <v>0</v>
      </c>
      <c r="O12" s="19">
        <f t="shared" si="1"/>
        <v>0</v>
      </c>
      <c r="P12" s="17">
        <v>1071.4285</v>
      </c>
      <c r="Q12" s="16">
        <v>2677.4</v>
      </c>
      <c r="R12" s="17">
        <v>2925</v>
      </c>
      <c r="S12" s="91">
        <f t="shared" si="5"/>
        <v>8498.7000000000007</v>
      </c>
      <c r="T12" s="89">
        <f t="shared" si="6"/>
        <v>12639.28563</v>
      </c>
      <c r="U12" s="16"/>
      <c r="V12" s="17"/>
      <c r="W12" s="110">
        <f t="shared" si="7"/>
        <v>8498.7000000000007</v>
      </c>
      <c r="X12" s="111">
        <f t="shared" si="7"/>
        <v>12639.28563</v>
      </c>
      <c r="Y12" s="45" t="s">
        <v>59</v>
      </c>
      <c r="Z12" s="46">
        <v>0</v>
      </c>
      <c r="AA12" s="21" t="s">
        <v>7</v>
      </c>
      <c r="AB12" s="244"/>
    </row>
    <row r="13" spans="1:28" ht="18.600000000000001" customHeight="1" x14ac:dyDescent="0.25">
      <c r="A13" s="47">
        <f t="shared" si="8"/>
        <v>8</v>
      </c>
      <c r="B13" s="15" t="s">
        <v>14</v>
      </c>
      <c r="C13" s="16">
        <v>2499.9</v>
      </c>
      <c r="D13" s="17">
        <v>6428.5714200000002</v>
      </c>
      <c r="E13" s="16">
        <v>0</v>
      </c>
      <c r="F13" s="18">
        <v>35.714284999999997</v>
      </c>
      <c r="G13" s="19">
        <v>4.5999999999999996</v>
      </c>
      <c r="H13" s="18">
        <v>35.714284999999997</v>
      </c>
      <c r="I13" s="19"/>
      <c r="J13" s="18"/>
      <c r="K13" s="16">
        <v>954</v>
      </c>
      <c r="L13" s="17">
        <v>2142.8571400000001</v>
      </c>
      <c r="M13" s="16">
        <v>212.3</v>
      </c>
      <c r="N13" s="251">
        <v>1371</v>
      </c>
      <c r="O13" s="19">
        <f t="shared" si="1"/>
        <v>1583.3</v>
      </c>
      <c r="P13" s="17">
        <v>1071.4285</v>
      </c>
      <c r="Q13" s="16">
        <v>2436.4</v>
      </c>
      <c r="R13" s="17">
        <v>2925</v>
      </c>
      <c r="S13" s="91">
        <f t="shared" si="5"/>
        <v>7478.2000000000007</v>
      </c>
      <c r="T13" s="89">
        <f t="shared" si="6"/>
        <v>12639.28563</v>
      </c>
      <c r="U13" s="16"/>
      <c r="V13" s="17"/>
      <c r="W13" s="110">
        <f t="shared" si="7"/>
        <v>7478.2000000000007</v>
      </c>
      <c r="X13" s="111">
        <f t="shared" si="7"/>
        <v>12639.28563</v>
      </c>
      <c r="Y13" s="45" t="s">
        <v>78</v>
      </c>
      <c r="Z13" s="46">
        <v>-3</v>
      </c>
      <c r="AA13" s="21" t="s">
        <v>7</v>
      </c>
      <c r="AB13" s="244"/>
    </row>
    <row r="14" spans="1:28" s="43" customFormat="1" ht="18.600000000000001" customHeight="1" x14ac:dyDescent="0.25">
      <c r="A14" s="47">
        <f t="shared" si="8"/>
        <v>9</v>
      </c>
      <c r="B14" s="15" t="s">
        <v>15</v>
      </c>
      <c r="C14" s="16">
        <v>4906.6000000000004</v>
      </c>
      <c r="D14" s="17">
        <v>6428.5714200000002</v>
      </c>
      <c r="E14" s="16">
        <v>93.3</v>
      </c>
      <c r="F14" s="18">
        <v>35.714284999999997</v>
      </c>
      <c r="G14" s="19">
        <v>242.5</v>
      </c>
      <c r="H14" s="18">
        <v>35.714284999999997</v>
      </c>
      <c r="I14" s="19"/>
      <c r="J14" s="18"/>
      <c r="K14" s="16">
        <v>0</v>
      </c>
      <c r="L14" s="85">
        <v>2142.8571400000001</v>
      </c>
      <c r="M14" s="16">
        <v>0</v>
      </c>
      <c r="N14" s="251">
        <v>1076</v>
      </c>
      <c r="O14" s="19">
        <f t="shared" si="1"/>
        <v>1076</v>
      </c>
      <c r="P14" s="17">
        <v>1071.4285</v>
      </c>
      <c r="Q14" s="16">
        <v>717.8</v>
      </c>
      <c r="R14" s="17">
        <v>2925</v>
      </c>
      <c r="S14" s="91">
        <f t="shared" si="5"/>
        <v>7036.2000000000007</v>
      </c>
      <c r="T14" s="89">
        <f t="shared" si="6"/>
        <v>12639.28563</v>
      </c>
      <c r="U14" s="16"/>
      <c r="V14" s="17"/>
      <c r="W14" s="110">
        <f t="shared" si="7"/>
        <v>7036.2000000000007</v>
      </c>
      <c r="X14" s="111">
        <f t="shared" si="7"/>
        <v>12639.28563</v>
      </c>
      <c r="Y14" s="45" t="s">
        <v>77</v>
      </c>
      <c r="Z14" s="46">
        <v>3</v>
      </c>
      <c r="AA14" s="21" t="s">
        <v>7</v>
      </c>
      <c r="AB14" s="244"/>
    </row>
    <row r="15" spans="1:28" ht="18.600000000000001" customHeight="1" x14ac:dyDescent="0.25">
      <c r="A15" s="47">
        <f t="shared" si="8"/>
        <v>10</v>
      </c>
      <c r="B15" s="15" t="s">
        <v>6</v>
      </c>
      <c r="C15" s="16">
        <v>6361.3</v>
      </c>
      <c r="D15" s="17">
        <v>6428.5714200000002</v>
      </c>
      <c r="E15" s="16">
        <v>114.7</v>
      </c>
      <c r="F15" s="18">
        <v>35.714284999999997</v>
      </c>
      <c r="G15" s="19">
        <v>231.8</v>
      </c>
      <c r="H15" s="18">
        <v>35.714284999999997</v>
      </c>
      <c r="I15" s="19"/>
      <c r="J15" s="18"/>
      <c r="K15" s="16">
        <v>0</v>
      </c>
      <c r="L15" s="85">
        <v>2142.8571400000001</v>
      </c>
      <c r="M15" s="16">
        <v>0</v>
      </c>
      <c r="N15" s="251">
        <v>0</v>
      </c>
      <c r="O15" s="19">
        <f t="shared" si="1"/>
        <v>0</v>
      </c>
      <c r="P15" s="17">
        <v>1071.4285</v>
      </c>
      <c r="Q15" s="16">
        <v>1554.6</v>
      </c>
      <c r="R15" s="17">
        <v>2925</v>
      </c>
      <c r="S15" s="91">
        <f t="shared" si="5"/>
        <v>8262.4</v>
      </c>
      <c r="T15" s="89">
        <f t="shared" si="6"/>
        <v>12639.28563</v>
      </c>
      <c r="U15" s="16"/>
      <c r="V15" s="17"/>
      <c r="W15" s="110">
        <f t="shared" si="7"/>
        <v>8262.4</v>
      </c>
      <c r="X15" s="111">
        <f t="shared" si="7"/>
        <v>12639.28563</v>
      </c>
      <c r="Y15" s="45" t="s">
        <v>59</v>
      </c>
      <c r="Z15" s="46">
        <v>4</v>
      </c>
      <c r="AA15" s="21" t="s">
        <v>7</v>
      </c>
      <c r="AB15" s="244"/>
    </row>
    <row r="16" spans="1:28" ht="18.600000000000001" customHeight="1" x14ac:dyDescent="0.25">
      <c r="A16" s="23">
        <f t="shared" si="8"/>
        <v>11</v>
      </c>
      <c r="B16" s="24" t="s">
        <v>8</v>
      </c>
      <c r="C16" s="25">
        <v>9368.2999999999993</v>
      </c>
      <c r="D16" s="26">
        <v>6428.5714200000002</v>
      </c>
      <c r="E16" s="25">
        <v>628.70000000000005</v>
      </c>
      <c r="F16" s="27">
        <v>35.714284999999997</v>
      </c>
      <c r="G16" s="28">
        <v>472.2</v>
      </c>
      <c r="H16" s="27">
        <v>35.714284999999997</v>
      </c>
      <c r="I16" s="28"/>
      <c r="J16" s="27"/>
      <c r="K16" s="25">
        <v>5442.5</v>
      </c>
      <c r="L16" s="86">
        <v>2142.8571400000001</v>
      </c>
      <c r="M16" s="25">
        <v>0</v>
      </c>
      <c r="N16" s="252">
        <v>0</v>
      </c>
      <c r="O16" s="28">
        <f t="shared" si="1"/>
        <v>0</v>
      </c>
      <c r="P16" s="26">
        <v>1071.4285</v>
      </c>
      <c r="Q16" s="25">
        <v>3900.6</v>
      </c>
      <c r="R16" s="26">
        <v>2925</v>
      </c>
      <c r="S16" s="184">
        <f t="shared" si="5"/>
        <v>19812.3</v>
      </c>
      <c r="T16" s="90">
        <f t="shared" si="6"/>
        <v>12639.28563</v>
      </c>
      <c r="U16" s="25"/>
      <c r="V16" s="26"/>
      <c r="W16" s="92">
        <f t="shared" si="7"/>
        <v>19812.3</v>
      </c>
      <c r="X16" s="95">
        <f t="shared" si="7"/>
        <v>12639.28563</v>
      </c>
      <c r="Y16" s="29" t="s">
        <v>59</v>
      </c>
      <c r="Z16" s="30">
        <v>5</v>
      </c>
      <c r="AA16" s="31" t="s">
        <v>7</v>
      </c>
      <c r="AB16" s="245"/>
    </row>
    <row r="17" spans="1:28" ht="18.600000000000001" customHeight="1" x14ac:dyDescent="0.25">
      <c r="A17" s="23">
        <f t="shared" si="8"/>
        <v>12</v>
      </c>
      <c r="B17" s="24" t="s">
        <v>9</v>
      </c>
      <c r="C17" s="25">
        <v>12198.9</v>
      </c>
      <c r="D17" s="26">
        <v>6428.5714200000002</v>
      </c>
      <c r="E17" s="25">
        <v>2066.5</v>
      </c>
      <c r="F17" s="27">
        <v>35.714284999999997</v>
      </c>
      <c r="G17" s="28">
        <v>797.5</v>
      </c>
      <c r="H17" s="27">
        <v>35.714284999999997</v>
      </c>
      <c r="I17" s="28"/>
      <c r="J17" s="27"/>
      <c r="K17" s="25">
        <v>2597.5</v>
      </c>
      <c r="L17" s="86">
        <v>2142.8571400000001</v>
      </c>
      <c r="M17" s="25">
        <v>0</v>
      </c>
      <c r="N17" s="252">
        <v>0</v>
      </c>
      <c r="O17" s="28">
        <f t="shared" si="1"/>
        <v>0</v>
      </c>
      <c r="P17" s="26">
        <v>1071.4285</v>
      </c>
      <c r="Q17" s="25">
        <v>1581.9</v>
      </c>
      <c r="R17" s="26">
        <v>2925</v>
      </c>
      <c r="S17" s="184">
        <f t="shared" si="5"/>
        <v>19242.300000000003</v>
      </c>
      <c r="T17" s="90">
        <f t="shared" si="6"/>
        <v>12639.28563</v>
      </c>
      <c r="U17" s="25"/>
      <c r="V17" s="26"/>
      <c r="W17" s="92">
        <f t="shared" si="7"/>
        <v>19242.300000000003</v>
      </c>
      <c r="X17" s="95">
        <f t="shared" si="7"/>
        <v>12639.28563</v>
      </c>
      <c r="Y17" s="29" t="s">
        <v>59</v>
      </c>
      <c r="Z17" s="30">
        <v>6</v>
      </c>
      <c r="AA17" s="31" t="s">
        <v>7</v>
      </c>
      <c r="AB17" s="245" t="s">
        <v>88</v>
      </c>
    </row>
    <row r="18" spans="1:28" ht="18.600000000000001" customHeight="1" x14ac:dyDescent="0.25">
      <c r="A18" s="33" t="s">
        <v>10</v>
      </c>
      <c r="B18" s="34">
        <f>SUM(B10+1)</f>
        <v>6</v>
      </c>
      <c r="C18" s="35">
        <f t="shared" ref="C18:W18" si="9">SUM(C11:C17)</f>
        <v>45360.1</v>
      </c>
      <c r="D18" s="36">
        <f t="shared" si="9"/>
        <v>44999.999940000002</v>
      </c>
      <c r="E18" s="35">
        <f t="shared" si="9"/>
        <v>2903.2</v>
      </c>
      <c r="F18" s="37">
        <f t="shared" si="9"/>
        <v>249.99999499999996</v>
      </c>
      <c r="G18" s="38">
        <f t="shared" si="9"/>
        <v>1748.6</v>
      </c>
      <c r="H18" s="37">
        <f>SUM(H11:H17)</f>
        <v>249.99999499999996</v>
      </c>
      <c r="I18" s="38">
        <f>SUM(I11:I17)</f>
        <v>0</v>
      </c>
      <c r="J18" s="37">
        <f>SUM(J11:J17)</f>
        <v>0</v>
      </c>
      <c r="K18" s="35">
        <f t="shared" si="9"/>
        <v>9829</v>
      </c>
      <c r="L18" s="36">
        <f t="shared" si="9"/>
        <v>14999.999980000001</v>
      </c>
      <c r="M18" s="35">
        <f>SUM(M11:M17)</f>
        <v>212.3</v>
      </c>
      <c r="N18" s="35">
        <f>SUM(N11:N17)</f>
        <v>2447</v>
      </c>
      <c r="O18" s="35">
        <f>SUM(O11:O17)</f>
        <v>2659.3</v>
      </c>
      <c r="P18" s="36">
        <f t="shared" ref="P18" si="10">SUM(P11:P17)</f>
        <v>7499.9994999999999</v>
      </c>
      <c r="Q18" s="35">
        <f t="shared" si="9"/>
        <v>14665.699999999999</v>
      </c>
      <c r="R18" s="36">
        <f t="shared" si="9"/>
        <v>20475</v>
      </c>
      <c r="S18" s="35">
        <f t="shared" si="9"/>
        <v>77165.900000000009</v>
      </c>
      <c r="T18" s="36">
        <f>SUM(T11:T17)</f>
        <v>88474.999410000004</v>
      </c>
      <c r="U18" s="35">
        <f>SUM(U11:U17)</f>
        <v>0</v>
      </c>
      <c r="V18" s="36">
        <f>SUM(V11:V17)</f>
        <v>0</v>
      </c>
      <c r="W18" s="35">
        <f t="shared" si="9"/>
        <v>77165.900000000009</v>
      </c>
      <c r="X18" s="36">
        <f>SUM(X11:X17)</f>
        <v>88474.999410000004</v>
      </c>
      <c r="Y18" s="39" t="s">
        <v>11</v>
      </c>
      <c r="Z18" s="40">
        <f>SUM(Z11:Z17)/7</f>
        <v>2.5714285714285716</v>
      </c>
      <c r="AA18" s="41" t="s">
        <v>7</v>
      </c>
      <c r="AB18" s="302"/>
    </row>
    <row r="19" spans="1:28" ht="18.600000000000001" customHeight="1" x14ac:dyDescent="0.25">
      <c r="A19" s="44">
        <f>SUM(A17+1)</f>
        <v>13</v>
      </c>
      <c r="B19" s="15" t="s">
        <v>12</v>
      </c>
      <c r="C19" s="16">
        <v>3211.4</v>
      </c>
      <c r="D19" s="17">
        <v>6428.5714200000002</v>
      </c>
      <c r="E19" s="16">
        <v>13</v>
      </c>
      <c r="F19" s="18">
        <v>35.714284999999997</v>
      </c>
      <c r="G19" s="19">
        <v>50</v>
      </c>
      <c r="H19" s="18">
        <v>35.714284999999997</v>
      </c>
      <c r="I19" s="19"/>
      <c r="J19" s="18"/>
      <c r="K19" s="16">
        <v>0</v>
      </c>
      <c r="L19" s="85">
        <v>2142.8571400000001</v>
      </c>
      <c r="M19" s="16">
        <v>899</v>
      </c>
      <c r="N19" s="251">
        <v>2330</v>
      </c>
      <c r="O19" s="19">
        <f>M19+N19</f>
        <v>3229</v>
      </c>
      <c r="P19" s="17">
        <v>1071.4285</v>
      </c>
      <c r="Q19" s="16">
        <v>3700.2</v>
      </c>
      <c r="R19" s="17">
        <v>2925</v>
      </c>
      <c r="S19" s="91">
        <f t="shared" ref="S19:S25" si="11">C19+E19+G19+I19+K19+O19+Q19</f>
        <v>10203.599999999999</v>
      </c>
      <c r="T19" s="89">
        <f t="shared" ref="T19:T25" si="12">D19+F19+H19+J19+L19+P19+R19</f>
        <v>12639.28563</v>
      </c>
      <c r="U19" s="16"/>
      <c r="V19" s="17"/>
      <c r="W19" s="110">
        <f t="shared" ref="W19:X25" si="13">SUM(S19+U19)</f>
        <v>10203.599999999999</v>
      </c>
      <c r="X19" s="111">
        <f t="shared" si="13"/>
        <v>12639.28563</v>
      </c>
      <c r="Y19" s="50" t="s">
        <v>78</v>
      </c>
      <c r="Z19" s="51">
        <v>7</v>
      </c>
      <c r="AA19" s="21" t="s">
        <v>7</v>
      </c>
      <c r="AB19" s="244"/>
    </row>
    <row r="20" spans="1:28" ht="18.600000000000001" customHeight="1" x14ac:dyDescent="0.25">
      <c r="A20" s="47">
        <f t="shared" ref="A20:A25" si="14">SUM(A19+1)</f>
        <v>14</v>
      </c>
      <c r="B20" s="15" t="s">
        <v>13</v>
      </c>
      <c r="C20" s="16">
        <v>15682</v>
      </c>
      <c r="D20" s="17">
        <v>6428.5714200000002</v>
      </c>
      <c r="E20" s="16">
        <v>395.4</v>
      </c>
      <c r="F20" s="18">
        <v>35.714284999999997</v>
      </c>
      <c r="G20" s="19">
        <v>201.3</v>
      </c>
      <c r="H20" s="18">
        <v>35.714284999999997</v>
      </c>
      <c r="I20" s="19"/>
      <c r="J20" s="18"/>
      <c r="K20" s="16">
        <v>0</v>
      </c>
      <c r="L20" s="85">
        <v>2142.8571400000001</v>
      </c>
      <c r="M20" s="16">
        <v>0</v>
      </c>
      <c r="N20" s="251">
        <v>2331</v>
      </c>
      <c r="O20" s="19">
        <f>M20+N20</f>
        <v>2331</v>
      </c>
      <c r="P20" s="17">
        <v>1071.4285</v>
      </c>
      <c r="Q20" s="16">
        <v>3014.2</v>
      </c>
      <c r="R20" s="17">
        <v>2925</v>
      </c>
      <c r="S20" s="91">
        <f t="shared" si="11"/>
        <v>21623.899999999998</v>
      </c>
      <c r="T20" s="89">
        <f t="shared" si="12"/>
        <v>12639.28563</v>
      </c>
      <c r="U20" s="16"/>
      <c r="V20" s="17"/>
      <c r="W20" s="110">
        <f t="shared" si="13"/>
        <v>21623.899999999998</v>
      </c>
      <c r="X20" s="111">
        <f t="shared" si="13"/>
        <v>12639.28563</v>
      </c>
      <c r="Y20" s="45" t="s">
        <v>59</v>
      </c>
      <c r="Z20" s="46">
        <v>7</v>
      </c>
      <c r="AA20" s="21" t="s">
        <v>7</v>
      </c>
      <c r="AB20" s="244"/>
    </row>
    <row r="21" spans="1:28" ht="18.600000000000001" customHeight="1" x14ac:dyDescent="0.25">
      <c r="A21" s="47">
        <f t="shared" si="14"/>
        <v>15</v>
      </c>
      <c r="B21" s="15" t="s">
        <v>14</v>
      </c>
      <c r="C21" s="16">
        <v>5791.2</v>
      </c>
      <c r="D21" s="17">
        <v>6428.5714200000002</v>
      </c>
      <c r="E21" s="16">
        <v>568.5</v>
      </c>
      <c r="F21" s="18">
        <v>35.714284999999997</v>
      </c>
      <c r="G21" s="19">
        <v>360.1</v>
      </c>
      <c r="H21" s="18">
        <v>35.714284999999997</v>
      </c>
      <c r="I21" s="19"/>
      <c r="J21" s="18"/>
      <c r="K21" s="16">
        <v>0</v>
      </c>
      <c r="L21" s="85">
        <v>2142.8571400000001</v>
      </c>
      <c r="M21" s="16">
        <v>0</v>
      </c>
      <c r="N21" s="251">
        <v>0</v>
      </c>
      <c r="O21" s="19">
        <f t="shared" si="1"/>
        <v>0</v>
      </c>
      <c r="P21" s="17">
        <v>1071.4285</v>
      </c>
      <c r="Q21" s="16">
        <v>3009.3</v>
      </c>
      <c r="R21" s="17">
        <v>2925</v>
      </c>
      <c r="S21" s="91">
        <f t="shared" si="11"/>
        <v>9729.1</v>
      </c>
      <c r="T21" s="89">
        <f t="shared" si="12"/>
        <v>12639.28563</v>
      </c>
      <c r="U21" s="16"/>
      <c r="V21" s="17"/>
      <c r="W21" s="110">
        <f t="shared" si="13"/>
        <v>9729.1</v>
      </c>
      <c r="X21" s="111">
        <f t="shared" si="13"/>
        <v>12639.28563</v>
      </c>
      <c r="Y21" s="45" t="s">
        <v>59</v>
      </c>
      <c r="Z21" s="46">
        <v>9</v>
      </c>
      <c r="AA21" s="21" t="s">
        <v>7</v>
      </c>
      <c r="AB21" s="244"/>
    </row>
    <row r="22" spans="1:28" s="43" customFormat="1" ht="18.600000000000001" customHeight="1" x14ac:dyDescent="0.25">
      <c r="A22" s="47">
        <f t="shared" si="14"/>
        <v>16</v>
      </c>
      <c r="B22" s="15" t="s">
        <v>15</v>
      </c>
      <c r="C22" s="16">
        <v>6554.5</v>
      </c>
      <c r="D22" s="17">
        <v>6428.5714200000002</v>
      </c>
      <c r="E22" s="16">
        <v>1169.2</v>
      </c>
      <c r="F22" s="18">
        <v>35.714284999999997</v>
      </c>
      <c r="G22" s="19">
        <v>301</v>
      </c>
      <c r="H22" s="18">
        <v>35.714284999999997</v>
      </c>
      <c r="I22" s="19"/>
      <c r="J22" s="18"/>
      <c r="K22" s="16">
        <v>0</v>
      </c>
      <c r="L22" s="85">
        <v>2142.8571400000001</v>
      </c>
      <c r="M22" s="16">
        <v>0</v>
      </c>
      <c r="N22" s="251">
        <v>0</v>
      </c>
      <c r="O22" s="19">
        <f t="shared" si="1"/>
        <v>0</v>
      </c>
      <c r="P22" s="17">
        <v>1071.4285</v>
      </c>
      <c r="Q22" s="16">
        <v>2841.7</v>
      </c>
      <c r="R22" s="17">
        <v>2925</v>
      </c>
      <c r="S22" s="91">
        <f t="shared" si="11"/>
        <v>10866.4</v>
      </c>
      <c r="T22" s="89">
        <f t="shared" si="12"/>
        <v>12639.28563</v>
      </c>
      <c r="U22" s="16"/>
      <c r="V22" s="17"/>
      <c r="W22" s="110">
        <f t="shared" si="13"/>
        <v>10866.4</v>
      </c>
      <c r="X22" s="111">
        <f t="shared" si="13"/>
        <v>12639.28563</v>
      </c>
      <c r="Y22" s="45" t="s">
        <v>59</v>
      </c>
      <c r="Z22" s="46">
        <v>10</v>
      </c>
      <c r="AA22" s="21" t="s">
        <v>7</v>
      </c>
      <c r="AB22" s="244" t="s">
        <v>83</v>
      </c>
    </row>
    <row r="23" spans="1:28" ht="18.600000000000001" customHeight="1" x14ac:dyDescent="0.25">
      <c r="A23" s="47">
        <f t="shared" si="14"/>
        <v>17</v>
      </c>
      <c r="B23" s="15" t="s">
        <v>6</v>
      </c>
      <c r="C23" s="16">
        <v>10783.3</v>
      </c>
      <c r="D23" s="17">
        <v>6428.5714200000002</v>
      </c>
      <c r="E23" s="16">
        <v>0</v>
      </c>
      <c r="F23" s="18">
        <v>35.714284999999997</v>
      </c>
      <c r="G23" s="19">
        <v>11.8</v>
      </c>
      <c r="H23" s="18">
        <v>35.714284999999997</v>
      </c>
      <c r="I23" s="19"/>
      <c r="J23" s="18"/>
      <c r="K23" s="16">
        <v>0</v>
      </c>
      <c r="L23" s="85">
        <v>2142.8571400000001</v>
      </c>
      <c r="M23" s="16">
        <v>36</v>
      </c>
      <c r="N23" s="251">
        <v>1323</v>
      </c>
      <c r="O23" s="19">
        <f t="shared" si="1"/>
        <v>1359</v>
      </c>
      <c r="P23" s="17">
        <v>1071.4285</v>
      </c>
      <c r="Q23" s="16">
        <v>1341.8</v>
      </c>
      <c r="R23" s="17">
        <v>2925</v>
      </c>
      <c r="S23" s="91">
        <f t="shared" si="11"/>
        <v>13495.899999999998</v>
      </c>
      <c r="T23" s="89">
        <f t="shared" si="12"/>
        <v>12639.28563</v>
      </c>
      <c r="U23" s="16"/>
      <c r="V23" s="17"/>
      <c r="W23" s="110">
        <f t="shared" si="13"/>
        <v>13495.899999999998</v>
      </c>
      <c r="X23" s="111">
        <f t="shared" si="13"/>
        <v>12639.28563</v>
      </c>
      <c r="Y23" s="45" t="s">
        <v>58</v>
      </c>
      <c r="Z23" s="46">
        <v>13</v>
      </c>
      <c r="AA23" s="21" t="s">
        <v>7</v>
      </c>
      <c r="AB23" s="244"/>
    </row>
    <row r="24" spans="1:28" ht="18.600000000000001" customHeight="1" x14ac:dyDescent="0.25">
      <c r="A24" s="23">
        <f t="shared" si="14"/>
        <v>18</v>
      </c>
      <c r="B24" s="24" t="s">
        <v>8</v>
      </c>
      <c r="C24" s="25">
        <v>8761.5</v>
      </c>
      <c r="D24" s="26">
        <v>6428.5714200000002</v>
      </c>
      <c r="E24" s="25">
        <v>1114.3</v>
      </c>
      <c r="F24" s="27">
        <v>35.714284999999997</v>
      </c>
      <c r="G24" s="28">
        <v>687.2</v>
      </c>
      <c r="H24" s="27">
        <v>35.714284999999997</v>
      </c>
      <c r="I24" s="28"/>
      <c r="J24" s="27"/>
      <c r="K24" s="25">
        <v>3141.7</v>
      </c>
      <c r="L24" s="86">
        <v>2142.8571400000001</v>
      </c>
      <c r="M24" s="25">
        <v>0</v>
      </c>
      <c r="N24" s="252">
        <v>0</v>
      </c>
      <c r="O24" s="28">
        <f t="shared" si="1"/>
        <v>0</v>
      </c>
      <c r="P24" s="26">
        <v>1071.4285</v>
      </c>
      <c r="Q24" s="25">
        <v>5626.4</v>
      </c>
      <c r="R24" s="26">
        <v>2925</v>
      </c>
      <c r="S24" s="184">
        <f t="shared" si="11"/>
        <v>19331.099999999999</v>
      </c>
      <c r="T24" s="90">
        <f t="shared" si="12"/>
        <v>12639.28563</v>
      </c>
      <c r="U24" s="25"/>
      <c r="V24" s="26"/>
      <c r="W24" s="92">
        <f t="shared" si="13"/>
        <v>19331.099999999999</v>
      </c>
      <c r="X24" s="95">
        <f t="shared" si="13"/>
        <v>12639.28563</v>
      </c>
      <c r="Y24" s="29" t="s">
        <v>59</v>
      </c>
      <c r="Z24" s="30">
        <v>15</v>
      </c>
      <c r="AA24" s="31" t="s">
        <v>7</v>
      </c>
      <c r="AB24" s="245"/>
    </row>
    <row r="25" spans="1:28" ht="18.600000000000001" customHeight="1" x14ac:dyDescent="0.25">
      <c r="A25" s="23">
        <f t="shared" si="14"/>
        <v>19</v>
      </c>
      <c r="B25" s="24" t="s">
        <v>9</v>
      </c>
      <c r="C25" s="25">
        <v>8841.5</v>
      </c>
      <c r="D25" s="26">
        <v>6428.5714200000002</v>
      </c>
      <c r="E25" s="25">
        <v>427</v>
      </c>
      <c r="F25" s="27">
        <v>35.714284999999997</v>
      </c>
      <c r="G25" s="28">
        <v>335.5</v>
      </c>
      <c r="H25" s="27">
        <v>35.714284999999997</v>
      </c>
      <c r="I25" s="28"/>
      <c r="J25" s="27"/>
      <c r="K25" s="25">
        <v>6536.6</v>
      </c>
      <c r="L25" s="86">
        <v>2142.8571400000001</v>
      </c>
      <c r="M25" s="25">
        <v>0</v>
      </c>
      <c r="N25" s="252">
        <v>0</v>
      </c>
      <c r="O25" s="28">
        <f t="shared" si="1"/>
        <v>0</v>
      </c>
      <c r="P25" s="26">
        <v>1071.4285</v>
      </c>
      <c r="Q25" s="25">
        <v>1394.2</v>
      </c>
      <c r="R25" s="26">
        <v>2925</v>
      </c>
      <c r="S25" s="184">
        <f t="shared" si="11"/>
        <v>17534.8</v>
      </c>
      <c r="T25" s="90">
        <f t="shared" si="12"/>
        <v>12639.28563</v>
      </c>
      <c r="U25" s="25"/>
      <c r="V25" s="26"/>
      <c r="W25" s="92">
        <f t="shared" si="13"/>
        <v>17534.8</v>
      </c>
      <c r="X25" s="95">
        <f t="shared" si="13"/>
        <v>12639.28563</v>
      </c>
      <c r="Y25" s="29" t="s">
        <v>59</v>
      </c>
      <c r="Z25" s="30">
        <v>13</v>
      </c>
      <c r="AA25" s="31" t="s">
        <v>7</v>
      </c>
      <c r="AB25" s="245"/>
    </row>
    <row r="26" spans="1:28" ht="18.600000000000001" customHeight="1" x14ac:dyDescent="0.25">
      <c r="A26" s="33" t="s">
        <v>10</v>
      </c>
      <c r="B26" s="34">
        <f>SUM(B18+1)</f>
        <v>7</v>
      </c>
      <c r="C26" s="35">
        <f t="shared" ref="C26:W26" si="15">SUM(C19:C25)</f>
        <v>59625.4</v>
      </c>
      <c r="D26" s="36">
        <f t="shared" si="15"/>
        <v>44999.999940000002</v>
      </c>
      <c r="E26" s="35">
        <f t="shared" si="15"/>
        <v>3687.3999999999996</v>
      </c>
      <c r="F26" s="37">
        <f t="shared" si="15"/>
        <v>249.99999499999996</v>
      </c>
      <c r="G26" s="38">
        <f t="shared" si="15"/>
        <v>1946.9</v>
      </c>
      <c r="H26" s="37">
        <f>SUM(H19:H25)</f>
        <v>249.99999499999996</v>
      </c>
      <c r="I26" s="38">
        <f>SUM(I19:I25)</f>
        <v>0</v>
      </c>
      <c r="J26" s="37">
        <f>SUM(J19:J25)</f>
        <v>0</v>
      </c>
      <c r="K26" s="35">
        <f t="shared" si="15"/>
        <v>9678.2999999999993</v>
      </c>
      <c r="L26" s="36">
        <f t="shared" si="15"/>
        <v>14999.999980000001</v>
      </c>
      <c r="M26" s="36">
        <f>SUM(M19:M25)</f>
        <v>935</v>
      </c>
      <c r="N26" s="35">
        <f>SUM(N19:N25)</f>
        <v>5984</v>
      </c>
      <c r="O26" s="35">
        <f>SUM(O19:O25)</f>
        <v>6919</v>
      </c>
      <c r="P26" s="36">
        <f t="shared" ref="P26" si="16">SUM(P19:P25)</f>
        <v>7499.9994999999999</v>
      </c>
      <c r="Q26" s="35">
        <f t="shared" si="15"/>
        <v>20927.8</v>
      </c>
      <c r="R26" s="36">
        <f t="shared" si="15"/>
        <v>20475</v>
      </c>
      <c r="S26" s="35">
        <f t="shared" si="15"/>
        <v>102784.8</v>
      </c>
      <c r="T26" s="36">
        <f>SUM(T19:T25)</f>
        <v>88474.999410000004</v>
      </c>
      <c r="U26" s="35">
        <f>SUM(U19:U25)</f>
        <v>0</v>
      </c>
      <c r="V26" s="36">
        <f>SUM(V19:V25)</f>
        <v>0</v>
      </c>
      <c r="W26" s="35">
        <f t="shared" si="15"/>
        <v>102784.8</v>
      </c>
      <c r="X26" s="36">
        <f>SUM(X19:X25)</f>
        <v>88474.999410000004</v>
      </c>
      <c r="Y26" s="39" t="s">
        <v>11</v>
      </c>
      <c r="Z26" s="40">
        <f>SUM(Z19:Z25)/7</f>
        <v>10.571428571428571</v>
      </c>
      <c r="AA26" s="41" t="s">
        <v>7</v>
      </c>
      <c r="AB26" s="302"/>
    </row>
    <row r="27" spans="1:28" ht="18.600000000000001" customHeight="1" x14ac:dyDescent="0.25">
      <c r="A27" s="44">
        <f>SUM(A25+1)</f>
        <v>20</v>
      </c>
      <c r="B27" s="15" t="s">
        <v>12</v>
      </c>
      <c r="C27" s="16">
        <v>4309.8</v>
      </c>
      <c r="D27" s="17">
        <v>6428.5714200000002</v>
      </c>
      <c r="E27" s="16">
        <v>1644.2</v>
      </c>
      <c r="F27" s="18">
        <v>35.714284999999997</v>
      </c>
      <c r="G27" s="19">
        <v>370.9</v>
      </c>
      <c r="H27" s="18">
        <v>35.714284999999997</v>
      </c>
      <c r="I27" s="19"/>
      <c r="J27" s="18"/>
      <c r="K27" s="16">
        <v>0</v>
      </c>
      <c r="L27" s="85">
        <v>2142.8571400000001</v>
      </c>
      <c r="M27" s="16">
        <v>234.8</v>
      </c>
      <c r="N27" s="251">
        <v>742</v>
      </c>
      <c r="O27" s="19">
        <f>M27+N27</f>
        <v>976.8</v>
      </c>
      <c r="P27" s="17">
        <v>1071.4285</v>
      </c>
      <c r="Q27" s="16">
        <v>612.70000000000005</v>
      </c>
      <c r="R27" s="17">
        <v>2925</v>
      </c>
      <c r="S27" s="91">
        <f t="shared" ref="S27:S33" si="17">C27+E27+G27+I27+K27+O27+Q27</f>
        <v>7914.4</v>
      </c>
      <c r="T27" s="89">
        <f t="shared" ref="T27:T33" si="18">D27+F27+H27+J27+L27+P27+R27</f>
        <v>12639.28563</v>
      </c>
      <c r="U27" s="16"/>
      <c r="V27" s="17"/>
      <c r="W27" s="110">
        <f t="shared" ref="W27:X33" si="19">SUM(S27+U27)</f>
        <v>7914.4</v>
      </c>
      <c r="X27" s="111">
        <f t="shared" si="19"/>
        <v>12639.28563</v>
      </c>
      <c r="Y27" s="50" t="s">
        <v>59</v>
      </c>
      <c r="Z27" s="51">
        <v>12</v>
      </c>
      <c r="AA27" s="21" t="s">
        <v>7</v>
      </c>
      <c r="AB27" s="244" t="s">
        <v>85</v>
      </c>
    </row>
    <row r="28" spans="1:28" ht="18.600000000000001" customHeight="1" x14ac:dyDescent="0.25">
      <c r="A28" s="47">
        <f>SUM(A27+1)</f>
        <v>21</v>
      </c>
      <c r="B28" s="15" t="s">
        <v>13</v>
      </c>
      <c r="C28" s="16">
        <v>6787.15</v>
      </c>
      <c r="D28" s="17">
        <v>6428.5714200000002</v>
      </c>
      <c r="E28" s="16">
        <v>3364.2</v>
      </c>
      <c r="F28" s="18">
        <v>35.714284999999997</v>
      </c>
      <c r="G28" s="19">
        <v>402.2</v>
      </c>
      <c r="H28" s="18">
        <v>35.714284999999997</v>
      </c>
      <c r="I28" s="19"/>
      <c r="J28" s="18"/>
      <c r="K28" s="16">
        <v>0</v>
      </c>
      <c r="L28" s="85">
        <v>2142.8571400000001</v>
      </c>
      <c r="M28" s="16">
        <v>0</v>
      </c>
      <c r="N28" s="251">
        <v>0</v>
      </c>
      <c r="O28" s="19">
        <f t="shared" si="1"/>
        <v>0</v>
      </c>
      <c r="P28" s="17">
        <v>1071.4285</v>
      </c>
      <c r="Q28" s="16">
        <v>1015.8</v>
      </c>
      <c r="R28" s="17">
        <v>2925</v>
      </c>
      <c r="S28" s="91">
        <f t="shared" si="17"/>
        <v>11569.349999999999</v>
      </c>
      <c r="T28" s="89">
        <f t="shared" si="18"/>
        <v>12639.28563</v>
      </c>
      <c r="U28" s="16"/>
      <c r="V28" s="17"/>
      <c r="W28" s="110">
        <f t="shared" si="19"/>
        <v>11569.349999999999</v>
      </c>
      <c r="X28" s="111">
        <f t="shared" si="19"/>
        <v>12639.28563</v>
      </c>
      <c r="Y28" s="45" t="s">
        <v>59</v>
      </c>
      <c r="Z28" s="46">
        <v>14</v>
      </c>
      <c r="AA28" s="21" t="s">
        <v>7</v>
      </c>
      <c r="AB28" s="244" t="s">
        <v>86</v>
      </c>
    </row>
    <row r="29" spans="1:28" ht="18.600000000000001" customHeight="1" x14ac:dyDescent="0.25">
      <c r="A29" s="47">
        <f t="shared" ref="A29:A33" si="20">SUM(A28+1)</f>
        <v>22</v>
      </c>
      <c r="B29" s="15" t="s">
        <v>14</v>
      </c>
      <c r="C29" s="16">
        <v>9379.9</v>
      </c>
      <c r="D29" s="17">
        <v>6428.5714200000002</v>
      </c>
      <c r="E29" s="16">
        <v>308.8</v>
      </c>
      <c r="F29" s="18">
        <v>35.714284999999997</v>
      </c>
      <c r="G29" s="19">
        <v>120.9</v>
      </c>
      <c r="H29" s="18">
        <v>35.714284999999997</v>
      </c>
      <c r="I29" s="19"/>
      <c r="J29" s="18"/>
      <c r="K29" s="16">
        <v>0</v>
      </c>
      <c r="L29" s="85">
        <v>2142.8571400000001</v>
      </c>
      <c r="M29" s="16">
        <v>0</v>
      </c>
      <c r="N29" s="251">
        <v>0</v>
      </c>
      <c r="O29" s="19">
        <f t="shared" si="1"/>
        <v>0</v>
      </c>
      <c r="P29" s="17">
        <v>1071.4285</v>
      </c>
      <c r="Q29" s="16">
        <v>1210.2</v>
      </c>
      <c r="R29" s="17">
        <v>2925</v>
      </c>
      <c r="S29" s="91">
        <f t="shared" si="17"/>
        <v>11019.8</v>
      </c>
      <c r="T29" s="89">
        <f t="shared" si="18"/>
        <v>12639.28563</v>
      </c>
      <c r="U29" s="16"/>
      <c r="V29" s="17"/>
      <c r="W29" s="110">
        <f t="shared" si="19"/>
        <v>11019.8</v>
      </c>
      <c r="X29" s="111">
        <f t="shared" si="19"/>
        <v>12639.28563</v>
      </c>
      <c r="Y29" s="45" t="s">
        <v>58</v>
      </c>
      <c r="Z29" s="46">
        <v>13</v>
      </c>
      <c r="AA29" s="21" t="s">
        <v>7</v>
      </c>
      <c r="AB29" s="244" t="s">
        <v>84</v>
      </c>
    </row>
    <row r="30" spans="1:28" s="43" customFormat="1" ht="18.600000000000001" customHeight="1" x14ac:dyDescent="0.25">
      <c r="A30" s="47">
        <f t="shared" si="20"/>
        <v>23</v>
      </c>
      <c r="B30" s="15" t="s">
        <v>15</v>
      </c>
      <c r="C30" s="16">
        <v>7121.9</v>
      </c>
      <c r="D30" s="17">
        <v>6428.5714200000002</v>
      </c>
      <c r="E30" s="16">
        <v>809.6</v>
      </c>
      <c r="F30" s="18">
        <v>35.714284999999997</v>
      </c>
      <c r="G30" s="19">
        <v>114.3</v>
      </c>
      <c r="H30" s="18">
        <v>35.714284999999997</v>
      </c>
      <c r="I30" s="19"/>
      <c r="J30" s="18"/>
      <c r="K30" s="16">
        <v>0</v>
      </c>
      <c r="L30" s="85">
        <v>2142.8571400000001</v>
      </c>
      <c r="M30" s="16">
        <v>0</v>
      </c>
      <c r="N30" s="251">
        <v>0</v>
      </c>
      <c r="O30" s="19">
        <f t="shared" si="1"/>
        <v>0</v>
      </c>
      <c r="P30" s="17">
        <v>1071.4285</v>
      </c>
      <c r="Q30" s="16">
        <v>1401.6</v>
      </c>
      <c r="R30" s="17">
        <v>2925</v>
      </c>
      <c r="S30" s="91">
        <f t="shared" si="17"/>
        <v>9447.4</v>
      </c>
      <c r="T30" s="89">
        <f t="shared" si="18"/>
        <v>12639.28563</v>
      </c>
      <c r="U30" s="16"/>
      <c r="V30" s="17"/>
      <c r="W30" s="110">
        <f t="shared" si="19"/>
        <v>9447.4</v>
      </c>
      <c r="X30" s="111">
        <f t="shared" si="19"/>
        <v>12639.28563</v>
      </c>
      <c r="Y30" s="45" t="s">
        <v>89</v>
      </c>
      <c r="Z30" s="46">
        <v>12</v>
      </c>
      <c r="AA30" s="21" t="s">
        <v>7</v>
      </c>
      <c r="AB30" s="244"/>
    </row>
    <row r="31" spans="1:28" ht="18.600000000000001" customHeight="1" x14ac:dyDescent="0.25">
      <c r="A31" s="47">
        <f t="shared" si="20"/>
        <v>24</v>
      </c>
      <c r="B31" s="52" t="s">
        <v>6</v>
      </c>
      <c r="C31" s="16">
        <v>7362.9</v>
      </c>
      <c r="D31" s="17">
        <v>6428.5714200000002</v>
      </c>
      <c r="E31" s="16">
        <v>919.6</v>
      </c>
      <c r="F31" s="18">
        <v>35.714284999999997</v>
      </c>
      <c r="G31" s="19">
        <v>436.7</v>
      </c>
      <c r="H31" s="18">
        <v>35.714284999999997</v>
      </c>
      <c r="I31" s="19"/>
      <c r="J31" s="18"/>
      <c r="K31" s="16">
        <v>0</v>
      </c>
      <c r="L31" s="85">
        <v>2142.8571400000001</v>
      </c>
      <c r="M31" s="16">
        <v>679.3</v>
      </c>
      <c r="N31" s="251">
        <v>957</v>
      </c>
      <c r="O31" s="19">
        <f t="shared" si="1"/>
        <v>1636.3</v>
      </c>
      <c r="P31" s="17">
        <v>1071.4285</v>
      </c>
      <c r="Q31" s="16">
        <v>2942.4</v>
      </c>
      <c r="R31" s="17">
        <v>2925</v>
      </c>
      <c r="S31" s="91">
        <f t="shared" si="17"/>
        <v>13297.9</v>
      </c>
      <c r="T31" s="89">
        <f t="shared" si="18"/>
        <v>12639.28563</v>
      </c>
      <c r="U31" s="16"/>
      <c r="V31" s="17"/>
      <c r="W31" s="110">
        <f t="shared" si="19"/>
        <v>13297.9</v>
      </c>
      <c r="X31" s="111">
        <f t="shared" si="19"/>
        <v>12639.28563</v>
      </c>
      <c r="Y31" s="45" t="s">
        <v>89</v>
      </c>
      <c r="Z31" s="46">
        <v>13</v>
      </c>
      <c r="AA31" s="21" t="s">
        <v>7</v>
      </c>
      <c r="AB31" s="244"/>
    </row>
    <row r="32" spans="1:28" ht="18.600000000000001" customHeight="1" x14ac:dyDescent="0.25">
      <c r="A32" s="23">
        <f t="shared" si="20"/>
        <v>25</v>
      </c>
      <c r="B32" s="24" t="s">
        <v>8</v>
      </c>
      <c r="C32" s="25">
        <v>12490.6</v>
      </c>
      <c r="D32" s="26">
        <v>6428.5714200000002</v>
      </c>
      <c r="E32" s="25">
        <v>0</v>
      </c>
      <c r="F32" s="27">
        <v>35.714284999999997</v>
      </c>
      <c r="G32" s="28">
        <v>0</v>
      </c>
      <c r="H32" s="27">
        <v>35.714284999999997</v>
      </c>
      <c r="I32" s="28"/>
      <c r="J32" s="27"/>
      <c r="K32" s="25">
        <v>0</v>
      </c>
      <c r="L32" s="86">
        <v>2142.8571400000001</v>
      </c>
      <c r="M32" s="25">
        <v>11.8</v>
      </c>
      <c r="N32" s="252">
        <v>972</v>
      </c>
      <c r="O32" s="28">
        <f t="shared" si="1"/>
        <v>983.8</v>
      </c>
      <c r="P32" s="26">
        <v>1071.4285</v>
      </c>
      <c r="Q32" s="25">
        <v>4399.7</v>
      </c>
      <c r="R32" s="26">
        <v>2925</v>
      </c>
      <c r="S32" s="184">
        <f t="shared" si="17"/>
        <v>17874.099999999999</v>
      </c>
      <c r="T32" s="90">
        <f t="shared" si="18"/>
        <v>12639.28563</v>
      </c>
      <c r="U32" s="25"/>
      <c r="V32" s="26"/>
      <c r="W32" s="92">
        <f t="shared" si="19"/>
        <v>17874.099999999999</v>
      </c>
      <c r="X32" s="95">
        <f t="shared" si="19"/>
        <v>12639.28563</v>
      </c>
      <c r="Y32" s="29" t="s">
        <v>58</v>
      </c>
      <c r="Z32" s="30">
        <v>5</v>
      </c>
      <c r="AA32" s="31" t="s">
        <v>7</v>
      </c>
      <c r="AB32" s="245"/>
    </row>
    <row r="33" spans="1:28" ht="18.600000000000001" customHeight="1" x14ac:dyDescent="0.25">
      <c r="A33" s="23">
        <f t="shared" si="20"/>
        <v>26</v>
      </c>
      <c r="B33" s="24" t="s">
        <v>9</v>
      </c>
      <c r="C33" s="25">
        <v>13094.6</v>
      </c>
      <c r="D33" s="26">
        <v>6428.5714200000002</v>
      </c>
      <c r="E33" s="25">
        <v>0</v>
      </c>
      <c r="F33" s="27">
        <v>35.714284999999997</v>
      </c>
      <c r="G33" s="28">
        <v>23</v>
      </c>
      <c r="H33" s="27">
        <v>35.714284999999997</v>
      </c>
      <c r="I33" s="28"/>
      <c r="J33" s="27"/>
      <c r="K33" s="25">
        <v>5116.6000000000004</v>
      </c>
      <c r="L33" s="86">
        <v>2142.8571400000001</v>
      </c>
      <c r="M33" s="25">
        <v>0</v>
      </c>
      <c r="N33" s="252">
        <v>0</v>
      </c>
      <c r="O33" s="28">
        <f t="shared" si="1"/>
        <v>0</v>
      </c>
      <c r="P33" s="26">
        <v>1071.4285</v>
      </c>
      <c r="Q33" s="25">
        <v>2100.8000000000002</v>
      </c>
      <c r="R33" s="26">
        <v>2925</v>
      </c>
      <c r="S33" s="184">
        <f t="shared" si="17"/>
        <v>20335</v>
      </c>
      <c r="T33" s="90">
        <f t="shared" si="18"/>
        <v>12639.28563</v>
      </c>
      <c r="U33" s="25"/>
      <c r="V33" s="26"/>
      <c r="W33" s="92">
        <f t="shared" si="19"/>
        <v>20335</v>
      </c>
      <c r="X33" s="95">
        <f t="shared" si="19"/>
        <v>12639.28563</v>
      </c>
      <c r="Y33" s="29" t="s">
        <v>90</v>
      </c>
      <c r="Z33" s="30">
        <v>-2</v>
      </c>
      <c r="AA33" s="31" t="s">
        <v>7</v>
      </c>
      <c r="AB33" s="245" t="s">
        <v>87</v>
      </c>
    </row>
    <row r="34" spans="1:28" ht="18.600000000000001" customHeight="1" x14ac:dyDescent="0.25">
      <c r="A34" s="33" t="s">
        <v>10</v>
      </c>
      <c r="B34" s="34">
        <f>SUM(B26+1)</f>
        <v>8</v>
      </c>
      <c r="C34" s="35">
        <f t="shared" ref="C34:W34" si="21">SUM(C27:C33)</f>
        <v>60546.85</v>
      </c>
      <c r="D34" s="36">
        <f t="shared" si="21"/>
        <v>44999.999940000002</v>
      </c>
      <c r="E34" s="35">
        <f t="shared" si="21"/>
        <v>7046.4000000000005</v>
      </c>
      <c r="F34" s="37">
        <f t="shared" si="21"/>
        <v>249.99999499999996</v>
      </c>
      <c r="G34" s="38">
        <f t="shared" si="21"/>
        <v>1467.9999999999998</v>
      </c>
      <c r="H34" s="37">
        <f>SUM(H27:H33)</f>
        <v>249.99999499999996</v>
      </c>
      <c r="I34" s="38">
        <f>SUM(I27:I33)</f>
        <v>0</v>
      </c>
      <c r="J34" s="37">
        <f>SUM(J27:J33)</f>
        <v>0</v>
      </c>
      <c r="K34" s="35">
        <f t="shared" si="21"/>
        <v>5116.6000000000004</v>
      </c>
      <c r="L34" s="36">
        <f t="shared" si="21"/>
        <v>14999.999980000001</v>
      </c>
      <c r="M34" s="36">
        <f>SUM(M27:M33)</f>
        <v>925.89999999999986</v>
      </c>
      <c r="N34" s="35">
        <f>SUM(N27:N33)</f>
        <v>2671</v>
      </c>
      <c r="O34" s="35">
        <f>SUM(O27:O33)</f>
        <v>3596.8999999999996</v>
      </c>
      <c r="P34" s="36">
        <f t="shared" ref="P34" si="22">SUM(P27:P33)</f>
        <v>7499.9994999999999</v>
      </c>
      <c r="Q34" s="35">
        <f t="shared" si="21"/>
        <v>13683.199999999997</v>
      </c>
      <c r="R34" s="36">
        <f t="shared" si="21"/>
        <v>20475</v>
      </c>
      <c r="S34" s="35">
        <f t="shared" si="21"/>
        <v>91457.95</v>
      </c>
      <c r="T34" s="36">
        <f>SUM(T27:T33)</f>
        <v>88474.999410000004</v>
      </c>
      <c r="U34" s="35">
        <f>SUM(U27:U33)</f>
        <v>0</v>
      </c>
      <c r="V34" s="36">
        <f>SUM(V27:V33)</f>
        <v>0</v>
      </c>
      <c r="W34" s="35">
        <f t="shared" si="21"/>
        <v>91457.95</v>
      </c>
      <c r="X34" s="36">
        <f>SUM(X27:X33)</f>
        <v>88474.999410000004</v>
      </c>
      <c r="Y34" s="39" t="s">
        <v>11</v>
      </c>
      <c r="Z34" s="40">
        <f>SUM(Z27:Z33)/7</f>
        <v>9.5714285714285712</v>
      </c>
      <c r="AA34" s="41" t="s">
        <v>7</v>
      </c>
      <c r="AB34" s="302"/>
    </row>
    <row r="35" spans="1:28" ht="18.600000000000001" customHeight="1" x14ac:dyDescent="0.25">
      <c r="A35" s="47">
        <v>27</v>
      </c>
      <c r="B35" s="238" t="s">
        <v>12</v>
      </c>
      <c r="C35" s="20">
        <v>7102.1</v>
      </c>
      <c r="D35" s="230">
        <v>6428.5714200000002</v>
      </c>
      <c r="E35" s="20">
        <v>0</v>
      </c>
      <c r="F35" s="231">
        <v>35.714284999999997</v>
      </c>
      <c r="G35" s="239">
        <v>0</v>
      </c>
      <c r="H35" s="231">
        <v>35.714284999999997</v>
      </c>
      <c r="I35" s="239"/>
      <c r="J35" s="231"/>
      <c r="K35" s="20">
        <v>0</v>
      </c>
      <c r="L35" s="240">
        <v>2142.8571400000001</v>
      </c>
      <c r="M35" s="20">
        <v>0</v>
      </c>
      <c r="N35" s="251">
        <v>0</v>
      </c>
      <c r="O35" s="19">
        <f>M35+N35</f>
        <v>0</v>
      </c>
      <c r="P35" s="230">
        <v>1071.4285</v>
      </c>
      <c r="Q35" s="20">
        <v>1358.8</v>
      </c>
      <c r="R35" s="230">
        <v>2925</v>
      </c>
      <c r="S35" s="232">
        <f t="shared" ref="S35:S36" si="23">C35+E35+G35+I35+K35+O35+Q35</f>
        <v>8460.9</v>
      </c>
      <c r="T35" s="233">
        <f t="shared" ref="T35:T36" si="24">D35+F35+H35+J35+L35+P35+R35</f>
        <v>12639.28563</v>
      </c>
      <c r="U35" s="20"/>
      <c r="V35" s="230"/>
      <c r="W35" s="268">
        <f>SUM(S35+U35)</f>
        <v>8460.9</v>
      </c>
      <c r="X35" s="269">
        <f>SUM(T35+V35)</f>
        <v>12639.28563</v>
      </c>
      <c r="Y35" s="50" t="s">
        <v>58</v>
      </c>
      <c r="Z35" s="51">
        <v>1</v>
      </c>
      <c r="AA35" s="241" t="s">
        <v>7</v>
      </c>
      <c r="AB35" s="303"/>
    </row>
    <row r="36" spans="1:28" s="243" customFormat="1" ht="18.600000000000001" customHeight="1" x14ac:dyDescent="0.25">
      <c r="A36" s="47">
        <v>28</v>
      </c>
      <c r="B36" s="238" t="s">
        <v>13</v>
      </c>
      <c r="C36" s="20">
        <v>5914.4</v>
      </c>
      <c r="D36" s="230">
        <v>6428.5714200000002</v>
      </c>
      <c r="E36" s="20">
        <v>0</v>
      </c>
      <c r="F36" s="231">
        <v>35.714284999999997</v>
      </c>
      <c r="G36" s="239">
        <v>0</v>
      </c>
      <c r="H36" s="231">
        <v>35.714284999999997</v>
      </c>
      <c r="I36" s="239"/>
      <c r="J36" s="231"/>
      <c r="K36" s="20">
        <v>3346.2</v>
      </c>
      <c r="L36" s="240">
        <v>2142.8571400000001</v>
      </c>
      <c r="M36" s="16">
        <v>536.70000000000005</v>
      </c>
      <c r="N36" s="263">
        <v>2337</v>
      </c>
      <c r="O36" s="19">
        <f t="shared" ref="O36" si="25">M36+N36</f>
        <v>2873.7</v>
      </c>
      <c r="P36" s="17">
        <v>1071.4285</v>
      </c>
      <c r="Q36" s="20">
        <v>1708.8</v>
      </c>
      <c r="R36" s="230">
        <v>2925</v>
      </c>
      <c r="S36" s="232">
        <f t="shared" si="23"/>
        <v>13843.099999999999</v>
      </c>
      <c r="T36" s="233">
        <f t="shared" si="24"/>
        <v>12639.28563</v>
      </c>
      <c r="U36" s="20"/>
      <c r="V36" s="230"/>
      <c r="W36" s="268">
        <f>SUM(S36+U36)</f>
        <v>13843.099999999999</v>
      </c>
      <c r="X36" s="269">
        <f>SUM(T36+V36)</f>
        <v>12639.28563</v>
      </c>
      <c r="Y36" s="50" t="s">
        <v>58</v>
      </c>
      <c r="Z36" s="51">
        <v>3</v>
      </c>
      <c r="AA36" s="241" t="s">
        <v>7</v>
      </c>
      <c r="AB36" s="303"/>
    </row>
    <row r="37" spans="1:28" ht="18.600000000000001" customHeight="1" thickBot="1" x14ac:dyDescent="0.3">
      <c r="A37" s="33" t="s">
        <v>10</v>
      </c>
      <c r="B37" s="34">
        <f>SUM(B34+1)</f>
        <v>9</v>
      </c>
      <c r="C37" s="54">
        <f>SUM(C35:C36)</f>
        <v>13016.5</v>
      </c>
      <c r="D37" s="55">
        <f t="shared" ref="D37:X37" si="26">SUM(D35:D36)</f>
        <v>12857.14284</v>
      </c>
      <c r="E37" s="54">
        <f t="shared" si="26"/>
        <v>0</v>
      </c>
      <c r="F37" s="55">
        <f t="shared" si="26"/>
        <v>71.428569999999993</v>
      </c>
      <c r="G37" s="56">
        <f t="shared" si="26"/>
        <v>0</v>
      </c>
      <c r="H37" s="55">
        <f t="shared" si="26"/>
        <v>71.428569999999993</v>
      </c>
      <c r="I37" s="56">
        <f t="shared" si="26"/>
        <v>0</v>
      </c>
      <c r="J37" s="55">
        <f t="shared" si="26"/>
        <v>0</v>
      </c>
      <c r="K37" s="54">
        <f t="shared" si="26"/>
        <v>3346.2</v>
      </c>
      <c r="L37" s="55">
        <f t="shared" si="26"/>
        <v>4285.7142800000001</v>
      </c>
      <c r="M37" s="287">
        <f t="shared" si="26"/>
        <v>536.70000000000005</v>
      </c>
      <c r="N37" s="287">
        <f t="shared" si="26"/>
        <v>2337</v>
      </c>
      <c r="O37" s="288">
        <f>SUM(O35:O36)</f>
        <v>2873.7</v>
      </c>
      <c r="P37" s="288">
        <f t="shared" si="26"/>
        <v>2142.857</v>
      </c>
      <c r="Q37" s="54">
        <f t="shared" si="26"/>
        <v>3067.6</v>
      </c>
      <c r="R37" s="55">
        <f t="shared" si="26"/>
        <v>5850</v>
      </c>
      <c r="S37" s="54">
        <f t="shared" si="26"/>
        <v>22304</v>
      </c>
      <c r="T37" s="36">
        <f t="shared" si="26"/>
        <v>25278.571260000001</v>
      </c>
      <c r="U37" s="54">
        <f t="shared" si="26"/>
        <v>0</v>
      </c>
      <c r="V37" s="55">
        <f t="shared" si="26"/>
        <v>0</v>
      </c>
      <c r="W37" s="54">
        <f t="shared" si="26"/>
        <v>22304</v>
      </c>
      <c r="X37" s="36">
        <f t="shared" si="26"/>
        <v>25278.571260000001</v>
      </c>
      <c r="Y37" s="57" t="s">
        <v>11</v>
      </c>
      <c r="Z37" s="58">
        <f>SUM(Z27:Z33)/7</f>
        <v>9.5714285714285712</v>
      </c>
      <c r="AA37" s="59" t="s">
        <v>7</v>
      </c>
      <c r="AB37" s="60"/>
    </row>
    <row r="38" spans="1:28" ht="19.149999999999999" customHeight="1" x14ac:dyDescent="0.25">
      <c r="A38" s="176" t="s">
        <v>16</v>
      </c>
      <c r="B38" s="128"/>
      <c r="C38" s="116">
        <f>SUM(C10+C18+C26+C34+C37)</f>
        <v>220689.95</v>
      </c>
      <c r="D38" s="129">
        <f t="shared" ref="D38:X38" si="27">SUM(D10+D18+D26+D34+D37)</f>
        <v>179999.99976000004</v>
      </c>
      <c r="E38" s="116">
        <f t="shared" si="27"/>
        <v>13637</v>
      </c>
      <c r="F38" s="129">
        <f t="shared" si="27"/>
        <v>999.99997999999982</v>
      </c>
      <c r="G38" s="116">
        <f t="shared" si="27"/>
        <v>5179.5999999999995</v>
      </c>
      <c r="H38" s="129">
        <f t="shared" si="27"/>
        <v>999.99997999999982</v>
      </c>
      <c r="I38" s="116">
        <f t="shared" si="27"/>
        <v>0</v>
      </c>
      <c r="J38" s="129">
        <f t="shared" si="27"/>
        <v>0</v>
      </c>
      <c r="K38" s="116">
        <f t="shared" si="27"/>
        <v>38484.6</v>
      </c>
      <c r="L38" s="129">
        <f t="shared" si="27"/>
        <v>59999.999920000002</v>
      </c>
      <c r="M38" s="116">
        <f t="shared" si="27"/>
        <v>6121.8</v>
      </c>
      <c r="N38" s="116">
        <f t="shared" si="27"/>
        <v>25604</v>
      </c>
      <c r="O38" s="257">
        <f>SUM(O10+O18+O26+O34+O37)</f>
        <v>31725.8</v>
      </c>
      <c r="P38" s="117">
        <f t="shared" si="27"/>
        <v>29999.997999999996</v>
      </c>
      <c r="Q38" s="116">
        <f t="shared" si="27"/>
        <v>74800.5</v>
      </c>
      <c r="R38" s="129">
        <f t="shared" si="27"/>
        <v>81900</v>
      </c>
      <c r="S38" s="116">
        <f t="shared" si="27"/>
        <v>384517.45</v>
      </c>
      <c r="T38" s="129">
        <f>SUM(T10+T18+T26+T34+T37)</f>
        <v>353899.99764000002</v>
      </c>
      <c r="U38" s="116">
        <f t="shared" si="27"/>
        <v>0</v>
      </c>
      <c r="V38" s="129">
        <f t="shared" si="27"/>
        <v>0</v>
      </c>
      <c r="W38" s="116">
        <f>SUM(W10+W18+W26+W34+W37)</f>
        <v>384517.45</v>
      </c>
      <c r="X38" s="129">
        <f t="shared" si="27"/>
        <v>353899.99764000002</v>
      </c>
      <c r="Y38" s="127" t="s">
        <v>16</v>
      </c>
      <c r="Z38" s="102"/>
      <c r="AA38" s="103"/>
      <c r="AB38" s="104"/>
    </row>
    <row r="39" spans="1:28" ht="19.5" customHeight="1" thickBot="1" x14ac:dyDescent="0.3">
      <c r="A39" s="178" t="s">
        <v>28</v>
      </c>
      <c r="B39" s="179"/>
      <c r="C39" s="65">
        <f>C38/28</f>
        <v>7881.783928571429</v>
      </c>
      <c r="D39" s="66">
        <f t="shared" ref="D39:X39" si="28">D38/28</f>
        <v>6428.5714200000011</v>
      </c>
      <c r="E39" s="65">
        <f t="shared" si="28"/>
        <v>487.03571428571428</v>
      </c>
      <c r="F39" s="66">
        <f t="shared" si="28"/>
        <v>35.714284999999997</v>
      </c>
      <c r="G39" s="65">
        <f t="shared" si="28"/>
        <v>184.98571428571427</v>
      </c>
      <c r="H39" s="66">
        <f t="shared" si="28"/>
        <v>35.714284999999997</v>
      </c>
      <c r="I39" s="65">
        <f>I38/28</f>
        <v>0</v>
      </c>
      <c r="J39" s="66">
        <f>J38/28</f>
        <v>0</v>
      </c>
      <c r="K39" s="65">
        <f t="shared" si="28"/>
        <v>1374.45</v>
      </c>
      <c r="L39" s="66">
        <f t="shared" si="28"/>
        <v>2142.8571400000001</v>
      </c>
      <c r="M39" s="65">
        <f t="shared" ref="M39:P39" si="29">M38/30</f>
        <v>204.06</v>
      </c>
      <c r="N39" s="253"/>
      <c r="O39" s="258"/>
      <c r="P39" s="66">
        <f t="shared" si="29"/>
        <v>999.99993333333316</v>
      </c>
      <c r="Q39" s="65">
        <f t="shared" si="28"/>
        <v>2671.4464285714284</v>
      </c>
      <c r="R39" s="66">
        <f t="shared" si="28"/>
        <v>2925</v>
      </c>
      <c r="S39" s="65">
        <f>S38/28</f>
        <v>13732.766071428572</v>
      </c>
      <c r="T39" s="66">
        <f>T38/28</f>
        <v>12639.28563</v>
      </c>
      <c r="U39" s="65">
        <f t="shared" si="28"/>
        <v>0</v>
      </c>
      <c r="V39" s="66">
        <f t="shared" si="28"/>
        <v>0</v>
      </c>
      <c r="W39" s="65">
        <f t="shared" si="28"/>
        <v>13732.766071428572</v>
      </c>
      <c r="X39" s="66">
        <f t="shared" si="28"/>
        <v>12639.28563</v>
      </c>
      <c r="Y39" s="177" t="s">
        <v>17</v>
      </c>
      <c r="Z39" s="99"/>
      <c r="AA39" s="100"/>
      <c r="AB39" s="101"/>
    </row>
    <row r="40" spans="1:28" ht="20.100000000000001" customHeight="1" x14ac:dyDescent="0.25">
      <c r="A40" s="72" t="s">
        <v>18</v>
      </c>
      <c r="B40" s="73"/>
      <c r="C40" s="74">
        <f>SUM(C38-D38)</f>
        <v>40689.950239999976</v>
      </c>
      <c r="D40" s="75"/>
      <c r="E40" s="74">
        <f>SUM(E38-F38)</f>
        <v>12637.000019999999</v>
      </c>
      <c r="F40" s="75"/>
      <c r="G40" s="74">
        <f>SUM(G38-H38)</f>
        <v>4179.6000199999999</v>
      </c>
      <c r="H40" s="75"/>
      <c r="I40" s="74">
        <f>SUM(I38-J38)</f>
        <v>0</v>
      </c>
      <c r="J40" s="75"/>
      <c r="K40" s="74">
        <f>SUM(K38-L38)</f>
        <v>-21515.399920000003</v>
      </c>
      <c r="L40" s="75"/>
      <c r="M40" s="294"/>
      <c r="N40" s="295"/>
      <c r="O40" s="296"/>
      <c r="P40" s="297">
        <f>SUM(O38-P38)</f>
        <v>1725.8020000000033</v>
      </c>
      <c r="Q40" s="74">
        <f>SUM(Q38-R38)</f>
        <v>-7099.5</v>
      </c>
      <c r="R40" s="75"/>
      <c r="S40" s="97">
        <f>SUM(S38-T38)</f>
        <v>30617.452359999996</v>
      </c>
      <c r="T40" s="75"/>
      <c r="U40" s="74">
        <f>SUM(U38-V38)</f>
        <v>0</v>
      </c>
      <c r="V40" s="75"/>
      <c r="W40" s="112">
        <f>SUM(W38-X38)</f>
        <v>30617.452359999996</v>
      </c>
      <c r="X40" s="113"/>
    </row>
    <row r="41" spans="1:28" ht="20.100000000000001" customHeight="1" thickBot="1" x14ac:dyDescent="0.3">
      <c r="A41" s="76" t="s">
        <v>19</v>
      </c>
      <c r="B41" s="77"/>
      <c r="C41" s="96">
        <f>SUM(100/D38*C38)</f>
        <v>122.60552794125179</v>
      </c>
      <c r="D41" s="78"/>
      <c r="E41" s="96">
        <f>SUM(100/F38*E38)</f>
        <v>1363.7000272740008</v>
      </c>
      <c r="F41" s="78"/>
      <c r="G41" s="96">
        <f>SUM(100/H38*G38)</f>
        <v>517.96001035920028</v>
      </c>
      <c r="H41" s="78"/>
      <c r="I41" s="96" t="e">
        <f>SUM(100/J38*I38)</f>
        <v>#DIV/0!</v>
      </c>
      <c r="J41" s="78"/>
      <c r="K41" s="96">
        <f>SUM(100/L38*K38)</f>
        <v>64.141000085521327</v>
      </c>
      <c r="L41" s="78"/>
      <c r="M41" s="290"/>
      <c r="N41" s="291"/>
      <c r="O41" s="292">
        <f>SUM(100/P38*O38)</f>
        <v>105.75267371684492</v>
      </c>
      <c r="P41" s="293"/>
      <c r="Q41" s="96">
        <f>SUM(100/R38*Q38)</f>
        <v>91.331501831501825</v>
      </c>
      <c r="R41" s="78"/>
      <c r="S41" s="98">
        <f>SUM(100/T38*S38)</f>
        <v>108.65144180959989</v>
      </c>
      <c r="T41" s="78"/>
      <c r="U41" s="96" t="e">
        <f>SUM(100/V38*U38)</f>
        <v>#DIV/0!</v>
      </c>
      <c r="V41" s="78"/>
      <c r="W41" s="114">
        <f>SUM(100/X38*W38)</f>
        <v>108.65144180959989</v>
      </c>
      <c r="X41" s="115"/>
    </row>
    <row r="42" spans="1:28" x14ac:dyDescent="0.25">
      <c r="W42" s="2"/>
      <c r="X42" s="2"/>
      <c r="AA42" s="4"/>
      <c r="AB42" s="4"/>
    </row>
    <row r="43" spans="1:28" x14ac:dyDescent="0.25">
      <c r="W43" s="2"/>
      <c r="X43" s="2"/>
      <c r="AA43" s="4"/>
      <c r="AB43" s="4"/>
    </row>
    <row r="44" spans="1:28" x14ac:dyDescent="0.25">
      <c r="W44" s="2"/>
      <c r="X44" s="2"/>
      <c r="AA44" s="4"/>
      <c r="AB44" s="4"/>
    </row>
    <row r="45" spans="1:28" x14ac:dyDescent="0.25">
      <c r="W45" s="2"/>
      <c r="X45" s="2"/>
      <c r="AA45" s="4"/>
      <c r="AB45" s="4"/>
    </row>
    <row r="46" spans="1:28" x14ac:dyDescent="0.25">
      <c r="W46" s="2"/>
      <c r="X46" s="2"/>
      <c r="AA46" s="4"/>
      <c r="AB46" s="4"/>
    </row>
  </sheetData>
  <customSheetViews>
    <customSheetView guid="{C78804EC-14F7-46C5-9444-E096CDC58DC2}" scale="90" fitToPage="1">
      <pane ySplit="4" topLeftCell="A17" activePane="bottomLeft" state="frozen"/>
      <selection pane="bottomLeft" activeCell="S45" sqref="S45"/>
      <pageMargins left="0.59055118110236227" right="0.59055118110236227" top="1.1811023622047245" bottom="0.59055118110236227" header="0.11811023622047245" footer="0.31496062992125984"/>
      <pageSetup paperSize="9" scale="57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 topLeftCell="C1">
      <pane ySplit="4" topLeftCell="A14" activePane="bottomLeft" state="frozen"/>
      <selection pane="bottomLeft" activeCell="Z27" sqref="Z27"/>
      <pageMargins left="0.59055118110236227" right="0.59055118110236227" top="1.1811023622047245" bottom="0.59055118110236227" header="0.11811023622047245" footer="0.31496062992125984"/>
      <pageSetup paperSize="9" scale="57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90" showPageBreaks="1" fitToPage="1" printArea="1">
      <pane ySplit="4" topLeftCell="A17" activePane="bottomLeft" state="frozen"/>
      <selection pane="bottomLeft" activeCell="S45" sqref="S45"/>
      <pageMargins left="0.59055118110236227" right="0.59055118110236227" top="1.1811023622047245" bottom="0.59055118110236227" header="0.11811023622047245" footer="0.31496062992125984"/>
      <pageSetup paperSize="9" scale="57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11" activePane="bottomLeft" state="frozen"/>
      <selection pane="bottomLeft" activeCell="Q16" sqref="Q16"/>
      <pageMargins left="0.59055118110236227" right="0.59055118110236227" top="1.1811023622047245" bottom="0.59055118110236227" header="0.11811023622047245" footer="0.31496062992125984"/>
      <pageSetup paperSize="9" scale="58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11" activePane="bottomLeft" state="frozen"/>
      <selection pane="bottomLeft" activeCell="S31" sqref="S31"/>
      <pageMargins left="0.59055118110236227" right="0.59055118110236227" top="1.1811023622047245" bottom="0.59055118110236227" header="0.11811023622047245" footer="0.31496062992125984"/>
      <pageSetup paperSize="9" scale="57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>
      <pane ySplit="4" topLeftCell="A20" activePane="bottomLeft" state="frozen"/>
      <selection pane="bottomLeft" activeCell="N38" sqref="N38"/>
      <pageMargins left="0.59055118110236227" right="0.59055118110236227" top="1.1811023622047245" bottom="0.59055118110236227" header="0.11811023622047245" footer="0.31496062992125984"/>
      <pageSetup paperSize="9" scale="58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80" showPageBreaks="1" fitToPage="1" printArea="1">
      <pane ySplit="4" topLeftCell="A17" activePane="bottomLeft" state="frozen"/>
      <selection pane="bottomLeft" activeCell="Q16" sqref="Q16"/>
      <pageMargins left="0.59055118110236227" right="0.59055118110236227" top="1.1811023622047245" bottom="0.59055118110236227" header="0.11811023622047245" footer="0.31496062992125984"/>
      <pageSetup paperSize="9" scale="58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90" showPageBreaks="1" fitToPage="1" printArea="1">
      <pane ySplit="4" topLeftCell="A17" activePane="bottomLeft" state="frozen"/>
      <selection pane="bottomLeft" activeCell="S45" sqref="S45"/>
      <pageMargins left="0.59055118110236227" right="0.59055118110236227" top="1.1811023622047245" bottom="0.59055118110236227" header="0.11811023622047245" footer="0.31496062992125984"/>
      <pageSetup paperSize="9" scale="58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Q3:R3"/>
    <mergeCell ref="H1:K1"/>
    <mergeCell ref="C3:D3"/>
    <mergeCell ref="E3:F3"/>
    <mergeCell ref="G3:H3"/>
    <mergeCell ref="K3:L3"/>
    <mergeCell ref="I3:J3"/>
    <mergeCell ref="M3:P3"/>
    <mergeCell ref="S3:T3"/>
    <mergeCell ref="U3:V3"/>
    <mergeCell ref="W3:X3"/>
    <mergeCell ref="Y3:AB3"/>
    <mergeCell ref="Z4:AA4"/>
  </mergeCells>
  <pageMargins left="0.59055118110236227" right="0.59055118110236227" top="1.1811023622047245" bottom="0.59055118110236227" header="0.11811023622047245" footer="0.31496062992125984"/>
  <pageSetup paperSize="9" scale="58" orientation="landscape" r:id="rId9"/>
  <headerFooter>
    <oddHeader>&amp;L&amp;G</oddHeader>
    <oddFooter>&amp;L&amp;"DIN Offc Light,Standard"&amp;7&amp;F / Version &amp;D&amp;R&amp;"DIN Offc Light,Standard"&amp;7Seite &amp;P von &amp;N</oddFooter>
  </headerFooter>
  <legacyDrawingHF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45"/>
  <sheetViews>
    <sheetView zoomScale="90" zoomScaleNormal="80" workbookViewId="0">
      <pane ySplit="4" topLeftCell="A23" activePane="bottomLeft" state="frozen"/>
      <selection pane="bottomLeft" activeCell="X48" sqref="X48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4" width="12.28515625" style="2" bestFit="1" customWidth="1"/>
    <col min="5" max="6" width="11.7109375" style="2" customWidth="1"/>
    <col min="7" max="10" width="11.7109375" style="6" customWidth="1"/>
    <col min="11" max="14" width="11.7109375" style="2" customWidth="1"/>
    <col min="15" max="15" width="14.5703125" style="2" bestFit="1" customWidth="1"/>
    <col min="16" max="16" width="11.7109375" style="2" customWidth="1"/>
    <col min="17" max="17" width="12.28515625" style="2" bestFit="1" customWidth="1"/>
    <col min="18" max="18" width="11.7109375" style="2" customWidth="1"/>
    <col min="19" max="20" width="12.7109375" style="2" customWidth="1"/>
    <col min="21" max="22" width="11.7109375" style="2" customWidth="1"/>
    <col min="23" max="24" width="12.7109375" style="2" customWidth="1"/>
    <col min="25" max="25" width="18.7109375" style="2" customWidth="1"/>
    <col min="26" max="26" width="6.5703125" style="2" bestFit="1" customWidth="1"/>
    <col min="27" max="27" width="5.140625" style="4" customWidth="1"/>
    <col min="28" max="28" width="20.7109375" style="4" customWidth="1"/>
    <col min="29" max="16384" width="11.42578125" style="2"/>
  </cols>
  <sheetData>
    <row r="1" spans="1:28" ht="34.15" customHeight="1" x14ac:dyDescent="0.25">
      <c r="A1" s="105" t="s">
        <v>56</v>
      </c>
      <c r="G1" s="2"/>
      <c r="H1" s="443">
        <v>44986</v>
      </c>
      <c r="I1" s="443"/>
      <c r="J1" s="443"/>
      <c r="K1" s="443"/>
    </row>
    <row r="2" spans="1:28" ht="21" thickBot="1" x14ac:dyDescent="0.3">
      <c r="A2" s="106"/>
    </row>
    <row r="3" spans="1:28" s="8" customFormat="1" ht="44.25" customHeight="1" thickBot="1" x14ac:dyDescent="0.3">
      <c r="A3" s="7"/>
      <c r="C3" s="440" t="s">
        <v>20</v>
      </c>
      <c r="D3" s="441"/>
      <c r="E3" s="440" t="s">
        <v>23</v>
      </c>
      <c r="F3" s="441"/>
      <c r="G3" s="440" t="s">
        <v>24</v>
      </c>
      <c r="H3" s="441"/>
      <c r="I3" s="440" t="s">
        <v>53</v>
      </c>
      <c r="J3" s="441"/>
      <c r="K3" s="440" t="s">
        <v>25</v>
      </c>
      <c r="L3" s="441"/>
      <c r="M3" s="312" t="s">
        <v>30</v>
      </c>
      <c r="N3" s="313"/>
      <c r="O3" s="313"/>
      <c r="P3" s="314"/>
      <c r="Q3" s="442" t="s">
        <v>2</v>
      </c>
      <c r="R3" s="442"/>
      <c r="S3" s="444" t="s">
        <v>29</v>
      </c>
      <c r="T3" s="445"/>
      <c r="U3" s="440" t="s">
        <v>26</v>
      </c>
      <c r="V3" s="441"/>
      <c r="W3" s="446" t="s">
        <v>27</v>
      </c>
      <c r="X3" s="447"/>
      <c r="Y3" s="440" t="s">
        <v>0</v>
      </c>
      <c r="Z3" s="442"/>
      <c r="AA3" s="442"/>
      <c r="AB3" s="441"/>
    </row>
    <row r="4" spans="1:28" s="4" customFormat="1" ht="18.600000000000001" customHeight="1" x14ac:dyDescent="0.25">
      <c r="A4" s="107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72</v>
      </c>
      <c r="N4" s="250" t="s">
        <v>73</v>
      </c>
      <c r="O4" s="256" t="s">
        <v>74</v>
      </c>
      <c r="P4" s="12" t="s">
        <v>21</v>
      </c>
      <c r="Q4" s="84" t="s">
        <v>22</v>
      </c>
      <c r="R4" s="12" t="s">
        <v>21</v>
      </c>
      <c r="S4" s="84" t="s">
        <v>22</v>
      </c>
      <c r="T4" s="12" t="s">
        <v>21</v>
      </c>
      <c r="U4" s="11" t="s">
        <v>22</v>
      </c>
      <c r="V4" s="12" t="s">
        <v>21</v>
      </c>
      <c r="W4" s="108" t="s">
        <v>22</v>
      </c>
      <c r="X4" s="109" t="s">
        <v>21</v>
      </c>
      <c r="Y4" s="13" t="s">
        <v>3</v>
      </c>
      <c r="Z4" s="438" t="s">
        <v>4</v>
      </c>
      <c r="AA4" s="439"/>
      <c r="AB4" s="14" t="s">
        <v>5</v>
      </c>
    </row>
    <row r="5" spans="1:28" ht="18.600000000000001" customHeight="1" x14ac:dyDescent="0.25">
      <c r="A5" s="47">
        <v>1</v>
      </c>
      <c r="B5" s="15" t="s">
        <v>14</v>
      </c>
      <c r="C5" s="16">
        <v>5871.1</v>
      </c>
      <c r="D5" s="17">
        <v>8064.5160999999998</v>
      </c>
      <c r="E5" s="16">
        <v>0</v>
      </c>
      <c r="F5" s="18">
        <v>1290.32258</v>
      </c>
      <c r="G5" s="19">
        <v>0</v>
      </c>
      <c r="H5" s="18">
        <v>161.290322</v>
      </c>
      <c r="I5" s="19">
        <v>0</v>
      </c>
      <c r="J5" s="18"/>
      <c r="K5" s="48">
        <v>0</v>
      </c>
      <c r="L5" s="85">
        <v>2580.64516</v>
      </c>
      <c r="M5" s="20">
        <v>12</v>
      </c>
      <c r="N5" s="263">
        <v>3741</v>
      </c>
      <c r="O5" s="239">
        <f>M5+N5</f>
        <v>3753</v>
      </c>
      <c r="P5" s="230">
        <v>1935.48387</v>
      </c>
      <c r="Q5" s="16">
        <v>1892.7</v>
      </c>
      <c r="R5" s="17">
        <v>2996.7741900000001</v>
      </c>
      <c r="S5" s="91">
        <f>SUM(C5+E5+G5+I5+K5+O5+Q5)</f>
        <v>11516.800000000001</v>
      </c>
      <c r="T5" s="89">
        <f>SUM(D5+F5+H5+J5+L5+P5+R5)</f>
        <v>17029.032222000002</v>
      </c>
      <c r="U5" s="16"/>
      <c r="V5" s="17"/>
      <c r="W5" s="110">
        <f>SUM(S5+U5)</f>
        <v>11516.800000000001</v>
      </c>
      <c r="X5" s="111">
        <f t="shared" ref="W5:X9" si="0">SUM(T5+V5)</f>
        <v>17029.032222000002</v>
      </c>
      <c r="Y5" s="45" t="s">
        <v>91</v>
      </c>
      <c r="Z5" s="46">
        <v>3</v>
      </c>
      <c r="AA5" s="21" t="s">
        <v>7</v>
      </c>
      <c r="AB5" s="22"/>
    </row>
    <row r="6" spans="1:28" s="43" customFormat="1" ht="18.600000000000001" customHeight="1" x14ac:dyDescent="0.25">
      <c r="A6" s="47">
        <f>SUM(A5+1)</f>
        <v>2</v>
      </c>
      <c r="B6" s="15" t="s">
        <v>15</v>
      </c>
      <c r="C6" s="16">
        <v>7766.9</v>
      </c>
      <c r="D6" s="17">
        <v>8064.5160999999998</v>
      </c>
      <c r="E6" s="16">
        <v>128.5</v>
      </c>
      <c r="F6" s="18">
        <v>1290.32258</v>
      </c>
      <c r="G6" s="19">
        <v>85</v>
      </c>
      <c r="H6" s="18">
        <v>161.290322</v>
      </c>
      <c r="I6" s="19">
        <v>0</v>
      </c>
      <c r="J6" s="18"/>
      <c r="K6" s="16">
        <v>674.8</v>
      </c>
      <c r="L6" s="85">
        <v>2580.64516</v>
      </c>
      <c r="M6" s="20">
        <v>1415.4</v>
      </c>
      <c r="N6" s="263">
        <v>888</v>
      </c>
      <c r="O6" s="239">
        <f>M6+N6</f>
        <v>2303.4</v>
      </c>
      <c r="P6" s="230">
        <v>1935.48387</v>
      </c>
      <c r="Q6" s="124">
        <v>1197.5</v>
      </c>
      <c r="R6" s="17">
        <v>2996.7741900000001</v>
      </c>
      <c r="S6" s="91">
        <f t="shared" ref="S6:S8" si="1">SUM(C6+E6+G6+I6+K6+O6+Q6)</f>
        <v>12156.099999999999</v>
      </c>
      <c r="T6" s="89">
        <f t="shared" ref="T6:T9" si="2">SUM(D6+F6+H6+J6+L6+P6+R6)</f>
        <v>17029.032222000002</v>
      </c>
      <c r="U6" s="16"/>
      <c r="V6" s="17"/>
      <c r="W6" s="110">
        <f t="shared" si="0"/>
        <v>12156.099999999999</v>
      </c>
      <c r="X6" s="111">
        <f t="shared" si="0"/>
        <v>17029.032222000002</v>
      </c>
      <c r="Y6" s="45" t="s">
        <v>91</v>
      </c>
      <c r="Z6" s="46">
        <v>6</v>
      </c>
      <c r="AA6" s="21" t="s">
        <v>7</v>
      </c>
      <c r="AB6" s="22"/>
    </row>
    <row r="7" spans="1:28" ht="18.600000000000001" customHeight="1" x14ac:dyDescent="0.25">
      <c r="A7" s="47">
        <f>SUM(A6+1)</f>
        <v>3</v>
      </c>
      <c r="B7" s="15" t="s">
        <v>6</v>
      </c>
      <c r="C7" s="16">
        <v>5311.5</v>
      </c>
      <c r="D7" s="17">
        <v>8064.5160999999998</v>
      </c>
      <c r="E7" s="16">
        <v>0</v>
      </c>
      <c r="F7" s="18">
        <v>1290.32258</v>
      </c>
      <c r="G7" s="19">
        <v>30.2</v>
      </c>
      <c r="H7" s="18">
        <v>161.290322</v>
      </c>
      <c r="I7" s="19">
        <v>0</v>
      </c>
      <c r="J7" s="18"/>
      <c r="K7" s="16">
        <v>3591.1</v>
      </c>
      <c r="L7" s="85">
        <v>2580.64516</v>
      </c>
      <c r="M7" s="16">
        <v>297</v>
      </c>
      <c r="N7" s="263">
        <v>0</v>
      </c>
      <c r="O7" s="19">
        <f>M7+N7</f>
        <v>297</v>
      </c>
      <c r="P7" s="17">
        <v>1935.48387</v>
      </c>
      <c r="Q7" s="16">
        <v>609.70000000000005</v>
      </c>
      <c r="R7" s="17">
        <v>2996.7741900000001</v>
      </c>
      <c r="S7" s="91">
        <f t="shared" si="1"/>
        <v>9839.5</v>
      </c>
      <c r="T7" s="89">
        <f t="shared" si="2"/>
        <v>17029.032222000002</v>
      </c>
      <c r="U7" s="16"/>
      <c r="V7" s="17"/>
      <c r="W7" s="110">
        <f t="shared" si="0"/>
        <v>9839.5</v>
      </c>
      <c r="X7" s="111">
        <f t="shared" si="0"/>
        <v>17029.032222000002</v>
      </c>
      <c r="Y7" s="45" t="s">
        <v>91</v>
      </c>
      <c r="Z7" s="46">
        <v>7</v>
      </c>
      <c r="AA7" s="21" t="s">
        <v>7</v>
      </c>
      <c r="AB7" s="22"/>
    </row>
    <row r="8" spans="1:28" ht="18.600000000000001" customHeight="1" x14ac:dyDescent="0.25">
      <c r="A8" s="23">
        <f>SUM(A7+1)</f>
        <v>4</v>
      </c>
      <c r="B8" s="24" t="s">
        <v>8</v>
      </c>
      <c r="C8" s="25">
        <v>11972.7</v>
      </c>
      <c r="D8" s="26">
        <v>8064.5160999999998</v>
      </c>
      <c r="E8" s="25">
        <v>645.20000000000005</v>
      </c>
      <c r="F8" s="27">
        <v>1290.32258</v>
      </c>
      <c r="G8" s="28">
        <v>383.9</v>
      </c>
      <c r="H8" s="27">
        <v>161.290322</v>
      </c>
      <c r="I8" s="28">
        <v>0</v>
      </c>
      <c r="J8" s="27"/>
      <c r="K8" s="25">
        <v>0</v>
      </c>
      <c r="L8" s="86">
        <v>2580.64516</v>
      </c>
      <c r="M8" s="25">
        <v>0</v>
      </c>
      <c r="N8" s="252">
        <v>0</v>
      </c>
      <c r="O8" s="28">
        <f>M8+N8</f>
        <v>0</v>
      </c>
      <c r="P8" s="26">
        <v>1935.48387</v>
      </c>
      <c r="Q8" s="25">
        <v>2276.8000000000002</v>
      </c>
      <c r="R8" s="26">
        <v>2996.7741900000001</v>
      </c>
      <c r="S8" s="184">
        <f t="shared" si="1"/>
        <v>15278.600000000002</v>
      </c>
      <c r="T8" s="90">
        <f t="shared" si="2"/>
        <v>17029.032222000002</v>
      </c>
      <c r="U8" s="25"/>
      <c r="V8" s="26"/>
      <c r="W8" s="92">
        <f t="shared" si="0"/>
        <v>15278.600000000002</v>
      </c>
      <c r="X8" s="95">
        <f t="shared" si="0"/>
        <v>17029.032222000002</v>
      </c>
      <c r="Y8" s="29" t="s">
        <v>92</v>
      </c>
      <c r="Z8" s="30">
        <v>8</v>
      </c>
      <c r="AA8" s="31" t="s">
        <v>7</v>
      </c>
      <c r="AB8" s="32"/>
    </row>
    <row r="9" spans="1:28" ht="18.600000000000001" customHeight="1" x14ac:dyDescent="0.25">
      <c r="A9" s="23">
        <f>SUM(A8+1)</f>
        <v>5</v>
      </c>
      <c r="B9" s="24" t="s">
        <v>9</v>
      </c>
      <c r="C9" s="25">
        <v>11661.6</v>
      </c>
      <c r="D9" s="26">
        <v>8064.5160999999998</v>
      </c>
      <c r="E9" s="25">
        <v>264.3</v>
      </c>
      <c r="F9" s="27">
        <v>1290.32258</v>
      </c>
      <c r="G9" s="28">
        <v>296.7</v>
      </c>
      <c r="H9" s="27">
        <v>161.290322</v>
      </c>
      <c r="I9" s="28">
        <v>0</v>
      </c>
      <c r="J9" s="27"/>
      <c r="K9" s="25">
        <v>1319.4</v>
      </c>
      <c r="L9" s="86">
        <v>2580.64516</v>
      </c>
      <c r="M9" s="25">
        <v>0</v>
      </c>
      <c r="N9" s="252">
        <v>0</v>
      </c>
      <c r="O9" s="28">
        <f>M9+N9</f>
        <v>0</v>
      </c>
      <c r="P9" s="26">
        <v>1935.48387</v>
      </c>
      <c r="Q9" s="25">
        <v>939.7</v>
      </c>
      <c r="R9" s="26">
        <v>2996.7741900000001</v>
      </c>
      <c r="S9" s="184">
        <f>SUM(C9+E9+G9+I9+K9+O9+Q9)</f>
        <v>14481.7</v>
      </c>
      <c r="T9" s="90">
        <f t="shared" si="2"/>
        <v>17029.032222000002</v>
      </c>
      <c r="U9" s="25"/>
      <c r="V9" s="26"/>
      <c r="W9" s="92">
        <f t="shared" si="0"/>
        <v>14481.7</v>
      </c>
      <c r="X9" s="95">
        <f t="shared" si="0"/>
        <v>17029.032222000002</v>
      </c>
      <c r="Y9" s="29" t="s">
        <v>92</v>
      </c>
      <c r="Z9" s="30">
        <v>8</v>
      </c>
      <c r="AA9" s="31" t="s">
        <v>7</v>
      </c>
      <c r="AB9" s="32"/>
    </row>
    <row r="10" spans="1:28" ht="18.600000000000001" customHeight="1" x14ac:dyDescent="0.25">
      <c r="A10" s="33" t="s">
        <v>10</v>
      </c>
      <c r="B10" s="34">
        <v>9</v>
      </c>
      <c r="C10" s="35">
        <f t="shared" ref="C10:X10" si="3">SUM(C5:C9)</f>
        <v>42583.8</v>
      </c>
      <c r="D10" s="36">
        <f t="shared" si="3"/>
        <v>40322.580499999996</v>
      </c>
      <c r="E10" s="35">
        <f t="shared" si="3"/>
        <v>1038</v>
      </c>
      <c r="F10" s="37">
        <f t="shared" si="3"/>
        <v>6451.6129000000001</v>
      </c>
      <c r="G10" s="38">
        <f t="shared" si="3"/>
        <v>795.8</v>
      </c>
      <c r="H10" s="37">
        <f t="shared" si="3"/>
        <v>806.45161000000007</v>
      </c>
      <c r="I10" s="38">
        <f t="shared" si="3"/>
        <v>0</v>
      </c>
      <c r="J10" s="37">
        <f t="shared" si="3"/>
        <v>0</v>
      </c>
      <c r="K10" s="35">
        <f t="shared" si="3"/>
        <v>5585.2999999999993</v>
      </c>
      <c r="L10" s="36">
        <f t="shared" si="3"/>
        <v>12903.2258</v>
      </c>
      <c r="M10" s="35">
        <f>SUM(M5:M9)</f>
        <v>1724.4</v>
      </c>
      <c r="N10" s="35">
        <f>SUM(N5:N9)</f>
        <v>4629</v>
      </c>
      <c r="O10" s="35">
        <f>SUM(O5:O9)</f>
        <v>6353.4</v>
      </c>
      <c r="P10" s="35">
        <f>SUM(P5:P9)</f>
        <v>9677.4193500000001</v>
      </c>
      <c r="Q10" s="35">
        <f t="shared" si="3"/>
        <v>6916.4</v>
      </c>
      <c r="R10" s="36">
        <f t="shared" si="3"/>
        <v>14983.87095</v>
      </c>
      <c r="S10" s="35">
        <f>SUM(S5:S9)</f>
        <v>63272.7</v>
      </c>
      <c r="T10" s="36">
        <f t="shared" si="3"/>
        <v>85145.161110000015</v>
      </c>
      <c r="U10" s="35">
        <f t="shared" si="3"/>
        <v>0</v>
      </c>
      <c r="V10" s="36">
        <f t="shared" si="3"/>
        <v>0</v>
      </c>
      <c r="W10" s="35">
        <f>SUM(W5:W9)</f>
        <v>63272.7</v>
      </c>
      <c r="X10" s="36">
        <f t="shared" si="3"/>
        <v>85145.161110000015</v>
      </c>
      <c r="Y10" s="39" t="s">
        <v>11</v>
      </c>
      <c r="Z10" s="40">
        <f>SUM(Z5:Z9)/7</f>
        <v>4.5714285714285712</v>
      </c>
      <c r="AA10" s="41" t="s">
        <v>7</v>
      </c>
      <c r="AB10" s="42"/>
    </row>
    <row r="11" spans="1:28" ht="18.600000000000001" customHeight="1" x14ac:dyDescent="0.25">
      <c r="A11" s="44">
        <f>SUM(A9+1)</f>
        <v>6</v>
      </c>
      <c r="B11" s="15" t="s">
        <v>12</v>
      </c>
      <c r="C11" s="49">
        <v>2104.6</v>
      </c>
      <c r="D11" s="17">
        <v>8064.5160999999998</v>
      </c>
      <c r="E11" s="49">
        <v>117.8</v>
      </c>
      <c r="F11" s="18">
        <v>1290.32258</v>
      </c>
      <c r="G11" s="19">
        <v>20</v>
      </c>
      <c r="H11" s="18">
        <v>161.290322</v>
      </c>
      <c r="I11" s="19">
        <v>0</v>
      </c>
      <c r="J11" s="18"/>
      <c r="K11" s="16">
        <v>3000</v>
      </c>
      <c r="L11" s="85">
        <v>2580.64516</v>
      </c>
      <c r="M11" s="16">
        <v>6</v>
      </c>
      <c r="N11" s="251">
        <v>1342</v>
      </c>
      <c r="O11" s="19">
        <f t="shared" ref="O11:O17" si="4">M11+N11</f>
        <v>1348</v>
      </c>
      <c r="P11" s="17">
        <v>1935.48387</v>
      </c>
      <c r="Q11" s="16">
        <v>3506.8</v>
      </c>
      <c r="R11" s="17">
        <v>2996.7741900000001</v>
      </c>
      <c r="S11" s="91">
        <f t="shared" ref="S11" si="5">SUM(C11+E11+G11+I11+K11+O11+Q11)</f>
        <v>10097.200000000001</v>
      </c>
      <c r="T11" s="89">
        <f t="shared" ref="T11:T17" si="6">SUM(D11+F11+H11+J11+L11+P11+R11)</f>
        <v>17029.032222000002</v>
      </c>
      <c r="U11" s="16"/>
      <c r="V11" s="17"/>
      <c r="W11" s="110">
        <f t="shared" ref="W11:X17" si="7">SUM(S11+U11)</f>
        <v>10097.200000000001</v>
      </c>
      <c r="X11" s="111">
        <f t="shared" si="7"/>
        <v>17029.032222000002</v>
      </c>
      <c r="Y11" s="29" t="s">
        <v>92</v>
      </c>
      <c r="Z11" s="46">
        <v>6</v>
      </c>
      <c r="AA11" s="21" t="s">
        <v>7</v>
      </c>
      <c r="AB11" s="22"/>
    </row>
    <row r="12" spans="1:28" ht="18.600000000000001" customHeight="1" x14ac:dyDescent="0.25">
      <c r="A12" s="47">
        <f t="shared" ref="A12:A17" si="8">SUM(A11+1)</f>
        <v>7</v>
      </c>
      <c r="B12" s="15" t="s">
        <v>13</v>
      </c>
      <c r="C12" s="16">
        <v>3878.1</v>
      </c>
      <c r="D12" s="17">
        <v>8064.5160999999998</v>
      </c>
      <c r="E12" s="16">
        <v>0</v>
      </c>
      <c r="F12" s="18">
        <v>1290.32258</v>
      </c>
      <c r="G12" s="19">
        <v>12.8</v>
      </c>
      <c r="H12" s="18">
        <v>161.290322</v>
      </c>
      <c r="I12" s="19">
        <v>0</v>
      </c>
      <c r="J12" s="18"/>
      <c r="K12" s="16">
        <v>1410</v>
      </c>
      <c r="L12" s="85">
        <v>2580.64516</v>
      </c>
      <c r="M12" s="20">
        <v>1351.8</v>
      </c>
      <c r="N12" s="263">
        <v>1921</v>
      </c>
      <c r="O12" s="239">
        <f>M12+N12</f>
        <v>3272.8</v>
      </c>
      <c r="P12" s="230">
        <v>1935.48387</v>
      </c>
      <c r="Q12" s="16">
        <v>5846</v>
      </c>
      <c r="R12" s="17">
        <v>2996.7741900000001</v>
      </c>
      <c r="S12" s="91">
        <f>SUM(C12+E12+G12+I12+K12+O12+Q12)</f>
        <v>14419.7</v>
      </c>
      <c r="T12" s="89">
        <f t="shared" si="6"/>
        <v>17029.032222000002</v>
      </c>
      <c r="U12" s="16"/>
      <c r="V12" s="17"/>
      <c r="W12" s="110">
        <f t="shared" si="7"/>
        <v>14419.7</v>
      </c>
      <c r="X12" s="111">
        <f t="shared" si="7"/>
        <v>17029.032222000002</v>
      </c>
      <c r="Y12" s="29" t="s">
        <v>92</v>
      </c>
      <c r="Z12" s="46">
        <v>8</v>
      </c>
      <c r="AA12" s="21" t="s">
        <v>7</v>
      </c>
      <c r="AB12" s="22"/>
    </row>
    <row r="13" spans="1:28" ht="18.600000000000001" customHeight="1" x14ac:dyDescent="0.25">
      <c r="A13" s="47">
        <f t="shared" si="8"/>
        <v>8</v>
      </c>
      <c r="B13" s="15" t="s">
        <v>14</v>
      </c>
      <c r="C13" s="16">
        <v>7827.15</v>
      </c>
      <c r="D13" s="17">
        <v>8064.5160999999998</v>
      </c>
      <c r="E13" s="16">
        <v>13</v>
      </c>
      <c r="F13" s="18">
        <v>1290.32258</v>
      </c>
      <c r="G13" s="19">
        <v>0</v>
      </c>
      <c r="H13" s="18">
        <v>161.290322</v>
      </c>
      <c r="I13" s="19">
        <v>0</v>
      </c>
      <c r="J13" s="18"/>
      <c r="K13" s="16">
        <v>3215.5</v>
      </c>
      <c r="L13" s="85">
        <v>2580.64516</v>
      </c>
      <c r="M13" s="20">
        <v>283</v>
      </c>
      <c r="N13" s="251">
        <v>4772</v>
      </c>
      <c r="O13" s="239">
        <f>M13+N13</f>
        <v>5055</v>
      </c>
      <c r="P13" s="230">
        <v>1935.48387</v>
      </c>
      <c r="Q13" s="16">
        <v>3073.8</v>
      </c>
      <c r="R13" s="17">
        <v>2996.7741900000001</v>
      </c>
      <c r="S13" s="91">
        <f>SUM(C13+E13+G13+I13+K13+O13+Q13)</f>
        <v>19184.45</v>
      </c>
      <c r="T13" s="89">
        <f t="shared" si="6"/>
        <v>17029.032222000002</v>
      </c>
      <c r="U13" s="16"/>
      <c r="V13" s="17"/>
      <c r="W13" s="110">
        <f t="shared" si="7"/>
        <v>19184.45</v>
      </c>
      <c r="X13" s="111">
        <f t="shared" si="7"/>
        <v>17029.032222000002</v>
      </c>
      <c r="Y13" s="29" t="s">
        <v>92</v>
      </c>
      <c r="Z13" s="46">
        <v>8</v>
      </c>
      <c r="AA13" s="21" t="s">
        <v>7</v>
      </c>
      <c r="AB13" s="22"/>
    </row>
    <row r="14" spans="1:28" s="43" customFormat="1" ht="18.600000000000001" customHeight="1" x14ac:dyDescent="0.25">
      <c r="A14" s="47">
        <f t="shared" si="8"/>
        <v>9</v>
      </c>
      <c r="B14" s="15" t="s">
        <v>15</v>
      </c>
      <c r="C14" s="16">
        <v>5037.3</v>
      </c>
      <c r="D14" s="17">
        <v>8064.5160999999998</v>
      </c>
      <c r="E14" s="16">
        <v>100.5</v>
      </c>
      <c r="F14" s="18">
        <v>1290.32258</v>
      </c>
      <c r="G14" s="19">
        <v>79.099999999999994</v>
      </c>
      <c r="H14" s="18">
        <v>161.290322</v>
      </c>
      <c r="I14" s="19">
        <v>0</v>
      </c>
      <c r="J14" s="18"/>
      <c r="K14" s="16">
        <v>8769.7000000000007</v>
      </c>
      <c r="L14" s="85">
        <v>2580.64516</v>
      </c>
      <c r="M14" s="20">
        <v>180</v>
      </c>
      <c r="N14" s="251">
        <v>3477</v>
      </c>
      <c r="O14" s="239">
        <f t="shared" si="4"/>
        <v>3657</v>
      </c>
      <c r="P14" s="230">
        <v>1935.48387</v>
      </c>
      <c r="Q14" s="16">
        <v>4801.1000000000004</v>
      </c>
      <c r="R14" s="17">
        <v>2996.7741900000001</v>
      </c>
      <c r="S14" s="91">
        <f t="shared" ref="S14:S17" si="9">SUM(C14+E14+G14+I14+K14+O14+Q14)</f>
        <v>22444.700000000004</v>
      </c>
      <c r="T14" s="89">
        <f t="shared" si="6"/>
        <v>17029.032222000002</v>
      </c>
      <c r="U14" s="16"/>
      <c r="V14" s="17"/>
      <c r="W14" s="110">
        <f t="shared" si="7"/>
        <v>22444.700000000004</v>
      </c>
      <c r="X14" s="111">
        <f t="shared" si="7"/>
        <v>17029.032222000002</v>
      </c>
      <c r="Y14" s="45" t="s">
        <v>63</v>
      </c>
      <c r="Z14" s="46">
        <v>14</v>
      </c>
      <c r="AA14" s="21" t="s">
        <v>7</v>
      </c>
      <c r="AB14" s="22"/>
    </row>
    <row r="15" spans="1:28" ht="18.600000000000001" customHeight="1" x14ac:dyDescent="0.25">
      <c r="A15" s="47">
        <f t="shared" si="8"/>
        <v>10</v>
      </c>
      <c r="B15" s="15" t="s">
        <v>6</v>
      </c>
      <c r="C15" s="16">
        <v>8057.8</v>
      </c>
      <c r="D15" s="17">
        <v>8064.5160999999998</v>
      </c>
      <c r="E15" s="16">
        <v>0</v>
      </c>
      <c r="F15" s="18">
        <v>1290.32258</v>
      </c>
      <c r="G15" s="19">
        <v>9</v>
      </c>
      <c r="H15" s="18">
        <v>161.290322</v>
      </c>
      <c r="I15" s="19">
        <v>0</v>
      </c>
      <c r="J15" s="18"/>
      <c r="K15" s="16">
        <v>1434.5</v>
      </c>
      <c r="L15" s="85">
        <v>2580.64516</v>
      </c>
      <c r="M15" s="16">
        <v>881.2</v>
      </c>
      <c r="N15" s="251">
        <v>2048</v>
      </c>
      <c r="O15" s="19">
        <f t="shared" si="4"/>
        <v>2929.2</v>
      </c>
      <c r="P15" s="17">
        <v>1935.48387</v>
      </c>
      <c r="Q15" s="16">
        <v>1525.8</v>
      </c>
      <c r="R15" s="17">
        <v>2996.7741900000001</v>
      </c>
      <c r="S15" s="91">
        <f t="shared" si="9"/>
        <v>13956.3</v>
      </c>
      <c r="T15" s="89">
        <f t="shared" si="6"/>
        <v>17029.032222000002</v>
      </c>
      <c r="U15" s="16"/>
      <c r="V15" s="17"/>
      <c r="W15" s="110">
        <f t="shared" si="7"/>
        <v>13956.3</v>
      </c>
      <c r="X15" s="111">
        <f t="shared" si="7"/>
        <v>17029.032222000002</v>
      </c>
      <c r="Y15" s="45" t="s">
        <v>93</v>
      </c>
      <c r="Z15" s="46">
        <v>5</v>
      </c>
      <c r="AA15" s="21" t="s">
        <v>7</v>
      </c>
      <c r="AB15" s="22"/>
    </row>
    <row r="16" spans="1:28" ht="18.600000000000001" customHeight="1" x14ac:dyDescent="0.25">
      <c r="A16" s="23">
        <f t="shared" si="8"/>
        <v>11</v>
      </c>
      <c r="B16" s="24" t="s">
        <v>8</v>
      </c>
      <c r="C16" s="25">
        <v>11455.6</v>
      </c>
      <c r="D16" s="26">
        <v>8064.5160999999998</v>
      </c>
      <c r="E16" s="25">
        <v>0</v>
      </c>
      <c r="F16" s="27">
        <v>1290.32258</v>
      </c>
      <c r="G16" s="28">
        <v>0</v>
      </c>
      <c r="H16" s="27">
        <v>161.290322</v>
      </c>
      <c r="I16" s="28">
        <v>0</v>
      </c>
      <c r="J16" s="27"/>
      <c r="K16" s="25">
        <v>12974.3</v>
      </c>
      <c r="L16" s="86">
        <v>2580.64516</v>
      </c>
      <c r="M16" s="25">
        <v>0</v>
      </c>
      <c r="N16" s="252">
        <v>400</v>
      </c>
      <c r="O16" s="28">
        <f t="shared" si="4"/>
        <v>400</v>
      </c>
      <c r="P16" s="26">
        <v>1935.48387</v>
      </c>
      <c r="Q16" s="25">
        <v>5392</v>
      </c>
      <c r="R16" s="26">
        <v>2996.7741900000001</v>
      </c>
      <c r="S16" s="184">
        <f t="shared" si="9"/>
        <v>30221.9</v>
      </c>
      <c r="T16" s="90">
        <f t="shared" si="6"/>
        <v>17029.032222000002</v>
      </c>
      <c r="U16" s="25"/>
      <c r="V16" s="26"/>
      <c r="W16" s="92">
        <f t="shared" si="7"/>
        <v>30221.9</v>
      </c>
      <c r="X16" s="95">
        <f t="shared" si="7"/>
        <v>17029.032222000002</v>
      </c>
      <c r="Y16" s="29" t="s">
        <v>94</v>
      </c>
      <c r="Z16" s="30">
        <v>1</v>
      </c>
      <c r="AA16" s="31" t="s">
        <v>7</v>
      </c>
      <c r="AB16" s="32"/>
    </row>
    <row r="17" spans="1:28" ht="18.600000000000001" customHeight="1" x14ac:dyDescent="0.25">
      <c r="A17" s="23">
        <f t="shared" si="8"/>
        <v>12</v>
      </c>
      <c r="B17" s="24" t="s">
        <v>9</v>
      </c>
      <c r="C17" s="25">
        <v>13329.1</v>
      </c>
      <c r="D17" s="26">
        <v>8064.5160999999998</v>
      </c>
      <c r="E17" s="25">
        <v>17.7</v>
      </c>
      <c r="F17" s="27">
        <v>1290.32258</v>
      </c>
      <c r="G17" s="28">
        <v>31.8</v>
      </c>
      <c r="H17" s="27">
        <v>161.290322</v>
      </c>
      <c r="I17" s="28">
        <v>0</v>
      </c>
      <c r="J17" s="27"/>
      <c r="K17" s="25">
        <v>6020.3</v>
      </c>
      <c r="L17" s="86">
        <v>2580.64516</v>
      </c>
      <c r="M17" s="25">
        <v>-881.2</v>
      </c>
      <c r="N17" s="252">
        <v>0</v>
      </c>
      <c r="O17" s="28">
        <f t="shared" si="4"/>
        <v>-881.2</v>
      </c>
      <c r="P17" s="26">
        <v>1935.48387</v>
      </c>
      <c r="Q17" s="25">
        <v>2121.6</v>
      </c>
      <c r="R17" s="26">
        <v>2996.7741900000001</v>
      </c>
      <c r="S17" s="184">
        <f t="shared" si="9"/>
        <v>20639.3</v>
      </c>
      <c r="T17" s="90">
        <f t="shared" si="6"/>
        <v>17029.032222000002</v>
      </c>
      <c r="U17" s="25"/>
      <c r="V17" s="26"/>
      <c r="W17" s="92">
        <f t="shared" si="7"/>
        <v>20639.3</v>
      </c>
      <c r="X17" s="95">
        <f t="shared" si="7"/>
        <v>17029.032222000002</v>
      </c>
      <c r="Y17" s="29" t="s">
        <v>95</v>
      </c>
      <c r="Z17" s="30">
        <v>11</v>
      </c>
      <c r="AA17" s="31" t="s">
        <v>7</v>
      </c>
      <c r="AB17" s="32"/>
    </row>
    <row r="18" spans="1:28" ht="18.600000000000001" customHeight="1" x14ac:dyDescent="0.25">
      <c r="A18" s="33" t="s">
        <v>10</v>
      </c>
      <c r="B18" s="34">
        <f>SUM(B10+1)</f>
        <v>10</v>
      </c>
      <c r="C18" s="35">
        <f t="shared" ref="C18:W18" si="10">SUM(C11:C17)</f>
        <v>51689.649999999994</v>
      </c>
      <c r="D18" s="36">
        <f t="shared" si="10"/>
        <v>56451.612699999998</v>
      </c>
      <c r="E18" s="35">
        <f t="shared" si="10"/>
        <v>249</v>
      </c>
      <c r="F18" s="37">
        <f t="shared" si="10"/>
        <v>9032.2580600000001</v>
      </c>
      <c r="G18" s="38">
        <f t="shared" si="10"/>
        <v>152.69999999999999</v>
      </c>
      <c r="H18" s="37">
        <f>SUM(H11:H17)</f>
        <v>1129.0322540000002</v>
      </c>
      <c r="I18" s="38">
        <f>SUM(I11:I17)</f>
        <v>0</v>
      </c>
      <c r="J18" s="37">
        <f>SUM(J11:J17)</f>
        <v>0</v>
      </c>
      <c r="K18" s="35">
        <f>SUM(K11:K17)</f>
        <v>36824.300000000003</v>
      </c>
      <c r="L18" s="36">
        <f t="shared" si="10"/>
        <v>18064.51612</v>
      </c>
      <c r="M18" s="35">
        <f>SUM(M11:M17)</f>
        <v>1820.8</v>
      </c>
      <c r="N18" s="35">
        <f t="shared" ref="N18" si="11">SUM(N11:N17)</f>
        <v>13960</v>
      </c>
      <c r="O18" s="35">
        <f>SUM(O11:O17)</f>
        <v>15780.8</v>
      </c>
      <c r="P18" s="35">
        <f>SUM(P11:P17)</f>
        <v>13548.38709</v>
      </c>
      <c r="Q18" s="35">
        <f>SUM(Q11:Q17)</f>
        <v>26267.099999999995</v>
      </c>
      <c r="R18" s="36">
        <f t="shared" si="10"/>
        <v>20977.419330000001</v>
      </c>
      <c r="S18" s="35">
        <f t="shared" si="10"/>
        <v>130963.55000000003</v>
      </c>
      <c r="T18" s="36">
        <f>SUM(T11:T17)</f>
        <v>119203.22555400003</v>
      </c>
      <c r="U18" s="35">
        <f>SUM(U11:U17)</f>
        <v>0</v>
      </c>
      <c r="V18" s="36">
        <f>SUM(V11:V17)</f>
        <v>0</v>
      </c>
      <c r="W18" s="35">
        <f t="shared" si="10"/>
        <v>130963.55000000003</v>
      </c>
      <c r="X18" s="36">
        <f>SUM(X11:X17)</f>
        <v>119203.22555400003</v>
      </c>
      <c r="Y18" s="39" t="s">
        <v>11</v>
      </c>
      <c r="Z18" s="40">
        <f>SUM(Z11:Z17)/7</f>
        <v>7.5714285714285712</v>
      </c>
      <c r="AA18" s="41" t="s">
        <v>7</v>
      </c>
      <c r="AB18" s="42"/>
    </row>
    <row r="19" spans="1:28" ht="18.600000000000001" customHeight="1" x14ac:dyDescent="0.25">
      <c r="A19" s="44">
        <f>SUM(A17+1)</f>
        <v>13</v>
      </c>
      <c r="B19" s="15" t="s">
        <v>12</v>
      </c>
      <c r="C19" s="16">
        <v>5071.3999999999996</v>
      </c>
      <c r="D19" s="17">
        <v>8064.5160999999998</v>
      </c>
      <c r="E19" s="16">
        <v>743.6</v>
      </c>
      <c r="F19" s="18">
        <v>1290.32258</v>
      </c>
      <c r="G19" s="19">
        <v>428.9</v>
      </c>
      <c r="H19" s="18">
        <v>161.290322</v>
      </c>
      <c r="I19" s="19">
        <v>0</v>
      </c>
      <c r="J19" s="18"/>
      <c r="K19" s="16">
        <v>0</v>
      </c>
      <c r="L19" s="85">
        <v>2580.64516</v>
      </c>
      <c r="M19" s="16">
        <v>0</v>
      </c>
      <c r="N19" s="263">
        <v>1450</v>
      </c>
      <c r="O19" s="19">
        <f t="shared" ref="O19:O25" si="12">M19+N19</f>
        <v>1450</v>
      </c>
      <c r="P19" s="17">
        <v>1935.48387</v>
      </c>
      <c r="Q19" s="16">
        <v>660.4</v>
      </c>
      <c r="R19" s="17">
        <v>2996.7741900000001</v>
      </c>
      <c r="S19" s="91">
        <f t="shared" ref="S19:S25" si="13">SUM(C19+E19+G19+I19+K19+O19+Q19)</f>
        <v>8354.2999999999993</v>
      </c>
      <c r="T19" s="89">
        <f t="shared" ref="T19:T25" si="14">SUM(D19+F19+H19+J19+L19+P19+R19)</f>
        <v>17029.032222000002</v>
      </c>
      <c r="U19" s="16"/>
      <c r="V19" s="17"/>
      <c r="W19" s="110">
        <f t="shared" ref="W19:X25" si="15">SUM(S19+U19)</f>
        <v>8354.2999999999993</v>
      </c>
      <c r="X19" s="111">
        <f t="shared" si="15"/>
        <v>17029.032222000002</v>
      </c>
      <c r="Y19" s="50" t="s">
        <v>59</v>
      </c>
      <c r="Z19" s="51">
        <v>22</v>
      </c>
      <c r="AA19" s="21" t="s">
        <v>7</v>
      </c>
      <c r="AB19" s="22"/>
    </row>
    <row r="20" spans="1:28" ht="18.600000000000001" customHeight="1" x14ac:dyDescent="0.25">
      <c r="A20" s="47">
        <f t="shared" ref="A20:A25" si="16">SUM(A19+1)</f>
        <v>14</v>
      </c>
      <c r="B20" s="15" t="s">
        <v>13</v>
      </c>
      <c r="C20" s="16">
        <v>5115.6000000000004</v>
      </c>
      <c r="D20" s="17">
        <v>8064.5160999999998</v>
      </c>
      <c r="E20" s="16">
        <v>0</v>
      </c>
      <c r="F20" s="18">
        <v>1290.32258</v>
      </c>
      <c r="G20" s="19">
        <v>0</v>
      </c>
      <c r="H20" s="18">
        <v>161.290322</v>
      </c>
      <c r="I20" s="19">
        <v>0</v>
      </c>
      <c r="J20" s="18"/>
      <c r="K20" s="16">
        <v>0</v>
      </c>
      <c r="L20" s="85">
        <v>2580.64516</v>
      </c>
      <c r="M20" s="20">
        <v>357.6</v>
      </c>
      <c r="N20" s="263">
        <v>3289</v>
      </c>
      <c r="O20" s="239">
        <f t="shared" si="12"/>
        <v>3646.6</v>
      </c>
      <c r="P20" s="230">
        <v>1935.48387</v>
      </c>
      <c r="Q20" s="124">
        <v>6616.6</v>
      </c>
      <c r="R20" s="17">
        <v>2996.7741900000001</v>
      </c>
      <c r="S20" s="91">
        <f t="shared" si="13"/>
        <v>15378.800000000001</v>
      </c>
      <c r="T20" s="89">
        <f t="shared" si="14"/>
        <v>17029.032222000002</v>
      </c>
      <c r="U20" s="16"/>
      <c r="V20" s="17"/>
      <c r="W20" s="110">
        <f t="shared" si="15"/>
        <v>15378.800000000001</v>
      </c>
      <c r="X20" s="111">
        <f t="shared" si="15"/>
        <v>17029.032222000002</v>
      </c>
      <c r="Y20" s="45" t="s">
        <v>58</v>
      </c>
      <c r="Z20" s="46">
        <v>9</v>
      </c>
      <c r="AA20" s="21" t="s">
        <v>7</v>
      </c>
      <c r="AB20" s="22"/>
    </row>
    <row r="21" spans="1:28" ht="18.600000000000001" customHeight="1" x14ac:dyDescent="0.25">
      <c r="A21" s="47">
        <f t="shared" si="16"/>
        <v>15</v>
      </c>
      <c r="B21" s="15" t="s">
        <v>14</v>
      </c>
      <c r="C21" s="16">
        <v>4807.3</v>
      </c>
      <c r="D21" s="17">
        <v>8064.5160999999998</v>
      </c>
      <c r="E21" s="16">
        <v>7</v>
      </c>
      <c r="F21" s="18">
        <v>1290.32258</v>
      </c>
      <c r="G21" s="19">
        <v>211</v>
      </c>
      <c r="H21" s="18">
        <v>161.290322</v>
      </c>
      <c r="I21" s="19">
        <v>0</v>
      </c>
      <c r="J21" s="18"/>
      <c r="K21" s="16">
        <v>0</v>
      </c>
      <c r="L21" s="85">
        <v>2580.64516</v>
      </c>
      <c r="M21" s="20">
        <v>924.5</v>
      </c>
      <c r="N21" s="263">
        <v>6887</v>
      </c>
      <c r="O21" s="239">
        <f t="shared" si="12"/>
        <v>7811.5</v>
      </c>
      <c r="P21" s="230">
        <v>1935.48387</v>
      </c>
      <c r="Q21" s="16">
        <v>4944.7</v>
      </c>
      <c r="R21" s="17">
        <v>2996.7741900000001</v>
      </c>
      <c r="S21" s="91">
        <f t="shared" si="13"/>
        <v>17781.5</v>
      </c>
      <c r="T21" s="89">
        <f t="shared" si="14"/>
        <v>17029.032222000002</v>
      </c>
      <c r="U21" s="16"/>
      <c r="V21" s="17"/>
      <c r="W21" s="110">
        <f t="shared" si="15"/>
        <v>17781.5</v>
      </c>
      <c r="X21" s="111">
        <f t="shared" si="15"/>
        <v>17029.032222000002</v>
      </c>
      <c r="Y21" s="45" t="s">
        <v>63</v>
      </c>
      <c r="Z21" s="46">
        <v>8</v>
      </c>
      <c r="AA21" s="21" t="s">
        <v>7</v>
      </c>
      <c r="AB21" s="22"/>
    </row>
    <row r="22" spans="1:28" s="43" customFormat="1" ht="18.600000000000001" customHeight="1" x14ac:dyDescent="0.25">
      <c r="A22" s="47">
        <f t="shared" si="16"/>
        <v>16</v>
      </c>
      <c r="B22" s="15" t="s">
        <v>15</v>
      </c>
      <c r="C22" s="16">
        <f>5366.35+347.1</f>
        <v>5713.4500000000007</v>
      </c>
      <c r="D22" s="17">
        <v>8064.5160999999998</v>
      </c>
      <c r="E22" s="16">
        <v>465.1</v>
      </c>
      <c r="F22" s="18">
        <v>1290.32258</v>
      </c>
      <c r="G22" s="19">
        <v>256.8</v>
      </c>
      <c r="H22" s="18">
        <v>161.290322</v>
      </c>
      <c r="I22" s="19">
        <v>0</v>
      </c>
      <c r="J22" s="18"/>
      <c r="K22" s="16">
        <v>0</v>
      </c>
      <c r="L22" s="85">
        <v>2580.64516</v>
      </c>
      <c r="M22" s="20">
        <v>1470.1</v>
      </c>
      <c r="N22" s="263">
        <v>9536</v>
      </c>
      <c r="O22" s="239">
        <f t="shared" si="12"/>
        <v>11006.1</v>
      </c>
      <c r="P22" s="230">
        <v>1935.48387</v>
      </c>
      <c r="Q22" s="16">
        <v>7632</v>
      </c>
      <c r="R22" s="17">
        <v>2996.7741900000001</v>
      </c>
      <c r="S22" s="91">
        <f t="shared" si="13"/>
        <v>25073.45</v>
      </c>
      <c r="T22" s="89">
        <f t="shared" si="14"/>
        <v>17029.032222000002</v>
      </c>
      <c r="U22" s="16"/>
      <c r="V22" s="17"/>
      <c r="W22" s="110">
        <f t="shared" si="15"/>
        <v>25073.45</v>
      </c>
      <c r="X22" s="111">
        <f t="shared" si="15"/>
        <v>17029.032222000002</v>
      </c>
      <c r="Y22" s="45" t="s">
        <v>96</v>
      </c>
      <c r="Z22" s="46">
        <v>12</v>
      </c>
      <c r="AA22" s="21" t="s">
        <v>7</v>
      </c>
      <c r="AB22" s="22"/>
    </row>
    <row r="23" spans="1:28" ht="18.600000000000001" customHeight="1" x14ac:dyDescent="0.25">
      <c r="A23" s="47">
        <f t="shared" si="16"/>
        <v>17</v>
      </c>
      <c r="B23" s="15" t="s">
        <v>6</v>
      </c>
      <c r="C23" s="16">
        <v>10407</v>
      </c>
      <c r="D23" s="17">
        <v>8064.5160999999998</v>
      </c>
      <c r="E23" s="16">
        <v>488.6</v>
      </c>
      <c r="F23" s="18">
        <v>1290.32258</v>
      </c>
      <c r="G23" s="19">
        <v>355.8</v>
      </c>
      <c r="H23" s="18">
        <v>161.290322</v>
      </c>
      <c r="I23" s="19">
        <v>0</v>
      </c>
      <c r="J23" s="18"/>
      <c r="K23" s="16">
        <v>0</v>
      </c>
      <c r="L23" s="85">
        <v>2580.64516</v>
      </c>
      <c r="M23" s="16">
        <v>109</v>
      </c>
      <c r="N23" s="251">
        <v>4177</v>
      </c>
      <c r="O23" s="19">
        <f t="shared" si="12"/>
        <v>4286</v>
      </c>
      <c r="P23" s="17">
        <v>1935.48387</v>
      </c>
      <c r="Q23" s="16">
        <v>3595.6</v>
      </c>
      <c r="R23" s="17">
        <v>2996.7741900000001</v>
      </c>
      <c r="S23" s="91">
        <f t="shared" si="13"/>
        <v>19133</v>
      </c>
      <c r="T23" s="89">
        <f t="shared" si="14"/>
        <v>17029.032222000002</v>
      </c>
      <c r="U23" s="16"/>
      <c r="V23" s="17"/>
      <c r="W23" s="110">
        <f t="shared" si="15"/>
        <v>19133</v>
      </c>
      <c r="X23" s="111">
        <f t="shared" si="15"/>
        <v>17029.032222000002</v>
      </c>
      <c r="Y23" s="45" t="s">
        <v>59</v>
      </c>
      <c r="Z23" s="46">
        <v>15</v>
      </c>
      <c r="AA23" s="21" t="s">
        <v>7</v>
      </c>
      <c r="AB23" s="22"/>
    </row>
    <row r="24" spans="1:28" ht="18.600000000000001" customHeight="1" x14ac:dyDescent="0.25">
      <c r="A24" s="23">
        <f t="shared" si="16"/>
        <v>18</v>
      </c>
      <c r="B24" s="24" t="s">
        <v>8</v>
      </c>
      <c r="C24" s="25">
        <v>13775.2</v>
      </c>
      <c r="D24" s="26">
        <v>8064.5160999999998</v>
      </c>
      <c r="E24" s="25">
        <v>5549.5</v>
      </c>
      <c r="F24" s="27">
        <v>1290.32258</v>
      </c>
      <c r="G24" s="28">
        <v>956.6</v>
      </c>
      <c r="H24" s="27">
        <v>161.290322</v>
      </c>
      <c r="I24" s="28">
        <v>0</v>
      </c>
      <c r="J24" s="27"/>
      <c r="K24" s="25">
        <v>3652</v>
      </c>
      <c r="L24" s="86">
        <v>2580.64516</v>
      </c>
      <c r="M24" s="25">
        <v>0</v>
      </c>
      <c r="N24" s="252">
        <v>0</v>
      </c>
      <c r="O24" s="28">
        <f t="shared" si="12"/>
        <v>0</v>
      </c>
      <c r="P24" s="26">
        <v>1935.48387</v>
      </c>
      <c r="Q24" s="25">
        <v>4988.6000000000004</v>
      </c>
      <c r="R24" s="26">
        <v>2996.7741900000001</v>
      </c>
      <c r="S24" s="184">
        <f t="shared" si="13"/>
        <v>28921.9</v>
      </c>
      <c r="T24" s="90">
        <f t="shared" si="14"/>
        <v>17029.032222000002</v>
      </c>
      <c r="U24" s="25"/>
      <c r="V24" s="26"/>
      <c r="W24" s="92">
        <f t="shared" si="15"/>
        <v>28921.9</v>
      </c>
      <c r="X24" s="95">
        <f t="shared" si="15"/>
        <v>17029.032222000002</v>
      </c>
      <c r="Y24" s="29" t="s">
        <v>97</v>
      </c>
      <c r="Z24" s="30">
        <v>16</v>
      </c>
      <c r="AA24" s="31" t="s">
        <v>7</v>
      </c>
      <c r="AB24" s="32"/>
    </row>
    <row r="25" spans="1:28" ht="18.600000000000001" customHeight="1" x14ac:dyDescent="0.25">
      <c r="A25" s="23">
        <f t="shared" si="16"/>
        <v>19</v>
      </c>
      <c r="B25" s="24" t="s">
        <v>9</v>
      </c>
      <c r="C25" s="25">
        <v>12494.9</v>
      </c>
      <c r="D25" s="26">
        <v>8064.5160999999998</v>
      </c>
      <c r="E25" s="25">
        <v>11.3</v>
      </c>
      <c r="F25" s="27">
        <v>1290.32258</v>
      </c>
      <c r="G25" s="28">
        <v>196</v>
      </c>
      <c r="H25" s="27">
        <v>161.290322</v>
      </c>
      <c r="I25" s="28">
        <v>0</v>
      </c>
      <c r="J25" s="27"/>
      <c r="K25" s="25">
        <v>0</v>
      </c>
      <c r="L25" s="86">
        <v>2580.64516</v>
      </c>
      <c r="M25" s="25"/>
      <c r="N25" s="252">
        <v>0</v>
      </c>
      <c r="O25" s="28">
        <f t="shared" si="12"/>
        <v>0</v>
      </c>
      <c r="P25" s="26">
        <v>1935.48387</v>
      </c>
      <c r="Q25" s="25">
        <v>1935.8</v>
      </c>
      <c r="R25" s="26">
        <v>2996.7741900000001</v>
      </c>
      <c r="S25" s="184">
        <f t="shared" si="13"/>
        <v>14637.999999999998</v>
      </c>
      <c r="T25" s="90">
        <f t="shared" si="14"/>
        <v>17029.032222000002</v>
      </c>
      <c r="U25" s="25"/>
      <c r="V25" s="26"/>
      <c r="W25" s="92">
        <f t="shared" si="15"/>
        <v>14637.999999999998</v>
      </c>
      <c r="X25" s="95">
        <f t="shared" si="15"/>
        <v>17029.032222000002</v>
      </c>
      <c r="Y25" s="29" t="s">
        <v>98</v>
      </c>
      <c r="Z25" s="30">
        <v>12</v>
      </c>
      <c r="AA25" s="31" t="s">
        <v>7</v>
      </c>
      <c r="AB25" s="32"/>
    </row>
    <row r="26" spans="1:28" ht="18.600000000000001" customHeight="1" x14ac:dyDescent="0.25">
      <c r="A26" s="33" t="s">
        <v>10</v>
      </c>
      <c r="B26" s="34">
        <f>SUM(B18+1)</f>
        <v>11</v>
      </c>
      <c r="C26" s="35">
        <f t="shared" ref="C26:W26" si="17">SUM(C19:C25)</f>
        <v>57384.85</v>
      </c>
      <c r="D26" s="36">
        <f t="shared" si="17"/>
        <v>56451.612699999998</v>
      </c>
      <c r="E26" s="35">
        <f t="shared" si="17"/>
        <v>7265.1</v>
      </c>
      <c r="F26" s="37">
        <f t="shared" si="17"/>
        <v>9032.2580600000001</v>
      </c>
      <c r="G26" s="38">
        <f t="shared" si="17"/>
        <v>2405.1</v>
      </c>
      <c r="H26" s="37">
        <f>SUM(H19:H25)</f>
        <v>1129.0322540000002</v>
      </c>
      <c r="I26" s="38">
        <f>SUM(I19:I25)</f>
        <v>0</v>
      </c>
      <c r="J26" s="37">
        <f>SUM(J19:J25)</f>
        <v>0</v>
      </c>
      <c r="K26" s="35">
        <f t="shared" si="17"/>
        <v>3652</v>
      </c>
      <c r="L26" s="36">
        <f t="shared" si="17"/>
        <v>18064.51612</v>
      </c>
      <c r="M26" s="35">
        <f>SUM(M19:M25)</f>
        <v>2861.2</v>
      </c>
      <c r="N26" s="35">
        <f t="shared" ref="N26" si="18">SUM(N19:N25)</f>
        <v>25339</v>
      </c>
      <c r="O26" s="35">
        <f>SUM(O19:O25)</f>
        <v>28200.2</v>
      </c>
      <c r="P26" s="35">
        <f>SUM(P19:P25)</f>
        <v>13548.38709</v>
      </c>
      <c r="Q26" s="35">
        <f>SUM(Q19:Q25)</f>
        <v>30373.7</v>
      </c>
      <c r="R26" s="36">
        <f t="shared" si="17"/>
        <v>20977.419330000001</v>
      </c>
      <c r="S26" s="35">
        <f t="shared" si="17"/>
        <v>129280.95000000001</v>
      </c>
      <c r="T26" s="36">
        <f>SUM(T19:T25)</f>
        <v>119203.22555400003</v>
      </c>
      <c r="U26" s="35">
        <f>SUM(U19:U25)</f>
        <v>0</v>
      </c>
      <c r="V26" s="36">
        <f>SUM(V19:V25)</f>
        <v>0</v>
      </c>
      <c r="W26" s="35">
        <f t="shared" si="17"/>
        <v>129280.95000000001</v>
      </c>
      <c r="X26" s="36">
        <f>SUM(X19:X25)</f>
        <v>119203.22555400003</v>
      </c>
      <c r="Y26" s="39" t="s">
        <v>11</v>
      </c>
      <c r="Z26" s="40">
        <f>SUM(Z19:Z25)/7</f>
        <v>13.428571428571429</v>
      </c>
      <c r="AA26" s="41" t="s">
        <v>7</v>
      </c>
      <c r="AB26" s="42"/>
    </row>
    <row r="27" spans="1:28" ht="18.600000000000001" customHeight="1" x14ac:dyDescent="0.25">
      <c r="A27" s="44">
        <f>SUM(A25+1)</f>
        <v>20</v>
      </c>
      <c r="B27" s="15" t="s">
        <v>12</v>
      </c>
      <c r="C27" s="16">
        <v>6177.2</v>
      </c>
      <c r="D27" s="17">
        <v>8064.5160999999998</v>
      </c>
      <c r="E27" s="16">
        <v>365</v>
      </c>
      <c r="F27" s="18">
        <v>1290.32258</v>
      </c>
      <c r="G27" s="19">
        <v>172.6</v>
      </c>
      <c r="H27" s="18">
        <v>161.290322</v>
      </c>
      <c r="I27" s="19">
        <v>0</v>
      </c>
      <c r="J27" s="18"/>
      <c r="K27" s="16">
        <v>61</v>
      </c>
      <c r="L27" s="85">
        <v>2580.64516</v>
      </c>
      <c r="M27" s="16">
        <v>0</v>
      </c>
      <c r="N27" s="251">
        <v>0</v>
      </c>
      <c r="O27" s="19">
        <f t="shared" ref="O27:O33" si="19">M27+N27</f>
        <v>0</v>
      </c>
      <c r="P27" s="17">
        <v>1935.48387</v>
      </c>
      <c r="Q27" s="16">
        <v>4527.2</v>
      </c>
      <c r="R27" s="17">
        <v>2996.7741900000001</v>
      </c>
      <c r="S27" s="91">
        <f t="shared" ref="S27:S33" si="20">SUM(C27+E27+G27+I27+K27+O27+Q27)</f>
        <v>11303</v>
      </c>
      <c r="T27" s="89">
        <f t="shared" ref="T27:T33" si="21">SUM(D27+F27+H27+J27+L27+P27+R27)</f>
        <v>17029.032222000002</v>
      </c>
      <c r="U27" s="16"/>
      <c r="V27" s="17"/>
      <c r="W27" s="110">
        <f t="shared" ref="W27:X33" si="22">SUM(S27+U27)</f>
        <v>11303</v>
      </c>
      <c r="X27" s="111">
        <f t="shared" si="22"/>
        <v>17029.032222000002</v>
      </c>
      <c r="Y27" s="50" t="s">
        <v>99</v>
      </c>
      <c r="Z27" s="51">
        <v>12</v>
      </c>
      <c r="AA27" s="21" t="s">
        <v>7</v>
      </c>
      <c r="AB27" s="22"/>
    </row>
    <row r="28" spans="1:28" ht="18.600000000000001" customHeight="1" x14ac:dyDescent="0.25">
      <c r="A28" s="47">
        <f t="shared" ref="A28:A33" si="23">SUM(A27+1)</f>
        <v>21</v>
      </c>
      <c r="B28" s="15" t="s">
        <v>13</v>
      </c>
      <c r="C28" s="16">
        <v>6835</v>
      </c>
      <c r="D28" s="17">
        <v>8064.5160999999998</v>
      </c>
      <c r="E28" s="16">
        <v>430.7</v>
      </c>
      <c r="F28" s="18">
        <v>1290.32258</v>
      </c>
      <c r="G28" s="19">
        <v>205.5</v>
      </c>
      <c r="H28" s="18">
        <v>161.290322</v>
      </c>
      <c r="I28" s="19">
        <v>0</v>
      </c>
      <c r="J28" s="18"/>
      <c r="K28" s="16">
        <v>0</v>
      </c>
      <c r="L28" s="85">
        <v>2580.64516</v>
      </c>
      <c r="M28" s="16">
        <v>1252.2</v>
      </c>
      <c r="N28" s="251">
        <v>2071</v>
      </c>
      <c r="O28" s="19">
        <f t="shared" si="19"/>
        <v>3323.2</v>
      </c>
      <c r="P28" s="17">
        <v>1935.48387</v>
      </c>
      <c r="Q28" s="124">
        <v>3743.7</v>
      </c>
      <c r="R28" s="17">
        <v>2996.7741900000001</v>
      </c>
      <c r="S28" s="91">
        <f t="shared" si="20"/>
        <v>14538.099999999999</v>
      </c>
      <c r="T28" s="89">
        <f t="shared" si="21"/>
        <v>17029.032222000002</v>
      </c>
      <c r="U28" s="16"/>
      <c r="V28" s="17"/>
      <c r="W28" s="110">
        <f t="shared" si="22"/>
        <v>14538.099999999999</v>
      </c>
      <c r="X28" s="111">
        <f t="shared" si="22"/>
        <v>17029.032222000002</v>
      </c>
      <c r="Y28" s="304" t="s">
        <v>96</v>
      </c>
      <c r="Z28" s="305">
        <v>15</v>
      </c>
      <c r="AA28" s="21" t="s">
        <v>7</v>
      </c>
      <c r="AB28" s="22"/>
    </row>
    <row r="29" spans="1:28" ht="18.600000000000001" customHeight="1" x14ac:dyDescent="0.25">
      <c r="A29" s="47">
        <f t="shared" si="23"/>
        <v>22</v>
      </c>
      <c r="B29" s="15" t="s">
        <v>14</v>
      </c>
      <c r="C29" s="16">
        <v>6288.5</v>
      </c>
      <c r="D29" s="17">
        <v>8064.5160999999998</v>
      </c>
      <c r="E29" s="16">
        <v>3829.7</v>
      </c>
      <c r="F29" s="18">
        <v>1290.32258</v>
      </c>
      <c r="G29" s="19">
        <v>488.2</v>
      </c>
      <c r="H29" s="18">
        <v>161.290322</v>
      </c>
      <c r="I29" s="19">
        <v>0</v>
      </c>
      <c r="J29" s="18"/>
      <c r="K29" s="16">
        <v>850</v>
      </c>
      <c r="L29" s="85">
        <v>2580.64516</v>
      </c>
      <c r="M29" s="16">
        <v>207.6</v>
      </c>
      <c r="N29" s="263">
        <v>827.5</v>
      </c>
      <c r="O29" s="19">
        <f t="shared" si="19"/>
        <v>1035.0999999999999</v>
      </c>
      <c r="P29" s="17">
        <v>1935.48387</v>
      </c>
      <c r="Q29" s="124">
        <v>4644.5</v>
      </c>
      <c r="R29" s="17">
        <v>2996.7741900000001</v>
      </c>
      <c r="S29" s="91">
        <f t="shared" si="20"/>
        <v>17136</v>
      </c>
      <c r="T29" s="89">
        <f t="shared" si="21"/>
        <v>17029.032222000002</v>
      </c>
      <c r="U29" s="16"/>
      <c r="V29" s="17"/>
      <c r="W29" s="110">
        <f t="shared" si="22"/>
        <v>17136</v>
      </c>
      <c r="X29" s="111">
        <f t="shared" si="22"/>
        <v>17029.032222000002</v>
      </c>
      <c r="Y29" s="45" t="s">
        <v>59</v>
      </c>
      <c r="Z29" s="46">
        <v>18</v>
      </c>
      <c r="AA29" s="21" t="s">
        <v>7</v>
      </c>
      <c r="AB29" s="22"/>
    </row>
    <row r="30" spans="1:28" s="43" customFormat="1" ht="18.600000000000001" customHeight="1" x14ac:dyDescent="0.25">
      <c r="A30" s="47">
        <f t="shared" si="23"/>
        <v>23</v>
      </c>
      <c r="B30" s="15" t="s">
        <v>15</v>
      </c>
      <c r="C30" s="16">
        <v>5932.8</v>
      </c>
      <c r="D30" s="17">
        <v>8064.5160999999998</v>
      </c>
      <c r="E30" s="16">
        <v>37</v>
      </c>
      <c r="F30" s="18">
        <v>1290.32258</v>
      </c>
      <c r="G30" s="19">
        <v>154.1</v>
      </c>
      <c r="H30" s="18">
        <v>161.290322</v>
      </c>
      <c r="I30" s="19">
        <v>0</v>
      </c>
      <c r="J30" s="18"/>
      <c r="K30" s="16">
        <v>0</v>
      </c>
      <c r="L30" s="85">
        <v>2580.64516</v>
      </c>
      <c r="M30" s="16">
        <v>509.5</v>
      </c>
      <c r="N30" s="251">
        <v>9968</v>
      </c>
      <c r="O30" s="19">
        <f t="shared" si="19"/>
        <v>10477.5</v>
      </c>
      <c r="P30" s="17">
        <v>1935.48387</v>
      </c>
      <c r="Q30" s="124">
        <v>3039.9</v>
      </c>
      <c r="R30" s="17">
        <v>2996.7741900000001</v>
      </c>
      <c r="S30" s="91">
        <f t="shared" si="20"/>
        <v>19641.300000000003</v>
      </c>
      <c r="T30" s="89">
        <f t="shared" si="21"/>
        <v>17029.032222000002</v>
      </c>
      <c r="U30" s="16"/>
      <c r="V30" s="17"/>
      <c r="W30" s="110">
        <f t="shared" si="22"/>
        <v>19641.300000000003</v>
      </c>
      <c r="X30" s="111">
        <f t="shared" si="22"/>
        <v>17029.032222000002</v>
      </c>
      <c r="Y30" s="45" t="s">
        <v>100</v>
      </c>
      <c r="Z30" s="46">
        <v>17</v>
      </c>
      <c r="AA30" s="21" t="s">
        <v>7</v>
      </c>
      <c r="AB30" s="22"/>
    </row>
    <row r="31" spans="1:28" ht="18.600000000000001" customHeight="1" x14ac:dyDescent="0.25">
      <c r="A31" s="47">
        <f t="shared" si="23"/>
        <v>24</v>
      </c>
      <c r="B31" s="52" t="s">
        <v>6</v>
      </c>
      <c r="C31" s="16">
        <v>8752.9</v>
      </c>
      <c r="D31" s="17">
        <v>8064.5160999999998</v>
      </c>
      <c r="E31" s="16">
        <v>10.4</v>
      </c>
      <c r="F31" s="18">
        <v>1290.32258</v>
      </c>
      <c r="G31" s="19">
        <v>20</v>
      </c>
      <c r="H31" s="18">
        <v>161.290322</v>
      </c>
      <c r="I31" s="19">
        <v>0</v>
      </c>
      <c r="J31" s="18"/>
      <c r="K31" s="16">
        <v>0</v>
      </c>
      <c r="L31" s="85">
        <v>2580.64516</v>
      </c>
      <c r="M31" s="16">
        <v>789.1</v>
      </c>
      <c r="N31" s="251">
        <v>8904.7999999999993</v>
      </c>
      <c r="O31" s="19">
        <f t="shared" si="19"/>
        <v>9693.9</v>
      </c>
      <c r="P31" s="17">
        <v>1935.48387</v>
      </c>
      <c r="Q31" s="124">
        <v>6862.7</v>
      </c>
      <c r="R31" s="17">
        <v>2996.7741900000001</v>
      </c>
      <c r="S31" s="91">
        <f t="shared" si="20"/>
        <v>25339.899999999998</v>
      </c>
      <c r="T31" s="89">
        <f t="shared" si="21"/>
        <v>17029.032222000002</v>
      </c>
      <c r="U31" s="16"/>
      <c r="V31" s="17"/>
      <c r="W31" s="110">
        <f t="shared" si="22"/>
        <v>25339.899999999998</v>
      </c>
      <c r="X31" s="111">
        <f t="shared" si="22"/>
        <v>17029.032222000002</v>
      </c>
      <c r="Y31" s="45" t="s">
        <v>98</v>
      </c>
      <c r="Z31" s="46">
        <v>10</v>
      </c>
      <c r="AA31" s="21" t="s">
        <v>7</v>
      </c>
      <c r="AB31" s="22"/>
    </row>
    <row r="32" spans="1:28" ht="18.600000000000001" customHeight="1" x14ac:dyDescent="0.25">
      <c r="A32" s="23">
        <f t="shared" si="23"/>
        <v>25</v>
      </c>
      <c r="B32" s="24" t="s">
        <v>8</v>
      </c>
      <c r="C32" s="25">
        <v>13218.7</v>
      </c>
      <c r="D32" s="26">
        <v>8064.5160999999998</v>
      </c>
      <c r="E32" s="25">
        <v>0</v>
      </c>
      <c r="F32" s="27">
        <v>1290.32258</v>
      </c>
      <c r="G32" s="28">
        <v>17.3</v>
      </c>
      <c r="H32" s="27">
        <v>161.290322</v>
      </c>
      <c r="I32" s="28">
        <v>0</v>
      </c>
      <c r="J32" s="27"/>
      <c r="K32" s="25">
        <v>2202.6999999999998</v>
      </c>
      <c r="L32" s="86">
        <v>2580.64516</v>
      </c>
      <c r="M32" s="25">
        <v>-72.5</v>
      </c>
      <c r="N32" s="252">
        <v>2858</v>
      </c>
      <c r="O32" s="28">
        <f t="shared" si="19"/>
        <v>2785.5</v>
      </c>
      <c r="P32" s="26">
        <v>1935.48387</v>
      </c>
      <c r="Q32" s="25">
        <v>3436.8</v>
      </c>
      <c r="R32" s="26">
        <v>2996.7741900000001</v>
      </c>
      <c r="S32" s="184">
        <f t="shared" si="20"/>
        <v>21661</v>
      </c>
      <c r="T32" s="90">
        <f t="shared" si="21"/>
        <v>17029.032222000002</v>
      </c>
      <c r="U32" s="25"/>
      <c r="V32" s="26"/>
      <c r="W32" s="92">
        <f t="shared" si="22"/>
        <v>21661</v>
      </c>
      <c r="X32" s="95">
        <f t="shared" si="22"/>
        <v>17029.032222000002</v>
      </c>
      <c r="Y32" s="45" t="s">
        <v>101</v>
      </c>
      <c r="Z32" s="46">
        <v>10</v>
      </c>
      <c r="AA32" s="31" t="s">
        <v>7</v>
      </c>
      <c r="AB32" s="32"/>
    </row>
    <row r="33" spans="1:28" ht="18.600000000000001" customHeight="1" x14ac:dyDescent="0.25">
      <c r="A33" s="23">
        <f t="shared" si="23"/>
        <v>26</v>
      </c>
      <c r="B33" s="24" t="s">
        <v>9</v>
      </c>
      <c r="C33" s="25">
        <v>13502.1</v>
      </c>
      <c r="D33" s="26">
        <v>8064.5160999999998</v>
      </c>
      <c r="E33" s="25">
        <v>0</v>
      </c>
      <c r="F33" s="27">
        <v>1290.32258</v>
      </c>
      <c r="G33" s="28">
        <v>35.299999999999997</v>
      </c>
      <c r="H33" s="27">
        <v>161.290322</v>
      </c>
      <c r="I33" s="28">
        <v>0</v>
      </c>
      <c r="J33" s="27"/>
      <c r="K33" s="25">
        <v>2552</v>
      </c>
      <c r="L33" s="86">
        <v>2580.64516</v>
      </c>
      <c r="M33" s="25">
        <v>0</v>
      </c>
      <c r="N33" s="252">
        <v>0</v>
      </c>
      <c r="O33" s="28">
        <f t="shared" si="19"/>
        <v>0</v>
      </c>
      <c r="P33" s="26">
        <v>1935.48387</v>
      </c>
      <c r="Q33" s="25">
        <v>1534.2</v>
      </c>
      <c r="R33" s="26">
        <v>2996.7741900000001</v>
      </c>
      <c r="S33" s="184">
        <f t="shared" si="20"/>
        <v>17623.599999999999</v>
      </c>
      <c r="T33" s="90">
        <f t="shared" si="21"/>
        <v>17029.032222000002</v>
      </c>
      <c r="U33" s="25"/>
      <c r="V33" s="26"/>
      <c r="W33" s="92">
        <f t="shared" si="22"/>
        <v>17623.599999999999</v>
      </c>
      <c r="X33" s="95">
        <f t="shared" si="22"/>
        <v>17029.032222000002</v>
      </c>
      <c r="Y33" s="29" t="s">
        <v>102</v>
      </c>
      <c r="Z33" s="30">
        <v>8</v>
      </c>
      <c r="AA33" s="31" t="s">
        <v>7</v>
      </c>
      <c r="AB33" s="32"/>
    </row>
    <row r="34" spans="1:28" ht="18.600000000000001" customHeight="1" x14ac:dyDescent="0.25">
      <c r="A34" s="33" t="s">
        <v>10</v>
      </c>
      <c r="B34" s="34">
        <f>SUM(B26+1)</f>
        <v>12</v>
      </c>
      <c r="C34" s="35">
        <f t="shared" ref="C34:J34" si="24">SUM(C27:C33)</f>
        <v>60707.200000000004</v>
      </c>
      <c r="D34" s="36">
        <f t="shared" si="24"/>
        <v>56451.612699999998</v>
      </c>
      <c r="E34" s="35">
        <f t="shared" si="24"/>
        <v>4672.7999999999993</v>
      </c>
      <c r="F34" s="37">
        <f t="shared" si="24"/>
        <v>9032.2580600000001</v>
      </c>
      <c r="G34" s="38">
        <f t="shared" si="24"/>
        <v>1093</v>
      </c>
      <c r="H34" s="37">
        <f t="shared" si="24"/>
        <v>1129.0322540000002</v>
      </c>
      <c r="I34" s="38">
        <f t="shared" si="24"/>
        <v>0</v>
      </c>
      <c r="J34" s="37">
        <f t="shared" si="24"/>
        <v>0</v>
      </c>
      <c r="K34" s="35">
        <f t="shared" ref="K34:S34" si="25">SUM(K27:K33)</f>
        <v>5665.7</v>
      </c>
      <c r="L34" s="36">
        <f t="shared" si="25"/>
        <v>18064.51612</v>
      </c>
      <c r="M34" s="36">
        <f>SUM(M27:M33)</f>
        <v>2685.9</v>
      </c>
      <c r="N34" s="35">
        <f>SUM(N27:N33)</f>
        <v>24629.3</v>
      </c>
      <c r="O34" s="35">
        <f>SUM(O27:O33)</f>
        <v>27315.199999999997</v>
      </c>
      <c r="P34" s="36">
        <f>SUM(P27:P33)</f>
        <v>13548.38709</v>
      </c>
      <c r="Q34" s="35">
        <f>SUM(Q27:Q33)</f>
        <v>27789</v>
      </c>
      <c r="R34" s="36">
        <f t="shared" si="25"/>
        <v>20977.419330000001</v>
      </c>
      <c r="S34" s="35">
        <f t="shared" si="25"/>
        <v>127242.9</v>
      </c>
      <c r="T34" s="36">
        <f>SUM(T27:T33)</f>
        <v>119203.22555400003</v>
      </c>
      <c r="U34" s="35">
        <f>SUM(U27:U33)</f>
        <v>0</v>
      </c>
      <c r="V34" s="36">
        <f>SUM(V27:V33)</f>
        <v>0</v>
      </c>
      <c r="W34" s="35">
        <f>SUM(W27:W33)</f>
        <v>127242.9</v>
      </c>
      <c r="X34" s="36">
        <f>SUM(X27:X33)</f>
        <v>119203.22555400003</v>
      </c>
      <c r="Y34" s="39" t="s">
        <v>11</v>
      </c>
      <c r="Z34" s="40">
        <f>SUM(Z27:Z33)/7</f>
        <v>12.857142857142858</v>
      </c>
      <c r="AA34" s="41" t="s">
        <v>7</v>
      </c>
      <c r="AB34" s="42"/>
    </row>
    <row r="35" spans="1:28" ht="19.5" customHeight="1" x14ac:dyDescent="0.25">
      <c r="A35" s="44">
        <f>SUM(A33+1)</f>
        <v>27</v>
      </c>
      <c r="B35" s="15" t="s">
        <v>12</v>
      </c>
      <c r="C35" s="16">
        <v>3672.6</v>
      </c>
      <c r="D35" s="17">
        <v>8064.5160999999998</v>
      </c>
      <c r="E35" s="16">
        <v>0</v>
      </c>
      <c r="F35" s="18">
        <v>1290.32258</v>
      </c>
      <c r="G35" s="19">
        <v>10.4</v>
      </c>
      <c r="H35" s="18">
        <v>161.290322</v>
      </c>
      <c r="I35" s="19">
        <v>0</v>
      </c>
      <c r="J35" s="18"/>
      <c r="K35" s="16">
        <v>0</v>
      </c>
      <c r="L35" s="85">
        <v>2580.64516</v>
      </c>
      <c r="M35" s="16">
        <v>744.7</v>
      </c>
      <c r="N35" s="251">
        <v>1316</v>
      </c>
      <c r="O35" s="19">
        <f>M35+N35</f>
        <v>2060.6999999999998</v>
      </c>
      <c r="P35" s="17">
        <v>1935.48387</v>
      </c>
      <c r="Q35" s="124">
        <v>1999.5</v>
      </c>
      <c r="R35" s="17">
        <v>2996.7741900000001</v>
      </c>
      <c r="S35" s="91">
        <f t="shared" ref="S35:S37" si="26">SUM(C35+E35+G35+I35+K35+O35+Q35)</f>
        <v>7743.2</v>
      </c>
      <c r="T35" s="89">
        <f t="shared" ref="T35:T39" si="27">SUM(D35+F35+H35+J35+L35+P35+R35)</f>
        <v>17029.032222000002</v>
      </c>
      <c r="U35" s="16"/>
      <c r="V35" s="17"/>
      <c r="W35" s="110">
        <f t="shared" ref="W35:X38" si="28">SUM(S35+U35)</f>
        <v>7743.2</v>
      </c>
      <c r="X35" s="111">
        <f t="shared" si="28"/>
        <v>17029.032222000002</v>
      </c>
      <c r="Y35" s="50" t="s">
        <v>103</v>
      </c>
      <c r="Z35" s="51">
        <v>5</v>
      </c>
      <c r="AA35" s="21" t="s">
        <v>7</v>
      </c>
      <c r="AB35" s="22"/>
    </row>
    <row r="36" spans="1:28" ht="19.5" customHeight="1" x14ac:dyDescent="0.25">
      <c r="A36" s="47">
        <f>SUM(A35+1)</f>
        <v>28</v>
      </c>
      <c r="B36" s="15" t="s">
        <v>13</v>
      </c>
      <c r="C36" s="16">
        <v>6079.9</v>
      </c>
      <c r="D36" s="17">
        <v>8064.5160999999998</v>
      </c>
      <c r="E36" s="16">
        <v>63.5</v>
      </c>
      <c r="F36" s="18">
        <v>1290.32258</v>
      </c>
      <c r="G36" s="19">
        <v>14.1</v>
      </c>
      <c r="H36" s="18">
        <v>161.290322</v>
      </c>
      <c r="I36" s="19">
        <v>0</v>
      </c>
      <c r="J36" s="18"/>
      <c r="K36" s="16">
        <v>2335</v>
      </c>
      <c r="L36" s="85">
        <v>2580.64516</v>
      </c>
      <c r="M36" s="16">
        <v>916.4</v>
      </c>
      <c r="N36" s="251">
        <v>9266</v>
      </c>
      <c r="O36" s="19">
        <f t="shared" ref="O36:O39" si="29">M36+N36</f>
        <v>10182.4</v>
      </c>
      <c r="P36" s="17">
        <v>1935.48387</v>
      </c>
      <c r="Q36" s="16">
        <v>5950.9</v>
      </c>
      <c r="R36" s="17">
        <v>2996.7741900000001</v>
      </c>
      <c r="S36" s="91">
        <f t="shared" si="26"/>
        <v>24625.800000000003</v>
      </c>
      <c r="T36" s="89">
        <f t="shared" si="27"/>
        <v>17029.032222000002</v>
      </c>
      <c r="U36" s="16"/>
      <c r="V36" s="17"/>
      <c r="W36" s="110">
        <f t="shared" si="28"/>
        <v>24625.800000000003</v>
      </c>
      <c r="X36" s="111">
        <f t="shared" si="28"/>
        <v>17029.032222000002</v>
      </c>
      <c r="Y36" s="45" t="s">
        <v>58</v>
      </c>
      <c r="Z36" s="46">
        <v>9</v>
      </c>
      <c r="AA36" s="21" t="s">
        <v>7</v>
      </c>
      <c r="AB36" s="22"/>
    </row>
    <row r="37" spans="1:28" ht="20.100000000000001" customHeight="1" x14ac:dyDescent="0.25">
      <c r="A37" s="47">
        <f>SUM(A36+1)</f>
        <v>29</v>
      </c>
      <c r="B37" s="15" t="s">
        <v>14</v>
      </c>
      <c r="C37" s="16">
        <v>5560.5</v>
      </c>
      <c r="D37" s="17">
        <v>8064.5160999999998</v>
      </c>
      <c r="E37" s="16">
        <v>17.8</v>
      </c>
      <c r="F37" s="18">
        <v>1290.32258</v>
      </c>
      <c r="G37" s="19">
        <v>241.3</v>
      </c>
      <c r="H37" s="18">
        <v>161.290322</v>
      </c>
      <c r="I37" s="19">
        <v>0</v>
      </c>
      <c r="J37" s="18"/>
      <c r="K37" s="16">
        <v>0</v>
      </c>
      <c r="L37" s="85">
        <v>2580.64516</v>
      </c>
      <c r="M37" s="16">
        <v>0</v>
      </c>
      <c r="N37" s="251">
        <v>5350</v>
      </c>
      <c r="O37" s="19">
        <f t="shared" si="29"/>
        <v>5350</v>
      </c>
      <c r="P37" s="17">
        <v>1935.48387</v>
      </c>
      <c r="Q37" s="16">
        <v>7696.9</v>
      </c>
      <c r="R37" s="17">
        <v>2996.7741900000001</v>
      </c>
      <c r="S37" s="91">
        <f t="shared" si="26"/>
        <v>18866.5</v>
      </c>
      <c r="T37" s="89">
        <f t="shared" si="27"/>
        <v>17029.032222000002</v>
      </c>
      <c r="U37" s="16"/>
      <c r="V37" s="17"/>
      <c r="W37" s="110">
        <f t="shared" si="28"/>
        <v>18866.5</v>
      </c>
      <c r="X37" s="111">
        <f>SUM(T37+V37)</f>
        <v>17029.032222000002</v>
      </c>
      <c r="Y37" s="45" t="s">
        <v>61</v>
      </c>
      <c r="Z37" s="46">
        <v>17</v>
      </c>
      <c r="AA37" s="21" t="s">
        <v>7</v>
      </c>
      <c r="AB37" s="22"/>
    </row>
    <row r="38" spans="1:28" ht="20.100000000000001" customHeight="1" x14ac:dyDescent="0.25">
      <c r="A38" s="47">
        <f>SUM(A37+1)</f>
        <v>30</v>
      </c>
      <c r="B38" s="15" t="s">
        <v>15</v>
      </c>
      <c r="C38" s="16">
        <v>5075</v>
      </c>
      <c r="D38" s="17">
        <v>8064.5160999999998</v>
      </c>
      <c r="E38" s="16">
        <v>27.2</v>
      </c>
      <c r="F38" s="18">
        <v>1290.32258</v>
      </c>
      <c r="G38" s="19">
        <v>18.5</v>
      </c>
      <c r="H38" s="18">
        <v>161.290322</v>
      </c>
      <c r="I38" s="19">
        <v>0</v>
      </c>
      <c r="J38" s="18"/>
      <c r="K38" s="16">
        <v>0</v>
      </c>
      <c r="L38" s="85">
        <v>2580.64516</v>
      </c>
      <c r="M38" s="16">
        <v>73</v>
      </c>
      <c r="N38" s="251">
        <v>5197</v>
      </c>
      <c r="O38" s="19">
        <f t="shared" si="29"/>
        <v>5270</v>
      </c>
      <c r="P38" s="17">
        <v>1935.48387</v>
      </c>
      <c r="Q38" s="16">
        <v>2910.8</v>
      </c>
      <c r="R38" s="17">
        <v>2996.7741900000001</v>
      </c>
      <c r="S38" s="91">
        <f>SUM(C38+E38+G38+I38+K38+O38+Q38)</f>
        <v>13301.5</v>
      </c>
      <c r="T38" s="89">
        <f t="shared" si="27"/>
        <v>17029.032222000002</v>
      </c>
      <c r="U38" s="16"/>
      <c r="V38" s="17"/>
      <c r="W38" s="110">
        <f t="shared" si="28"/>
        <v>13301.5</v>
      </c>
      <c r="X38" s="111">
        <f t="shared" si="28"/>
        <v>17029.032222000002</v>
      </c>
      <c r="Y38" s="45" t="s">
        <v>104</v>
      </c>
      <c r="Z38" s="46">
        <v>13</v>
      </c>
      <c r="AA38" s="21" t="s">
        <v>7</v>
      </c>
      <c r="AB38" s="22"/>
    </row>
    <row r="39" spans="1:28" ht="20.100000000000001" customHeight="1" x14ac:dyDescent="0.3">
      <c r="A39" s="47">
        <f>SUM(A38+1)</f>
        <v>31</v>
      </c>
      <c r="B39" s="15" t="s">
        <v>6</v>
      </c>
      <c r="C39" s="16">
        <v>8517.6</v>
      </c>
      <c r="D39" s="17">
        <v>8064.5160999999998</v>
      </c>
      <c r="E39" s="16">
        <v>0</v>
      </c>
      <c r="F39" s="18">
        <v>1290.32258</v>
      </c>
      <c r="G39" s="19">
        <v>0</v>
      </c>
      <c r="H39" s="18">
        <v>161.290322</v>
      </c>
      <c r="I39" s="19">
        <v>0</v>
      </c>
      <c r="J39" s="18"/>
      <c r="K39" s="16">
        <v>0</v>
      </c>
      <c r="L39" s="85">
        <v>2580.64516</v>
      </c>
      <c r="M39" s="16">
        <v>371.4</v>
      </c>
      <c r="N39" s="251">
        <v>2948</v>
      </c>
      <c r="O39" s="19">
        <f t="shared" si="29"/>
        <v>3319.4</v>
      </c>
      <c r="P39" s="17">
        <v>1935.48387</v>
      </c>
      <c r="Q39" s="316">
        <v>1794.7</v>
      </c>
      <c r="R39" s="17">
        <v>2996.7741900000001</v>
      </c>
      <c r="S39" s="91">
        <f>SUM(C39+E39+G39+I39+K39+O39+Q39)</f>
        <v>13631.7</v>
      </c>
      <c r="T39" s="89">
        <f t="shared" si="27"/>
        <v>17029.032222000002</v>
      </c>
      <c r="U39" s="16"/>
      <c r="V39" s="17"/>
      <c r="W39" s="110">
        <f>SUM(S39+U39)</f>
        <v>13631.7</v>
      </c>
      <c r="X39" s="111">
        <f>SUM(T39+V39)</f>
        <v>17029.032222000002</v>
      </c>
      <c r="Y39" s="45" t="s">
        <v>105</v>
      </c>
      <c r="Z39" s="46">
        <v>14</v>
      </c>
      <c r="AA39" s="21" t="s">
        <v>7</v>
      </c>
      <c r="AB39" s="22"/>
    </row>
    <row r="40" spans="1:28" ht="18.600000000000001" customHeight="1" thickBot="1" x14ac:dyDescent="0.3">
      <c r="A40" s="33" t="s">
        <v>10</v>
      </c>
      <c r="B40" s="34">
        <f>SUM(B34+1)</f>
        <v>13</v>
      </c>
      <c r="C40" s="55">
        <f t="shared" ref="C40:L40" si="30">SUM(C35:C39)</f>
        <v>28905.599999999999</v>
      </c>
      <c r="D40" s="55">
        <f t="shared" si="30"/>
        <v>40322.580499999996</v>
      </c>
      <c r="E40" s="55">
        <f t="shared" si="30"/>
        <v>108.5</v>
      </c>
      <c r="F40" s="55">
        <f t="shared" si="30"/>
        <v>6451.6129000000001</v>
      </c>
      <c r="G40" s="55">
        <f t="shared" si="30"/>
        <v>284.3</v>
      </c>
      <c r="H40" s="55">
        <f t="shared" si="30"/>
        <v>806.45161000000007</v>
      </c>
      <c r="I40" s="55">
        <f t="shared" si="30"/>
        <v>0</v>
      </c>
      <c r="J40" s="55">
        <f t="shared" si="30"/>
        <v>0</v>
      </c>
      <c r="K40" s="55">
        <f t="shared" si="30"/>
        <v>2335</v>
      </c>
      <c r="L40" s="55">
        <f t="shared" si="30"/>
        <v>12903.2258</v>
      </c>
      <c r="M40" s="287">
        <f>SUM(M35:M39)</f>
        <v>2105.5</v>
      </c>
      <c r="N40" s="287">
        <f>SUM(N35:N39)</f>
        <v>24077</v>
      </c>
      <c r="O40" s="287">
        <f>SUM(O35:O39)</f>
        <v>26182.5</v>
      </c>
      <c r="P40" s="287">
        <f>SUM(P35:P39)</f>
        <v>9677.4193500000001</v>
      </c>
      <c r="Q40" s="55">
        <f>SUM(Q35:Q39)</f>
        <v>20352.8</v>
      </c>
      <c r="R40" s="55">
        <f t="shared" ref="R40:X40" si="31">SUM(R35:R39)</f>
        <v>14983.87095</v>
      </c>
      <c r="S40" s="55">
        <f>SUM(S35:S39)</f>
        <v>78168.7</v>
      </c>
      <c r="T40" s="55">
        <f t="shared" si="31"/>
        <v>85145.161110000015</v>
      </c>
      <c r="U40" s="55">
        <f t="shared" si="31"/>
        <v>0</v>
      </c>
      <c r="V40" s="55">
        <f t="shared" si="31"/>
        <v>0</v>
      </c>
      <c r="W40" s="55">
        <f>SUM(W35:W39)</f>
        <v>78168.7</v>
      </c>
      <c r="X40" s="55">
        <f t="shared" si="31"/>
        <v>85145.161110000015</v>
      </c>
      <c r="Y40" s="57" t="s">
        <v>11</v>
      </c>
      <c r="Z40" s="58">
        <f>SUM(Z35:Z39)/4</f>
        <v>14.5</v>
      </c>
      <c r="AA40" s="59" t="s">
        <v>7</v>
      </c>
      <c r="AB40" s="60"/>
    </row>
    <row r="41" spans="1:28" ht="19.149999999999999" customHeight="1" x14ac:dyDescent="0.25">
      <c r="A41" s="176" t="s">
        <v>16</v>
      </c>
      <c r="B41" s="128"/>
      <c r="C41" s="116">
        <f t="shared" ref="C41:H41" si="32">SUM(C10+C18+C26+C34+C40)</f>
        <v>241271.1</v>
      </c>
      <c r="D41" s="129">
        <f t="shared" si="32"/>
        <v>249999.99909999996</v>
      </c>
      <c r="E41" s="116">
        <f t="shared" si="32"/>
        <v>13333.4</v>
      </c>
      <c r="F41" s="129">
        <f t="shared" si="32"/>
        <v>39999.999980000001</v>
      </c>
      <c r="G41" s="116">
        <f t="shared" si="32"/>
        <v>4730.9000000000005</v>
      </c>
      <c r="H41" s="129">
        <f t="shared" si="32"/>
        <v>4999.9999820000012</v>
      </c>
      <c r="I41" s="116">
        <f>SUM(I10+I18+I26+I40)</f>
        <v>0</v>
      </c>
      <c r="J41" s="129">
        <f>SUM(J10+J18+J26+J40)</f>
        <v>0</v>
      </c>
      <c r="K41" s="116">
        <f>SUM(K10+K18+K26+K34+K40)</f>
        <v>54062.3</v>
      </c>
      <c r="L41" s="129">
        <f>SUM(L10+L18+L26+L34+L40)</f>
        <v>79999.999960000001</v>
      </c>
      <c r="M41" s="117">
        <f>SUM(M10+M18+M26+M34+M40)</f>
        <v>11197.8</v>
      </c>
      <c r="N41" s="117">
        <f>SUM(N10+N18+N26+N34+N40)</f>
        <v>92634.3</v>
      </c>
      <c r="O41" s="117">
        <f>SUM(O10+O18+O26+O34+O40)</f>
        <v>103832.09999999999</v>
      </c>
      <c r="P41" s="117">
        <f>P10+P18+P26+P34+P40</f>
        <v>59999.999970000004</v>
      </c>
      <c r="Q41" s="116">
        <f>SUM(Q10+Q18+Q26+Q34+Q40)</f>
        <v>111699</v>
      </c>
      <c r="R41" s="129">
        <f>SUM(R10+R18+R26+R34+R40)</f>
        <v>92899.999890000006</v>
      </c>
      <c r="S41" s="116">
        <f>SUM(S10+S18+S26+S34+S40)</f>
        <v>528928.80000000005</v>
      </c>
      <c r="T41" s="129">
        <f>SUM(T10+T18+T26+T34+T40)</f>
        <v>527899.9988820001</v>
      </c>
      <c r="U41" s="116">
        <f t="shared" ref="U41:V41" si="33">SUM(U10+U18+U26+U34+U40)</f>
        <v>0</v>
      </c>
      <c r="V41" s="129">
        <f t="shared" si="33"/>
        <v>0</v>
      </c>
      <c r="W41" s="116">
        <f>SUM(W10+W18+W26+W34+W40)</f>
        <v>528928.80000000005</v>
      </c>
      <c r="X41" s="129">
        <f>SUM(X10+X18+X26+X34+X40)</f>
        <v>527899.9988820001</v>
      </c>
      <c r="Y41" s="127" t="s">
        <v>16</v>
      </c>
      <c r="Z41" s="102"/>
      <c r="AA41" s="103"/>
      <c r="AB41" s="104"/>
    </row>
    <row r="42" spans="1:28" ht="19.5" customHeight="1" thickBot="1" x14ac:dyDescent="0.3">
      <c r="A42" s="178" t="s">
        <v>28</v>
      </c>
      <c r="B42" s="179"/>
      <c r="C42" s="65">
        <f t="shared" ref="C42:X42" si="34">C41/31</f>
        <v>7782.9387096774199</v>
      </c>
      <c r="D42" s="66">
        <f t="shared" si="34"/>
        <v>8064.5160999999989</v>
      </c>
      <c r="E42" s="65">
        <f t="shared" si="34"/>
        <v>430.10967741935485</v>
      </c>
      <c r="F42" s="66">
        <f t="shared" si="34"/>
        <v>1290.32258</v>
      </c>
      <c r="G42" s="65">
        <f t="shared" si="34"/>
        <v>152.60967741935485</v>
      </c>
      <c r="H42" s="66">
        <f t="shared" si="34"/>
        <v>161.29032200000003</v>
      </c>
      <c r="I42" s="65">
        <f>I41/31</f>
        <v>0</v>
      </c>
      <c r="J42" s="66">
        <f>J41/31</f>
        <v>0</v>
      </c>
      <c r="K42" s="65">
        <f>K41/31</f>
        <v>1743.9451612903226</v>
      </c>
      <c r="L42" s="66">
        <f t="shared" si="34"/>
        <v>2580.64516</v>
      </c>
      <c r="M42" s="65">
        <f>M41/30</f>
        <v>373.26</v>
      </c>
      <c r="N42" s="253">
        <f>N41/31</f>
        <v>2988.2032258064519</v>
      </c>
      <c r="O42" s="258"/>
      <c r="P42" s="66">
        <f t="shared" ref="P42" si="35">P41/30</f>
        <v>1999.9999990000001</v>
      </c>
      <c r="Q42" s="65">
        <f>Q41/31</f>
        <v>3603.1935483870966</v>
      </c>
      <c r="R42" s="66">
        <f t="shared" si="34"/>
        <v>2996.7741900000001</v>
      </c>
      <c r="S42" s="65">
        <f t="shared" si="34"/>
        <v>17062.219354838711</v>
      </c>
      <c r="T42" s="66">
        <f t="shared" si="34"/>
        <v>17029.032222000002</v>
      </c>
      <c r="U42" s="65">
        <f t="shared" si="34"/>
        <v>0</v>
      </c>
      <c r="V42" s="66">
        <f t="shared" si="34"/>
        <v>0</v>
      </c>
      <c r="W42" s="65">
        <f t="shared" si="34"/>
        <v>17062.219354838711</v>
      </c>
      <c r="X42" s="66">
        <f t="shared" si="34"/>
        <v>17029.032222000002</v>
      </c>
      <c r="Y42" s="177" t="s">
        <v>17</v>
      </c>
      <c r="Z42" s="99"/>
      <c r="AA42" s="100"/>
      <c r="AB42" s="101"/>
    </row>
    <row r="43" spans="1:28" ht="20.100000000000001" customHeight="1" thickBot="1" x14ac:dyDescent="0.3">
      <c r="A43" s="72" t="s">
        <v>18</v>
      </c>
      <c r="B43" s="73"/>
      <c r="C43" s="74">
        <f>SUM(C41-D41)</f>
        <v>-8728.8990999999514</v>
      </c>
      <c r="D43" s="75"/>
      <c r="E43" s="74">
        <f>SUM(E41-F41)</f>
        <v>-26666.599979999999</v>
      </c>
      <c r="F43" s="75"/>
      <c r="G43" s="74">
        <f>SUM(G41-H41)</f>
        <v>-269.09998200000064</v>
      </c>
      <c r="H43" s="75"/>
      <c r="I43" s="74">
        <f>SUM(I41-J41)</f>
        <v>0</v>
      </c>
      <c r="J43" s="75"/>
      <c r="K43" s="74">
        <f>SUM(K41-L41)</f>
        <v>-25937.699959999998</v>
      </c>
      <c r="L43" s="75"/>
      <c r="M43" s="96"/>
      <c r="N43" s="255"/>
      <c r="O43" s="78">
        <f>SUM(O41-P41)</f>
        <v>43832.100029999987</v>
      </c>
      <c r="Q43" s="74">
        <f>SUM(Q41-R41)</f>
        <v>18799.000109999994</v>
      </c>
      <c r="R43" s="75"/>
      <c r="S43" s="97">
        <f>SUM(S41-T41)</f>
        <v>1028.8011179999448</v>
      </c>
      <c r="T43" s="75"/>
      <c r="U43" s="74">
        <f>SUM(U41-V41)</f>
        <v>0</v>
      </c>
      <c r="V43" s="75"/>
      <c r="W43" s="112">
        <f>SUM(W41-X41)</f>
        <v>1028.8011179999448</v>
      </c>
      <c r="X43" s="113"/>
      <c r="AA43" s="2"/>
      <c r="AB43" s="2"/>
    </row>
    <row r="44" spans="1:28" ht="20.100000000000001" customHeight="1" thickBot="1" x14ac:dyDescent="0.3">
      <c r="A44" s="76" t="s">
        <v>19</v>
      </c>
      <c r="B44" s="77"/>
      <c r="C44" s="96">
        <f>SUM(100/D41*C41)</f>
        <v>96.508440347430394</v>
      </c>
      <c r="D44" s="78"/>
      <c r="E44" s="96">
        <f>SUM(100/F41*E41)</f>
        <v>33.333500016666754</v>
      </c>
      <c r="F44" s="78"/>
      <c r="G44" s="96">
        <f>SUM(100/H41*G41)</f>
        <v>94.618000340624789</v>
      </c>
      <c r="H44" s="78"/>
      <c r="I44" s="96" t="e">
        <f>SUM(100/J41*I41)</f>
        <v>#DIV/0!</v>
      </c>
      <c r="J44" s="78"/>
      <c r="K44" s="96">
        <f>SUM(100/L41*K41)</f>
        <v>67.577875033788942</v>
      </c>
      <c r="L44" s="78"/>
      <c r="M44" s="96"/>
      <c r="N44" s="262"/>
      <c r="O44" s="261">
        <f>SUM(100/P41*O41)</f>
        <v>173.05350008652672</v>
      </c>
      <c r="P44" s="87"/>
      <c r="Q44" s="96">
        <f>SUM(100/R41*Q41)</f>
        <v>120.23573749435879</v>
      </c>
      <c r="R44" s="78"/>
      <c r="S44" s="98">
        <f>SUM(100/T41*S41)</f>
        <v>100.19488560715644</v>
      </c>
      <c r="T44" s="78"/>
      <c r="U44" s="96" t="e">
        <f>SUM(100/V41*U41)</f>
        <v>#DIV/0!</v>
      </c>
      <c r="V44" s="78"/>
      <c r="W44" s="114">
        <f>SUM(100/X41*W41)</f>
        <v>100.19488560715644</v>
      </c>
      <c r="X44" s="115"/>
      <c r="AA44" s="2"/>
      <c r="AB44" s="2"/>
    </row>
    <row r="45" spans="1:28" x14ac:dyDescent="0.25">
      <c r="N45" s="315"/>
    </row>
  </sheetData>
  <customSheetViews>
    <customSheetView guid="{C78804EC-14F7-46C5-9444-E096CDC58DC2}" scale="90" fitToPage="1">
      <pane ySplit="4" topLeftCell="A23" activePane="bottomLeft" state="frozen"/>
      <selection pane="bottomLeft" activeCell="X48" sqref="X48"/>
      <pageMargins left="0.59055118110236227" right="0.59055118110236227" top="1.1811023622047245" bottom="0.59055118110236227" header="0.11811023622047245" footer="0.31496062992125984"/>
      <pageSetup paperSize="9" scale="47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90" showPageBreaks="1" fitToPage="1" printArea="1" topLeftCell="E1">
      <pane ySplit="4" topLeftCell="A23" activePane="bottomLeft" state="frozen"/>
      <selection pane="bottomLeft" activeCell="K36" sqref="K36"/>
      <pageMargins left="0.59055118110236227" right="0.59055118110236227" top="1.1811023622047245" bottom="0.59055118110236227" header="0.11811023622047245" footer="0.31496062992125984"/>
      <pageSetup paperSize="9" scale="47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90" showPageBreaks="1" fitToPage="1" printArea="1">
      <pane ySplit="4" topLeftCell="A23" activePane="bottomLeft" state="frozen"/>
      <selection pane="bottomLeft" activeCell="X48" sqref="X48"/>
      <pageMargins left="0.59055118110236227" right="0.59055118110236227" top="1.1811023622047245" bottom="0.59055118110236227" header="0.11811023622047245" footer="0.31496062992125984"/>
      <pageSetup paperSize="9" scale="47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11" activePane="bottomLeft" state="frozen"/>
      <selection pane="bottomLeft" activeCell="Q18" sqref="Q18"/>
      <pageMargins left="0.59055118110236227" right="0.59055118110236227" top="1.1811023622047245" bottom="0.59055118110236227" header="0.11811023622047245" footer="0.31496062992125984"/>
      <pageSetup paperSize="9" scale="47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5" showPageBreaks="1" fitToPage="1" printArea="1">
      <pane ySplit="4" topLeftCell="A17" activePane="bottomLeft" state="frozen"/>
      <selection pane="bottomLeft" activeCell="R38" sqref="R38"/>
      <pageMargins left="0.59055118110236227" right="0.59055118110236227" top="1.1811023622047245" bottom="0.59055118110236227" header="0.11811023622047245" footer="0.31496062992125984"/>
      <pageSetup paperSize="9" scale="47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90" showPageBreaks="1" fitToPage="1" printArea="1">
      <pane ySplit="4" topLeftCell="A32" activePane="bottomLeft" state="frozen"/>
      <selection pane="bottomLeft" activeCell="W41" sqref="W41"/>
      <pageMargins left="0.59055118110236227" right="0.59055118110236227" top="1.1811023622047245" bottom="0.59055118110236227" header="0.11811023622047245" footer="0.31496062992125984"/>
      <pageSetup paperSize="9" scale="47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80" showPageBreaks="1" fitToPage="1" printArea="1">
      <pane ySplit="4" topLeftCell="A11" activePane="bottomLeft" state="frozen"/>
      <selection pane="bottomLeft" activeCell="Q18" sqref="Q18"/>
      <pageMargins left="0.59055118110236227" right="0.59055118110236227" top="1.1811023622047245" bottom="0.59055118110236227" header="0.11811023622047245" footer="0.31496062992125984"/>
      <pageSetup paperSize="9" scale="47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90" showPageBreaks="1" fitToPage="1" printArea="1">
      <pane ySplit="4" topLeftCell="A23" activePane="bottomLeft" state="frozen"/>
      <selection pane="bottomLeft" activeCell="X48" sqref="X48"/>
      <pageMargins left="0.59055118110236227" right="0.59055118110236227" top="1.1811023622047245" bottom="0.59055118110236227" header="0.11811023622047245" footer="0.31496062992125984"/>
      <pageSetup paperSize="9" scale="47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2">
    <mergeCell ref="Q3:R3"/>
    <mergeCell ref="H1:K1"/>
    <mergeCell ref="C3:D3"/>
    <mergeCell ref="E3:F3"/>
    <mergeCell ref="G3:H3"/>
    <mergeCell ref="K3:L3"/>
    <mergeCell ref="I3:J3"/>
    <mergeCell ref="S3:T3"/>
    <mergeCell ref="U3:V3"/>
    <mergeCell ref="W3:X3"/>
    <mergeCell ref="Y3:AB3"/>
    <mergeCell ref="Z4:AA4"/>
  </mergeCells>
  <pageMargins left="0.59055118110236227" right="0.59055118110236227" top="1.1811023622047245" bottom="0.59055118110236227" header="0.11811023622047245" footer="0.31496062992125984"/>
  <pageSetup paperSize="9" scale="47" orientation="landscape" r:id="rId9"/>
  <headerFooter>
    <oddHeader>&amp;L&amp;G</oddHeader>
    <oddFooter>&amp;L&amp;"DIN Offc Light,Standard"&amp;7&amp;F / Version &amp;D&amp;R&amp;"DIN Offc Light,Standard"&amp;7Seite &amp;P von &amp;N</oddFooter>
  </headerFooter>
  <legacyDrawingHF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47"/>
  <sheetViews>
    <sheetView zoomScale="80" zoomScaleNormal="80" workbookViewId="0">
      <pane ySplit="4" topLeftCell="A17" activePane="bottomLeft" state="frozen"/>
      <selection pane="bottomLeft" activeCell="E47" sqref="E47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4.5703125" style="2" bestFit="1" customWidth="1"/>
    <col min="4" max="4" width="14.5703125" style="2" customWidth="1"/>
    <col min="5" max="5" width="12.85546875" style="2" bestFit="1" customWidth="1"/>
    <col min="6" max="6" width="13.140625" style="2" bestFit="1" customWidth="1"/>
    <col min="7" max="7" width="11.7109375" style="6" customWidth="1"/>
    <col min="8" max="8" width="12.85546875" style="6" bestFit="1" customWidth="1"/>
    <col min="9" max="10" width="11.7109375" style="6" customWidth="1"/>
    <col min="11" max="11" width="13.85546875" style="2" bestFit="1" customWidth="1"/>
    <col min="12" max="12" width="13.140625" style="2" bestFit="1" customWidth="1"/>
    <col min="13" max="13" width="11.7109375" style="2" customWidth="1"/>
    <col min="14" max="14" width="12.85546875" style="2" bestFit="1" customWidth="1"/>
    <col min="15" max="15" width="15" style="2" bestFit="1" customWidth="1"/>
    <col min="16" max="16" width="13.140625" style="2" bestFit="1" customWidth="1"/>
    <col min="17" max="17" width="13.85546875" style="2" bestFit="1" customWidth="1"/>
    <col min="18" max="18" width="13.140625" style="2" bestFit="1" customWidth="1"/>
    <col min="19" max="19" width="15.85546875" style="2" bestFit="1" customWidth="1"/>
    <col min="20" max="20" width="14.5703125" style="2" bestFit="1" customWidth="1"/>
    <col min="21" max="22" width="11.7109375" style="2" customWidth="1"/>
    <col min="23" max="23" width="15.42578125" style="2" bestFit="1" customWidth="1"/>
    <col min="24" max="24" width="14.5703125" style="2" bestFit="1" customWidth="1"/>
    <col min="25" max="25" width="33.7109375" style="2" bestFit="1" customWidth="1"/>
    <col min="26" max="26" width="8.140625" style="2" bestFit="1" customWidth="1"/>
    <col min="27" max="27" width="5.140625" style="4" customWidth="1"/>
    <col min="28" max="28" width="20.7109375" style="4" customWidth="1"/>
    <col min="29" max="16384" width="11.42578125" style="2"/>
  </cols>
  <sheetData>
    <row r="1" spans="1:28" ht="34.15" customHeight="1" x14ac:dyDescent="0.25">
      <c r="A1" s="105" t="s">
        <v>56</v>
      </c>
      <c r="G1" s="2"/>
      <c r="H1" s="443">
        <v>45017</v>
      </c>
      <c r="I1" s="443"/>
      <c r="J1" s="443"/>
      <c r="K1" s="443"/>
    </row>
    <row r="2" spans="1:28" ht="21" thickBot="1" x14ac:dyDescent="0.3">
      <c r="A2" s="106"/>
    </row>
    <row r="3" spans="1:28" s="8" customFormat="1" ht="50.25" customHeight="1" thickBot="1" x14ac:dyDescent="0.3">
      <c r="A3" s="7"/>
      <c r="C3" s="440" t="s">
        <v>20</v>
      </c>
      <c r="D3" s="441"/>
      <c r="E3" s="440" t="s">
        <v>23</v>
      </c>
      <c r="F3" s="441"/>
      <c r="G3" s="440" t="s">
        <v>24</v>
      </c>
      <c r="H3" s="441"/>
      <c r="I3" s="440" t="s">
        <v>53</v>
      </c>
      <c r="J3" s="441"/>
      <c r="K3" s="440" t="s">
        <v>25</v>
      </c>
      <c r="L3" s="441"/>
      <c r="M3" s="440" t="s">
        <v>30</v>
      </c>
      <c r="N3" s="442"/>
      <c r="O3" s="442"/>
      <c r="P3" s="441"/>
      <c r="Q3" s="442" t="s">
        <v>2</v>
      </c>
      <c r="R3" s="442"/>
      <c r="S3" s="444" t="s">
        <v>29</v>
      </c>
      <c r="T3" s="445"/>
      <c r="U3" s="440" t="s">
        <v>26</v>
      </c>
      <c r="V3" s="441"/>
      <c r="W3" s="446" t="s">
        <v>27</v>
      </c>
      <c r="X3" s="447"/>
      <c r="Y3" s="440" t="s">
        <v>0</v>
      </c>
      <c r="Z3" s="442"/>
      <c r="AA3" s="442"/>
      <c r="AB3" s="441"/>
    </row>
    <row r="4" spans="1:28" s="4" customFormat="1" ht="18.600000000000001" customHeight="1" x14ac:dyDescent="0.25">
      <c r="A4" s="107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72</v>
      </c>
      <c r="N4" s="250" t="s">
        <v>73</v>
      </c>
      <c r="O4" s="250" t="s">
        <v>74</v>
      </c>
      <c r="P4" s="12" t="s">
        <v>21</v>
      </c>
      <c r="Q4" s="84" t="s">
        <v>22</v>
      </c>
      <c r="R4" s="12" t="s">
        <v>21</v>
      </c>
      <c r="S4" s="84" t="s">
        <v>22</v>
      </c>
      <c r="T4" s="12" t="s">
        <v>21</v>
      </c>
      <c r="U4" s="11" t="s">
        <v>22</v>
      </c>
      <c r="V4" s="12" t="s">
        <v>21</v>
      </c>
      <c r="W4" s="108" t="s">
        <v>22</v>
      </c>
      <c r="X4" s="109" t="s">
        <v>21</v>
      </c>
      <c r="Y4" s="13" t="s">
        <v>3</v>
      </c>
      <c r="Z4" s="438" t="s">
        <v>4</v>
      </c>
      <c r="AA4" s="439"/>
      <c r="AB4" s="14" t="s">
        <v>5</v>
      </c>
    </row>
    <row r="5" spans="1:28" ht="18.600000000000001" customHeight="1" x14ac:dyDescent="0.25">
      <c r="A5" s="23">
        <v>1</v>
      </c>
      <c r="B5" s="24" t="s">
        <v>8</v>
      </c>
      <c r="C5" s="25">
        <v>9737.2000000000007</v>
      </c>
      <c r="D5" s="26">
        <v>8333.3333299999995</v>
      </c>
      <c r="E5" s="25">
        <v>0</v>
      </c>
      <c r="F5" s="27">
        <v>2666.6666599999999</v>
      </c>
      <c r="G5" s="28">
        <v>22.9</v>
      </c>
      <c r="H5" s="27">
        <v>333.33332999999999</v>
      </c>
      <c r="I5" s="28">
        <v>0</v>
      </c>
      <c r="J5" s="27"/>
      <c r="K5" s="25">
        <v>12270.5</v>
      </c>
      <c r="L5" s="26">
        <v>3000</v>
      </c>
      <c r="M5" s="25">
        <v>0</v>
      </c>
      <c r="N5" s="81">
        <v>0</v>
      </c>
      <c r="O5" s="252">
        <f>M5+N5</f>
        <v>0</v>
      </c>
      <c r="P5" s="26">
        <v>2000</v>
      </c>
      <c r="Q5" s="25">
        <v>7355.6</v>
      </c>
      <c r="R5" s="26">
        <v>3096.6666599999999</v>
      </c>
      <c r="S5" s="184">
        <f>C5+E5+G5+I5+K5+O5+Q5</f>
        <v>29386.199999999997</v>
      </c>
      <c r="T5" s="90">
        <f>D5+F5+H5+J5+L5+P5+R5</f>
        <v>19429.999980000001</v>
      </c>
      <c r="U5" s="25"/>
      <c r="V5" s="26">
        <v>66.666659999999993</v>
      </c>
      <c r="W5" s="92">
        <f>SUM(S5+U5)</f>
        <v>29386.199999999997</v>
      </c>
      <c r="X5" s="95">
        <f t="shared" ref="W5:X6" si="0">SUM(T5+V5)</f>
        <v>19496.666639999999</v>
      </c>
      <c r="Y5" s="29" t="s">
        <v>106</v>
      </c>
      <c r="Z5" s="30">
        <v>10</v>
      </c>
      <c r="AA5" s="31" t="s">
        <v>7</v>
      </c>
      <c r="AB5" s="32"/>
    </row>
    <row r="6" spans="1:28" s="43" customFormat="1" ht="18.600000000000001" customHeight="1" x14ac:dyDescent="0.25">
      <c r="A6" s="23">
        <f>SUM(A5+1)</f>
        <v>2</v>
      </c>
      <c r="B6" s="24" t="s">
        <v>9</v>
      </c>
      <c r="C6" s="25">
        <v>11726.5</v>
      </c>
      <c r="D6" s="26">
        <v>8333.3333299999995</v>
      </c>
      <c r="E6" s="25">
        <v>478.5</v>
      </c>
      <c r="F6" s="27">
        <v>2666.6666599999999</v>
      </c>
      <c r="G6" s="28">
        <v>519.5</v>
      </c>
      <c r="H6" s="27">
        <v>333.33332999999999</v>
      </c>
      <c r="I6" s="28">
        <v>0</v>
      </c>
      <c r="J6" s="27"/>
      <c r="K6" s="25">
        <v>8983.6</v>
      </c>
      <c r="L6" s="26">
        <v>3000</v>
      </c>
      <c r="M6" s="25">
        <v>227.3</v>
      </c>
      <c r="N6" s="81">
        <v>0</v>
      </c>
      <c r="O6" s="252">
        <f>M6+N6</f>
        <v>227.3</v>
      </c>
      <c r="P6" s="26">
        <v>2000</v>
      </c>
      <c r="Q6" s="25">
        <v>2523.42</v>
      </c>
      <c r="R6" s="26">
        <v>3096.6666599999999</v>
      </c>
      <c r="S6" s="184">
        <f>C6+E6+G6+I6+K6+O6+Q6</f>
        <v>24458.82</v>
      </c>
      <c r="T6" s="90">
        <f>D6+F6+H6+J6+L6+P6+R6</f>
        <v>19429.999980000001</v>
      </c>
      <c r="U6" s="25"/>
      <c r="V6" s="26">
        <v>66.666659999999993</v>
      </c>
      <c r="W6" s="92">
        <f t="shared" si="0"/>
        <v>24458.82</v>
      </c>
      <c r="X6" s="95">
        <f t="shared" si="0"/>
        <v>19496.666639999999</v>
      </c>
      <c r="Y6" s="29" t="s">
        <v>106</v>
      </c>
      <c r="Z6" s="30">
        <v>11</v>
      </c>
      <c r="AA6" s="31" t="s">
        <v>7</v>
      </c>
      <c r="AB6" s="32"/>
    </row>
    <row r="7" spans="1:28" ht="18.600000000000001" customHeight="1" x14ac:dyDescent="0.25">
      <c r="A7" s="33" t="s">
        <v>10</v>
      </c>
      <c r="B7" s="34">
        <v>14</v>
      </c>
      <c r="C7" s="35">
        <f t="shared" ref="C7:X7" si="1">SUM(C5:C6)</f>
        <v>21463.7</v>
      </c>
      <c r="D7" s="36">
        <f t="shared" si="1"/>
        <v>16666.666659999999</v>
      </c>
      <c r="E7" s="35">
        <f t="shared" si="1"/>
        <v>478.5</v>
      </c>
      <c r="F7" s="37">
        <f t="shared" si="1"/>
        <v>5333.3333199999997</v>
      </c>
      <c r="G7" s="38">
        <f t="shared" si="1"/>
        <v>542.4</v>
      </c>
      <c r="H7" s="37">
        <f t="shared" si="1"/>
        <v>666.66665999999998</v>
      </c>
      <c r="I7" s="38">
        <f t="shared" si="1"/>
        <v>0</v>
      </c>
      <c r="J7" s="37">
        <f t="shared" si="1"/>
        <v>0</v>
      </c>
      <c r="K7" s="35">
        <f t="shared" si="1"/>
        <v>21254.1</v>
      </c>
      <c r="L7" s="36">
        <f t="shared" si="1"/>
        <v>6000</v>
      </c>
      <c r="M7" s="35">
        <f t="shared" si="1"/>
        <v>227.3</v>
      </c>
      <c r="N7" s="35">
        <f t="shared" si="1"/>
        <v>0</v>
      </c>
      <c r="O7" s="82">
        <f t="shared" si="1"/>
        <v>227.3</v>
      </c>
      <c r="P7" s="36">
        <f t="shared" si="1"/>
        <v>4000</v>
      </c>
      <c r="Q7" s="35">
        <f t="shared" si="1"/>
        <v>9879.02</v>
      </c>
      <c r="R7" s="36">
        <f t="shared" si="1"/>
        <v>6193.3333199999997</v>
      </c>
      <c r="S7" s="35">
        <f t="shared" si="1"/>
        <v>53845.02</v>
      </c>
      <c r="T7" s="36">
        <f t="shared" si="1"/>
        <v>38859.999960000001</v>
      </c>
      <c r="U7" s="35">
        <f t="shared" si="1"/>
        <v>0</v>
      </c>
      <c r="V7" s="36">
        <f t="shared" si="1"/>
        <v>133.33331999999999</v>
      </c>
      <c r="W7" s="35">
        <f t="shared" si="1"/>
        <v>53845.02</v>
      </c>
      <c r="X7" s="36">
        <f t="shared" si="1"/>
        <v>38993.333279999999</v>
      </c>
      <c r="Y7" s="39" t="s">
        <v>11</v>
      </c>
      <c r="Z7" s="40">
        <f>SUM(Z5:Z6)/4</f>
        <v>5.25</v>
      </c>
      <c r="AA7" s="41" t="s">
        <v>7</v>
      </c>
      <c r="AB7" s="42"/>
    </row>
    <row r="8" spans="1:28" ht="18.600000000000001" customHeight="1" x14ac:dyDescent="0.25">
      <c r="A8" s="47">
        <f>SUM(A6+1)</f>
        <v>3</v>
      </c>
      <c r="B8" s="238" t="s">
        <v>12</v>
      </c>
      <c r="C8" s="246">
        <f>5682.1+13.6</f>
        <v>5695.7000000000007</v>
      </c>
      <c r="D8" s="17">
        <v>8333.3333299999995</v>
      </c>
      <c r="E8" s="246">
        <v>0</v>
      </c>
      <c r="F8" s="18">
        <v>2666.6666599999999</v>
      </c>
      <c r="G8" s="239">
        <v>0</v>
      </c>
      <c r="H8" s="18">
        <v>333.33332999999999</v>
      </c>
      <c r="I8" s="239">
        <v>0</v>
      </c>
      <c r="J8" s="231"/>
      <c r="K8" s="20">
        <v>0</v>
      </c>
      <c r="L8" s="230">
        <v>3000</v>
      </c>
      <c r="M8" s="20">
        <v>568.5</v>
      </c>
      <c r="N8" s="239">
        <v>5329.8</v>
      </c>
      <c r="O8" s="263">
        <f t="shared" ref="O8:O14" si="2">M8+N8</f>
        <v>5898.3</v>
      </c>
      <c r="P8" s="230">
        <v>2000</v>
      </c>
      <c r="Q8" s="16">
        <v>4366.2</v>
      </c>
      <c r="R8" s="17">
        <v>3096.6666599999999</v>
      </c>
      <c r="S8" s="232">
        <f t="shared" ref="S8:S14" si="3">C8+E8+G8+I8+K8+O8+Q8</f>
        <v>15960.2</v>
      </c>
      <c r="T8" s="233">
        <f t="shared" ref="T8:T14" si="4">D8+F8+H8+J8+L8+P8+R8</f>
        <v>19429.999980000001</v>
      </c>
      <c r="U8" s="20"/>
      <c r="V8" s="17">
        <v>66.666659999999993</v>
      </c>
      <c r="W8" s="110">
        <f t="shared" ref="W8:X14" si="5">SUM(S8+U8)</f>
        <v>15960.2</v>
      </c>
      <c r="X8" s="111">
        <f t="shared" si="5"/>
        <v>19496.666639999999</v>
      </c>
      <c r="Y8" s="50" t="s">
        <v>78</v>
      </c>
      <c r="Z8" s="30">
        <v>7</v>
      </c>
      <c r="AA8" s="241" t="s">
        <v>7</v>
      </c>
      <c r="AB8" s="242"/>
    </row>
    <row r="9" spans="1:28" ht="18.600000000000001" customHeight="1" x14ac:dyDescent="0.25">
      <c r="A9" s="47">
        <f t="shared" ref="A9:A14" si="6">SUM(A8+1)</f>
        <v>4</v>
      </c>
      <c r="B9" s="15" t="s">
        <v>13</v>
      </c>
      <c r="C9" s="16">
        <f>6387-13.6</f>
        <v>6373.4</v>
      </c>
      <c r="D9" s="17">
        <v>8333.3333299999995</v>
      </c>
      <c r="E9" s="16">
        <v>53.8</v>
      </c>
      <c r="F9" s="18">
        <v>2666.6666599999999</v>
      </c>
      <c r="G9" s="19">
        <v>173.7</v>
      </c>
      <c r="H9" s="18">
        <v>333.33332999999999</v>
      </c>
      <c r="I9" s="19">
        <v>0</v>
      </c>
      <c r="J9" s="18"/>
      <c r="K9" s="16">
        <v>0</v>
      </c>
      <c r="L9" s="17">
        <v>3000</v>
      </c>
      <c r="M9" s="16">
        <v>141.69999999999999</v>
      </c>
      <c r="N9" s="239">
        <v>4190</v>
      </c>
      <c r="O9" s="263">
        <f t="shared" si="2"/>
        <v>4331.7</v>
      </c>
      <c r="P9" s="17">
        <v>2000</v>
      </c>
      <c r="Q9" s="16">
        <v>3300.2</v>
      </c>
      <c r="R9" s="17">
        <v>3096.6666599999999</v>
      </c>
      <c r="S9" s="91">
        <f>C9+E9+G9+I9+K9+O9+Q9</f>
        <v>14232.8</v>
      </c>
      <c r="T9" s="89">
        <f t="shared" si="4"/>
        <v>19429.999980000001</v>
      </c>
      <c r="U9" s="16"/>
      <c r="V9" s="17">
        <v>66.666659999999993</v>
      </c>
      <c r="W9" s="110">
        <f t="shared" si="5"/>
        <v>14232.8</v>
      </c>
      <c r="X9" s="111">
        <f t="shared" si="5"/>
        <v>19496.666639999999</v>
      </c>
      <c r="Y9" s="45" t="s">
        <v>59</v>
      </c>
      <c r="Z9" s="30">
        <v>7</v>
      </c>
      <c r="AA9" s="21" t="s">
        <v>7</v>
      </c>
      <c r="AB9" s="22"/>
    </row>
    <row r="10" spans="1:28" ht="18.600000000000001" customHeight="1" x14ac:dyDescent="0.25">
      <c r="A10" s="47">
        <f t="shared" si="6"/>
        <v>5</v>
      </c>
      <c r="B10" s="15" t="s">
        <v>14</v>
      </c>
      <c r="C10" s="16">
        <v>5715.8</v>
      </c>
      <c r="D10" s="17">
        <v>8333.3333299999995</v>
      </c>
      <c r="E10" s="16">
        <v>302</v>
      </c>
      <c r="F10" s="18">
        <v>2666.6666599999999</v>
      </c>
      <c r="G10" s="19">
        <v>396</v>
      </c>
      <c r="H10" s="18">
        <v>333.33332999999999</v>
      </c>
      <c r="I10" s="19">
        <v>0</v>
      </c>
      <c r="J10" s="18"/>
      <c r="K10" s="16">
        <v>0</v>
      </c>
      <c r="L10" s="17">
        <v>3000</v>
      </c>
      <c r="M10" s="16">
        <v>36.1</v>
      </c>
      <c r="N10" s="19">
        <v>3150</v>
      </c>
      <c r="O10" s="263">
        <f t="shared" si="2"/>
        <v>3186.1</v>
      </c>
      <c r="P10" s="17">
        <v>2000</v>
      </c>
      <c r="Q10" s="16">
        <v>1553</v>
      </c>
      <c r="R10" s="17">
        <v>3096.6666599999999</v>
      </c>
      <c r="S10" s="91">
        <f t="shared" si="3"/>
        <v>11152.9</v>
      </c>
      <c r="T10" s="89">
        <f t="shared" si="4"/>
        <v>19429.999980000001</v>
      </c>
      <c r="U10" s="16"/>
      <c r="V10" s="17">
        <v>66.666659999999993</v>
      </c>
      <c r="W10" s="110">
        <f t="shared" si="5"/>
        <v>11152.9</v>
      </c>
      <c r="X10" s="111">
        <f t="shared" si="5"/>
        <v>19496.666639999999</v>
      </c>
      <c r="Y10" s="45" t="s">
        <v>59</v>
      </c>
      <c r="Z10" s="30">
        <v>8</v>
      </c>
      <c r="AA10" s="21" t="s">
        <v>7</v>
      </c>
      <c r="AB10" s="22"/>
    </row>
    <row r="11" spans="1:28" ht="18.600000000000001" customHeight="1" x14ac:dyDescent="0.25">
      <c r="A11" s="47">
        <f t="shared" si="6"/>
        <v>6</v>
      </c>
      <c r="B11" s="15" t="s">
        <v>15</v>
      </c>
      <c r="C11" s="16">
        <v>6371</v>
      </c>
      <c r="D11" s="17">
        <v>8333.3333299999995</v>
      </c>
      <c r="E11" s="16">
        <v>0</v>
      </c>
      <c r="F11" s="18">
        <v>2666.6666599999999</v>
      </c>
      <c r="G11" s="19">
        <v>185.9</v>
      </c>
      <c r="H11" s="18">
        <v>333.33332999999999</v>
      </c>
      <c r="I11" s="19">
        <v>0</v>
      </c>
      <c r="J11" s="18"/>
      <c r="K11" s="16">
        <v>0</v>
      </c>
      <c r="L11" s="17">
        <v>3000</v>
      </c>
      <c r="M11" s="16">
        <v>40.4</v>
      </c>
      <c r="N11" s="19">
        <v>100</v>
      </c>
      <c r="O11" s="263">
        <f t="shared" si="2"/>
        <v>140.4</v>
      </c>
      <c r="P11" s="17">
        <v>2000</v>
      </c>
      <c r="Q11" s="16">
        <v>3929.7</v>
      </c>
      <c r="R11" s="17">
        <v>3096.6666599999999</v>
      </c>
      <c r="S11" s="91">
        <f t="shared" si="3"/>
        <v>10627</v>
      </c>
      <c r="T11" s="89">
        <f t="shared" si="4"/>
        <v>19429.999980000001</v>
      </c>
      <c r="U11" s="16"/>
      <c r="V11" s="17">
        <v>66.666659999999993</v>
      </c>
      <c r="W11" s="110">
        <f t="shared" si="5"/>
        <v>10627</v>
      </c>
      <c r="X11" s="111">
        <f t="shared" si="5"/>
        <v>19496.666639999999</v>
      </c>
      <c r="Y11" s="45" t="s">
        <v>107</v>
      </c>
      <c r="Z11" s="30">
        <v>11</v>
      </c>
      <c r="AA11" s="21" t="s">
        <v>7</v>
      </c>
      <c r="AB11" s="22"/>
    </row>
    <row r="12" spans="1:28" ht="18.600000000000001" customHeight="1" x14ac:dyDescent="0.25">
      <c r="A12" s="342">
        <f t="shared" si="6"/>
        <v>7</v>
      </c>
      <c r="B12" s="343" t="s">
        <v>6</v>
      </c>
      <c r="C12" s="124">
        <v>16490.400000000001</v>
      </c>
      <c r="D12" s="280">
        <v>8333.3333299999995</v>
      </c>
      <c r="E12" s="124">
        <v>0</v>
      </c>
      <c r="F12" s="344">
        <v>2666.6666599999999</v>
      </c>
      <c r="G12" s="345">
        <v>0</v>
      </c>
      <c r="H12" s="344">
        <v>333.33332999999999</v>
      </c>
      <c r="I12" s="345">
        <v>0</v>
      </c>
      <c r="J12" s="344"/>
      <c r="K12" s="124">
        <v>0</v>
      </c>
      <c r="L12" s="280">
        <v>3000</v>
      </c>
      <c r="M12" s="124">
        <v>0</v>
      </c>
      <c r="N12" s="345">
        <v>0</v>
      </c>
      <c r="O12" s="346">
        <f t="shared" si="2"/>
        <v>0</v>
      </c>
      <c r="P12" s="280">
        <v>2000</v>
      </c>
      <c r="Q12" s="124">
        <v>10362.200000000001</v>
      </c>
      <c r="R12" s="280">
        <v>3096.6666599999999</v>
      </c>
      <c r="S12" s="347">
        <f t="shared" si="3"/>
        <v>26852.600000000002</v>
      </c>
      <c r="T12" s="348">
        <f t="shared" si="4"/>
        <v>19429.999980000001</v>
      </c>
      <c r="U12" s="124"/>
      <c r="V12" s="280">
        <v>66.666659999999993</v>
      </c>
      <c r="W12" s="110">
        <f t="shared" si="5"/>
        <v>26852.600000000002</v>
      </c>
      <c r="X12" s="111">
        <f t="shared" si="5"/>
        <v>19496.666639999999</v>
      </c>
      <c r="Y12" s="29" t="s">
        <v>110</v>
      </c>
      <c r="Z12" s="30">
        <v>5</v>
      </c>
      <c r="AA12" s="31" t="s">
        <v>7</v>
      </c>
      <c r="AB12" s="32" t="s">
        <v>71</v>
      </c>
    </row>
    <row r="13" spans="1:28" ht="18.600000000000001" customHeight="1" x14ac:dyDescent="0.25">
      <c r="A13" s="23">
        <f t="shared" si="6"/>
        <v>8</v>
      </c>
      <c r="B13" s="24" t="s">
        <v>8</v>
      </c>
      <c r="C13" s="25">
        <v>17023.3</v>
      </c>
      <c r="D13" s="26">
        <v>8333.3333299999995</v>
      </c>
      <c r="E13" s="25">
        <v>77.400000000000006</v>
      </c>
      <c r="F13" s="27">
        <v>2666.6666599999999</v>
      </c>
      <c r="G13" s="28">
        <v>112.8</v>
      </c>
      <c r="H13" s="27">
        <v>333.33332999999999</v>
      </c>
      <c r="I13" s="28">
        <v>0</v>
      </c>
      <c r="J13" s="27"/>
      <c r="K13" s="25">
        <v>1600</v>
      </c>
      <c r="L13" s="26">
        <v>3000</v>
      </c>
      <c r="M13" s="25">
        <v>0</v>
      </c>
      <c r="N13" s="28">
        <v>0</v>
      </c>
      <c r="O13" s="252">
        <f t="shared" si="2"/>
        <v>0</v>
      </c>
      <c r="P13" s="26">
        <v>2000</v>
      </c>
      <c r="Q13" s="25">
        <v>8919.2000000000007</v>
      </c>
      <c r="R13" s="26">
        <v>3096.6666599999999</v>
      </c>
      <c r="S13" s="184">
        <f t="shared" si="3"/>
        <v>27732.7</v>
      </c>
      <c r="T13" s="90">
        <f t="shared" si="4"/>
        <v>19429.999980000001</v>
      </c>
      <c r="U13" s="25"/>
      <c r="V13" s="26">
        <v>66.666659999999993</v>
      </c>
      <c r="W13" s="92">
        <f t="shared" si="5"/>
        <v>27732.7</v>
      </c>
      <c r="X13" s="95">
        <f t="shared" si="5"/>
        <v>19496.666639999999</v>
      </c>
      <c r="Y13" s="29" t="s">
        <v>109</v>
      </c>
      <c r="Z13" s="30">
        <v>8</v>
      </c>
      <c r="AA13" s="31" t="s">
        <v>7</v>
      </c>
      <c r="AB13" s="32"/>
    </row>
    <row r="14" spans="1:28" s="43" customFormat="1" ht="18.600000000000001" customHeight="1" x14ac:dyDescent="0.25">
      <c r="A14" s="23">
        <f t="shared" si="6"/>
        <v>9</v>
      </c>
      <c r="B14" s="24" t="s">
        <v>9</v>
      </c>
      <c r="C14" s="25">
        <v>20628.2</v>
      </c>
      <c r="D14" s="26">
        <v>8333.3333299999995</v>
      </c>
      <c r="E14" s="25">
        <v>2062.3000000000002</v>
      </c>
      <c r="F14" s="27">
        <v>2666.6666599999999</v>
      </c>
      <c r="G14" s="28">
        <v>1045.0999999999999</v>
      </c>
      <c r="H14" s="27">
        <v>333.33332999999999</v>
      </c>
      <c r="I14" s="28">
        <v>0</v>
      </c>
      <c r="J14" s="27"/>
      <c r="K14" s="25">
        <v>4669.1000000000004</v>
      </c>
      <c r="L14" s="26">
        <v>3000</v>
      </c>
      <c r="M14" s="25">
        <v>0</v>
      </c>
      <c r="N14" s="28">
        <v>0</v>
      </c>
      <c r="O14" s="252">
        <f t="shared" si="2"/>
        <v>0</v>
      </c>
      <c r="P14" s="26">
        <v>2000</v>
      </c>
      <c r="Q14" s="25">
        <v>8066.3</v>
      </c>
      <c r="R14" s="26">
        <v>3096.6666599999999</v>
      </c>
      <c r="S14" s="184">
        <f t="shared" si="3"/>
        <v>36471</v>
      </c>
      <c r="T14" s="90">
        <f t="shared" si="4"/>
        <v>19429.999980000001</v>
      </c>
      <c r="U14" s="25"/>
      <c r="V14" s="26">
        <v>66.666659999999993</v>
      </c>
      <c r="W14" s="92">
        <f t="shared" si="5"/>
        <v>36471</v>
      </c>
      <c r="X14" s="95">
        <f t="shared" si="5"/>
        <v>19496.666639999999</v>
      </c>
      <c r="Y14" s="29" t="s">
        <v>108</v>
      </c>
      <c r="Z14" s="30">
        <v>13</v>
      </c>
      <c r="AA14" s="31" t="s">
        <v>7</v>
      </c>
      <c r="AB14" s="32" t="s">
        <v>69</v>
      </c>
    </row>
    <row r="15" spans="1:28" ht="18.600000000000001" customHeight="1" x14ac:dyDescent="0.25">
      <c r="A15" s="33" t="s">
        <v>10</v>
      </c>
      <c r="B15" s="34">
        <f>SUM(B7+1)</f>
        <v>15</v>
      </c>
      <c r="C15" s="35">
        <f t="shared" ref="C15:X15" si="7">SUM(C8:C14)</f>
        <v>78297.8</v>
      </c>
      <c r="D15" s="36">
        <f t="shared" si="7"/>
        <v>58333.333310000002</v>
      </c>
      <c r="E15" s="35">
        <f t="shared" si="7"/>
        <v>2495.5</v>
      </c>
      <c r="F15" s="37">
        <f t="shared" si="7"/>
        <v>18666.666619999996</v>
      </c>
      <c r="G15" s="38">
        <f t="shared" si="7"/>
        <v>1913.5</v>
      </c>
      <c r="H15" s="37">
        <f t="shared" si="7"/>
        <v>2333.33331</v>
      </c>
      <c r="I15" s="38">
        <f>SUM(I8:I14)</f>
        <v>0</v>
      </c>
      <c r="J15" s="37">
        <f>SUM(J8:J14)</f>
        <v>0</v>
      </c>
      <c r="K15" s="35">
        <f t="shared" si="7"/>
        <v>6269.1</v>
      </c>
      <c r="L15" s="36">
        <f t="shared" si="7"/>
        <v>21000</v>
      </c>
      <c r="M15" s="35">
        <f t="shared" si="7"/>
        <v>786.7</v>
      </c>
      <c r="N15" s="317">
        <f t="shared" si="7"/>
        <v>12769.8</v>
      </c>
      <c r="O15" s="38">
        <f t="shared" si="7"/>
        <v>13556.5</v>
      </c>
      <c r="P15" s="36">
        <f t="shared" si="7"/>
        <v>14000</v>
      </c>
      <c r="Q15" s="35">
        <f t="shared" si="7"/>
        <v>40496.800000000003</v>
      </c>
      <c r="R15" s="36">
        <f t="shared" si="7"/>
        <v>21676.666619999996</v>
      </c>
      <c r="S15" s="35">
        <f t="shared" si="7"/>
        <v>143029.20000000001</v>
      </c>
      <c r="T15" s="36">
        <f t="shared" si="7"/>
        <v>136009.99985999998</v>
      </c>
      <c r="U15" s="35">
        <f t="shared" si="7"/>
        <v>0</v>
      </c>
      <c r="V15" s="36">
        <f t="shared" si="7"/>
        <v>466.66661999999991</v>
      </c>
      <c r="W15" s="35">
        <f t="shared" si="7"/>
        <v>143029.20000000001</v>
      </c>
      <c r="X15" s="36">
        <f t="shared" si="7"/>
        <v>136476.66647999999</v>
      </c>
      <c r="Y15" s="39" t="s">
        <v>11</v>
      </c>
      <c r="Z15" s="40">
        <f>SUM(Z8:Z14)/7</f>
        <v>8.4285714285714288</v>
      </c>
      <c r="AA15" s="41" t="s">
        <v>7</v>
      </c>
      <c r="AB15" s="42"/>
    </row>
    <row r="16" spans="1:28" ht="18.600000000000001" customHeight="1" x14ac:dyDescent="0.25">
      <c r="A16" s="23">
        <f>SUM(A14+1)</f>
        <v>10</v>
      </c>
      <c r="B16" s="24" t="s">
        <v>12</v>
      </c>
      <c r="C16" s="25">
        <v>13572</v>
      </c>
      <c r="D16" s="26">
        <v>8333.3333299999995</v>
      </c>
      <c r="E16" s="25">
        <v>4225.8</v>
      </c>
      <c r="F16" s="27">
        <v>2666.6666599999999</v>
      </c>
      <c r="G16" s="28">
        <v>719.3</v>
      </c>
      <c r="H16" s="27">
        <v>333.33332999999999</v>
      </c>
      <c r="I16" s="28">
        <v>0</v>
      </c>
      <c r="J16" s="27"/>
      <c r="K16" s="25">
        <v>5024</v>
      </c>
      <c r="L16" s="26">
        <v>3000</v>
      </c>
      <c r="M16" s="25">
        <v>0</v>
      </c>
      <c r="N16" s="28">
        <v>0</v>
      </c>
      <c r="O16" s="252">
        <f t="shared" ref="O16:O22" si="8">M16+N16</f>
        <v>0</v>
      </c>
      <c r="P16" s="26">
        <v>2000</v>
      </c>
      <c r="Q16" s="25">
        <v>3569.1</v>
      </c>
      <c r="R16" s="26">
        <v>3096.6666599999999</v>
      </c>
      <c r="S16" s="184">
        <f t="shared" ref="S16:S22" si="9">C16+E16+G16+I16+K16+O16+Q16</f>
        <v>27110.199999999997</v>
      </c>
      <c r="T16" s="90">
        <f t="shared" ref="T16:T22" si="10">D16+F16+H16+J16+L16+P16+R16</f>
        <v>19429.999980000001</v>
      </c>
      <c r="U16" s="25"/>
      <c r="V16" s="26">
        <v>66.666659999999993</v>
      </c>
      <c r="W16" s="110">
        <f t="shared" ref="W16:X22" si="11">SUM(S16+U16)</f>
        <v>27110.199999999997</v>
      </c>
      <c r="X16" s="111">
        <f t="shared" si="11"/>
        <v>19496.666639999999</v>
      </c>
      <c r="Y16" s="29" t="s">
        <v>111</v>
      </c>
      <c r="Z16" s="30">
        <v>17</v>
      </c>
      <c r="AA16" s="31" t="s">
        <v>7</v>
      </c>
      <c r="AB16" s="32" t="s">
        <v>70</v>
      </c>
    </row>
    <row r="17" spans="1:28" ht="18.600000000000001" customHeight="1" x14ac:dyDescent="0.25">
      <c r="A17" s="47">
        <f t="shared" ref="A17:A22" si="12">SUM(A16+1)</f>
        <v>11</v>
      </c>
      <c r="B17" s="15" t="s">
        <v>13</v>
      </c>
      <c r="C17" s="16">
        <v>6530.6</v>
      </c>
      <c r="D17" s="17">
        <v>8333.3333299999995</v>
      </c>
      <c r="E17" s="16">
        <v>0</v>
      </c>
      <c r="F17" s="18">
        <v>2666.6666599999999</v>
      </c>
      <c r="G17" s="19">
        <v>0</v>
      </c>
      <c r="H17" s="18">
        <v>333.33332999999999</v>
      </c>
      <c r="I17" s="19">
        <v>0</v>
      </c>
      <c r="J17" s="18"/>
      <c r="K17" s="16">
        <v>0</v>
      </c>
      <c r="L17" s="17">
        <v>3000</v>
      </c>
      <c r="M17" s="16">
        <v>0</v>
      </c>
      <c r="N17" s="19">
        <v>0</v>
      </c>
      <c r="O17" s="251">
        <f>M17+N17</f>
        <v>0</v>
      </c>
      <c r="P17" s="17">
        <v>2000</v>
      </c>
      <c r="Q17" s="16">
        <v>3911.5</v>
      </c>
      <c r="R17" s="17">
        <v>3096.6666599999999</v>
      </c>
      <c r="S17" s="91">
        <f t="shared" si="9"/>
        <v>10442.1</v>
      </c>
      <c r="T17" s="89">
        <f t="shared" si="10"/>
        <v>19429.999980000001</v>
      </c>
      <c r="U17" s="16"/>
      <c r="V17" s="17">
        <v>66.666659999999993</v>
      </c>
      <c r="W17" s="110">
        <f t="shared" si="11"/>
        <v>10442.1</v>
      </c>
      <c r="X17" s="111">
        <f t="shared" si="11"/>
        <v>19496.666639999999</v>
      </c>
      <c r="Y17" s="45" t="s">
        <v>76</v>
      </c>
      <c r="Z17" s="30">
        <v>15</v>
      </c>
      <c r="AA17" s="21" t="s">
        <v>7</v>
      </c>
      <c r="AB17" s="22"/>
    </row>
    <row r="18" spans="1:28" ht="18.600000000000001" customHeight="1" x14ac:dyDescent="0.25">
      <c r="A18" s="47">
        <f t="shared" si="12"/>
        <v>12</v>
      </c>
      <c r="B18" s="15" t="s">
        <v>14</v>
      </c>
      <c r="C18" s="16">
        <v>5186.8999999999996</v>
      </c>
      <c r="D18" s="17">
        <v>8333.3333299999995</v>
      </c>
      <c r="E18" s="16">
        <v>10.199999999999999</v>
      </c>
      <c r="F18" s="18">
        <v>2666.6666599999999</v>
      </c>
      <c r="G18" s="19">
        <v>0</v>
      </c>
      <c r="H18" s="18">
        <v>333.33332999999999</v>
      </c>
      <c r="I18" s="19">
        <v>0</v>
      </c>
      <c r="J18" s="18"/>
      <c r="K18" s="16">
        <v>1625.9</v>
      </c>
      <c r="L18" s="17">
        <v>3000</v>
      </c>
      <c r="M18" s="16">
        <v>0</v>
      </c>
      <c r="N18" s="19">
        <v>0</v>
      </c>
      <c r="O18" s="251">
        <f t="shared" si="8"/>
        <v>0</v>
      </c>
      <c r="P18" s="17">
        <v>2000</v>
      </c>
      <c r="Q18" s="16">
        <v>2828.04</v>
      </c>
      <c r="R18" s="17">
        <v>3096.6666599999999</v>
      </c>
      <c r="S18" s="91">
        <f t="shared" si="9"/>
        <v>9651.0400000000009</v>
      </c>
      <c r="T18" s="89">
        <f t="shared" si="10"/>
        <v>19429.999980000001</v>
      </c>
      <c r="U18" s="16"/>
      <c r="V18" s="17">
        <v>66.666659999999993</v>
      </c>
      <c r="W18" s="110">
        <f t="shared" si="11"/>
        <v>9651.0400000000009</v>
      </c>
      <c r="X18" s="111">
        <f t="shared" si="11"/>
        <v>19496.666639999999</v>
      </c>
      <c r="Y18" s="45" t="s">
        <v>112</v>
      </c>
      <c r="Z18" s="30">
        <v>13</v>
      </c>
      <c r="AA18" s="21" t="s">
        <v>7</v>
      </c>
      <c r="AB18" s="22"/>
    </row>
    <row r="19" spans="1:28" ht="18.600000000000001" customHeight="1" x14ac:dyDescent="0.25">
      <c r="A19" s="47">
        <f t="shared" si="12"/>
        <v>13</v>
      </c>
      <c r="B19" s="15" t="s">
        <v>15</v>
      </c>
      <c r="C19" s="16">
        <v>8008.9</v>
      </c>
      <c r="D19" s="17">
        <v>8333.3333299999995</v>
      </c>
      <c r="E19" s="16">
        <v>0</v>
      </c>
      <c r="F19" s="18">
        <v>2666.6666599999999</v>
      </c>
      <c r="G19" s="19">
        <v>0</v>
      </c>
      <c r="H19" s="18">
        <v>333.33332999999999</v>
      </c>
      <c r="I19" s="19">
        <v>0</v>
      </c>
      <c r="J19" s="18"/>
      <c r="K19" s="16">
        <v>0</v>
      </c>
      <c r="L19" s="17">
        <v>3000</v>
      </c>
      <c r="M19" s="16">
        <v>0</v>
      </c>
      <c r="N19" s="19">
        <v>0</v>
      </c>
      <c r="O19" s="251">
        <f t="shared" si="8"/>
        <v>0</v>
      </c>
      <c r="P19" s="17">
        <v>2000</v>
      </c>
      <c r="Q19" s="16">
        <v>3645</v>
      </c>
      <c r="R19" s="17">
        <v>3096.6666599999999</v>
      </c>
      <c r="S19" s="91">
        <f t="shared" si="9"/>
        <v>11653.9</v>
      </c>
      <c r="T19" s="89">
        <f t="shared" si="10"/>
        <v>19429.999980000001</v>
      </c>
      <c r="U19" s="16"/>
      <c r="V19" s="17">
        <v>66.666659999999993</v>
      </c>
      <c r="W19" s="110">
        <f t="shared" si="11"/>
        <v>11653.9</v>
      </c>
      <c r="X19" s="111">
        <f t="shared" si="11"/>
        <v>19496.666639999999</v>
      </c>
      <c r="Y19" s="45" t="s">
        <v>113</v>
      </c>
      <c r="Z19" s="30">
        <v>5</v>
      </c>
      <c r="AA19" s="21" t="s">
        <v>7</v>
      </c>
      <c r="AB19" s="22"/>
    </row>
    <row r="20" spans="1:28" ht="18.600000000000001" customHeight="1" x14ac:dyDescent="0.25">
      <c r="A20" s="47">
        <f t="shared" si="12"/>
        <v>14</v>
      </c>
      <c r="B20" s="238" t="s">
        <v>6</v>
      </c>
      <c r="C20" s="20">
        <v>8369.7999999999993</v>
      </c>
      <c r="D20" s="230">
        <v>8333.3333299999995</v>
      </c>
      <c r="E20" s="20">
        <v>358</v>
      </c>
      <c r="F20" s="231">
        <v>2666.6666599999999</v>
      </c>
      <c r="G20" s="239">
        <v>394.5</v>
      </c>
      <c r="H20" s="231">
        <v>333.33332999999999</v>
      </c>
      <c r="I20" s="239">
        <v>0</v>
      </c>
      <c r="J20" s="231"/>
      <c r="K20" s="20">
        <v>0</v>
      </c>
      <c r="L20" s="230">
        <v>3000</v>
      </c>
      <c r="M20" s="20">
        <v>830</v>
      </c>
      <c r="N20" s="239">
        <v>1335</v>
      </c>
      <c r="O20" s="263">
        <f t="shared" si="8"/>
        <v>2165</v>
      </c>
      <c r="P20" s="230">
        <v>2000</v>
      </c>
      <c r="Q20" s="16">
        <v>4963.2</v>
      </c>
      <c r="R20" s="230">
        <v>3096.6666599999999</v>
      </c>
      <c r="S20" s="232">
        <f t="shared" si="9"/>
        <v>16250.5</v>
      </c>
      <c r="T20" s="233">
        <f t="shared" si="10"/>
        <v>19429.999980000001</v>
      </c>
      <c r="U20" s="20"/>
      <c r="V20" s="230">
        <v>66.666659999999993</v>
      </c>
      <c r="W20" s="110">
        <f t="shared" si="11"/>
        <v>16250.5</v>
      </c>
      <c r="X20" s="111">
        <f t="shared" si="11"/>
        <v>19496.666639999999</v>
      </c>
      <c r="Y20" s="50" t="s">
        <v>63</v>
      </c>
      <c r="Z20" s="30">
        <v>11</v>
      </c>
      <c r="AA20" s="241" t="s">
        <v>7</v>
      </c>
      <c r="AB20" s="242"/>
    </row>
    <row r="21" spans="1:28" ht="18.600000000000001" customHeight="1" x14ac:dyDescent="0.25">
      <c r="A21" s="23">
        <f t="shared" si="12"/>
        <v>15</v>
      </c>
      <c r="B21" s="24" t="s">
        <v>8</v>
      </c>
      <c r="C21" s="25">
        <v>12740.7</v>
      </c>
      <c r="D21" s="26">
        <v>8333.3333299999995</v>
      </c>
      <c r="E21" s="25">
        <v>0</v>
      </c>
      <c r="F21" s="27">
        <v>2666.6666599999999</v>
      </c>
      <c r="G21" s="28">
        <v>75.3</v>
      </c>
      <c r="H21" s="27">
        <v>333.33332999999999</v>
      </c>
      <c r="I21" s="28">
        <v>0</v>
      </c>
      <c r="J21" s="27"/>
      <c r="K21" s="25">
        <v>6416.2</v>
      </c>
      <c r="L21" s="26">
        <v>3000</v>
      </c>
      <c r="M21" s="25">
        <v>0</v>
      </c>
      <c r="N21" s="28">
        <v>0</v>
      </c>
      <c r="O21" s="252">
        <f t="shared" si="8"/>
        <v>0</v>
      </c>
      <c r="P21" s="26">
        <v>2000</v>
      </c>
      <c r="Q21" s="25">
        <v>5849.8</v>
      </c>
      <c r="R21" s="26">
        <v>3096.6666599999999</v>
      </c>
      <c r="S21" s="184">
        <f t="shared" si="9"/>
        <v>25082</v>
      </c>
      <c r="T21" s="90">
        <f t="shared" si="10"/>
        <v>19429.999980000001</v>
      </c>
      <c r="U21" s="25"/>
      <c r="V21" s="26">
        <v>66.666659999999993</v>
      </c>
      <c r="W21" s="92">
        <f t="shared" si="11"/>
        <v>25082</v>
      </c>
      <c r="X21" s="95">
        <f t="shared" si="11"/>
        <v>19496.666639999999</v>
      </c>
      <c r="Y21" s="29" t="s">
        <v>114</v>
      </c>
      <c r="Z21" s="30">
        <v>8</v>
      </c>
      <c r="AA21" s="31" t="s">
        <v>7</v>
      </c>
      <c r="AB21" s="32"/>
    </row>
    <row r="22" spans="1:28" s="43" customFormat="1" ht="18.600000000000001" customHeight="1" x14ac:dyDescent="0.25">
      <c r="A22" s="23">
        <f t="shared" si="12"/>
        <v>16</v>
      </c>
      <c r="B22" s="24" t="s">
        <v>9</v>
      </c>
      <c r="C22" s="25">
        <v>12742.8</v>
      </c>
      <c r="D22" s="26">
        <v>8333.3333299999995</v>
      </c>
      <c r="E22" s="25">
        <v>0</v>
      </c>
      <c r="F22" s="27">
        <v>2666.6666599999999</v>
      </c>
      <c r="G22" s="28">
        <v>20.8</v>
      </c>
      <c r="H22" s="27">
        <v>333.33332999999999</v>
      </c>
      <c r="I22" s="28">
        <v>0</v>
      </c>
      <c r="J22" s="27"/>
      <c r="K22" s="25">
        <v>18989.3</v>
      </c>
      <c r="L22" s="26">
        <v>3000</v>
      </c>
      <c r="M22" s="25">
        <v>0</v>
      </c>
      <c r="N22" s="28">
        <v>0</v>
      </c>
      <c r="O22" s="252">
        <f t="shared" si="8"/>
        <v>0</v>
      </c>
      <c r="P22" s="26">
        <v>2000</v>
      </c>
      <c r="Q22" s="25">
        <v>2355.4</v>
      </c>
      <c r="R22" s="26">
        <v>3096.6666599999999</v>
      </c>
      <c r="S22" s="184">
        <f t="shared" si="9"/>
        <v>34108.299999999996</v>
      </c>
      <c r="T22" s="90">
        <f t="shared" si="10"/>
        <v>19429.999980000001</v>
      </c>
      <c r="U22" s="25"/>
      <c r="V22" s="26">
        <v>66.666659999999993</v>
      </c>
      <c r="W22" s="92">
        <f t="shared" si="11"/>
        <v>34108.299999999996</v>
      </c>
      <c r="X22" s="95">
        <f t="shared" si="11"/>
        <v>19496.666639999999</v>
      </c>
      <c r="Y22" s="29" t="s">
        <v>76</v>
      </c>
      <c r="Z22" s="30">
        <v>8</v>
      </c>
      <c r="AA22" s="31" t="s">
        <v>7</v>
      </c>
      <c r="AB22" s="32"/>
    </row>
    <row r="23" spans="1:28" ht="18.600000000000001" customHeight="1" x14ac:dyDescent="0.25">
      <c r="A23" s="33" t="s">
        <v>10</v>
      </c>
      <c r="B23" s="34">
        <f>SUM(B15+1)</f>
        <v>16</v>
      </c>
      <c r="C23" s="35">
        <f t="shared" ref="C23:X23" si="13">SUM(C16:C22)</f>
        <v>67151.7</v>
      </c>
      <c r="D23" s="36">
        <f t="shared" si="13"/>
        <v>58333.333310000002</v>
      </c>
      <c r="E23" s="35">
        <f t="shared" si="13"/>
        <v>4594</v>
      </c>
      <c r="F23" s="37">
        <f t="shared" si="13"/>
        <v>18666.666619999996</v>
      </c>
      <c r="G23" s="38">
        <f t="shared" si="13"/>
        <v>1209.8999999999999</v>
      </c>
      <c r="H23" s="37">
        <f t="shared" si="13"/>
        <v>2333.33331</v>
      </c>
      <c r="I23" s="38">
        <f>SUM(I16:I22)</f>
        <v>0</v>
      </c>
      <c r="J23" s="37">
        <f>SUM(J16:J22)</f>
        <v>0</v>
      </c>
      <c r="K23" s="35">
        <f t="shared" si="13"/>
        <v>32055.399999999998</v>
      </c>
      <c r="L23" s="36">
        <f t="shared" si="13"/>
        <v>21000</v>
      </c>
      <c r="M23" s="35">
        <f t="shared" si="13"/>
        <v>830</v>
      </c>
      <c r="N23" s="38">
        <f t="shared" si="13"/>
        <v>1335</v>
      </c>
      <c r="O23" s="82">
        <f t="shared" si="13"/>
        <v>2165</v>
      </c>
      <c r="P23" s="36">
        <f t="shared" si="13"/>
        <v>14000</v>
      </c>
      <c r="Q23" s="35">
        <f t="shared" si="13"/>
        <v>27122.04</v>
      </c>
      <c r="R23" s="36">
        <f t="shared" si="13"/>
        <v>21676.666619999996</v>
      </c>
      <c r="S23" s="35">
        <f t="shared" si="13"/>
        <v>134298.03999999998</v>
      </c>
      <c r="T23" s="36">
        <f t="shared" si="13"/>
        <v>136009.99985999998</v>
      </c>
      <c r="U23" s="35">
        <f t="shared" si="13"/>
        <v>0</v>
      </c>
      <c r="V23" s="36">
        <f t="shared" si="13"/>
        <v>466.66661999999991</v>
      </c>
      <c r="W23" s="35">
        <f t="shared" si="13"/>
        <v>134298.03999999998</v>
      </c>
      <c r="X23" s="36">
        <f t="shared" si="13"/>
        <v>136476.66647999999</v>
      </c>
      <c r="Y23" s="39" t="s">
        <v>11</v>
      </c>
      <c r="Z23" s="40">
        <f>SUM(Z16:Z22)/7</f>
        <v>11</v>
      </c>
      <c r="AA23" s="41" t="s">
        <v>7</v>
      </c>
      <c r="AB23" s="42"/>
    </row>
    <row r="24" spans="1:28" ht="18.600000000000001" customHeight="1" x14ac:dyDescent="0.25">
      <c r="A24" s="47">
        <f>SUM(A22+1)</f>
        <v>17</v>
      </c>
      <c r="B24" s="238" t="s">
        <v>12</v>
      </c>
      <c r="C24" s="20">
        <v>4347.2</v>
      </c>
      <c r="D24" s="230">
        <v>8333.3333299999995</v>
      </c>
      <c r="E24" s="20">
        <v>227.5</v>
      </c>
      <c r="F24" s="231">
        <v>2666.6666599999999</v>
      </c>
      <c r="G24" s="239">
        <v>194.7</v>
      </c>
      <c r="H24" s="231">
        <v>333.33332999999999</v>
      </c>
      <c r="I24" s="239">
        <v>0</v>
      </c>
      <c r="J24" s="231"/>
      <c r="K24" s="20">
        <v>2663.2</v>
      </c>
      <c r="L24" s="230">
        <v>3000</v>
      </c>
      <c r="M24" s="20">
        <v>24</v>
      </c>
      <c r="N24" s="239">
        <v>480</v>
      </c>
      <c r="O24" s="263">
        <f t="shared" ref="O24:O30" si="14">M24+N24</f>
        <v>504</v>
      </c>
      <c r="P24" s="230">
        <v>2000</v>
      </c>
      <c r="Q24" s="20">
        <v>5118.8</v>
      </c>
      <c r="R24" s="230">
        <v>3096.6666599999999</v>
      </c>
      <c r="S24" s="232">
        <f t="shared" ref="S24:S30" si="15">C24+E24+G24+I24+K24+O24+Q24</f>
        <v>13055.4</v>
      </c>
      <c r="T24" s="233">
        <f t="shared" ref="T24:T30" si="16">D24+F24+H24+J24+L24+P24+R24</f>
        <v>19429.999980000001</v>
      </c>
      <c r="U24" s="20"/>
      <c r="V24" s="230">
        <v>66.666659999999993</v>
      </c>
      <c r="W24" s="110">
        <f t="shared" ref="W24:X30" si="17">SUM(S24+U24)</f>
        <v>13055.4</v>
      </c>
      <c r="X24" s="111">
        <f t="shared" si="17"/>
        <v>19496.666639999999</v>
      </c>
      <c r="Y24" s="29" t="s">
        <v>108</v>
      </c>
      <c r="Z24" s="30">
        <v>14</v>
      </c>
      <c r="AA24" s="31" t="s">
        <v>7</v>
      </c>
      <c r="AB24" s="32"/>
    </row>
    <row r="25" spans="1:28" ht="18.600000000000001" customHeight="1" x14ac:dyDescent="0.25">
      <c r="A25" s="47">
        <f t="shared" ref="A25:A30" si="18">SUM(A24+1)</f>
        <v>18</v>
      </c>
      <c r="B25" s="15" t="s">
        <v>13</v>
      </c>
      <c r="C25" s="16">
        <v>5728.9</v>
      </c>
      <c r="D25" s="17">
        <v>8333.3333299999995</v>
      </c>
      <c r="E25" s="16">
        <v>352.6</v>
      </c>
      <c r="F25" s="18">
        <v>2666.6666599999999</v>
      </c>
      <c r="G25" s="19">
        <v>150.5</v>
      </c>
      <c r="H25" s="18">
        <v>333.33332999999999</v>
      </c>
      <c r="I25" s="19">
        <v>0</v>
      </c>
      <c r="J25" s="18"/>
      <c r="K25" s="16">
        <v>0</v>
      </c>
      <c r="L25" s="17">
        <v>3000</v>
      </c>
      <c r="M25" s="16">
        <v>1162.8</v>
      </c>
      <c r="N25" s="19">
        <v>7622</v>
      </c>
      <c r="O25" s="251">
        <f>M25+N25</f>
        <v>8784.7999999999993</v>
      </c>
      <c r="P25" s="17">
        <v>2000</v>
      </c>
      <c r="Q25" s="16">
        <v>7514.8</v>
      </c>
      <c r="R25" s="17">
        <v>3096.6666599999999</v>
      </c>
      <c r="S25" s="91">
        <f t="shared" si="15"/>
        <v>22531.599999999999</v>
      </c>
      <c r="T25" s="89">
        <f t="shared" si="16"/>
        <v>19429.999980000001</v>
      </c>
      <c r="U25" s="16"/>
      <c r="V25" s="17">
        <v>66.666659999999993</v>
      </c>
      <c r="W25" s="110">
        <f t="shared" si="17"/>
        <v>22531.599999999999</v>
      </c>
      <c r="X25" s="111">
        <f t="shared" si="17"/>
        <v>19496.666639999999</v>
      </c>
      <c r="Y25" s="45" t="s">
        <v>115</v>
      </c>
      <c r="Z25" s="30">
        <v>12</v>
      </c>
      <c r="AA25" s="21" t="s">
        <v>7</v>
      </c>
      <c r="AB25" s="22"/>
    </row>
    <row r="26" spans="1:28" ht="18.600000000000001" customHeight="1" x14ac:dyDescent="0.25">
      <c r="A26" s="47">
        <f t="shared" si="18"/>
        <v>19</v>
      </c>
      <c r="B26" s="15" t="s">
        <v>14</v>
      </c>
      <c r="C26" s="16">
        <v>9713.7999999999993</v>
      </c>
      <c r="D26" s="17">
        <v>8333.3333299999995</v>
      </c>
      <c r="E26" s="16">
        <v>0</v>
      </c>
      <c r="F26" s="18">
        <v>2666.6666599999999</v>
      </c>
      <c r="G26" s="19">
        <v>70.7</v>
      </c>
      <c r="H26" s="18">
        <v>333.33332999999999</v>
      </c>
      <c r="I26" s="19">
        <v>0</v>
      </c>
      <c r="J26" s="18"/>
      <c r="K26" s="16">
        <v>0</v>
      </c>
      <c r="L26" s="17">
        <v>3000</v>
      </c>
      <c r="M26" s="16">
        <v>284.3</v>
      </c>
      <c r="N26" s="19">
        <v>7056</v>
      </c>
      <c r="O26" s="251">
        <f t="shared" si="14"/>
        <v>7340.3</v>
      </c>
      <c r="P26" s="17">
        <v>2000</v>
      </c>
      <c r="Q26" s="16">
        <v>8089.2</v>
      </c>
      <c r="R26" s="17">
        <v>3096.6666599999999</v>
      </c>
      <c r="S26" s="91">
        <f>C26+E26+G26+I26+K26+O26+Q26</f>
        <v>25214</v>
      </c>
      <c r="T26" s="89">
        <f t="shared" si="16"/>
        <v>19429.999980000001</v>
      </c>
      <c r="U26" s="16"/>
      <c r="V26" s="17">
        <v>66.666659999999993</v>
      </c>
      <c r="W26" s="110">
        <f t="shared" si="17"/>
        <v>25214</v>
      </c>
      <c r="X26" s="111">
        <f t="shared" si="17"/>
        <v>19496.666639999999</v>
      </c>
      <c r="Y26" s="45" t="s">
        <v>116</v>
      </c>
      <c r="Z26" s="30">
        <v>14</v>
      </c>
      <c r="AA26" s="21" t="s">
        <v>7</v>
      </c>
      <c r="AB26" s="22"/>
    </row>
    <row r="27" spans="1:28" ht="18.600000000000001" customHeight="1" x14ac:dyDescent="0.25">
      <c r="A27" s="47">
        <f t="shared" si="18"/>
        <v>20</v>
      </c>
      <c r="B27" s="15" t="s">
        <v>15</v>
      </c>
      <c r="C27" s="16">
        <v>4743.5</v>
      </c>
      <c r="D27" s="17">
        <v>8333.3333299999995</v>
      </c>
      <c r="E27" s="16">
        <v>0</v>
      </c>
      <c r="F27" s="18">
        <v>2666.6666599999999</v>
      </c>
      <c r="G27" s="19">
        <v>0</v>
      </c>
      <c r="H27" s="18">
        <v>333.33332999999999</v>
      </c>
      <c r="I27" s="19">
        <v>0</v>
      </c>
      <c r="J27" s="18"/>
      <c r="K27" s="16">
        <v>66</v>
      </c>
      <c r="L27" s="17">
        <v>3000</v>
      </c>
      <c r="M27" s="16">
        <v>0</v>
      </c>
      <c r="N27" s="239">
        <v>2519</v>
      </c>
      <c r="O27" s="251">
        <f t="shared" si="14"/>
        <v>2519</v>
      </c>
      <c r="P27" s="17">
        <v>2000</v>
      </c>
      <c r="Q27" s="16">
        <v>4133.3999999999996</v>
      </c>
      <c r="R27" s="17">
        <v>3096.6666599999999</v>
      </c>
      <c r="S27" s="91">
        <f>C27+E27+G27+I27+K27+O27+Q27</f>
        <v>11461.9</v>
      </c>
      <c r="T27" s="89">
        <f t="shared" si="16"/>
        <v>19429.999980000001</v>
      </c>
      <c r="U27" s="16"/>
      <c r="V27" s="17">
        <v>66.666659999999993</v>
      </c>
      <c r="W27" s="110">
        <f t="shared" si="17"/>
        <v>11461.9</v>
      </c>
      <c r="X27" s="111">
        <f t="shared" si="17"/>
        <v>19496.666639999999</v>
      </c>
      <c r="Y27" s="45" t="s">
        <v>117</v>
      </c>
      <c r="Z27" s="30">
        <v>13</v>
      </c>
      <c r="AA27" s="21" t="s">
        <v>7</v>
      </c>
      <c r="AB27" s="22"/>
    </row>
    <row r="28" spans="1:28" ht="18.600000000000001" customHeight="1" x14ac:dyDescent="0.25">
      <c r="A28" s="47">
        <f t="shared" si="18"/>
        <v>21</v>
      </c>
      <c r="B28" s="15" t="s">
        <v>6</v>
      </c>
      <c r="C28" s="16">
        <v>11122.1</v>
      </c>
      <c r="D28" s="17">
        <v>8333.3333299999995</v>
      </c>
      <c r="E28" s="16">
        <v>201.7</v>
      </c>
      <c r="F28" s="18">
        <v>2666.6666599999999</v>
      </c>
      <c r="G28" s="19">
        <v>18</v>
      </c>
      <c r="H28" s="18">
        <v>333.33332999999999</v>
      </c>
      <c r="I28" s="19">
        <v>0</v>
      </c>
      <c r="J28" s="18"/>
      <c r="K28" s="16">
        <v>3043.7</v>
      </c>
      <c r="L28" s="17">
        <v>3000</v>
      </c>
      <c r="M28" s="16">
        <v>0</v>
      </c>
      <c r="N28" s="19">
        <v>2020</v>
      </c>
      <c r="O28" s="251">
        <f t="shared" si="14"/>
        <v>2020</v>
      </c>
      <c r="P28" s="17">
        <v>2000</v>
      </c>
      <c r="Q28" s="16">
        <v>7648.1</v>
      </c>
      <c r="R28" s="17">
        <v>3096.6666599999999</v>
      </c>
      <c r="S28" s="91">
        <f t="shared" si="15"/>
        <v>24053.599999999999</v>
      </c>
      <c r="T28" s="89">
        <f t="shared" si="16"/>
        <v>19429.999980000001</v>
      </c>
      <c r="U28" s="16"/>
      <c r="V28" s="17">
        <v>66.666659999999993</v>
      </c>
      <c r="W28" s="110">
        <f t="shared" si="17"/>
        <v>24053.599999999999</v>
      </c>
      <c r="X28" s="111">
        <f t="shared" si="17"/>
        <v>19496.666639999999</v>
      </c>
      <c r="Y28" s="45" t="s">
        <v>116</v>
      </c>
      <c r="Z28" s="30">
        <v>14</v>
      </c>
      <c r="AA28" s="21" t="s">
        <v>7</v>
      </c>
      <c r="AB28" s="22"/>
    </row>
    <row r="29" spans="1:28" ht="18.600000000000001" customHeight="1" x14ac:dyDescent="0.25">
      <c r="A29" s="23">
        <f t="shared" si="18"/>
        <v>22</v>
      </c>
      <c r="B29" s="24" t="s">
        <v>8</v>
      </c>
      <c r="C29" s="25">
        <v>13439.7</v>
      </c>
      <c r="D29" s="26">
        <v>8333.3333299999995</v>
      </c>
      <c r="E29" s="25">
        <v>3602.3</v>
      </c>
      <c r="F29" s="27">
        <v>2666.6666599999999</v>
      </c>
      <c r="G29" s="28">
        <v>560.79999999999995</v>
      </c>
      <c r="H29" s="27">
        <v>333.33332999999999</v>
      </c>
      <c r="I29" s="28">
        <v>0</v>
      </c>
      <c r="J29" s="27"/>
      <c r="K29" s="25">
        <v>6693</v>
      </c>
      <c r="L29" s="26">
        <v>3000</v>
      </c>
      <c r="M29" s="25">
        <v>0</v>
      </c>
      <c r="N29" s="28">
        <v>1395</v>
      </c>
      <c r="O29" s="252">
        <f t="shared" si="14"/>
        <v>1395</v>
      </c>
      <c r="P29" s="26">
        <v>2000</v>
      </c>
      <c r="Q29" s="25">
        <v>7091.7</v>
      </c>
      <c r="R29" s="26">
        <v>3096.6666599999999</v>
      </c>
      <c r="S29" s="184">
        <f t="shared" si="15"/>
        <v>32782.5</v>
      </c>
      <c r="T29" s="90">
        <f t="shared" si="16"/>
        <v>19429.999980000001</v>
      </c>
      <c r="U29" s="25"/>
      <c r="V29" s="26">
        <v>66.666659999999993</v>
      </c>
      <c r="W29" s="92">
        <f t="shared" si="17"/>
        <v>32782.5</v>
      </c>
      <c r="X29" s="95">
        <f t="shared" si="17"/>
        <v>19496.666639999999</v>
      </c>
      <c r="Y29" s="29" t="s">
        <v>118</v>
      </c>
      <c r="Z29" s="30">
        <v>15</v>
      </c>
      <c r="AA29" s="31" t="s">
        <v>7</v>
      </c>
      <c r="AB29" s="32"/>
    </row>
    <row r="30" spans="1:28" s="43" customFormat="1" ht="18.600000000000001" customHeight="1" x14ac:dyDescent="0.25">
      <c r="A30" s="23">
        <f t="shared" si="18"/>
        <v>23</v>
      </c>
      <c r="B30" s="24" t="s">
        <v>9</v>
      </c>
      <c r="C30" s="25">
        <v>13882.8</v>
      </c>
      <c r="D30" s="26">
        <v>8333.3333299999995</v>
      </c>
      <c r="E30" s="25">
        <v>1821.9</v>
      </c>
      <c r="F30" s="27">
        <v>2666.6666599999999</v>
      </c>
      <c r="G30" s="28">
        <v>529.5</v>
      </c>
      <c r="H30" s="27">
        <v>333.33332999999999</v>
      </c>
      <c r="I30" s="28">
        <v>0</v>
      </c>
      <c r="J30" s="27"/>
      <c r="K30" s="25">
        <v>12913.3</v>
      </c>
      <c r="L30" s="26">
        <v>3000</v>
      </c>
      <c r="M30" s="25">
        <v>0</v>
      </c>
      <c r="N30" s="28">
        <v>0</v>
      </c>
      <c r="O30" s="252">
        <f t="shared" si="14"/>
        <v>0</v>
      </c>
      <c r="P30" s="26">
        <v>2000</v>
      </c>
      <c r="Q30" s="25">
        <v>3408.6</v>
      </c>
      <c r="R30" s="26">
        <v>3096.6666599999999</v>
      </c>
      <c r="S30" s="184">
        <f t="shared" si="15"/>
        <v>32556.1</v>
      </c>
      <c r="T30" s="90">
        <f t="shared" si="16"/>
        <v>19429.999980000001</v>
      </c>
      <c r="U30" s="25"/>
      <c r="V30" s="26">
        <v>66.666659999999993</v>
      </c>
      <c r="W30" s="92">
        <f t="shared" si="17"/>
        <v>32556.1</v>
      </c>
      <c r="X30" s="95">
        <f t="shared" si="17"/>
        <v>19496.666639999999</v>
      </c>
      <c r="Y30" s="29" t="s">
        <v>118</v>
      </c>
      <c r="Z30" s="30">
        <v>16</v>
      </c>
      <c r="AA30" s="31" t="s">
        <v>7</v>
      </c>
      <c r="AB30" s="32"/>
    </row>
    <row r="31" spans="1:28" ht="18.600000000000001" customHeight="1" x14ac:dyDescent="0.25">
      <c r="A31" s="33" t="s">
        <v>10</v>
      </c>
      <c r="B31" s="34">
        <f>SUM(B23+1)</f>
        <v>17</v>
      </c>
      <c r="C31" s="35">
        <f t="shared" ref="C31:X31" si="19">SUM(C24:C30)</f>
        <v>62978</v>
      </c>
      <c r="D31" s="36">
        <f t="shared" si="19"/>
        <v>58333.333310000002</v>
      </c>
      <c r="E31" s="35">
        <f t="shared" si="19"/>
        <v>6206</v>
      </c>
      <c r="F31" s="37">
        <f t="shared" si="19"/>
        <v>18666.666619999996</v>
      </c>
      <c r="G31" s="38">
        <f t="shared" si="19"/>
        <v>1524.1999999999998</v>
      </c>
      <c r="H31" s="37">
        <f t="shared" si="19"/>
        <v>2333.33331</v>
      </c>
      <c r="I31" s="38">
        <f>SUM(I24:I30)</f>
        <v>0</v>
      </c>
      <c r="J31" s="37">
        <f>SUM(J24:J30)</f>
        <v>0</v>
      </c>
      <c r="K31" s="35">
        <f t="shared" si="19"/>
        <v>25379.199999999997</v>
      </c>
      <c r="L31" s="36">
        <f t="shared" si="19"/>
        <v>21000</v>
      </c>
      <c r="M31" s="281">
        <f t="shared" si="19"/>
        <v>1471.1</v>
      </c>
      <c r="N31" s="309">
        <f t="shared" si="19"/>
        <v>21092</v>
      </c>
      <c r="O31" s="38">
        <f t="shared" si="19"/>
        <v>22563.1</v>
      </c>
      <c r="P31" s="36">
        <f t="shared" si="19"/>
        <v>14000</v>
      </c>
      <c r="Q31" s="35">
        <f>SUM(Q24:Q30)</f>
        <v>43004.599999999991</v>
      </c>
      <c r="R31" s="36">
        <f t="shared" si="19"/>
        <v>21676.666619999996</v>
      </c>
      <c r="S31" s="35">
        <f t="shared" si="19"/>
        <v>161655.1</v>
      </c>
      <c r="T31" s="36">
        <f t="shared" si="19"/>
        <v>136009.99985999998</v>
      </c>
      <c r="U31" s="35">
        <f t="shared" si="19"/>
        <v>0</v>
      </c>
      <c r="V31" s="36">
        <f t="shared" si="19"/>
        <v>466.66661999999991</v>
      </c>
      <c r="W31" s="35">
        <f t="shared" si="19"/>
        <v>161655.1</v>
      </c>
      <c r="X31" s="36">
        <f t="shared" si="19"/>
        <v>136476.66647999999</v>
      </c>
      <c r="Y31" s="39" t="s">
        <v>11</v>
      </c>
      <c r="Z31" s="40">
        <f>SUM(Z24:Z30)/7</f>
        <v>14</v>
      </c>
      <c r="AA31" s="41" t="s">
        <v>7</v>
      </c>
      <c r="AB31" s="42"/>
    </row>
    <row r="32" spans="1:28" ht="18.600000000000001" customHeight="1" x14ac:dyDescent="0.25">
      <c r="A32" s="44">
        <f>SUM(A30+1)</f>
        <v>24</v>
      </c>
      <c r="B32" s="15" t="s">
        <v>12</v>
      </c>
      <c r="C32" s="16">
        <v>7123.1</v>
      </c>
      <c r="D32" s="17">
        <v>8333.3333299999995</v>
      </c>
      <c r="E32" s="16">
        <v>5.2</v>
      </c>
      <c r="F32" s="18">
        <v>2666.6666599999999</v>
      </c>
      <c r="G32" s="19">
        <v>75</v>
      </c>
      <c r="H32" s="18">
        <v>333.33332999999999</v>
      </c>
      <c r="I32" s="19">
        <v>0</v>
      </c>
      <c r="J32" s="18"/>
      <c r="K32" s="16">
        <v>0</v>
      </c>
      <c r="L32" s="17">
        <v>3000</v>
      </c>
      <c r="M32" s="16">
        <v>0</v>
      </c>
      <c r="N32" s="19">
        <v>0</v>
      </c>
      <c r="O32" s="251">
        <f t="shared" ref="O32:O38" si="20">M32+N32</f>
        <v>0</v>
      </c>
      <c r="P32" s="17">
        <v>2000</v>
      </c>
      <c r="Q32" s="16">
        <v>4694.7</v>
      </c>
      <c r="R32" s="17">
        <v>3096.6666599999999</v>
      </c>
      <c r="S32" s="91">
        <f t="shared" ref="S32:S38" si="21">C32+E32+G32+I32+K32+O32+Q32</f>
        <v>11898</v>
      </c>
      <c r="T32" s="89">
        <f t="shared" ref="T32:T38" si="22">D32+F32+H32+J32+L32+P32+R32</f>
        <v>19429.999980000001</v>
      </c>
      <c r="U32" s="16"/>
      <c r="V32" s="17">
        <v>66.666659999999993</v>
      </c>
      <c r="W32" s="110">
        <f t="shared" ref="W32:X38" si="23">SUM(S32+U32)</f>
        <v>11898</v>
      </c>
      <c r="X32" s="111">
        <f t="shared" si="23"/>
        <v>19496.666639999999</v>
      </c>
      <c r="Y32" s="50" t="s">
        <v>119</v>
      </c>
      <c r="Z32" s="30">
        <v>12</v>
      </c>
      <c r="AA32" s="21" t="s">
        <v>7</v>
      </c>
      <c r="AB32" s="22"/>
    </row>
    <row r="33" spans="1:28" ht="18.600000000000001" customHeight="1" x14ac:dyDescent="0.25">
      <c r="A33" s="47">
        <f t="shared" ref="A33:A38" si="24">SUM(A32+1)</f>
        <v>25</v>
      </c>
      <c r="B33" s="15" t="s">
        <v>13</v>
      </c>
      <c r="C33" s="16">
        <v>6344.6</v>
      </c>
      <c r="D33" s="17">
        <v>8333.3333299999995</v>
      </c>
      <c r="E33" s="16">
        <v>17.399999999999999</v>
      </c>
      <c r="F33" s="18">
        <v>2666.6666599999999</v>
      </c>
      <c r="G33" s="19">
        <v>34.299999999999997</v>
      </c>
      <c r="H33" s="18">
        <v>333.33332999999999</v>
      </c>
      <c r="I33" s="19">
        <v>0</v>
      </c>
      <c r="J33" s="18"/>
      <c r="K33" s="16">
        <v>870.5</v>
      </c>
      <c r="L33" s="17">
        <v>3000</v>
      </c>
      <c r="M33" s="16">
        <v>0</v>
      </c>
      <c r="N33" s="19">
        <v>0</v>
      </c>
      <c r="O33" s="251">
        <f t="shared" si="20"/>
        <v>0</v>
      </c>
      <c r="P33" s="17">
        <v>2000</v>
      </c>
      <c r="Q33" s="16">
        <v>3050.21</v>
      </c>
      <c r="R33" s="17">
        <v>3096.6666599999999</v>
      </c>
      <c r="S33" s="91">
        <f t="shared" si="21"/>
        <v>10317.01</v>
      </c>
      <c r="T33" s="89">
        <f t="shared" si="22"/>
        <v>19429.999980000001</v>
      </c>
      <c r="U33" s="16"/>
      <c r="V33" s="17">
        <v>66.666659999999993</v>
      </c>
      <c r="W33" s="110">
        <f t="shared" si="23"/>
        <v>10317.01</v>
      </c>
      <c r="X33" s="111">
        <f t="shared" si="23"/>
        <v>19496.666639999999</v>
      </c>
      <c r="Y33" s="45" t="s">
        <v>117</v>
      </c>
      <c r="Z33" s="30">
        <v>12</v>
      </c>
      <c r="AA33" s="21" t="s">
        <v>7</v>
      </c>
      <c r="AB33" s="22"/>
    </row>
    <row r="34" spans="1:28" ht="18.600000000000001" customHeight="1" x14ac:dyDescent="0.25">
      <c r="A34" s="47">
        <f t="shared" si="24"/>
        <v>26</v>
      </c>
      <c r="B34" s="15" t="s">
        <v>14</v>
      </c>
      <c r="C34" s="16">
        <v>5178.3</v>
      </c>
      <c r="D34" s="17">
        <v>8333.3333299999995</v>
      </c>
      <c r="E34" s="16">
        <v>2090.1999999999998</v>
      </c>
      <c r="F34" s="18">
        <v>2666.6666599999999</v>
      </c>
      <c r="G34" s="19">
        <v>346</v>
      </c>
      <c r="H34" s="18">
        <v>333.33332999999999</v>
      </c>
      <c r="I34" s="19">
        <v>0</v>
      </c>
      <c r="J34" s="18"/>
      <c r="K34" s="16">
        <v>5923.6</v>
      </c>
      <c r="L34" s="17">
        <v>3000</v>
      </c>
      <c r="M34" s="16">
        <v>976.1</v>
      </c>
      <c r="N34" s="19">
        <v>4718</v>
      </c>
      <c r="O34" s="251">
        <f t="shared" si="20"/>
        <v>5694.1</v>
      </c>
      <c r="P34" s="17">
        <v>2000</v>
      </c>
      <c r="Q34" s="16">
        <v>7269.9</v>
      </c>
      <c r="R34" s="17">
        <v>3096.6666599999999</v>
      </c>
      <c r="S34" s="91">
        <f t="shared" si="21"/>
        <v>26502.1</v>
      </c>
      <c r="T34" s="89">
        <f t="shared" si="22"/>
        <v>19429.999980000001</v>
      </c>
      <c r="U34" s="16"/>
      <c r="V34" s="17">
        <v>66.666659999999993</v>
      </c>
      <c r="W34" s="110">
        <f t="shared" si="23"/>
        <v>26502.1</v>
      </c>
      <c r="X34" s="111">
        <f t="shared" si="23"/>
        <v>19496.666639999999</v>
      </c>
      <c r="Y34" s="45" t="s">
        <v>120</v>
      </c>
      <c r="Z34" s="30">
        <v>14</v>
      </c>
      <c r="AA34" s="21" t="s">
        <v>7</v>
      </c>
      <c r="AB34" s="22"/>
    </row>
    <row r="35" spans="1:28" ht="19.5" customHeight="1" x14ac:dyDescent="0.25">
      <c r="A35" s="47">
        <f t="shared" si="24"/>
        <v>27</v>
      </c>
      <c r="B35" s="15" t="s">
        <v>15</v>
      </c>
      <c r="C35" s="16">
        <v>5666</v>
      </c>
      <c r="D35" s="17">
        <v>8333.3333299999995</v>
      </c>
      <c r="E35" s="16">
        <v>2598.701</v>
      </c>
      <c r="F35" s="18">
        <v>2666.6666599999999</v>
      </c>
      <c r="G35" s="19">
        <v>966.6</v>
      </c>
      <c r="H35" s="18">
        <v>333.33332999999999</v>
      </c>
      <c r="I35" s="19">
        <v>0</v>
      </c>
      <c r="J35" s="18"/>
      <c r="K35" s="16">
        <v>0</v>
      </c>
      <c r="L35" s="17">
        <v>3000</v>
      </c>
      <c r="M35" s="16">
        <v>201.5</v>
      </c>
      <c r="N35" s="19">
        <v>5919</v>
      </c>
      <c r="O35" s="251">
        <f t="shared" si="20"/>
        <v>6120.5</v>
      </c>
      <c r="P35" s="17">
        <v>2000</v>
      </c>
      <c r="Q35" s="16">
        <v>2571.6</v>
      </c>
      <c r="R35" s="17">
        <v>3096.6666599999999</v>
      </c>
      <c r="S35" s="91">
        <f t="shared" si="21"/>
        <v>17923.401000000002</v>
      </c>
      <c r="T35" s="89">
        <f t="shared" si="22"/>
        <v>19429.999980000001</v>
      </c>
      <c r="U35" s="16"/>
      <c r="V35" s="17">
        <v>66.666659999999993</v>
      </c>
      <c r="W35" s="110">
        <f t="shared" si="23"/>
        <v>17923.401000000002</v>
      </c>
      <c r="X35" s="111">
        <f t="shared" si="23"/>
        <v>19496.666639999999</v>
      </c>
      <c r="Y35" s="45" t="s">
        <v>59</v>
      </c>
      <c r="Z35" s="30">
        <v>16</v>
      </c>
      <c r="AA35" s="21" t="s">
        <v>7</v>
      </c>
      <c r="AB35" s="22"/>
    </row>
    <row r="36" spans="1:28" ht="19.5" customHeight="1" x14ac:dyDescent="0.25">
      <c r="A36" s="47">
        <f t="shared" si="24"/>
        <v>28</v>
      </c>
      <c r="B36" s="15" t="s">
        <v>6</v>
      </c>
      <c r="C36" s="16">
        <v>9299</v>
      </c>
      <c r="D36" s="17">
        <v>8333.3333299999995</v>
      </c>
      <c r="E36" s="16">
        <v>0</v>
      </c>
      <c r="F36" s="18">
        <v>2666.6666599999999</v>
      </c>
      <c r="G36" s="19">
        <v>92.6</v>
      </c>
      <c r="H36" s="18">
        <v>333.33332999999999</v>
      </c>
      <c r="I36" s="19">
        <v>0</v>
      </c>
      <c r="J36" s="18"/>
      <c r="K36" s="16">
        <v>1832.9</v>
      </c>
      <c r="L36" s="17">
        <v>3000</v>
      </c>
      <c r="M36" s="16">
        <v>751.5</v>
      </c>
      <c r="N36" s="19">
        <v>4219.1000000000004</v>
      </c>
      <c r="O36" s="251">
        <f t="shared" si="20"/>
        <v>4970.6000000000004</v>
      </c>
      <c r="P36" s="17">
        <v>2000</v>
      </c>
      <c r="Q36" s="16">
        <v>8462.9</v>
      </c>
      <c r="R36" s="17">
        <v>3096.6666599999999</v>
      </c>
      <c r="S36" s="91">
        <f t="shared" si="21"/>
        <v>24658</v>
      </c>
      <c r="T36" s="89">
        <f t="shared" si="22"/>
        <v>19429.999980000001</v>
      </c>
      <c r="U36" s="16"/>
      <c r="V36" s="17">
        <v>66.666659999999993</v>
      </c>
      <c r="W36" s="110">
        <f>SUM(S36+U36)</f>
        <v>24658</v>
      </c>
      <c r="X36" s="111">
        <f>SUM(T36+V36)</f>
        <v>19496.666639999999</v>
      </c>
      <c r="Y36" s="45" t="s">
        <v>123</v>
      </c>
      <c r="Z36" s="30">
        <v>15</v>
      </c>
      <c r="AA36" s="21" t="s">
        <v>7</v>
      </c>
      <c r="AB36" s="22"/>
    </row>
    <row r="37" spans="1:28" ht="19.5" customHeight="1" x14ac:dyDescent="0.25">
      <c r="A37" s="23">
        <f t="shared" si="24"/>
        <v>29</v>
      </c>
      <c r="B37" s="24" t="s">
        <v>8</v>
      </c>
      <c r="C37" s="25">
        <v>10680.2</v>
      </c>
      <c r="D37" s="26">
        <v>8333.3333299999995</v>
      </c>
      <c r="E37" s="25">
        <v>3342.7</v>
      </c>
      <c r="F37" s="27">
        <v>2666.6666599999999</v>
      </c>
      <c r="G37" s="28">
        <v>746.5</v>
      </c>
      <c r="H37" s="27">
        <v>333.33332999999999</v>
      </c>
      <c r="I37" s="28">
        <v>0</v>
      </c>
      <c r="J37" s="27"/>
      <c r="K37" s="25">
        <v>6570.4</v>
      </c>
      <c r="L37" s="26">
        <v>3000</v>
      </c>
      <c r="M37" s="25">
        <v>35.5</v>
      </c>
      <c r="N37" s="28">
        <v>2007</v>
      </c>
      <c r="O37" s="252">
        <f t="shared" si="20"/>
        <v>2042.5</v>
      </c>
      <c r="P37" s="26">
        <v>2000</v>
      </c>
      <c r="Q37" s="25">
        <v>10838.7</v>
      </c>
      <c r="R37" s="26">
        <v>3096.6666599999999</v>
      </c>
      <c r="S37" s="184">
        <f t="shared" si="21"/>
        <v>34221</v>
      </c>
      <c r="T37" s="90">
        <f t="shared" si="22"/>
        <v>19429.999980000001</v>
      </c>
      <c r="U37" s="25"/>
      <c r="V37" s="26">
        <v>66.666659999999993</v>
      </c>
      <c r="W37" s="92">
        <f>SUM(S37+U37)</f>
        <v>34221</v>
      </c>
      <c r="X37" s="247">
        <f>SUM(T37+V37)</f>
        <v>19496.666639999999</v>
      </c>
      <c r="Y37" s="29" t="s">
        <v>124</v>
      </c>
      <c r="Z37" s="30">
        <v>19</v>
      </c>
      <c r="AA37" s="31" t="s">
        <v>7</v>
      </c>
      <c r="AB37" s="306"/>
    </row>
    <row r="38" spans="1:28" ht="19.5" customHeight="1" x14ac:dyDescent="0.25">
      <c r="A38" s="23">
        <f t="shared" si="24"/>
        <v>30</v>
      </c>
      <c r="B38" s="24" t="s">
        <v>9</v>
      </c>
      <c r="C38" s="25">
        <v>15682.6</v>
      </c>
      <c r="D38" s="26">
        <v>8333.3333299999995</v>
      </c>
      <c r="E38" s="25">
        <v>307</v>
      </c>
      <c r="F38" s="27">
        <v>2666.6666599999999</v>
      </c>
      <c r="G38" s="28">
        <v>170.2</v>
      </c>
      <c r="H38" s="27">
        <v>333.33332999999999</v>
      </c>
      <c r="I38" s="28">
        <v>0</v>
      </c>
      <c r="J38" s="27"/>
      <c r="K38" s="25">
        <v>4202.2</v>
      </c>
      <c r="L38" s="26">
        <v>3000</v>
      </c>
      <c r="M38" s="25">
        <v>129</v>
      </c>
      <c r="N38" s="28">
        <v>1136</v>
      </c>
      <c r="O38" s="252">
        <f t="shared" si="20"/>
        <v>1265</v>
      </c>
      <c r="P38" s="26">
        <v>2000</v>
      </c>
      <c r="Q38" s="25">
        <v>4302.2</v>
      </c>
      <c r="R38" s="26">
        <v>3096.6666599999999</v>
      </c>
      <c r="S38" s="184">
        <f t="shared" si="21"/>
        <v>25929.200000000001</v>
      </c>
      <c r="T38" s="90">
        <f t="shared" si="22"/>
        <v>19429.999980000001</v>
      </c>
      <c r="U38" s="25"/>
      <c r="V38" s="26">
        <v>66.666659999999993</v>
      </c>
      <c r="W38" s="92">
        <f t="shared" si="23"/>
        <v>25929.200000000001</v>
      </c>
      <c r="X38" s="247">
        <f t="shared" si="23"/>
        <v>19496.666639999999</v>
      </c>
      <c r="Y38" s="29" t="s">
        <v>113</v>
      </c>
      <c r="Z38" s="30">
        <v>16</v>
      </c>
      <c r="AA38" s="31" t="s">
        <v>7</v>
      </c>
      <c r="AB38" s="307"/>
    </row>
    <row r="39" spans="1:28" ht="18.600000000000001" customHeight="1" thickBot="1" x14ac:dyDescent="0.3">
      <c r="A39" s="33" t="s">
        <v>10</v>
      </c>
      <c r="B39" s="34">
        <f>SUM(B31+1)</f>
        <v>18</v>
      </c>
      <c r="C39" s="35">
        <f>SUM(C32:C38)</f>
        <v>59973.799999999996</v>
      </c>
      <c r="D39" s="36">
        <f t="shared" ref="D39:X39" si="25">SUM(D32:D38)</f>
        <v>58333.333310000002</v>
      </c>
      <c r="E39" s="35">
        <f t="shared" si="25"/>
        <v>8361.2010000000009</v>
      </c>
      <c r="F39" s="37">
        <f t="shared" si="25"/>
        <v>18666.666619999996</v>
      </c>
      <c r="G39" s="38">
        <f t="shared" si="25"/>
        <v>2431.1999999999998</v>
      </c>
      <c r="H39" s="37">
        <f t="shared" si="25"/>
        <v>2333.33331</v>
      </c>
      <c r="I39" s="38">
        <f>SUM(I32:I38)</f>
        <v>0</v>
      </c>
      <c r="J39" s="37">
        <f>SUM(J32:J38)</f>
        <v>0</v>
      </c>
      <c r="K39" s="35">
        <f t="shared" si="25"/>
        <v>19399.599999999999</v>
      </c>
      <c r="L39" s="36">
        <f t="shared" si="25"/>
        <v>21000</v>
      </c>
      <c r="M39" s="35">
        <f t="shared" si="25"/>
        <v>2093.6</v>
      </c>
      <c r="N39" s="82">
        <f t="shared" si="25"/>
        <v>17999.099999999999</v>
      </c>
      <c r="O39" s="82">
        <f t="shared" si="25"/>
        <v>20092.7</v>
      </c>
      <c r="P39" s="36">
        <f t="shared" si="25"/>
        <v>14000</v>
      </c>
      <c r="Q39" s="35">
        <f t="shared" si="25"/>
        <v>41190.209999999992</v>
      </c>
      <c r="R39" s="36">
        <f t="shared" si="25"/>
        <v>21676.666619999996</v>
      </c>
      <c r="S39" s="35">
        <f t="shared" si="25"/>
        <v>151448.71100000001</v>
      </c>
      <c r="T39" s="36">
        <f t="shared" si="25"/>
        <v>136009.99985999998</v>
      </c>
      <c r="U39" s="35">
        <f t="shared" si="25"/>
        <v>0</v>
      </c>
      <c r="V39" s="36">
        <f t="shared" si="25"/>
        <v>466.66661999999991</v>
      </c>
      <c r="W39" s="35">
        <f t="shared" si="25"/>
        <v>151448.71100000001</v>
      </c>
      <c r="X39" s="36">
        <f t="shared" si="25"/>
        <v>136476.66647999999</v>
      </c>
      <c r="Y39" s="39" t="s">
        <v>11</v>
      </c>
      <c r="Z39" s="40">
        <f>SUM(Z32:Z38)/5</f>
        <v>20.8</v>
      </c>
      <c r="AA39" s="41" t="s">
        <v>7</v>
      </c>
      <c r="AB39" s="308"/>
    </row>
    <row r="40" spans="1:28" ht="19.149999999999999" customHeight="1" x14ac:dyDescent="0.25">
      <c r="A40" s="176" t="s">
        <v>16</v>
      </c>
      <c r="B40" s="128"/>
      <c r="C40" s="116">
        <f>SUM(C7+C15+C23+C31+C39)</f>
        <v>289865</v>
      </c>
      <c r="D40" s="117">
        <f t="shared" ref="D40:X40" si="26">SUM(D7+D15+D23+D31+D39)</f>
        <v>249999.99990000005</v>
      </c>
      <c r="E40" s="116">
        <f t="shared" si="26"/>
        <v>22135.201000000001</v>
      </c>
      <c r="F40" s="117">
        <f t="shared" si="26"/>
        <v>79999.999799999991</v>
      </c>
      <c r="G40" s="116">
        <f t="shared" si="26"/>
        <v>7621.2</v>
      </c>
      <c r="H40" s="117">
        <f t="shared" si="26"/>
        <v>9999.9998999999989</v>
      </c>
      <c r="I40" s="116">
        <f>SUM(I7+I15+I23+I31+I39)</f>
        <v>0</v>
      </c>
      <c r="J40" s="117">
        <f>SUM(J7+J15+J23+J31+J39)</f>
        <v>0</v>
      </c>
      <c r="K40" s="116">
        <f t="shared" si="26"/>
        <v>104357.4</v>
      </c>
      <c r="L40" s="117">
        <f t="shared" si="26"/>
        <v>90000</v>
      </c>
      <c r="M40" s="116">
        <f t="shared" si="26"/>
        <v>5408.7</v>
      </c>
      <c r="N40" s="117">
        <f t="shared" si="26"/>
        <v>53195.9</v>
      </c>
      <c r="O40" s="117">
        <f>SUM(O7+O15+O23+O31+O39)</f>
        <v>58604.599999999991</v>
      </c>
      <c r="P40" s="117">
        <f>SUM(P7+P15+P23+P31+P39)</f>
        <v>60000</v>
      </c>
      <c r="Q40" s="116">
        <f>SUM(Q7+Q15+Q23+Q31+Q39)</f>
        <v>161692.66999999998</v>
      </c>
      <c r="R40" s="117">
        <f t="shared" si="26"/>
        <v>92899.999799999991</v>
      </c>
      <c r="S40" s="116">
        <f t="shared" si="26"/>
        <v>644276.071</v>
      </c>
      <c r="T40" s="117">
        <f t="shared" si="26"/>
        <v>582899.99939999986</v>
      </c>
      <c r="U40" s="116">
        <f t="shared" si="26"/>
        <v>0</v>
      </c>
      <c r="V40" s="117">
        <f t="shared" si="26"/>
        <v>1999.9997999999998</v>
      </c>
      <c r="W40" s="116">
        <f t="shared" si="26"/>
        <v>644276.071</v>
      </c>
      <c r="X40" s="117">
        <f t="shared" si="26"/>
        <v>584899.99919999996</v>
      </c>
      <c r="Y40" s="127" t="s">
        <v>16</v>
      </c>
      <c r="Z40" s="102"/>
      <c r="AA40" s="103"/>
      <c r="AB40" s="104"/>
    </row>
    <row r="41" spans="1:28" ht="19.5" customHeight="1" thickBot="1" x14ac:dyDescent="0.3">
      <c r="A41" s="178" t="s">
        <v>28</v>
      </c>
      <c r="B41" s="179"/>
      <c r="C41" s="65">
        <f t="shared" ref="C41:X41" si="27">C40/30</f>
        <v>9662.1666666666661</v>
      </c>
      <c r="D41" s="66">
        <f t="shared" si="27"/>
        <v>8333.3333300000013</v>
      </c>
      <c r="E41" s="65">
        <f t="shared" si="27"/>
        <v>737.84003333333339</v>
      </c>
      <c r="F41" s="66">
        <f t="shared" si="27"/>
        <v>2666.6666599999999</v>
      </c>
      <c r="G41" s="65">
        <f t="shared" si="27"/>
        <v>254.04</v>
      </c>
      <c r="H41" s="66">
        <f t="shared" si="27"/>
        <v>333.33332999999999</v>
      </c>
      <c r="I41" s="65">
        <f>I40/30</f>
        <v>0</v>
      </c>
      <c r="J41" s="66">
        <f>J40/30</f>
        <v>0</v>
      </c>
      <c r="K41" s="65">
        <f t="shared" si="27"/>
        <v>3478.58</v>
      </c>
      <c r="L41" s="66">
        <f t="shared" si="27"/>
        <v>3000</v>
      </c>
      <c r="M41" s="65">
        <f t="shared" si="27"/>
        <v>180.29</v>
      </c>
      <c r="N41" s="83"/>
      <c r="O41" s="253"/>
      <c r="P41" s="66">
        <f t="shared" si="27"/>
        <v>2000</v>
      </c>
      <c r="Q41" s="65">
        <f t="shared" si="27"/>
        <v>5389.755666666666</v>
      </c>
      <c r="R41" s="66">
        <f t="shared" si="27"/>
        <v>3096.6666599999999</v>
      </c>
      <c r="S41" s="65">
        <f t="shared" si="27"/>
        <v>21475.869033333332</v>
      </c>
      <c r="T41" s="66">
        <f t="shared" si="27"/>
        <v>19429.999979999997</v>
      </c>
      <c r="U41" s="65">
        <f t="shared" si="27"/>
        <v>0</v>
      </c>
      <c r="V41" s="66">
        <f t="shared" si="27"/>
        <v>66.666659999999993</v>
      </c>
      <c r="W41" s="65">
        <f t="shared" si="27"/>
        <v>21475.869033333332</v>
      </c>
      <c r="X41" s="66">
        <f t="shared" si="27"/>
        <v>19496.666639999999</v>
      </c>
      <c r="Y41" s="177" t="s">
        <v>17</v>
      </c>
      <c r="Z41" s="99"/>
      <c r="AA41" s="100"/>
      <c r="AB41" s="101"/>
    </row>
    <row r="42" spans="1:28" ht="20.100000000000001" customHeight="1" x14ac:dyDescent="0.25">
      <c r="A42" s="72" t="s">
        <v>18</v>
      </c>
      <c r="B42" s="73"/>
      <c r="C42" s="74">
        <f>SUM(C40-D40)</f>
        <v>39865.000099999947</v>
      </c>
      <c r="D42" s="75"/>
      <c r="E42" s="74">
        <f>SUM(E40-F40)</f>
        <v>-57864.79879999999</v>
      </c>
      <c r="F42" s="75"/>
      <c r="G42" s="74">
        <f>SUM(G40-H40)</f>
        <v>-2378.7998999999991</v>
      </c>
      <c r="H42" s="75"/>
      <c r="I42" s="74">
        <f>SUM(I40-J40)</f>
        <v>0</v>
      </c>
      <c r="J42" s="75"/>
      <c r="K42" s="74">
        <f>SUM(K40-L40)</f>
        <v>14357.399999999994</v>
      </c>
      <c r="L42" s="75"/>
      <c r="M42" s="74"/>
      <c r="N42" s="310"/>
      <c r="O42" s="254">
        <f>SUM(O40-P40)</f>
        <v>-1395.4000000000087</v>
      </c>
      <c r="P42" s="75"/>
      <c r="Q42" s="74">
        <f>SUM(Q40-R40)</f>
        <v>68792.670199999993</v>
      </c>
      <c r="R42" s="75"/>
      <c r="S42" s="97">
        <f>SUM(S40-T40)</f>
        <v>61376.071600000141</v>
      </c>
      <c r="T42" s="75"/>
      <c r="U42" s="74">
        <f>SUM(U40-V40)</f>
        <v>-1999.9997999999998</v>
      </c>
      <c r="V42" s="75"/>
      <c r="W42" s="112">
        <f>SUM(W40-X40)</f>
        <v>59376.071800000034</v>
      </c>
      <c r="X42" s="113"/>
      <c r="AA42" s="2"/>
      <c r="AB42" s="2"/>
    </row>
    <row r="43" spans="1:28" ht="20.100000000000001" customHeight="1" thickBot="1" x14ac:dyDescent="0.3">
      <c r="A43" s="76" t="s">
        <v>19</v>
      </c>
      <c r="B43" s="77"/>
      <c r="C43" s="96">
        <f>SUM(100/D40*C40)</f>
        <v>115.94600004637837</v>
      </c>
      <c r="D43" s="78"/>
      <c r="E43" s="96">
        <f>SUM(100/F40*E40)</f>
        <v>27.669001319172505</v>
      </c>
      <c r="F43" s="78"/>
      <c r="G43" s="96">
        <f>SUM(100/H40*G40)</f>
        <v>76.212000762120013</v>
      </c>
      <c r="H43" s="78"/>
      <c r="I43" s="96" t="e">
        <f>SUM(100/J40*I40)</f>
        <v>#DIV/0!</v>
      </c>
      <c r="J43" s="78"/>
      <c r="K43" s="96">
        <f>SUM(100/L40*K40)</f>
        <v>115.95266666666666</v>
      </c>
      <c r="L43" s="78"/>
      <c r="M43" s="96"/>
      <c r="N43" s="260"/>
      <c r="O43" s="272">
        <f>SUM(100/P40*O40)</f>
        <v>97.674333333333323</v>
      </c>
      <c r="P43" s="78"/>
      <c r="Q43" s="96">
        <f>SUM(100/R40*Q40)</f>
        <v>174.05023718848275</v>
      </c>
      <c r="R43" s="78"/>
      <c r="S43" s="98">
        <f>SUM(100/T40*S40)</f>
        <v>110.52943415048496</v>
      </c>
      <c r="T43" s="78"/>
      <c r="U43" s="96">
        <f>SUM(100/V40*U40)</f>
        <v>0</v>
      </c>
      <c r="V43" s="78"/>
      <c r="W43" s="114">
        <f>SUM(100/X40*W40)</f>
        <v>110.15149117476697</v>
      </c>
      <c r="X43" s="115"/>
      <c r="AA43" s="2"/>
      <c r="AB43" s="2"/>
    </row>
    <row r="44" spans="1:28" x14ac:dyDescent="0.25">
      <c r="N44" s="311"/>
      <c r="O44" s="311"/>
    </row>
    <row r="47" spans="1:28" x14ac:dyDescent="0.25">
      <c r="C47" s="234"/>
      <c r="D47" s="234"/>
      <c r="Q47" s="234"/>
    </row>
  </sheetData>
  <customSheetViews>
    <customSheetView guid="{C78804EC-14F7-46C5-9444-E096CDC58DC2}" scale="80" fitToPage="1">
      <pane ySplit="4" topLeftCell="A17" activePane="bottomLeft" state="frozen"/>
      <selection pane="bottomLeft" activeCell="E47" sqref="E47"/>
      <pageMargins left="0.59055118110236227" right="0.59055118110236227" top="1.1811023622047245" bottom="0.59055118110236227" header="0.11811023622047245" footer="0.31496062992125984"/>
      <pageSetup paperSize="9" scale="42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90" showPageBreaks="1" fitToPage="1" printArea="1">
      <pane ySplit="4" topLeftCell="A20" activePane="bottomLeft" state="frozen"/>
      <selection pane="bottomLeft" activeCell="A41" sqref="A41:XFD41"/>
      <pageMargins left="0.59055118110236227" right="0.59055118110236227" top="1.1811023622047245" bottom="0.59055118110236227" header="0.11811023622047245" footer="0.31496062992125984"/>
      <pageSetup paperSize="9" scale="42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17" activePane="bottomLeft" state="frozen"/>
      <selection pane="bottomLeft" activeCell="E47" sqref="E47"/>
      <pageMargins left="0.59055118110236227" right="0.59055118110236227" top="1.1811023622047245" bottom="0.59055118110236227" header="0.11811023622047245" footer="0.31496062992125984"/>
      <pageSetup paperSize="9" scale="42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70" showPageBreaks="1" fitToPage="1" printArea="1" topLeftCell="I1">
      <pane ySplit="4" topLeftCell="A8" activePane="bottomLeft" state="frozen"/>
      <selection pane="bottomLeft" activeCell="Z32" sqref="Z32"/>
      <pageMargins left="0.59055118110236227" right="0.59055118110236227" top="1.1811023622047245" bottom="0.59055118110236227" header="0.11811023622047245" footer="0.31496062992125984"/>
      <pageSetup paperSize="9" scale="43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showPageBreaks="1" fitToPage="1" printArea="1">
      <pane ySplit="4" topLeftCell="A20" activePane="bottomLeft" state="frozen"/>
      <selection pane="bottomLeft" activeCell="A41" sqref="A41:XFD41"/>
      <pageMargins left="0.59055118110236227" right="0.59055118110236227" top="1.1811023622047245" bottom="0.59055118110236227" header="0.11811023622047245" footer="0.31496062992125984"/>
      <pageSetup paperSize="9" scale="47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90" showPageBreaks="1" fitToPage="1" printArea="1">
      <pane ySplit="4" topLeftCell="A5" activePane="bottomLeft" state="frozen"/>
      <selection pane="bottomLeft" activeCell="N12" sqref="N12"/>
      <pageMargins left="0.59055118110236227" right="0.59055118110236227" top="1.1811023622047245" bottom="0.59055118110236227" header="0.11811023622047245" footer="0.31496062992125984"/>
      <pageSetup paperSize="9" scale="43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0" showPageBreaks="1" fitToPage="1" printArea="1" topLeftCell="B1">
      <pane ySplit="4" topLeftCell="A8" activePane="bottomLeft" state="frozen"/>
      <selection pane="bottomLeft" activeCell="Z32" sqref="Z32"/>
      <pageMargins left="0.59055118110236227" right="0.59055118110236227" top="1.1811023622047245" bottom="0.59055118110236227" header="0.11811023622047245" footer="0.31496062992125984"/>
      <pageSetup paperSize="9" scale="43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80" showPageBreaks="1" fitToPage="1" printArea="1">
      <pane ySplit="4" topLeftCell="A17" activePane="bottomLeft" state="frozen"/>
      <selection pane="bottomLeft" activeCell="E47" sqref="E47"/>
      <pageMargins left="0.59055118110236227" right="0.59055118110236227" top="1.1811023622047245" bottom="0.59055118110236227" header="0.11811023622047245" footer="0.31496062992125984"/>
      <pageSetup paperSize="9" scale="43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Q3:R3"/>
    <mergeCell ref="H1:K1"/>
    <mergeCell ref="C3:D3"/>
    <mergeCell ref="E3:F3"/>
    <mergeCell ref="G3:H3"/>
    <mergeCell ref="K3:L3"/>
    <mergeCell ref="M3:P3"/>
    <mergeCell ref="I3:J3"/>
    <mergeCell ref="S3:T3"/>
    <mergeCell ref="U3:V3"/>
    <mergeCell ref="W3:X3"/>
    <mergeCell ref="Y3:AB3"/>
    <mergeCell ref="Z4:AA4"/>
  </mergeCells>
  <pageMargins left="0.59055118110236227" right="0.59055118110236227" top="1.1811023622047245" bottom="0.59055118110236227" header="0.11811023622047245" footer="0.31496062992125984"/>
  <pageSetup paperSize="9" scale="43" orientation="landscape" r:id="rId9"/>
  <headerFooter>
    <oddHeader>&amp;L&amp;G</oddHeader>
    <oddFooter>&amp;L&amp;"DIN Offc Light,Standard"&amp;7&amp;F / Version &amp;D&amp;R&amp;"DIN Offc Light,Standard"&amp;7Seite &amp;P von &amp;N</oddFooter>
  </headerFooter>
  <legacyDrawingHF r:id="rId1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45"/>
  <sheetViews>
    <sheetView zoomScale="80" zoomScaleNormal="70" workbookViewId="0">
      <pane ySplit="4" topLeftCell="A11" activePane="bottomLeft" state="frozen"/>
      <selection pane="bottomLeft" activeCell="U28" sqref="U28"/>
    </sheetView>
  </sheetViews>
  <sheetFormatPr baseColWidth="10" defaultColWidth="11.42578125" defaultRowHeight="15" x14ac:dyDescent="0.25"/>
  <cols>
    <col min="1" max="1" width="9.140625" style="4" customWidth="1"/>
    <col min="2" max="2" width="11.42578125" style="2" customWidth="1"/>
    <col min="3" max="3" width="14.5703125" style="2" bestFit="1" customWidth="1"/>
    <col min="4" max="4" width="18.28515625" style="2" bestFit="1" customWidth="1"/>
    <col min="5" max="5" width="14" style="2" bestFit="1" customWidth="1"/>
    <col min="6" max="6" width="14.5703125" style="2" bestFit="1" customWidth="1"/>
    <col min="7" max="7" width="12.5703125" style="6" bestFit="1" customWidth="1"/>
    <col min="8" max="8" width="12.85546875" style="6" bestFit="1" customWidth="1"/>
    <col min="9" max="9" width="13" style="6" bestFit="1" customWidth="1"/>
    <col min="10" max="10" width="12.85546875" style="6" bestFit="1" customWidth="1"/>
    <col min="11" max="11" width="13.85546875" style="2" bestFit="1" customWidth="1"/>
    <col min="12" max="12" width="14.28515625" style="2" bestFit="1" customWidth="1"/>
    <col min="13" max="13" width="12.42578125" style="2" bestFit="1" customWidth="1"/>
    <col min="14" max="14" width="13.85546875" style="2" bestFit="1" customWidth="1"/>
    <col min="15" max="15" width="15" style="2" bestFit="1" customWidth="1"/>
    <col min="16" max="16" width="13.140625" style="2" bestFit="1" customWidth="1"/>
    <col min="17" max="18" width="14.28515625" style="2" bestFit="1" customWidth="1"/>
    <col min="19" max="19" width="15.42578125" style="2" bestFit="1" customWidth="1"/>
    <col min="20" max="20" width="14.85546875" style="2" bestFit="1" customWidth="1"/>
    <col min="21" max="21" width="13" style="2" bestFit="1" customWidth="1"/>
    <col min="22" max="22" width="13.140625" style="2" bestFit="1" customWidth="1"/>
    <col min="23" max="23" width="15.85546875" style="2" bestFit="1" customWidth="1"/>
    <col min="24" max="24" width="14.140625" style="2" bestFit="1" customWidth="1"/>
    <col min="25" max="25" width="33.85546875" style="2" bestFit="1" customWidth="1"/>
    <col min="26" max="26" width="7.28515625" style="2" bestFit="1" customWidth="1"/>
    <col min="27" max="27" width="5.140625" style="4" customWidth="1"/>
    <col min="28" max="28" width="32.7109375" style="4" bestFit="1" customWidth="1"/>
    <col min="29" max="16384" width="11.42578125" style="2"/>
  </cols>
  <sheetData>
    <row r="1" spans="1:28" ht="34.15" customHeight="1" x14ac:dyDescent="0.25">
      <c r="A1" s="105" t="s">
        <v>56</v>
      </c>
      <c r="G1" s="2"/>
      <c r="H1" s="443">
        <v>45047</v>
      </c>
      <c r="I1" s="443"/>
      <c r="J1" s="443"/>
      <c r="K1" s="443"/>
    </row>
    <row r="2" spans="1:28" ht="21" thickBot="1" x14ac:dyDescent="0.3">
      <c r="A2" s="106"/>
    </row>
    <row r="3" spans="1:28" s="8" customFormat="1" ht="36" customHeight="1" thickBot="1" x14ac:dyDescent="0.3">
      <c r="A3" s="7"/>
      <c r="C3" s="440" t="s">
        <v>20</v>
      </c>
      <c r="D3" s="441"/>
      <c r="E3" s="440" t="s">
        <v>23</v>
      </c>
      <c r="F3" s="441"/>
      <c r="G3" s="440" t="s">
        <v>24</v>
      </c>
      <c r="H3" s="441"/>
      <c r="I3" s="440" t="s">
        <v>53</v>
      </c>
      <c r="J3" s="441"/>
      <c r="K3" s="440" t="s">
        <v>25</v>
      </c>
      <c r="L3" s="441"/>
      <c r="M3" s="440" t="s">
        <v>30</v>
      </c>
      <c r="N3" s="442"/>
      <c r="O3" s="442"/>
      <c r="P3" s="441"/>
      <c r="Q3" s="442" t="s">
        <v>2</v>
      </c>
      <c r="R3" s="442"/>
      <c r="S3" s="444" t="s">
        <v>29</v>
      </c>
      <c r="T3" s="445"/>
      <c r="U3" s="440" t="s">
        <v>26</v>
      </c>
      <c r="V3" s="441"/>
      <c r="W3" s="446" t="s">
        <v>27</v>
      </c>
      <c r="X3" s="447"/>
      <c r="Y3" s="440" t="s">
        <v>0</v>
      </c>
      <c r="Z3" s="442"/>
      <c r="AA3" s="442"/>
      <c r="AB3" s="441"/>
    </row>
    <row r="4" spans="1:28" s="4" customFormat="1" ht="18.600000000000001" customHeight="1" x14ac:dyDescent="0.25">
      <c r="A4" s="107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72</v>
      </c>
      <c r="N4" s="250" t="s">
        <v>73</v>
      </c>
      <c r="O4" s="250" t="s">
        <v>74</v>
      </c>
      <c r="P4" s="12" t="s">
        <v>21</v>
      </c>
      <c r="Q4" s="84" t="s">
        <v>22</v>
      </c>
      <c r="R4" s="12" t="s">
        <v>21</v>
      </c>
      <c r="S4" s="84" t="s">
        <v>22</v>
      </c>
      <c r="T4" s="12" t="s">
        <v>21</v>
      </c>
      <c r="U4" s="11" t="s">
        <v>22</v>
      </c>
      <c r="V4" s="12" t="s">
        <v>21</v>
      </c>
      <c r="W4" s="108" t="s">
        <v>22</v>
      </c>
      <c r="X4" s="109" t="s">
        <v>21</v>
      </c>
      <c r="Y4" s="13" t="s">
        <v>3</v>
      </c>
      <c r="Z4" s="438" t="s">
        <v>4</v>
      </c>
      <c r="AA4" s="439"/>
      <c r="AB4" s="14" t="s">
        <v>5</v>
      </c>
    </row>
    <row r="5" spans="1:28" s="43" customFormat="1" ht="18.600000000000001" customHeight="1" x14ac:dyDescent="0.25">
      <c r="A5" s="44">
        <v>1</v>
      </c>
      <c r="B5" s="15" t="s">
        <v>12</v>
      </c>
      <c r="C5" s="49">
        <v>8048.3</v>
      </c>
      <c r="D5" s="230">
        <v>4838.7096700000002</v>
      </c>
      <c r="E5" s="49">
        <v>16.600000000000001</v>
      </c>
      <c r="F5" s="231">
        <v>7096.7741930000002</v>
      </c>
      <c r="G5" s="19">
        <v>18</v>
      </c>
      <c r="H5" s="231">
        <v>548.38708999999994</v>
      </c>
      <c r="I5" s="19">
        <v>0</v>
      </c>
      <c r="J5" s="231">
        <v>483.87096700000001</v>
      </c>
      <c r="K5" s="16">
        <v>0</v>
      </c>
      <c r="L5" s="230">
        <v>5483.8709600000002</v>
      </c>
      <c r="M5" s="16">
        <v>0</v>
      </c>
      <c r="N5" s="80">
        <v>1898</v>
      </c>
      <c r="O5" s="19">
        <f>M5+N5</f>
        <v>1898</v>
      </c>
      <c r="P5" s="231">
        <v>2258.0645159999999</v>
      </c>
      <c r="Q5" s="16">
        <v>2149.8000000000002</v>
      </c>
      <c r="R5" s="230">
        <v>4477.4193548000003</v>
      </c>
      <c r="S5" s="91">
        <f>SUM(C5+E5+G5+I5+K5+O5+Q5)</f>
        <v>12130.7</v>
      </c>
      <c r="T5" s="89">
        <f t="shared" ref="T5:T11" si="0">SUM(D5+F5+H5+J5+L5+P5+R5)</f>
        <v>25187.096750799999</v>
      </c>
      <c r="U5" s="16">
        <v>0</v>
      </c>
      <c r="V5" s="230">
        <v>967.74193539999999</v>
      </c>
      <c r="W5" s="110">
        <f t="shared" ref="W5:X11" si="1">SUM(S5+U5)</f>
        <v>12130.7</v>
      </c>
      <c r="X5" s="111">
        <f t="shared" si="1"/>
        <v>26154.838686200001</v>
      </c>
      <c r="Y5" s="45" t="s">
        <v>60</v>
      </c>
      <c r="Z5" s="327">
        <v>13</v>
      </c>
      <c r="AA5" s="21" t="s">
        <v>7</v>
      </c>
      <c r="AB5" s="22"/>
    </row>
    <row r="6" spans="1:28" ht="18.600000000000001" customHeight="1" x14ac:dyDescent="0.25">
      <c r="A6" s="47">
        <f t="shared" ref="A6:A11" si="2">SUM(A5+1)</f>
        <v>2</v>
      </c>
      <c r="B6" s="15" t="s">
        <v>13</v>
      </c>
      <c r="C6" s="16">
        <v>7006.2</v>
      </c>
      <c r="D6" s="230">
        <v>4838.7096700000002</v>
      </c>
      <c r="E6" s="16">
        <v>347.5</v>
      </c>
      <c r="F6" s="231">
        <v>7096.7741930000002</v>
      </c>
      <c r="G6" s="19">
        <v>167.2</v>
      </c>
      <c r="H6" s="231">
        <v>548.38708999999994</v>
      </c>
      <c r="I6" s="19">
        <v>0</v>
      </c>
      <c r="J6" s="231">
        <v>483.87096700000001</v>
      </c>
      <c r="K6" s="16">
        <v>0</v>
      </c>
      <c r="L6" s="230">
        <v>5483.8709600000002</v>
      </c>
      <c r="M6" s="16">
        <v>272</v>
      </c>
      <c r="N6" s="80">
        <v>7701</v>
      </c>
      <c r="O6" s="19">
        <f t="shared" ref="O6:O11" si="3">M6+N6</f>
        <v>7973</v>
      </c>
      <c r="P6" s="231">
        <v>2258.0645159999999</v>
      </c>
      <c r="Q6" s="16">
        <v>3046.6</v>
      </c>
      <c r="R6" s="230">
        <v>4477.4193548000003</v>
      </c>
      <c r="S6" s="91">
        <f t="shared" ref="S6:S11" si="4">SUM(C6+E6+G6+I6+K6+O6+Q6)</f>
        <v>18540.5</v>
      </c>
      <c r="T6" s="89">
        <f t="shared" si="0"/>
        <v>25187.096750799999</v>
      </c>
      <c r="U6" s="16">
        <v>0</v>
      </c>
      <c r="V6" s="230">
        <v>967.74193539999999</v>
      </c>
      <c r="W6" s="110">
        <f t="shared" si="1"/>
        <v>18540.5</v>
      </c>
      <c r="X6" s="111">
        <f t="shared" si="1"/>
        <v>26154.838686200001</v>
      </c>
      <c r="Y6" s="45" t="s">
        <v>125</v>
      </c>
      <c r="Z6" s="327">
        <v>18</v>
      </c>
      <c r="AA6" s="21" t="s">
        <v>7</v>
      </c>
      <c r="AB6" s="22"/>
    </row>
    <row r="7" spans="1:28" ht="18.600000000000001" customHeight="1" x14ac:dyDescent="0.25">
      <c r="A7" s="47">
        <f t="shared" si="2"/>
        <v>3</v>
      </c>
      <c r="B7" s="15" t="s">
        <v>14</v>
      </c>
      <c r="C7" s="16">
        <v>8310.7000000000007</v>
      </c>
      <c r="D7" s="230">
        <v>4838.7096700000002</v>
      </c>
      <c r="E7" s="16">
        <v>1958.9</v>
      </c>
      <c r="F7" s="231">
        <v>7096.7741930000002</v>
      </c>
      <c r="G7" s="19">
        <v>497.8</v>
      </c>
      <c r="H7" s="231">
        <v>548.38708999999994</v>
      </c>
      <c r="I7" s="19">
        <v>0</v>
      </c>
      <c r="J7" s="231">
        <v>483.87096700000001</v>
      </c>
      <c r="K7" s="16">
        <v>0</v>
      </c>
      <c r="L7" s="230">
        <v>5483.8709600000002</v>
      </c>
      <c r="M7" s="16">
        <v>1696.1</v>
      </c>
      <c r="N7" s="80">
        <v>1581</v>
      </c>
      <c r="O7" s="19">
        <f t="shared" si="3"/>
        <v>3277.1</v>
      </c>
      <c r="P7" s="231">
        <v>2258.0645159999999</v>
      </c>
      <c r="Q7" s="16">
        <v>5617.5</v>
      </c>
      <c r="R7" s="230">
        <v>4477.4193548000003</v>
      </c>
      <c r="S7" s="91">
        <f t="shared" si="4"/>
        <v>19662</v>
      </c>
      <c r="T7" s="89">
        <f t="shared" si="0"/>
        <v>25187.096750799999</v>
      </c>
      <c r="U7" s="16">
        <v>0</v>
      </c>
      <c r="V7" s="230">
        <v>967.74193539999999</v>
      </c>
      <c r="W7" s="110">
        <f t="shared" si="1"/>
        <v>19662</v>
      </c>
      <c r="X7" s="111">
        <f t="shared" si="1"/>
        <v>26154.838686200001</v>
      </c>
      <c r="Y7" s="45" t="s">
        <v>59</v>
      </c>
      <c r="Z7" s="328">
        <v>19</v>
      </c>
      <c r="AA7" s="21" t="s">
        <v>7</v>
      </c>
      <c r="AB7" s="22"/>
    </row>
    <row r="8" spans="1:28" ht="18.600000000000001" customHeight="1" x14ac:dyDescent="0.25">
      <c r="A8" s="47">
        <f t="shared" si="2"/>
        <v>4</v>
      </c>
      <c r="B8" s="15" t="s">
        <v>15</v>
      </c>
      <c r="C8" s="16">
        <v>4000.6</v>
      </c>
      <c r="D8" s="230">
        <v>4838.7096700000002</v>
      </c>
      <c r="E8" s="16">
        <v>8567.9</v>
      </c>
      <c r="F8" s="231">
        <v>7096.7741930000002</v>
      </c>
      <c r="G8" s="19">
        <v>576.29999999999995</v>
      </c>
      <c r="H8" s="231">
        <v>548.38708999999994</v>
      </c>
      <c r="I8" s="19">
        <v>0</v>
      </c>
      <c r="J8" s="231">
        <v>483.87096700000001</v>
      </c>
      <c r="K8" s="16">
        <v>9303.1</v>
      </c>
      <c r="L8" s="230">
        <v>5483.8709600000002</v>
      </c>
      <c r="M8" s="16">
        <v>0</v>
      </c>
      <c r="N8" s="80">
        <v>4838.5</v>
      </c>
      <c r="O8" s="19">
        <f t="shared" si="3"/>
        <v>4838.5</v>
      </c>
      <c r="P8" s="231">
        <v>2258.0645159999999</v>
      </c>
      <c r="Q8" s="16">
        <v>7660.9</v>
      </c>
      <c r="R8" s="230">
        <v>4477.4193548000003</v>
      </c>
      <c r="S8" s="91">
        <f>SUM(C8+E8+G8+I8+K8+O8+Q8)</f>
        <v>34947.300000000003</v>
      </c>
      <c r="T8" s="89">
        <f t="shared" si="0"/>
        <v>25187.096750799999</v>
      </c>
      <c r="U8" s="16">
        <v>214.5</v>
      </c>
      <c r="V8" s="230">
        <v>967.74193539999999</v>
      </c>
      <c r="W8" s="110">
        <f>SUM(S8+U8)</f>
        <v>35161.800000000003</v>
      </c>
      <c r="X8" s="111">
        <f t="shared" si="1"/>
        <v>26154.838686200001</v>
      </c>
      <c r="Y8" s="45" t="s">
        <v>59</v>
      </c>
      <c r="Z8" s="328">
        <v>22</v>
      </c>
      <c r="AA8" s="21" t="s">
        <v>7</v>
      </c>
      <c r="AB8" s="22"/>
    </row>
    <row r="9" spans="1:28" ht="18.600000000000001" customHeight="1" x14ac:dyDescent="0.25">
      <c r="A9" s="47">
        <f t="shared" si="2"/>
        <v>5</v>
      </c>
      <c r="B9" s="15" t="s">
        <v>6</v>
      </c>
      <c r="C9" s="16">
        <v>8525.4</v>
      </c>
      <c r="D9" s="230">
        <v>4838.7096700000002</v>
      </c>
      <c r="E9" s="16">
        <v>3928.6</v>
      </c>
      <c r="F9" s="231">
        <v>7096.7741930000002</v>
      </c>
      <c r="G9" s="19">
        <v>390</v>
      </c>
      <c r="H9" s="231">
        <v>548.38708999999994</v>
      </c>
      <c r="I9" s="19">
        <v>0</v>
      </c>
      <c r="J9" s="231">
        <v>483.87096700000001</v>
      </c>
      <c r="K9" s="16">
        <v>14482</v>
      </c>
      <c r="L9" s="230">
        <v>5483.8709600000002</v>
      </c>
      <c r="M9" s="16">
        <v>36</v>
      </c>
      <c r="N9" s="80">
        <v>4783</v>
      </c>
      <c r="O9" s="19">
        <f t="shared" si="3"/>
        <v>4819</v>
      </c>
      <c r="P9" s="231">
        <v>2258.0645159999999</v>
      </c>
      <c r="Q9" s="16">
        <v>10124.1</v>
      </c>
      <c r="R9" s="230">
        <v>4477.4193548000003</v>
      </c>
      <c r="S9" s="91">
        <f t="shared" si="4"/>
        <v>42269.1</v>
      </c>
      <c r="T9" s="89">
        <f t="shared" si="0"/>
        <v>25187.096750799999</v>
      </c>
      <c r="U9" s="16">
        <v>87</v>
      </c>
      <c r="V9" s="230">
        <v>967.74193539999999</v>
      </c>
      <c r="W9" s="110">
        <f t="shared" si="1"/>
        <v>42356.1</v>
      </c>
      <c r="X9" s="111">
        <f t="shared" si="1"/>
        <v>26154.838686200001</v>
      </c>
      <c r="Y9" s="45" t="s">
        <v>127</v>
      </c>
      <c r="Z9" s="328">
        <v>22</v>
      </c>
      <c r="AA9" s="21" t="s">
        <v>7</v>
      </c>
      <c r="AB9" s="22"/>
    </row>
    <row r="10" spans="1:28" ht="18.600000000000001" customHeight="1" x14ac:dyDescent="0.25">
      <c r="A10" s="23">
        <f t="shared" si="2"/>
        <v>6</v>
      </c>
      <c r="B10" s="24" t="s">
        <v>8</v>
      </c>
      <c r="C10" s="25">
        <v>8848.4</v>
      </c>
      <c r="D10" s="26">
        <v>4838.7096700000002</v>
      </c>
      <c r="E10" s="25">
        <v>8342</v>
      </c>
      <c r="F10" s="27">
        <v>7096.7741930000002</v>
      </c>
      <c r="G10" s="28">
        <v>1352.3</v>
      </c>
      <c r="H10" s="27">
        <v>548.38708999999994</v>
      </c>
      <c r="I10" s="28">
        <v>600</v>
      </c>
      <c r="J10" s="27">
        <v>483.87096700000001</v>
      </c>
      <c r="K10" s="25">
        <v>17914.8</v>
      </c>
      <c r="L10" s="26">
        <v>5483.8709600000002</v>
      </c>
      <c r="M10" s="25">
        <v>0</v>
      </c>
      <c r="N10" s="81">
        <v>1296</v>
      </c>
      <c r="O10" s="28">
        <f>M10+N10</f>
        <v>1296</v>
      </c>
      <c r="P10" s="27">
        <v>2258.0645159999999</v>
      </c>
      <c r="Q10" s="25">
        <v>12258.5</v>
      </c>
      <c r="R10" s="26">
        <v>4477.4193548000003</v>
      </c>
      <c r="S10" s="184">
        <f t="shared" si="4"/>
        <v>50612</v>
      </c>
      <c r="T10" s="90">
        <f t="shared" si="0"/>
        <v>25187.096750799999</v>
      </c>
      <c r="U10" s="25">
        <v>348.5</v>
      </c>
      <c r="V10" s="26">
        <v>967.74193539999999</v>
      </c>
      <c r="W10" s="92">
        <f t="shared" si="1"/>
        <v>50960.5</v>
      </c>
      <c r="X10" s="95">
        <f t="shared" si="1"/>
        <v>26154.838686200001</v>
      </c>
      <c r="Y10" s="29" t="s">
        <v>63</v>
      </c>
      <c r="Z10" s="329">
        <v>21</v>
      </c>
      <c r="AA10" s="31" t="s">
        <v>7</v>
      </c>
      <c r="AB10" s="32"/>
    </row>
    <row r="11" spans="1:28" ht="18.600000000000001" customHeight="1" x14ac:dyDescent="0.25">
      <c r="A11" s="23">
        <f t="shared" si="2"/>
        <v>7</v>
      </c>
      <c r="B11" s="24" t="s">
        <v>9</v>
      </c>
      <c r="C11" s="25">
        <v>15394.9</v>
      </c>
      <c r="D11" s="26">
        <v>4838.7096700000002</v>
      </c>
      <c r="E11" s="25">
        <v>2992.1</v>
      </c>
      <c r="F11" s="27">
        <v>7096.7741930000002</v>
      </c>
      <c r="G11" s="28">
        <v>386.8</v>
      </c>
      <c r="H11" s="27">
        <v>548.38708999999994</v>
      </c>
      <c r="I11" s="28">
        <v>0</v>
      </c>
      <c r="J11" s="27">
        <v>483.87096700000001</v>
      </c>
      <c r="K11" s="25">
        <v>8706.2000000000007</v>
      </c>
      <c r="L11" s="26">
        <v>5483.8709600000002</v>
      </c>
      <c r="M11" s="25">
        <v>0</v>
      </c>
      <c r="N11" s="81">
        <v>0</v>
      </c>
      <c r="O11" s="28">
        <f t="shared" si="3"/>
        <v>0</v>
      </c>
      <c r="P11" s="27">
        <v>2258.0645159999999</v>
      </c>
      <c r="Q11" s="25">
        <v>2837.1</v>
      </c>
      <c r="R11" s="26">
        <v>4477.4193548000003</v>
      </c>
      <c r="S11" s="184">
        <f t="shared" si="4"/>
        <v>30317.1</v>
      </c>
      <c r="T11" s="90">
        <f t="shared" si="0"/>
        <v>25187.096750799999</v>
      </c>
      <c r="U11" s="25">
        <v>0</v>
      </c>
      <c r="V11" s="26">
        <v>967.74193539999999</v>
      </c>
      <c r="W11" s="92">
        <f t="shared" si="1"/>
        <v>30317.1</v>
      </c>
      <c r="X11" s="95">
        <f t="shared" si="1"/>
        <v>26154.838686200001</v>
      </c>
      <c r="Y11" s="29" t="s">
        <v>126</v>
      </c>
      <c r="Z11" s="329">
        <v>19</v>
      </c>
      <c r="AA11" s="31" t="s">
        <v>7</v>
      </c>
      <c r="AB11" s="32"/>
    </row>
    <row r="12" spans="1:28" ht="18.600000000000001" customHeight="1" x14ac:dyDescent="0.25">
      <c r="A12" s="33" t="s">
        <v>10</v>
      </c>
      <c r="B12" s="34">
        <v>19</v>
      </c>
      <c r="C12" s="35">
        <f>SUM(C5:C11)</f>
        <v>60134.5</v>
      </c>
      <c r="D12" s="36">
        <f t="shared" ref="D12:X12" si="5">SUM(D5:D11)</f>
        <v>33870.967690000005</v>
      </c>
      <c r="E12" s="35">
        <f t="shared" si="5"/>
        <v>26153.599999999999</v>
      </c>
      <c r="F12" s="37">
        <f t="shared" si="5"/>
        <v>49677.419350999997</v>
      </c>
      <c r="G12" s="38">
        <f t="shared" si="5"/>
        <v>3388.4</v>
      </c>
      <c r="H12" s="37">
        <f t="shared" si="5"/>
        <v>3838.7096300000003</v>
      </c>
      <c r="I12" s="38">
        <f>SUM(I5:I11)</f>
        <v>600</v>
      </c>
      <c r="J12" s="37">
        <f>SUM(J5:J11)</f>
        <v>3387.0967689999998</v>
      </c>
      <c r="K12" s="35">
        <f>SUM(K5:K11)</f>
        <v>50406.099999999991</v>
      </c>
      <c r="L12" s="36">
        <f t="shared" si="5"/>
        <v>38387.096720000001</v>
      </c>
      <c r="M12" s="35">
        <f t="shared" si="5"/>
        <v>2004.1</v>
      </c>
      <c r="N12" s="82">
        <f t="shared" si="5"/>
        <v>22097.5</v>
      </c>
      <c r="O12" s="38">
        <f t="shared" si="5"/>
        <v>24101.599999999999</v>
      </c>
      <c r="P12" s="37">
        <f t="shared" si="5"/>
        <v>15806.451612000001</v>
      </c>
      <c r="Q12" s="35">
        <f t="shared" si="5"/>
        <v>43694.5</v>
      </c>
      <c r="R12" s="36">
        <f>SUM(R5:R11)</f>
        <v>31341.935483600002</v>
      </c>
      <c r="S12" s="35">
        <f>SUM(S5:S11)</f>
        <v>208478.7</v>
      </c>
      <c r="T12" s="36">
        <f>SUM(T5:T11)</f>
        <v>176309.67725559999</v>
      </c>
      <c r="U12" s="35">
        <f t="shared" si="5"/>
        <v>650</v>
      </c>
      <c r="V12" s="36">
        <f t="shared" si="5"/>
        <v>6774.1935478000005</v>
      </c>
      <c r="W12" s="35">
        <f t="shared" si="5"/>
        <v>209128.7</v>
      </c>
      <c r="X12" s="36">
        <f t="shared" si="5"/>
        <v>183083.8708034</v>
      </c>
      <c r="Y12" s="39" t="s">
        <v>11</v>
      </c>
      <c r="Z12" s="330">
        <f>SUM(Z5:Z11)/7</f>
        <v>19.142857142857142</v>
      </c>
      <c r="AA12" s="41" t="s">
        <v>7</v>
      </c>
      <c r="AB12" s="42"/>
    </row>
    <row r="13" spans="1:28" s="43" customFormat="1" ht="18.600000000000001" customHeight="1" x14ac:dyDescent="0.25">
      <c r="A13" s="44">
        <f>SUM(A11+1)</f>
        <v>8</v>
      </c>
      <c r="B13" s="15" t="s">
        <v>12</v>
      </c>
      <c r="C13" s="16">
        <f>6908-1490.5</f>
        <v>5417.5</v>
      </c>
      <c r="D13" s="230">
        <v>4838.7096700000002</v>
      </c>
      <c r="E13" s="20">
        <v>235.4</v>
      </c>
      <c r="F13" s="231">
        <v>7096.7741930000002</v>
      </c>
      <c r="G13" s="19">
        <v>316.8</v>
      </c>
      <c r="H13" s="231">
        <v>548.38708999999994</v>
      </c>
      <c r="I13" s="19">
        <v>0</v>
      </c>
      <c r="J13" s="231">
        <v>483.87096700000001</v>
      </c>
      <c r="K13" s="16">
        <v>125</v>
      </c>
      <c r="L13" s="230">
        <v>5483.8709600000002</v>
      </c>
      <c r="M13" s="16">
        <v>1060.3</v>
      </c>
      <c r="N13" s="80">
        <v>5446</v>
      </c>
      <c r="O13" s="19">
        <f t="shared" ref="O13:O19" si="6">M13+N13</f>
        <v>6506.3</v>
      </c>
      <c r="P13" s="231">
        <v>2258.0645159999999</v>
      </c>
      <c r="Q13" s="16">
        <v>5103</v>
      </c>
      <c r="R13" s="230">
        <v>4477.4193548000003</v>
      </c>
      <c r="S13" s="91">
        <f>SUM(C13+E13+G13+I13+K13+O13+Q13)</f>
        <v>17704</v>
      </c>
      <c r="T13" s="89">
        <f t="shared" ref="T13:T19" si="7">SUM(D13+F13+H13+J13+L13+P13+R13)</f>
        <v>25187.096750799999</v>
      </c>
      <c r="U13" s="16">
        <v>0</v>
      </c>
      <c r="V13" s="230">
        <v>967.74193539999999</v>
      </c>
      <c r="W13" s="110">
        <f t="shared" ref="W13:X19" si="8">SUM(S13+U13)</f>
        <v>17704</v>
      </c>
      <c r="X13" s="111">
        <f t="shared" si="8"/>
        <v>26154.838686200001</v>
      </c>
      <c r="Y13" s="50" t="s">
        <v>128</v>
      </c>
      <c r="Z13" s="327">
        <v>20</v>
      </c>
      <c r="AA13" s="21" t="s">
        <v>7</v>
      </c>
      <c r="AB13" s="22"/>
    </row>
    <row r="14" spans="1:28" ht="18.600000000000001" customHeight="1" x14ac:dyDescent="0.25">
      <c r="A14" s="47">
        <f t="shared" ref="A14:A19" si="9">SUM(A13+1)</f>
        <v>9</v>
      </c>
      <c r="B14" s="15" t="s">
        <v>13</v>
      </c>
      <c r="C14" s="16">
        <v>4981.1000000000004</v>
      </c>
      <c r="D14" s="230">
        <v>4838.7096700000002</v>
      </c>
      <c r="E14" s="20">
        <v>2474.4</v>
      </c>
      <c r="F14" s="231">
        <v>7096.7741930000002</v>
      </c>
      <c r="G14" s="19">
        <v>195.6</v>
      </c>
      <c r="H14" s="231">
        <v>548.38708999999994</v>
      </c>
      <c r="I14" s="19">
        <v>0</v>
      </c>
      <c r="J14" s="231">
        <v>483.87096700000001</v>
      </c>
      <c r="K14" s="16">
        <v>1429.2</v>
      </c>
      <c r="L14" s="230">
        <v>5483.8709600000002</v>
      </c>
      <c r="M14" s="16">
        <v>1937.8</v>
      </c>
      <c r="N14" s="80">
        <v>6744</v>
      </c>
      <c r="O14" s="19">
        <f t="shared" si="6"/>
        <v>8681.7999999999993</v>
      </c>
      <c r="P14" s="231">
        <v>2258.0645159999999</v>
      </c>
      <c r="Q14" s="16">
        <v>7196.9</v>
      </c>
      <c r="R14" s="230">
        <v>4477.4193548000003</v>
      </c>
      <c r="S14" s="91">
        <f t="shared" ref="S14:S19" si="10">SUM(C14+E14+G14+I14+K14+O14+Q14)</f>
        <v>24959</v>
      </c>
      <c r="T14" s="89">
        <f t="shared" si="7"/>
        <v>25187.096750799999</v>
      </c>
      <c r="U14" s="16">
        <v>0</v>
      </c>
      <c r="V14" s="230">
        <v>967.74193539999999</v>
      </c>
      <c r="W14" s="110">
        <f t="shared" si="8"/>
        <v>24959</v>
      </c>
      <c r="X14" s="111">
        <f t="shared" si="8"/>
        <v>26154.838686200001</v>
      </c>
      <c r="Y14" s="45" t="s">
        <v>113</v>
      </c>
      <c r="Z14" s="328">
        <v>20</v>
      </c>
      <c r="AA14" s="21" t="s">
        <v>7</v>
      </c>
      <c r="AB14" s="22"/>
    </row>
    <row r="15" spans="1:28" ht="18.600000000000001" customHeight="1" x14ac:dyDescent="0.25">
      <c r="A15" s="47">
        <f t="shared" si="9"/>
        <v>10</v>
      </c>
      <c r="B15" s="15" t="s">
        <v>14</v>
      </c>
      <c r="C15" s="16">
        <f>5209.6-1140.5</f>
        <v>4069.1000000000004</v>
      </c>
      <c r="D15" s="230">
        <v>4838.7096700000002</v>
      </c>
      <c r="E15" s="20">
        <v>46.8</v>
      </c>
      <c r="F15" s="231">
        <v>7096.7741930000002</v>
      </c>
      <c r="G15" s="19">
        <v>5.0999999999999996</v>
      </c>
      <c r="H15" s="231">
        <v>548.38708999999994</v>
      </c>
      <c r="I15" s="19">
        <v>0</v>
      </c>
      <c r="J15" s="231">
        <v>483.87096700000001</v>
      </c>
      <c r="K15" s="16">
        <v>3636.3</v>
      </c>
      <c r="L15" s="230">
        <v>5483.8709600000002</v>
      </c>
      <c r="M15" s="16">
        <v>364.7</v>
      </c>
      <c r="N15" s="80">
        <v>5426</v>
      </c>
      <c r="O15" s="19">
        <f t="shared" si="6"/>
        <v>5790.7</v>
      </c>
      <c r="P15" s="231">
        <v>2258.0645159999999</v>
      </c>
      <c r="Q15" s="16">
        <v>5322.2</v>
      </c>
      <c r="R15" s="230">
        <v>4477.4193548000003</v>
      </c>
      <c r="S15" s="91">
        <f t="shared" si="10"/>
        <v>18870.2</v>
      </c>
      <c r="T15" s="89">
        <f t="shared" si="7"/>
        <v>25187.096750799999</v>
      </c>
      <c r="U15" s="16">
        <v>0</v>
      </c>
      <c r="V15" s="230">
        <v>967.74193539999999</v>
      </c>
      <c r="W15" s="110">
        <f t="shared" si="8"/>
        <v>18870.2</v>
      </c>
      <c r="X15" s="111">
        <f t="shared" si="8"/>
        <v>26154.838686200001</v>
      </c>
      <c r="Y15" s="45" t="s">
        <v>129</v>
      </c>
      <c r="Z15" s="328">
        <v>15</v>
      </c>
      <c r="AA15" s="21" t="s">
        <v>7</v>
      </c>
      <c r="AB15" s="22"/>
    </row>
    <row r="16" spans="1:28" ht="18.600000000000001" customHeight="1" x14ac:dyDescent="0.25">
      <c r="A16" s="47">
        <f t="shared" si="9"/>
        <v>11</v>
      </c>
      <c r="B16" s="15" t="s">
        <v>15</v>
      </c>
      <c r="C16" s="16">
        <v>7694.5</v>
      </c>
      <c r="D16" s="230">
        <v>4838.7096700000002</v>
      </c>
      <c r="E16" s="20">
        <v>0</v>
      </c>
      <c r="F16" s="231">
        <v>7096.7741930000002</v>
      </c>
      <c r="G16" s="19">
        <v>24.9</v>
      </c>
      <c r="H16" s="231">
        <v>548.38708999999994</v>
      </c>
      <c r="I16" s="19">
        <v>0</v>
      </c>
      <c r="J16" s="231">
        <v>483.87096700000001</v>
      </c>
      <c r="K16" s="16">
        <v>0</v>
      </c>
      <c r="L16" s="230">
        <v>5483.8709600000002</v>
      </c>
      <c r="M16" s="16">
        <v>945</v>
      </c>
      <c r="N16" s="349">
        <v>8565</v>
      </c>
      <c r="O16" s="19">
        <f t="shared" si="6"/>
        <v>9510</v>
      </c>
      <c r="P16" s="231">
        <v>2258.0645159999999</v>
      </c>
      <c r="Q16" s="16">
        <v>7414.75</v>
      </c>
      <c r="R16" s="230">
        <v>4477.4193548000003</v>
      </c>
      <c r="S16" s="91">
        <f t="shared" si="10"/>
        <v>24644.15</v>
      </c>
      <c r="T16" s="89">
        <f t="shared" si="7"/>
        <v>25187.096750799999</v>
      </c>
      <c r="U16" s="16">
        <v>0</v>
      </c>
      <c r="V16" s="230">
        <v>967.74193539999999</v>
      </c>
      <c r="W16" s="110">
        <f t="shared" si="8"/>
        <v>24644.15</v>
      </c>
      <c r="X16" s="111">
        <f t="shared" si="8"/>
        <v>26154.838686200001</v>
      </c>
      <c r="Y16" s="45" t="s">
        <v>113</v>
      </c>
      <c r="Z16" s="328">
        <v>16</v>
      </c>
      <c r="AA16" s="21" t="s">
        <v>7</v>
      </c>
      <c r="AB16" s="22"/>
    </row>
    <row r="17" spans="1:28" ht="18.600000000000001" customHeight="1" x14ac:dyDescent="0.25">
      <c r="A17" s="47">
        <f t="shared" si="9"/>
        <v>12</v>
      </c>
      <c r="B17" s="15" t="s">
        <v>6</v>
      </c>
      <c r="C17" s="16">
        <v>10586.6</v>
      </c>
      <c r="D17" s="230">
        <v>4838.7096700000002</v>
      </c>
      <c r="E17" s="20">
        <v>365.8</v>
      </c>
      <c r="F17" s="231">
        <v>7096.7741930000002</v>
      </c>
      <c r="G17" s="19">
        <v>533.29999999999995</v>
      </c>
      <c r="H17" s="231">
        <v>548.38708999999994</v>
      </c>
      <c r="I17" s="19">
        <v>0</v>
      </c>
      <c r="J17" s="231">
        <v>483.87096700000001</v>
      </c>
      <c r="K17" s="16">
        <v>0</v>
      </c>
      <c r="L17" s="230">
        <v>5483.8709600000002</v>
      </c>
      <c r="M17" s="16">
        <v>20</v>
      </c>
      <c r="N17" s="80">
        <v>5704.6</v>
      </c>
      <c r="O17" s="19">
        <f>M17+N17</f>
        <v>5724.6</v>
      </c>
      <c r="P17" s="231">
        <v>2258.0645159999999</v>
      </c>
      <c r="Q17" s="16">
        <v>4574.5</v>
      </c>
      <c r="R17" s="230">
        <v>4477.4193548000003</v>
      </c>
      <c r="S17" s="91">
        <f t="shared" si="10"/>
        <v>21784.799999999999</v>
      </c>
      <c r="T17" s="89">
        <f t="shared" si="7"/>
        <v>25187.096750799999</v>
      </c>
      <c r="U17" s="16">
        <v>0</v>
      </c>
      <c r="V17" s="230">
        <v>967.74193539999999</v>
      </c>
      <c r="W17" s="110">
        <f t="shared" si="8"/>
        <v>21784.799999999999</v>
      </c>
      <c r="X17" s="111">
        <f t="shared" si="8"/>
        <v>26154.838686200001</v>
      </c>
      <c r="Y17" s="45" t="s">
        <v>130</v>
      </c>
      <c r="Z17" s="328">
        <v>18</v>
      </c>
      <c r="AA17" s="21" t="s">
        <v>7</v>
      </c>
      <c r="AB17" s="22"/>
    </row>
    <row r="18" spans="1:28" ht="18.600000000000001" customHeight="1" x14ac:dyDescent="0.25">
      <c r="A18" s="23">
        <f t="shared" si="9"/>
        <v>13</v>
      </c>
      <c r="B18" s="24" t="s">
        <v>8</v>
      </c>
      <c r="C18" s="25">
        <f>13871.85+841.8</f>
        <v>14713.65</v>
      </c>
      <c r="D18" s="26">
        <v>4838.7096700000002</v>
      </c>
      <c r="E18" s="25">
        <v>0</v>
      </c>
      <c r="F18" s="27">
        <v>7096.7741930000002</v>
      </c>
      <c r="G18" s="28">
        <v>56.5</v>
      </c>
      <c r="H18" s="27">
        <v>548.38708999999994</v>
      </c>
      <c r="I18" s="28">
        <v>1551</v>
      </c>
      <c r="J18" s="27">
        <v>483.87096700000001</v>
      </c>
      <c r="K18" s="25">
        <f>21691.2</f>
        <v>21691.200000000001</v>
      </c>
      <c r="L18" s="26">
        <v>5483.8709600000002</v>
      </c>
      <c r="M18" s="25">
        <v>0</v>
      </c>
      <c r="N18" s="81">
        <v>0</v>
      </c>
      <c r="O18" s="28">
        <f t="shared" si="6"/>
        <v>0</v>
      </c>
      <c r="P18" s="27">
        <v>2258.0645159999999</v>
      </c>
      <c r="Q18" s="25">
        <v>8741.4</v>
      </c>
      <c r="R18" s="26">
        <v>4477.4193548000003</v>
      </c>
      <c r="S18" s="184">
        <f t="shared" si="10"/>
        <v>46753.75</v>
      </c>
      <c r="T18" s="90">
        <f t="shared" si="7"/>
        <v>25187.096750799999</v>
      </c>
      <c r="U18" s="25">
        <v>0</v>
      </c>
      <c r="V18" s="26">
        <v>967.74193539999999</v>
      </c>
      <c r="W18" s="92">
        <f t="shared" si="8"/>
        <v>46753.75</v>
      </c>
      <c r="X18" s="95">
        <f t="shared" si="8"/>
        <v>26154.838686200001</v>
      </c>
      <c r="Y18" s="29" t="s">
        <v>132</v>
      </c>
      <c r="Z18" s="329">
        <v>14</v>
      </c>
      <c r="AA18" s="31" t="s">
        <v>7</v>
      </c>
      <c r="AB18" s="32"/>
    </row>
    <row r="19" spans="1:28" ht="18.600000000000001" customHeight="1" x14ac:dyDescent="0.25">
      <c r="A19" s="23">
        <f t="shared" si="9"/>
        <v>14</v>
      </c>
      <c r="B19" s="24" t="s">
        <v>9</v>
      </c>
      <c r="C19" s="25">
        <f>32826.5-841.8</f>
        <v>31984.7</v>
      </c>
      <c r="D19" s="26">
        <v>4838.7096700000002</v>
      </c>
      <c r="E19" s="25">
        <v>409.6</v>
      </c>
      <c r="F19" s="27">
        <v>7096.7741930000002</v>
      </c>
      <c r="G19" s="28">
        <v>155.80000000000001</v>
      </c>
      <c r="H19" s="27">
        <v>548.38708999999994</v>
      </c>
      <c r="I19" s="28">
        <v>0</v>
      </c>
      <c r="J19" s="27">
        <v>483.87096700000001</v>
      </c>
      <c r="K19" s="25">
        <v>2278.3000000000002</v>
      </c>
      <c r="L19" s="26">
        <v>5483.8709600000002</v>
      </c>
      <c r="M19" s="25">
        <v>612.4</v>
      </c>
      <c r="N19" s="81">
        <v>0</v>
      </c>
      <c r="O19" s="28">
        <f t="shared" si="6"/>
        <v>612.4</v>
      </c>
      <c r="P19" s="27">
        <v>2258.0645159999999</v>
      </c>
      <c r="Q19" s="25">
        <v>3407.3</v>
      </c>
      <c r="R19" s="26">
        <v>4477.4193548000003</v>
      </c>
      <c r="S19" s="184">
        <f t="shared" si="10"/>
        <v>38848.100000000006</v>
      </c>
      <c r="T19" s="90">
        <f t="shared" si="7"/>
        <v>25187.096750799999</v>
      </c>
      <c r="U19" s="25">
        <v>0</v>
      </c>
      <c r="V19" s="26">
        <v>967.74193539999999</v>
      </c>
      <c r="W19" s="92">
        <f t="shared" si="8"/>
        <v>38848.100000000006</v>
      </c>
      <c r="X19" s="95">
        <f t="shared" si="8"/>
        <v>26154.838686200001</v>
      </c>
      <c r="Y19" s="29" t="s">
        <v>131</v>
      </c>
      <c r="Z19" s="329">
        <v>14</v>
      </c>
      <c r="AA19" s="31" t="s">
        <v>7</v>
      </c>
      <c r="AB19" s="32" t="s">
        <v>68</v>
      </c>
    </row>
    <row r="20" spans="1:28" ht="18.600000000000001" customHeight="1" x14ac:dyDescent="0.25">
      <c r="A20" s="33" t="s">
        <v>10</v>
      </c>
      <c r="B20" s="34">
        <f>SUM(B12+1)</f>
        <v>20</v>
      </c>
      <c r="C20" s="35">
        <f>SUM(C13:C19)</f>
        <v>79447.150000000009</v>
      </c>
      <c r="D20" s="36">
        <f t="shared" ref="D20:X20" si="11">SUM(D13:D19)</f>
        <v>33870.967690000005</v>
      </c>
      <c r="E20" s="35">
        <f t="shared" si="11"/>
        <v>3532.0000000000005</v>
      </c>
      <c r="F20" s="37">
        <f t="shared" si="11"/>
        <v>49677.419350999997</v>
      </c>
      <c r="G20" s="38">
        <f>SUM(G13:G19)</f>
        <v>1287.9999999999998</v>
      </c>
      <c r="H20" s="37">
        <f t="shared" si="11"/>
        <v>3838.7096300000003</v>
      </c>
      <c r="I20" s="38">
        <f>SUM(I13:I19)</f>
        <v>1551</v>
      </c>
      <c r="J20" s="37">
        <f>SUM(J13:J19)</f>
        <v>3387.0967689999998</v>
      </c>
      <c r="K20" s="35">
        <f>SUM(K13:K19)</f>
        <v>29160</v>
      </c>
      <c r="L20" s="36">
        <f t="shared" si="11"/>
        <v>38387.096720000001</v>
      </c>
      <c r="M20" s="281">
        <f t="shared" si="11"/>
        <v>4940.1999999999989</v>
      </c>
      <c r="N20" s="38">
        <f t="shared" si="11"/>
        <v>31885.599999999999</v>
      </c>
      <c r="O20" s="38">
        <f t="shared" si="11"/>
        <v>36825.800000000003</v>
      </c>
      <c r="P20" s="82">
        <f t="shared" si="11"/>
        <v>15806.451612000001</v>
      </c>
      <c r="Q20" s="35">
        <f t="shared" si="11"/>
        <v>41760.050000000003</v>
      </c>
      <c r="R20" s="36">
        <f>SUM(R13:R19)</f>
        <v>31341.935483600002</v>
      </c>
      <c r="S20" s="35">
        <f t="shared" si="11"/>
        <v>193564.00000000003</v>
      </c>
      <c r="T20" s="36">
        <f t="shared" si="11"/>
        <v>176309.67725559999</v>
      </c>
      <c r="U20" s="35">
        <f t="shared" si="11"/>
        <v>0</v>
      </c>
      <c r="V20" s="36">
        <f t="shared" si="11"/>
        <v>6774.1935478000005</v>
      </c>
      <c r="W20" s="35">
        <f t="shared" si="11"/>
        <v>193564.00000000003</v>
      </c>
      <c r="X20" s="36">
        <f t="shared" si="11"/>
        <v>183083.8708034</v>
      </c>
      <c r="Y20" s="39" t="s">
        <v>11</v>
      </c>
      <c r="Z20" s="330">
        <f>SUM(Z13:Z19)/7</f>
        <v>16.714285714285715</v>
      </c>
      <c r="AA20" s="41" t="s">
        <v>7</v>
      </c>
      <c r="AB20" s="42"/>
    </row>
    <row r="21" spans="1:28" s="43" customFormat="1" ht="18.600000000000001" customHeight="1" x14ac:dyDescent="0.25">
      <c r="A21" s="44">
        <f>SUM(A19+1)</f>
        <v>15</v>
      </c>
      <c r="B21" s="15" t="s">
        <v>12</v>
      </c>
      <c r="C21" s="16">
        <v>5685.1</v>
      </c>
      <c r="D21" s="230">
        <v>4838.7096700000002</v>
      </c>
      <c r="E21" s="20">
        <v>103.2</v>
      </c>
      <c r="F21" s="231">
        <v>7096.7741930000002</v>
      </c>
      <c r="G21" s="19">
        <v>119.7</v>
      </c>
      <c r="H21" s="231">
        <v>548.38708999999994</v>
      </c>
      <c r="I21" s="19">
        <v>0</v>
      </c>
      <c r="J21" s="231">
        <v>483.87096700000001</v>
      </c>
      <c r="K21" s="16">
        <v>0</v>
      </c>
      <c r="L21" s="230">
        <v>5483.8709600000002</v>
      </c>
      <c r="M21" s="16">
        <v>1553.6</v>
      </c>
      <c r="N21" s="349">
        <v>4055</v>
      </c>
      <c r="O21" s="19">
        <f t="shared" ref="O21:O27" si="12">M21+N21</f>
        <v>5608.6</v>
      </c>
      <c r="P21" s="231">
        <v>2258.0645159999999</v>
      </c>
      <c r="Q21" s="16">
        <v>6142.6</v>
      </c>
      <c r="R21" s="230">
        <v>4477.4193548000003</v>
      </c>
      <c r="S21" s="91">
        <f t="shared" ref="S21:S27" si="13">SUM(C21+E21+G21+I21+K21+O21+Q21)</f>
        <v>17659.2</v>
      </c>
      <c r="T21" s="89">
        <f t="shared" ref="T21:T27" si="14">SUM(D21+F21+H21+J21+L21+P21+R21)</f>
        <v>25187.096750799999</v>
      </c>
      <c r="U21" s="16">
        <v>0</v>
      </c>
      <c r="V21" s="230">
        <v>967.74193539999999</v>
      </c>
      <c r="W21" s="110">
        <f t="shared" ref="W21:X27" si="15">SUM(S21+U21)</f>
        <v>17659.2</v>
      </c>
      <c r="X21" s="111">
        <f t="shared" si="15"/>
        <v>26154.838686200001</v>
      </c>
      <c r="Y21" s="50" t="s">
        <v>134</v>
      </c>
      <c r="Z21" s="327">
        <v>15</v>
      </c>
      <c r="AA21" s="21" t="s">
        <v>7</v>
      </c>
      <c r="AB21" s="22"/>
    </row>
    <row r="22" spans="1:28" ht="18.600000000000001" customHeight="1" x14ac:dyDescent="0.25">
      <c r="A22" s="47">
        <f t="shared" ref="A22:A27" si="16">SUM(A21+1)</f>
        <v>16</v>
      </c>
      <c r="B22" s="15" t="s">
        <v>13</v>
      </c>
      <c r="C22" s="16">
        <v>5930</v>
      </c>
      <c r="D22" s="230">
        <v>4838.7096700000002</v>
      </c>
      <c r="E22" s="20">
        <v>0</v>
      </c>
      <c r="F22" s="231">
        <v>7096.7741930000002</v>
      </c>
      <c r="G22" s="19">
        <v>5.0999999999999996</v>
      </c>
      <c r="H22" s="231">
        <v>548.38708999999994</v>
      </c>
      <c r="I22" s="19">
        <v>0</v>
      </c>
      <c r="J22" s="231">
        <v>483.87096700000001</v>
      </c>
      <c r="K22" s="16">
        <v>0</v>
      </c>
      <c r="L22" s="230">
        <v>5483.8709600000002</v>
      </c>
      <c r="M22" s="16">
        <v>1283.3</v>
      </c>
      <c r="N22" s="80">
        <v>7019</v>
      </c>
      <c r="O22" s="19">
        <f t="shared" si="12"/>
        <v>8302.2999999999993</v>
      </c>
      <c r="P22" s="231">
        <v>2258.0645159999999</v>
      </c>
      <c r="Q22" s="16">
        <v>5018.3500000000004</v>
      </c>
      <c r="R22" s="230">
        <v>4477.4193548000003</v>
      </c>
      <c r="S22" s="91">
        <f t="shared" si="13"/>
        <v>19255.75</v>
      </c>
      <c r="T22" s="89">
        <f t="shared" si="14"/>
        <v>25187.096750799999</v>
      </c>
      <c r="U22" s="16">
        <v>0</v>
      </c>
      <c r="V22" s="230">
        <v>967.74193539999999</v>
      </c>
      <c r="W22" s="110">
        <f t="shared" si="15"/>
        <v>19255.75</v>
      </c>
      <c r="X22" s="111">
        <f t="shared" si="15"/>
        <v>26154.838686200001</v>
      </c>
      <c r="Y22" s="45" t="s">
        <v>133</v>
      </c>
      <c r="Z22" s="328">
        <v>11</v>
      </c>
      <c r="AA22" s="21" t="s">
        <v>7</v>
      </c>
      <c r="AB22" s="22"/>
    </row>
    <row r="23" spans="1:28" ht="18.600000000000001" customHeight="1" x14ac:dyDescent="0.25">
      <c r="A23" s="47">
        <f t="shared" si="16"/>
        <v>17</v>
      </c>
      <c r="B23" s="15" t="s">
        <v>14</v>
      </c>
      <c r="C23" s="16">
        <v>10195.6</v>
      </c>
      <c r="D23" s="230">
        <v>4838.7096700000002</v>
      </c>
      <c r="E23" s="20">
        <v>0</v>
      </c>
      <c r="F23" s="231">
        <v>7096.7741930000002</v>
      </c>
      <c r="G23" s="19">
        <v>43</v>
      </c>
      <c r="H23" s="231">
        <v>548.38708999999994</v>
      </c>
      <c r="I23" s="19">
        <v>0</v>
      </c>
      <c r="J23" s="231">
        <v>483.87096700000001</v>
      </c>
      <c r="K23" s="16">
        <v>1970</v>
      </c>
      <c r="L23" s="230">
        <v>5483.8709600000002</v>
      </c>
      <c r="M23" s="16">
        <v>0</v>
      </c>
      <c r="N23" s="349">
        <v>2083</v>
      </c>
      <c r="O23" s="19">
        <f t="shared" si="12"/>
        <v>2083</v>
      </c>
      <c r="P23" s="231">
        <v>2258.0645159999999</v>
      </c>
      <c r="Q23" s="16">
        <v>5301.65</v>
      </c>
      <c r="R23" s="230">
        <v>4477.4193548000003</v>
      </c>
      <c r="S23" s="91">
        <f t="shared" si="13"/>
        <v>19593.25</v>
      </c>
      <c r="T23" s="89">
        <f t="shared" si="14"/>
        <v>25187.096750799999</v>
      </c>
      <c r="U23" s="16">
        <v>0</v>
      </c>
      <c r="V23" s="230">
        <v>967.74193539999999</v>
      </c>
      <c r="W23" s="110">
        <f t="shared" si="15"/>
        <v>19593.25</v>
      </c>
      <c r="X23" s="111">
        <f t="shared" si="15"/>
        <v>26154.838686200001</v>
      </c>
      <c r="Y23" s="45" t="s">
        <v>61</v>
      </c>
      <c r="Z23" s="328">
        <v>12</v>
      </c>
      <c r="AA23" s="21" t="s">
        <v>7</v>
      </c>
      <c r="AB23" s="22"/>
    </row>
    <row r="24" spans="1:28" ht="18.600000000000001" customHeight="1" x14ac:dyDescent="0.25">
      <c r="A24" s="47">
        <f t="shared" si="16"/>
        <v>18</v>
      </c>
      <c r="B24" s="15" t="s">
        <v>15</v>
      </c>
      <c r="C24" s="16">
        <v>19714.68</v>
      </c>
      <c r="D24" s="230">
        <v>4838.7096700000002</v>
      </c>
      <c r="E24" s="20">
        <v>670.6</v>
      </c>
      <c r="F24" s="231">
        <v>7096.7741930000002</v>
      </c>
      <c r="G24" s="19">
        <v>468.7</v>
      </c>
      <c r="H24" s="231">
        <v>548.38708999999994</v>
      </c>
      <c r="I24" s="19">
        <v>0</v>
      </c>
      <c r="J24" s="231">
        <v>483.87096700000001</v>
      </c>
      <c r="K24" s="16">
        <v>0</v>
      </c>
      <c r="L24" s="230">
        <v>5483.8709600000002</v>
      </c>
      <c r="M24" s="16">
        <v>17.2</v>
      </c>
      <c r="N24" s="80">
        <v>0</v>
      </c>
      <c r="O24" s="19">
        <f t="shared" si="12"/>
        <v>17.2</v>
      </c>
      <c r="P24" s="231">
        <v>2258.0645159999999</v>
      </c>
      <c r="Q24" s="16">
        <v>8485.2000000000007</v>
      </c>
      <c r="R24" s="230">
        <v>4477.4193548000003</v>
      </c>
      <c r="S24" s="91">
        <f t="shared" si="13"/>
        <v>29356.38</v>
      </c>
      <c r="T24" s="89">
        <f t="shared" si="14"/>
        <v>25187.096750799999</v>
      </c>
      <c r="U24" s="16">
        <v>0</v>
      </c>
      <c r="V24" s="230">
        <v>967.74193539999999</v>
      </c>
      <c r="W24" s="110">
        <f t="shared" si="15"/>
        <v>29356.38</v>
      </c>
      <c r="X24" s="111">
        <f t="shared" si="15"/>
        <v>26154.838686200001</v>
      </c>
      <c r="Y24" s="45" t="s">
        <v>112</v>
      </c>
      <c r="Z24" s="328">
        <v>13</v>
      </c>
      <c r="AA24" s="21" t="s">
        <v>7</v>
      </c>
      <c r="AB24" s="22" t="s">
        <v>135</v>
      </c>
    </row>
    <row r="25" spans="1:28" ht="18.600000000000001" customHeight="1" x14ac:dyDescent="0.25">
      <c r="A25" s="47">
        <f t="shared" si="16"/>
        <v>19</v>
      </c>
      <c r="B25" s="52" t="s">
        <v>6</v>
      </c>
      <c r="C25" s="16">
        <v>12377.9</v>
      </c>
      <c r="D25" s="230">
        <v>4838.7096700000002</v>
      </c>
      <c r="E25" s="20">
        <v>74.7</v>
      </c>
      <c r="F25" s="231">
        <v>7096.7741930000002</v>
      </c>
      <c r="G25" s="19">
        <v>237</v>
      </c>
      <c r="H25" s="231">
        <v>548.38708999999994</v>
      </c>
      <c r="I25" s="19">
        <v>6565</v>
      </c>
      <c r="J25" s="231">
        <v>483.87096700000001</v>
      </c>
      <c r="K25" s="16">
        <v>20200</v>
      </c>
      <c r="L25" s="230">
        <v>5483.8709600000002</v>
      </c>
      <c r="M25" s="16">
        <v>0</v>
      </c>
      <c r="N25" s="80">
        <v>0</v>
      </c>
      <c r="O25" s="19">
        <f t="shared" si="12"/>
        <v>0</v>
      </c>
      <c r="P25" s="231">
        <v>2258.0645159999999</v>
      </c>
      <c r="Q25" s="16">
        <v>10382.1</v>
      </c>
      <c r="R25" s="230">
        <v>4477.4193548000003</v>
      </c>
      <c r="S25" s="91">
        <f t="shared" si="13"/>
        <v>49836.7</v>
      </c>
      <c r="T25" s="89">
        <f t="shared" si="14"/>
        <v>25187.096750799999</v>
      </c>
      <c r="U25" s="16">
        <v>0</v>
      </c>
      <c r="V25" s="230">
        <v>967.74193539999999</v>
      </c>
      <c r="W25" s="110">
        <f t="shared" si="15"/>
        <v>49836.7</v>
      </c>
      <c r="X25" s="111">
        <f t="shared" si="15"/>
        <v>26154.838686200001</v>
      </c>
      <c r="Y25" s="45" t="s">
        <v>136</v>
      </c>
      <c r="Z25" s="328">
        <v>15</v>
      </c>
      <c r="AA25" s="21" t="s">
        <v>7</v>
      </c>
      <c r="AB25" s="22"/>
    </row>
    <row r="26" spans="1:28" ht="18.600000000000001" customHeight="1" x14ac:dyDescent="0.25">
      <c r="A26" s="23">
        <f t="shared" si="16"/>
        <v>20</v>
      </c>
      <c r="B26" s="24" t="s">
        <v>8</v>
      </c>
      <c r="C26" s="25">
        <v>12620.4</v>
      </c>
      <c r="D26" s="26">
        <v>4838.7096700000002</v>
      </c>
      <c r="E26" s="25">
        <v>101.6</v>
      </c>
      <c r="F26" s="27">
        <v>7096.7741930000002</v>
      </c>
      <c r="G26" s="28">
        <v>275.10000000000002</v>
      </c>
      <c r="H26" s="27">
        <v>548.38708999999994</v>
      </c>
      <c r="I26" s="28">
        <v>4257</v>
      </c>
      <c r="J26" s="27">
        <v>483.87096700000001</v>
      </c>
      <c r="K26" s="25">
        <v>11060</v>
      </c>
      <c r="L26" s="26">
        <v>5483.8709600000002</v>
      </c>
      <c r="M26" s="25">
        <v>0</v>
      </c>
      <c r="N26" s="81">
        <v>0</v>
      </c>
      <c r="O26" s="28">
        <f t="shared" si="12"/>
        <v>0</v>
      </c>
      <c r="P26" s="27">
        <v>2258.0645159999999</v>
      </c>
      <c r="Q26" s="25">
        <v>10579.15</v>
      </c>
      <c r="R26" s="26">
        <v>4477.4193548000003</v>
      </c>
      <c r="S26" s="184">
        <f t="shared" si="13"/>
        <v>38893.25</v>
      </c>
      <c r="T26" s="90">
        <f t="shared" si="14"/>
        <v>25187.096750799999</v>
      </c>
      <c r="U26" s="25">
        <v>0</v>
      </c>
      <c r="V26" s="26">
        <v>967.74193539999999</v>
      </c>
      <c r="W26" s="92">
        <f t="shared" si="15"/>
        <v>38893.25</v>
      </c>
      <c r="X26" s="95">
        <f t="shared" si="15"/>
        <v>26154.838686200001</v>
      </c>
      <c r="Y26" s="29" t="s">
        <v>61</v>
      </c>
      <c r="Z26" s="329">
        <v>19</v>
      </c>
      <c r="AA26" s="31" t="s">
        <v>7</v>
      </c>
      <c r="AB26" s="32"/>
    </row>
    <row r="27" spans="1:28" ht="18.600000000000001" customHeight="1" x14ac:dyDescent="0.25">
      <c r="A27" s="23">
        <f t="shared" si="16"/>
        <v>21</v>
      </c>
      <c r="B27" s="24" t="s">
        <v>9</v>
      </c>
      <c r="C27" s="25">
        <v>5102.3999999999996</v>
      </c>
      <c r="D27" s="26">
        <v>4838.7096700000002</v>
      </c>
      <c r="E27" s="25">
        <v>17268.5</v>
      </c>
      <c r="F27" s="27">
        <v>7096.7741930000002</v>
      </c>
      <c r="G27" s="28">
        <v>1350.4</v>
      </c>
      <c r="H27" s="27">
        <v>548.38708999999994</v>
      </c>
      <c r="I27" s="28">
        <v>0</v>
      </c>
      <c r="J27" s="27">
        <v>483.87096700000001</v>
      </c>
      <c r="K27" s="25">
        <v>1326.6</v>
      </c>
      <c r="L27" s="26">
        <v>5483.8709600000002</v>
      </c>
      <c r="M27" s="25">
        <v>0</v>
      </c>
      <c r="N27" s="81">
        <v>0</v>
      </c>
      <c r="O27" s="28">
        <f t="shared" si="12"/>
        <v>0</v>
      </c>
      <c r="P27" s="27">
        <v>2258.0645159999999</v>
      </c>
      <c r="Q27" s="25">
        <v>3867.6</v>
      </c>
      <c r="R27" s="26">
        <v>4477.4193548000003</v>
      </c>
      <c r="S27" s="184">
        <f t="shared" si="13"/>
        <v>28915.5</v>
      </c>
      <c r="T27" s="90">
        <f t="shared" si="14"/>
        <v>25187.096750799999</v>
      </c>
      <c r="U27" s="25">
        <v>1660.6</v>
      </c>
      <c r="V27" s="26">
        <v>967.74193539999999</v>
      </c>
      <c r="W27" s="92">
        <f t="shared" si="15"/>
        <v>30576.1</v>
      </c>
      <c r="X27" s="95">
        <f t="shared" si="15"/>
        <v>26154.838686200001</v>
      </c>
      <c r="Y27" s="29" t="s">
        <v>138</v>
      </c>
      <c r="Z27" s="329">
        <v>22</v>
      </c>
      <c r="AA27" s="31" t="s">
        <v>7</v>
      </c>
      <c r="AB27" s="32"/>
    </row>
    <row r="28" spans="1:28" ht="18.600000000000001" customHeight="1" x14ac:dyDescent="0.25">
      <c r="A28" s="33" t="s">
        <v>10</v>
      </c>
      <c r="B28" s="34">
        <f>SUM(B20+1)</f>
        <v>21</v>
      </c>
      <c r="C28" s="35">
        <f t="shared" ref="C28:X28" si="17">SUM(C21:C27)</f>
        <v>71626.080000000002</v>
      </c>
      <c r="D28" s="36">
        <f t="shared" si="17"/>
        <v>33870.967690000005</v>
      </c>
      <c r="E28" s="35">
        <f t="shared" si="17"/>
        <v>18218.599999999999</v>
      </c>
      <c r="F28" s="37">
        <f t="shared" si="17"/>
        <v>49677.419350999997</v>
      </c>
      <c r="G28" s="38">
        <f>SUM(G21:G27)</f>
        <v>2499</v>
      </c>
      <c r="H28" s="37">
        <f t="shared" si="17"/>
        <v>3838.7096300000003</v>
      </c>
      <c r="I28" s="38">
        <f>SUM(I21:I27)</f>
        <v>10822</v>
      </c>
      <c r="J28" s="37">
        <f>SUM(J21:J27)</f>
        <v>3387.0967689999998</v>
      </c>
      <c r="K28" s="35">
        <f t="shared" si="17"/>
        <v>34556.6</v>
      </c>
      <c r="L28" s="36">
        <f t="shared" si="17"/>
        <v>38387.096720000001</v>
      </c>
      <c r="M28" s="35">
        <f t="shared" si="17"/>
        <v>2854.0999999999995</v>
      </c>
      <c r="N28" s="82">
        <f t="shared" si="17"/>
        <v>13157</v>
      </c>
      <c r="O28" s="38">
        <f t="shared" si="17"/>
        <v>16011.1</v>
      </c>
      <c r="P28" s="82">
        <f t="shared" si="17"/>
        <v>15806.451612000001</v>
      </c>
      <c r="Q28" s="35">
        <f t="shared" si="17"/>
        <v>49776.65</v>
      </c>
      <c r="R28" s="36">
        <f>SUM(R21:R27)</f>
        <v>31341.935483600002</v>
      </c>
      <c r="S28" s="35">
        <f t="shared" si="17"/>
        <v>203510.03</v>
      </c>
      <c r="T28" s="36">
        <f t="shared" si="17"/>
        <v>176309.67725559999</v>
      </c>
      <c r="U28" s="35">
        <f t="shared" si="17"/>
        <v>1660.6</v>
      </c>
      <c r="V28" s="36">
        <f t="shared" si="17"/>
        <v>6774.1935478000005</v>
      </c>
      <c r="W28" s="35">
        <f t="shared" si="17"/>
        <v>205170.63</v>
      </c>
      <c r="X28" s="36">
        <f t="shared" si="17"/>
        <v>183083.8708034</v>
      </c>
      <c r="Y28" s="39" t="s">
        <v>11</v>
      </c>
      <c r="Z28" s="330">
        <f>SUM(Z21:Z27)/7</f>
        <v>15.285714285714286</v>
      </c>
      <c r="AA28" s="41" t="s">
        <v>7</v>
      </c>
      <c r="AB28" s="42"/>
    </row>
    <row r="29" spans="1:28" ht="18.600000000000001" customHeight="1" x14ac:dyDescent="0.25">
      <c r="A29" s="47">
        <f>SUM(A27+1)</f>
        <v>22</v>
      </c>
      <c r="B29" s="15" t="s">
        <v>12</v>
      </c>
      <c r="C29" s="16">
        <f>95+1506.9</f>
        <v>1601.9</v>
      </c>
      <c r="D29" s="230">
        <v>4838.7096700000002</v>
      </c>
      <c r="E29" s="20">
        <v>11152.3</v>
      </c>
      <c r="F29" s="231">
        <v>7096.7741930000002</v>
      </c>
      <c r="G29" s="19">
        <v>904.3</v>
      </c>
      <c r="H29" s="231">
        <v>548.38708999999994</v>
      </c>
      <c r="I29" s="19">
        <v>0</v>
      </c>
      <c r="J29" s="231">
        <v>483.87096700000001</v>
      </c>
      <c r="K29" s="16">
        <v>0</v>
      </c>
      <c r="L29" s="230">
        <v>5483.8709600000002</v>
      </c>
      <c r="M29" s="20">
        <v>62.8</v>
      </c>
      <c r="N29" s="239">
        <v>3272</v>
      </c>
      <c r="O29" s="239">
        <f t="shared" ref="O29:O35" si="18">M29+N29</f>
        <v>3334.8</v>
      </c>
      <c r="P29" s="231">
        <v>2258.0645159999999</v>
      </c>
      <c r="Q29" s="20">
        <v>4592.2</v>
      </c>
      <c r="R29" s="230">
        <v>4477.4193548000003</v>
      </c>
      <c r="S29" s="232">
        <f t="shared" ref="S29:S35" si="19">SUM(C29+E29+G29+I29+K29+O29+Q29)</f>
        <v>21585.5</v>
      </c>
      <c r="T29" s="233">
        <f t="shared" ref="T29:T35" si="20">SUM(D29+F29+H29+J29+L29+P29+R29)</f>
        <v>25187.096750799999</v>
      </c>
      <c r="U29" s="20">
        <v>1201.3</v>
      </c>
      <c r="V29" s="230">
        <v>967.74193539999999</v>
      </c>
      <c r="W29" s="110">
        <f>SUM(S29+U29)</f>
        <v>22786.799999999999</v>
      </c>
      <c r="X29" s="111">
        <f>SUM(T29+V29)</f>
        <v>26154.838686200001</v>
      </c>
      <c r="Y29" s="45" t="s">
        <v>137</v>
      </c>
      <c r="Z29" s="328">
        <v>24</v>
      </c>
      <c r="AA29" s="21" t="s">
        <v>7</v>
      </c>
      <c r="AB29" s="22"/>
    </row>
    <row r="30" spans="1:28" ht="18.600000000000001" customHeight="1" x14ac:dyDescent="0.25">
      <c r="A30" s="47">
        <f t="shared" ref="A30:A35" si="21">SUM(A29+1)</f>
        <v>23</v>
      </c>
      <c r="B30" s="15" t="s">
        <v>13</v>
      </c>
      <c r="C30" s="16">
        <f>6300.7</f>
        <v>6300.7</v>
      </c>
      <c r="D30" s="230">
        <v>4838.7096700000002</v>
      </c>
      <c r="E30" s="20">
        <v>-666.1</v>
      </c>
      <c r="F30" s="231">
        <v>7096.7741930000002</v>
      </c>
      <c r="G30" s="19">
        <v>512.79999999999995</v>
      </c>
      <c r="H30" s="231">
        <v>548.38708999999994</v>
      </c>
      <c r="I30" s="19">
        <v>0</v>
      </c>
      <c r="J30" s="231">
        <v>483.87096700000001</v>
      </c>
      <c r="K30" s="16">
        <v>8456.1</v>
      </c>
      <c r="L30" s="230">
        <v>5483.8709600000002</v>
      </c>
      <c r="M30" s="20">
        <v>1256.2</v>
      </c>
      <c r="N30" s="350">
        <v>5739</v>
      </c>
      <c r="O30" s="239">
        <f t="shared" si="18"/>
        <v>6995.2</v>
      </c>
      <c r="P30" s="231">
        <v>2258.0645159999999</v>
      </c>
      <c r="Q30" s="20">
        <v>5408.9</v>
      </c>
      <c r="R30" s="230">
        <v>4477.4193548000003</v>
      </c>
      <c r="S30" s="232">
        <f t="shared" si="19"/>
        <v>27007.599999999999</v>
      </c>
      <c r="T30" s="233">
        <f t="shared" si="20"/>
        <v>25187.096750799999</v>
      </c>
      <c r="U30" s="20">
        <v>0</v>
      </c>
      <c r="V30" s="230">
        <v>967.74193539999999</v>
      </c>
      <c r="W30" s="110">
        <f>SUM(S30+U30)</f>
        <v>27007.599999999999</v>
      </c>
      <c r="X30" s="111">
        <f>SUM(T30+V30)</f>
        <v>26154.838686200001</v>
      </c>
      <c r="Y30" s="45" t="s">
        <v>115</v>
      </c>
      <c r="Z30" s="328">
        <v>21</v>
      </c>
      <c r="AA30" s="21" t="s">
        <v>7</v>
      </c>
      <c r="AB30" s="22"/>
    </row>
    <row r="31" spans="1:28" ht="18" customHeight="1" x14ac:dyDescent="0.25">
      <c r="A31" s="47">
        <f t="shared" si="21"/>
        <v>24</v>
      </c>
      <c r="B31" s="15" t="s">
        <v>14</v>
      </c>
      <c r="C31" s="16">
        <v>9664.2999999999993</v>
      </c>
      <c r="D31" s="230">
        <v>4838.7096700000002</v>
      </c>
      <c r="E31" s="20">
        <v>72.599999999999994</v>
      </c>
      <c r="F31" s="231">
        <v>7096.7741930000002</v>
      </c>
      <c r="G31" s="19">
        <v>0</v>
      </c>
      <c r="H31" s="231">
        <v>548.38708999999994</v>
      </c>
      <c r="I31" s="19">
        <v>0</v>
      </c>
      <c r="J31" s="231">
        <v>483.87096700000001</v>
      </c>
      <c r="K31" s="16">
        <v>3152</v>
      </c>
      <c r="L31" s="230">
        <v>5483.8709600000002</v>
      </c>
      <c r="M31" s="20">
        <v>72</v>
      </c>
      <c r="N31" s="350">
        <v>3932.5</v>
      </c>
      <c r="O31" s="239">
        <f t="shared" si="18"/>
        <v>4004.5</v>
      </c>
      <c r="P31" s="231">
        <v>2258.0645159999999</v>
      </c>
      <c r="Q31" s="20">
        <v>2942.1</v>
      </c>
      <c r="R31" s="230">
        <v>4477.4193548000003</v>
      </c>
      <c r="S31" s="232">
        <f t="shared" si="19"/>
        <v>19835.5</v>
      </c>
      <c r="T31" s="233">
        <f t="shared" si="20"/>
        <v>25187.096750799999</v>
      </c>
      <c r="U31" s="20">
        <v>0</v>
      </c>
      <c r="V31" s="230">
        <v>967.74193539999999</v>
      </c>
      <c r="W31" s="110">
        <f t="shared" ref="W31:X35" si="22">SUM(S31+U31)</f>
        <v>19835.5</v>
      </c>
      <c r="X31" s="111">
        <f t="shared" si="22"/>
        <v>26154.838686200001</v>
      </c>
      <c r="Y31" s="45" t="s">
        <v>61</v>
      </c>
      <c r="Z31" s="328">
        <v>14</v>
      </c>
      <c r="AA31" s="21" t="s">
        <v>7</v>
      </c>
      <c r="AB31" s="22"/>
    </row>
    <row r="32" spans="1:28" s="248" customFormat="1" ht="18.600000000000001" customHeight="1" x14ac:dyDescent="0.25">
      <c r="A32" s="47">
        <f t="shared" si="21"/>
        <v>25</v>
      </c>
      <c r="B32" s="238" t="s">
        <v>15</v>
      </c>
      <c r="C32" s="20">
        <v>6614.2</v>
      </c>
      <c r="D32" s="230">
        <v>4838.7096700000002</v>
      </c>
      <c r="E32" s="20">
        <v>331.9</v>
      </c>
      <c r="F32" s="231">
        <v>7096.7741930000002</v>
      </c>
      <c r="G32" s="239">
        <v>314.39999999999998</v>
      </c>
      <c r="H32" s="231">
        <v>548.38708999999994</v>
      </c>
      <c r="I32" s="239">
        <v>0</v>
      </c>
      <c r="J32" s="231">
        <v>483.87096700000001</v>
      </c>
      <c r="K32" s="20">
        <v>0</v>
      </c>
      <c r="L32" s="230">
        <v>5483.8709600000002</v>
      </c>
      <c r="M32" s="20">
        <v>688.4</v>
      </c>
      <c r="N32" s="350">
        <v>9489</v>
      </c>
      <c r="O32" s="239">
        <f t="shared" si="18"/>
        <v>10177.4</v>
      </c>
      <c r="P32" s="231">
        <v>2258.0645159999999</v>
      </c>
      <c r="Q32" s="20">
        <v>5139.2</v>
      </c>
      <c r="R32" s="230">
        <v>4477.4193548000003</v>
      </c>
      <c r="S32" s="232">
        <f t="shared" si="19"/>
        <v>22577.1</v>
      </c>
      <c r="T32" s="233">
        <f t="shared" si="20"/>
        <v>25187.096750799999</v>
      </c>
      <c r="U32" s="20">
        <v>372</v>
      </c>
      <c r="V32" s="230">
        <v>967.74193539999999</v>
      </c>
      <c r="W32" s="110">
        <f t="shared" si="22"/>
        <v>22949.1</v>
      </c>
      <c r="X32" s="111">
        <f t="shared" si="22"/>
        <v>26154.838686200001</v>
      </c>
      <c r="Y32" s="50" t="s">
        <v>58</v>
      </c>
      <c r="Z32" s="327">
        <v>16</v>
      </c>
      <c r="AA32" s="241" t="s">
        <v>7</v>
      </c>
      <c r="AB32" s="242"/>
    </row>
    <row r="33" spans="1:28" ht="18.600000000000001" customHeight="1" x14ac:dyDescent="0.25">
      <c r="A33" s="47">
        <f t="shared" si="21"/>
        <v>26</v>
      </c>
      <c r="B33" s="15" t="s">
        <v>6</v>
      </c>
      <c r="C33" s="16">
        <v>1056.5999999999999</v>
      </c>
      <c r="D33" s="230">
        <v>4838.7096700000002</v>
      </c>
      <c r="E33" s="20">
        <v>15907.3</v>
      </c>
      <c r="F33" s="231">
        <v>7096.7741930000002</v>
      </c>
      <c r="G33" s="19">
        <v>719.2</v>
      </c>
      <c r="H33" s="231">
        <v>548.38708999999994</v>
      </c>
      <c r="I33" s="19">
        <v>0</v>
      </c>
      <c r="J33" s="231">
        <v>483.87096700000001</v>
      </c>
      <c r="K33" s="16">
        <v>4491.2</v>
      </c>
      <c r="L33" s="230">
        <v>5483.8709600000002</v>
      </c>
      <c r="M33" s="20">
        <v>99.1</v>
      </c>
      <c r="N33" s="350">
        <v>8231</v>
      </c>
      <c r="O33" s="239">
        <f t="shared" si="18"/>
        <v>8330.1</v>
      </c>
      <c r="P33" s="231">
        <v>2258.0645159999999</v>
      </c>
      <c r="Q33" s="20">
        <v>8411.2999999999993</v>
      </c>
      <c r="R33" s="230">
        <v>4477.4193548000003</v>
      </c>
      <c r="S33" s="232">
        <f t="shared" si="19"/>
        <v>38915.699999999997</v>
      </c>
      <c r="T33" s="233">
        <f t="shared" si="20"/>
        <v>25187.096750799999</v>
      </c>
      <c r="U33" s="20">
        <v>1035.5</v>
      </c>
      <c r="V33" s="230">
        <v>967.74193539999999</v>
      </c>
      <c r="W33" s="110">
        <f t="shared" si="22"/>
        <v>39951.199999999997</v>
      </c>
      <c r="X33" s="111">
        <f t="shared" si="22"/>
        <v>26154.838686200001</v>
      </c>
      <c r="Y33" s="45" t="s">
        <v>141</v>
      </c>
      <c r="Z33" s="328">
        <v>17</v>
      </c>
      <c r="AA33" s="21" t="s">
        <v>7</v>
      </c>
      <c r="AB33" s="22"/>
    </row>
    <row r="34" spans="1:28" ht="18.600000000000001" customHeight="1" x14ac:dyDescent="0.25">
      <c r="A34" s="23">
        <f t="shared" si="21"/>
        <v>27</v>
      </c>
      <c r="B34" s="24" t="s">
        <v>8</v>
      </c>
      <c r="C34" s="25">
        <v>3366.7</v>
      </c>
      <c r="D34" s="26">
        <v>4838.7096700000002</v>
      </c>
      <c r="E34" s="25">
        <v>18222.8</v>
      </c>
      <c r="F34" s="27">
        <v>7096.7741930000002</v>
      </c>
      <c r="G34" s="28">
        <v>948.6</v>
      </c>
      <c r="H34" s="27">
        <v>548.38708999999994</v>
      </c>
      <c r="I34" s="28">
        <v>2222.5</v>
      </c>
      <c r="J34" s="27">
        <v>483.87096700000001</v>
      </c>
      <c r="K34" s="25">
        <v>16018.4</v>
      </c>
      <c r="L34" s="26">
        <v>5483.8709600000002</v>
      </c>
      <c r="M34" s="25">
        <v>0</v>
      </c>
      <c r="N34" s="81">
        <v>0</v>
      </c>
      <c r="O34" s="28">
        <f t="shared" si="18"/>
        <v>0</v>
      </c>
      <c r="P34" s="27">
        <v>2258.0645159999999</v>
      </c>
      <c r="Q34" s="25">
        <v>12378.78</v>
      </c>
      <c r="R34" s="26">
        <v>4477.4193548000003</v>
      </c>
      <c r="S34" s="184">
        <f t="shared" si="19"/>
        <v>53157.78</v>
      </c>
      <c r="T34" s="90">
        <f t="shared" si="20"/>
        <v>25187.096750799999</v>
      </c>
      <c r="U34" s="25">
        <v>2003.9</v>
      </c>
      <c r="V34" s="26">
        <v>967.74193539999999</v>
      </c>
      <c r="W34" s="92">
        <f t="shared" si="22"/>
        <v>55161.68</v>
      </c>
      <c r="X34" s="95">
        <f t="shared" si="22"/>
        <v>26154.838686200001</v>
      </c>
      <c r="Y34" s="29" t="s">
        <v>59</v>
      </c>
      <c r="Z34" s="329">
        <v>17</v>
      </c>
      <c r="AA34" s="31" t="s">
        <v>7</v>
      </c>
      <c r="AB34" s="32"/>
    </row>
    <row r="35" spans="1:28" ht="18.600000000000001" customHeight="1" x14ac:dyDescent="0.25">
      <c r="A35" s="23">
        <f t="shared" si="21"/>
        <v>28</v>
      </c>
      <c r="B35" s="24" t="s">
        <v>9</v>
      </c>
      <c r="C35" s="25">
        <v>3959.1</v>
      </c>
      <c r="D35" s="26">
        <v>4838.7096700000002</v>
      </c>
      <c r="E35" s="25">
        <v>27010.3</v>
      </c>
      <c r="F35" s="27">
        <v>7096.7741930000002</v>
      </c>
      <c r="G35" s="28">
        <v>1998.1</v>
      </c>
      <c r="H35" s="27">
        <v>548.38708999999994</v>
      </c>
      <c r="I35" s="28">
        <v>0</v>
      </c>
      <c r="J35" s="27">
        <v>483.87096700000001</v>
      </c>
      <c r="K35" s="25">
        <v>7539.2</v>
      </c>
      <c r="L35" s="26">
        <v>5483.8709600000002</v>
      </c>
      <c r="M35" s="25">
        <v>0</v>
      </c>
      <c r="N35" s="81">
        <v>0</v>
      </c>
      <c r="O35" s="28">
        <f t="shared" si="18"/>
        <v>0</v>
      </c>
      <c r="P35" s="27">
        <v>2258.0645159999999</v>
      </c>
      <c r="Q35" s="25">
        <v>13900.5</v>
      </c>
      <c r="R35" s="26">
        <v>4477.4193548000003</v>
      </c>
      <c r="S35" s="184">
        <f t="shared" si="19"/>
        <v>54407.199999999997</v>
      </c>
      <c r="T35" s="90">
        <f t="shared" si="20"/>
        <v>25187.096750799999</v>
      </c>
      <c r="U35" s="25">
        <v>4108.5</v>
      </c>
      <c r="V35" s="26">
        <v>967.74193539999999</v>
      </c>
      <c r="W35" s="92">
        <f t="shared" si="22"/>
        <v>58515.7</v>
      </c>
      <c r="X35" s="95">
        <f t="shared" si="22"/>
        <v>26154.838686200001</v>
      </c>
      <c r="Y35" s="29" t="s">
        <v>59</v>
      </c>
      <c r="Z35" s="329">
        <v>23</v>
      </c>
      <c r="AA35" s="31" t="s">
        <v>7</v>
      </c>
      <c r="AB35" s="32" t="s">
        <v>139</v>
      </c>
    </row>
    <row r="36" spans="1:28" ht="20.100000000000001" customHeight="1" x14ac:dyDescent="0.25">
      <c r="A36" s="33" t="s">
        <v>10</v>
      </c>
      <c r="B36" s="34">
        <f>SUM(B28+1)</f>
        <v>22</v>
      </c>
      <c r="C36" s="35">
        <f>SUM(C29:C35)</f>
        <v>32563.5</v>
      </c>
      <c r="D36" s="36">
        <f t="shared" ref="D36:X36" si="23">SUM(D29:D35)</f>
        <v>33870.967690000005</v>
      </c>
      <c r="E36" s="35">
        <f t="shared" si="23"/>
        <v>72031.100000000006</v>
      </c>
      <c r="F36" s="36">
        <f t="shared" si="23"/>
        <v>49677.419350999997</v>
      </c>
      <c r="G36" s="35">
        <f t="shared" si="23"/>
        <v>5397.4</v>
      </c>
      <c r="H36" s="36">
        <f t="shared" si="23"/>
        <v>3838.7096300000003</v>
      </c>
      <c r="I36" s="35">
        <f>SUM(I29:I35)</f>
        <v>2222.5</v>
      </c>
      <c r="J36" s="36">
        <f>SUM(J29:J35)</f>
        <v>3387.0967689999998</v>
      </c>
      <c r="K36" s="35">
        <f t="shared" si="23"/>
        <v>39656.899999999994</v>
      </c>
      <c r="L36" s="36">
        <f t="shared" si="23"/>
        <v>38387.096720000001</v>
      </c>
      <c r="M36" s="281">
        <f t="shared" si="23"/>
        <v>2178.5</v>
      </c>
      <c r="N36" s="38">
        <f t="shared" si="23"/>
        <v>30663.5</v>
      </c>
      <c r="O36" s="38">
        <f t="shared" si="23"/>
        <v>32842</v>
      </c>
      <c r="P36" s="82">
        <f t="shared" si="23"/>
        <v>15806.451612000001</v>
      </c>
      <c r="Q36" s="35">
        <f t="shared" si="23"/>
        <v>52772.979999999996</v>
      </c>
      <c r="R36" s="36">
        <f>SUM(R29:R35)</f>
        <v>31341.935483600002</v>
      </c>
      <c r="S36" s="35">
        <f t="shared" si="23"/>
        <v>237486.38</v>
      </c>
      <c r="T36" s="36">
        <f t="shared" si="23"/>
        <v>176309.67725559999</v>
      </c>
      <c r="U36" s="35">
        <f t="shared" si="23"/>
        <v>8721.2000000000007</v>
      </c>
      <c r="V36" s="36">
        <f t="shared" si="23"/>
        <v>6774.1935478000005</v>
      </c>
      <c r="W36" s="35">
        <f t="shared" si="23"/>
        <v>246207.58000000002</v>
      </c>
      <c r="X36" s="36">
        <f t="shared" si="23"/>
        <v>183083.8708034</v>
      </c>
      <c r="Y36" s="39" t="s">
        <v>11</v>
      </c>
      <c r="Z36" s="330">
        <f>SUM(Z29:Z35)/7</f>
        <v>18.857142857142858</v>
      </c>
      <c r="AA36" s="41" t="s">
        <v>7</v>
      </c>
      <c r="AB36" s="42"/>
    </row>
    <row r="37" spans="1:28" ht="18.600000000000001" customHeight="1" x14ac:dyDescent="0.25">
      <c r="A37" s="23">
        <f>A35+1</f>
        <v>29</v>
      </c>
      <c r="B37" s="53" t="s">
        <v>12</v>
      </c>
      <c r="C37" s="25">
        <f>2472.3+165</f>
        <v>2637.3</v>
      </c>
      <c r="D37" s="26">
        <v>4838.7096700000002</v>
      </c>
      <c r="E37" s="25">
        <v>24853.1</v>
      </c>
      <c r="F37" s="27">
        <v>7096.7741930000002</v>
      </c>
      <c r="G37" s="25">
        <v>1350.3</v>
      </c>
      <c r="H37" s="27">
        <v>548.38708999999994</v>
      </c>
      <c r="I37" s="25">
        <v>0</v>
      </c>
      <c r="J37" s="27">
        <v>483.87096700000001</v>
      </c>
      <c r="K37" s="25">
        <v>5246.5</v>
      </c>
      <c r="L37" s="26">
        <v>5483.8709600000002</v>
      </c>
      <c r="M37" s="25">
        <v>0</v>
      </c>
      <c r="N37" s="81">
        <v>0</v>
      </c>
      <c r="O37" s="28">
        <f t="shared" ref="O37:O39" si="24">M37+N37</f>
        <v>0</v>
      </c>
      <c r="P37" s="27">
        <v>2258.0645159999999</v>
      </c>
      <c r="Q37" s="25">
        <v>5282.5</v>
      </c>
      <c r="R37" s="26">
        <v>4477.4193548000003</v>
      </c>
      <c r="S37" s="184">
        <f t="shared" ref="S37:S39" si="25">SUM(C37+E37+G37+I37+K37+O37+Q37)</f>
        <v>39369.699999999997</v>
      </c>
      <c r="T37" s="90">
        <f>SUM(D37+F37+H37+J37+L37+P37+R37)</f>
        <v>25187.096750799999</v>
      </c>
      <c r="U37" s="25">
        <v>5229.6000000000004</v>
      </c>
      <c r="V37" s="26">
        <v>967.74193539999999</v>
      </c>
      <c r="W37" s="351">
        <f>S37+U37</f>
        <v>44599.299999999996</v>
      </c>
      <c r="X37" s="111">
        <f>SUM(T37+V37)</f>
        <v>26154.838686200001</v>
      </c>
      <c r="Y37" s="29" t="s">
        <v>59</v>
      </c>
      <c r="Z37" s="329">
        <v>24</v>
      </c>
      <c r="AA37" s="31" t="s">
        <v>7</v>
      </c>
      <c r="AB37" s="32" t="s">
        <v>140</v>
      </c>
    </row>
    <row r="38" spans="1:28" ht="18.600000000000001" customHeight="1" x14ac:dyDescent="0.25">
      <c r="A38" s="47">
        <f>A37+1</f>
        <v>30</v>
      </c>
      <c r="B38" s="52" t="s">
        <v>13</v>
      </c>
      <c r="C38" s="16">
        <f>21.7-607</f>
        <v>-585.29999999999995</v>
      </c>
      <c r="D38" s="230">
        <v>4838.7096700000002</v>
      </c>
      <c r="E38" s="20">
        <v>11894.9</v>
      </c>
      <c r="F38" s="231">
        <v>7096.7741930000002</v>
      </c>
      <c r="G38" s="16">
        <v>578</v>
      </c>
      <c r="H38" s="231">
        <v>548.38708999999994</v>
      </c>
      <c r="I38" s="16">
        <v>0</v>
      </c>
      <c r="J38" s="231">
        <v>483.87096700000001</v>
      </c>
      <c r="K38" s="16">
        <v>744.5</v>
      </c>
      <c r="L38" s="230">
        <v>5483.8709600000002</v>
      </c>
      <c r="M38" s="16">
        <v>768.1</v>
      </c>
      <c r="N38" s="80">
        <v>1108</v>
      </c>
      <c r="O38" s="19">
        <f t="shared" si="24"/>
        <v>1876.1</v>
      </c>
      <c r="P38" s="231">
        <v>2258.0645159999999</v>
      </c>
      <c r="Q38" s="25">
        <v>3643.7</v>
      </c>
      <c r="R38" s="230">
        <v>4477.4193548000003</v>
      </c>
      <c r="S38" s="232">
        <f t="shared" si="25"/>
        <v>18151.900000000001</v>
      </c>
      <c r="T38" s="233">
        <f>SUM(D38+F38+H38+J38+L38+P38+R38)</f>
        <v>25187.096750799999</v>
      </c>
      <c r="U38" s="16">
        <v>1169</v>
      </c>
      <c r="V38" s="230">
        <v>967.74193539999999</v>
      </c>
      <c r="W38" s="351">
        <f>S38+U38</f>
        <v>19320.900000000001</v>
      </c>
      <c r="X38" s="111">
        <f>SUM(T38+V38)</f>
        <v>26154.838686200001</v>
      </c>
      <c r="Y38" s="45" t="s">
        <v>59</v>
      </c>
      <c r="Z38" s="328">
        <v>18</v>
      </c>
      <c r="AA38" s="31" t="s">
        <v>7</v>
      </c>
      <c r="AB38" s="22"/>
    </row>
    <row r="39" spans="1:28" ht="18.600000000000001" customHeight="1" x14ac:dyDescent="0.25">
      <c r="A39" s="47">
        <f>A38+1</f>
        <v>31</v>
      </c>
      <c r="B39" s="52" t="s">
        <v>14</v>
      </c>
      <c r="C39" s="16">
        <v>222.5</v>
      </c>
      <c r="D39" s="230">
        <v>4838.7096700000002</v>
      </c>
      <c r="E39" s="20">
        <v>14287.45</v>
      </c>
      <c r="F39" s="231">
        <v>7096.7741930000002</v>
      </c>
      <c r="G39" s="16">
        <v>626.79999999999995</v>
      </c>
      <c r="H39" s="231">
        <v>548.38708999999994</v>
      </c>
      <c r="I39" s="16">
        <v>0</v>
      </c>
      <c r="J39" s="231">
        <v>483.87096700000001</v>
      </c>
      <c r="K39" s="16">
        <v>214.2</v>
      </c>
      <c r="L39" s="230">
        <v>5483.8709600000002</v>
      </c>
      <c r="M39" s="16">
        <v>181</v>
      </c>
      <c r="N39" s="251">
        <v>1570</v>
      </c>
      <c r="O39" s="19">
        <f t="shared" si="24"/>
        <v>1751</v>
      </c>
      <c r="P39" s="231">
        <v>2258.0645159999999</v>
      </c>
      <c r="Q39" s="16">
        <v>4629.3</v>
      </c>
      <c r="R39" s="230">
        <v>4477.4193548000003</v>
      </c>
      <c r="S39" s="232">
        <f t="shared" si="25"/>
        <v>21731.25</v>
      </c>
      <c r="T39" s="233">
        <f>SUM(D39+F39+H39+J39+L39+P39+R39)</f>
        <v>25187.096750799999</v>
      </c>
      <c r="U39" s="16">
        <v>1410</v>
      </c>
      <c r="V39" s="230">
        <v>967.74193539999999</v>
      </c>
      <c r="W39" s="351">
        <f>S39+U39</f>
        <v>23141.25</v>
      </c>
      <c r="X39" s="111">
        <f>SUM(T39+V39)</f>
        <v>26154.838686200001</v>
      </c>
      <c r="Y39" s="45" t="s">
        <v>63</v>
      </c>
      <c r="Z39" s="328">
        <v>23</v>
      </c>
      <c r="AA39" s="21" t="s">
        <v>7</v>
      </c>
      <c r="AB39" s="22"/>
    </row>
    <row r="40" spans="1:28" ht="18.600000000000001" customHeight="1" thickBot="1" x14ac:dyDescent="0.3">
      <c r="A40" s="33" t="s">
        <v>10</v>
      </c>
      <c r="B40" s="34">
        <f>SUM(B36+1)</f>
        <v>23</v>
      </c>
      <c r="C40" s="68">
        <f>SUM(C37:C39)</f>
        <v>2274.5</v>
      </c>
      <c r="D40" s="119">
        <f>SUM(D37:D39)</f>
        <v>14516.129010000001</v>
      </c>
      <c r="E40" s="318">
        <f t="shared" ref="E40:F40" si="26">SUM(E37:E39)</f>
        <v>51035.45</v>
      </c>
      <c r="F40" s="119">
        <f t="shared" si="26"/>
        <v>21290.322579</v>
      </c>
      <c r="G40" s="318">
        <f t="shared" ref="G40" si="27">SUM(G37:G39)</f>
        <v>2555.1</v>
      </c>
      <c r="H40" s="119">
        <f t="shared" ref="H40" si="28">SUM(H37:H39)</f>
        <v>1645.1612699999998</v>
      </c>
      <c r="I40" s="68">
        <f t="shared" ref="I40" si="29">SUM(I37:I39)</f>
        <v>0</v>
      </c>
      <c r="J40" s="318">
        <f t="shared" ref="J40" si="30">SUM(J37:J39)</f>
        <v>1451.612901</v>
      </c>
      <c r="K40" s="68">
        <f t="shared" ref="K40" si="31">SUM(K37:K39)</f>
        <v>6205.2</v>
      </c>
      <c r="L40" s="71">
        <f t="shared" ref="L40" si="32">SUM(L37:L39)</f>
        <v>16451.612880000001</v>
      </c>
      <c r="M40" s="318">
        <f t="shared" ref="M40" si="33">SUM(M37:M39)</f>
        <v>949.1</v>
      </c>
      <c r="N40" s="326">
        <f t="shared" ref="N40" si="34">SUM(N37:N39)</f>
        <v>2678</v>
      </c>
      <c r="O40" s="318">
        <f t="shared" ref="O40" si="35">SUM(O37:O39)</f>
        <v>3627.1</v>
      </c>
      <c r="P40" s="71">
        <f t="shared" ref="P40" si="36">SUM(P37:P39)</f>
        <v>6774.1935479999993</v>
      </c>
      <c r="Q40" s="318">
        <f t="shared" ref="Q40" si="37">SUM(Q37:Q39)</f>
        <v>13555.5</v>
      </c>
      <c r="R40" s="119">
        <f>SUM(R37:R39)</f>
        <v>13432.258064400001</v>
      </c>
      <c r="S40" s="323">
        <f t="shared" ref="S40" si="38">SUM(S37:S39)</f>
        <v>79252.850000000006</v>
      </c>
      <c r="T40" s="119">
        <f t="shared" ref="T40" si="39">SUM(T37:T39)</f>
        <v>75561.290252399995</v>
      </c>
      <c r="U40" s="318">
        <f t="shared" ref="U40" si="40">SUM(U37:U39)</f>
        <v>7808.6</v>
      </c>
      <c r="V40" s="119">
        <f t="shared" ref="V40" si="41">SUM(V37:V39)</f>
        <v>2903.2258062000001</v>
      </c>
      <c r="W40" s="323">
        <f t="shared" ref="W40" si="42">SUM(W37:W39)</f>
        <v>87061.45</v>
      </c>
      <c r="X40" s="119">
        <f t="shared" ref="X40" si="43">SUM(X37:X39)</f>
        <v>78464.516058599998</v>
      </c>
      <c r="Y40" s="325" t="s">
        <v>121</v>
      </c>
      <c r="Z40" s="331">
        <v>0</v>
      </c>
      <c r="AA40" s="319" t="s">
        <v>7</v>
      </c>
      <c r="AB40" s="320"/>
    </row>
    <row r="41" spans="1:28" ht="19.149999999999999" customHeight="1" x14ac:dyDescent="0.25">
      <c r="A41" s="176" t="s">
        <v>16</v>
      </c>
      <c r="B41" s="128"/>
      <c r="C41" s="117">
        <f>C12+C20+C28+C36+C40</f>
        <v>246045.73000000004</v>
      </c>
      <c r="D41" s="129">
        <f>D12+D20+D28+D36+D40</f>
        <v>149999.99977000002</v>
      </c>
      <c r="E41" s="117">
        <f t="shared" ref="E41:F41" si="44">E12+E20+E28+E36+E40</f>
        <v>170970.75</v>
      </c>
      <c r="F41" s="324">
        <f t="shared" si="44"/>
        <v>219999.99998299999</v>
      </c>
      <c r="G41" s="116">
        <f t="shared" ref="G41" si="45">G12+G20+G28+G36+G40</f>
        <v>15127.9</v>
      </c>
      <c r="H41" s="129">
        <f t="shared" ref="H41" si="46">H12+H20+H28+H36+H40</f>
        <v>16999.999790000002</v>
      </c>
      <c r="I41" s="117">
        <f t="shared" ref="I41" si="47">I12+I20+I28+I36+I40</f>
        <v>15195.5</v>
      </c>
      <c r="J41" s="324">
        <f t="shared" ref="J41" si="48">J12+J20+J28+J36+J40</f>
        <v>14999.999976999999</v>
      </c>
      <c r="K41" s="116">
        <f t="shared" ref="K41" si="49">K12+K20+K28+K36+K40</f>
        <v>159984.79999999999</v>
      </c>
      <c r="L41" s="324">
        <f t="shared" ref="L41" si="50">L12+L20+L28+L36+L40</f>
        <v>169999.99976000001</v>
      </c>
      <c r="M41" s="116">
        <f t="shared" ref="M41" si="51">M12+M20+M28+M36+M40</f>
        <v>12925.999999999998</v>
      </c>
      <c r="N41" s="117">
        <f t="shared" ref="N41" si="52">N12+N20+N28+N36+N40</f>
        <v>100481.60000000001</v>
      </c>
      <c r="O41" s="117">
        <f t="shared" ref="O41" si="53">O12+O20+O28+O36+O40</f>
        <v>113407.6</v>
      </c>
      <c r="P41" s="129">
        <f t="shared" ref="P41" si="54">P12+P20+P28+P36+P40</f>
        <v>69999.999995999999</v>
      </c>
      <c r="Q41" s="117">
        <f t="shared" ref="Q41" si="55">Q12+Q20+Q28+Q36+Q40</f>
        <v>201559.67999999999</v>
      </c>
      <c r="R41" s="324">
        <f>R12+R20+R28+R36+R40</f>
        <v>138799.99999880002</v>
      </c>
      <c r="S41" s="116">
        <f t="shared" ref="S41" si="56">S12+S20+S28+S36+S40</f>
        <v>922291.96000000008</v>
      </c>
      <c r="T41" s="324">
        <f t="shared" ref="T41" si="57">T12+T20+T28+T36+T40</f>
        <v>780799.99927479995</v>
      </c>
      <c r="U41" s="116">
        <f t="shared" ref="U41" si="58">U12+U20+U28+U36+U40</f>
        <v>18840.400000000001</v>
      </c>
      <c r="V41" s="129">
        <f t="shared" ref="V41" si="59">V12+V20+V28+V36+V40</f>
        <v>29999.999997400002</v>
      </c>
      <c r="W41" s="117">
        <f t="shared" ref="W41" si="60">W12+W20+W28+W36+W40</f>
        <v>941132.3600000001</v>
      </c>
      <c r="X41" s="117">
        <f t="shared" ref="X41" si="61">X12+X20+X28+X36+X40</f>
        <v>810799.99927220005</v>
      </c>
      <c r="Y41" s="127" t="s">
        <v>16</v>
      </c>
      <c r="Z41" s="102"/>
      <c r="AA41" s="103"/>
      <c r="AB41" s="104"/>
    </row>
    <row r="42" spans="1:28" ht="19.5" customHeight="1" thickBot="1" x14ac:dyDescent="0.3">
      <c r="A42" s="178" t="s">
        <v>28</v>
      </c>
      <c r="B42" s="179"/>
      <c r="C42" s="65">
        <f t="shared" ref="C42:X42" si="62">C41/31</f>
        <v>7936.9590322580661</v>
      </c>
      <c r="D42" s="66">
        <f t="shared" si="62"/>
        <v>4838.7096700000011</v>
      </c>
      <c r="E42" s="65">
        <f t="shared" si="62"/>
        <v>5515.1854838709678</v>
      </c>
      <c r="F42" s="66">
        <f t="shared" si="62"/>
        <v>7096.7741929999993</v>
      </c>
      <c r="G42" s="65">
        <f t="shared" si="62"/>
        <v>487.99677419354839</v>
      </c>
      <c r="H42" s="66">
        <f t="shared" si="62"/>
        <v>548.38709000000006</v>
      </c>
      <c r="I42" s="65">
        <f>I41/31</f>
        <v>490.17741935483872</v>
      </c>
      <c r="J42" s="66">
        <f>J41/31</f>
        <v>483.87096700000001</v>
      </c>
      <c r="K42" s="65">
        <f t="shared" si="62"/>
        <v>5160.7999999999993</v>
      </c>
      <c r="L42" s="66">
        <f t="shared" si="62"/>
        <v>5483.8709600000002</v>
      </c>
      <c r="M42" s="65">
        <f t="shared" si="62"/>
        <v>416.96774193548379</v>
      </c>
      <c r="N42" s="253"/>
      <c r="O42" s="258"/>
      <c r="P42" s="66">
        <f t="shared" si="62"/>
        <v>2258.0645159999999</v>
      </c>
      <c r="Q42" s="65">
        <f t="shared" si="62"/>
        <v>6501.9251612903226</v>
      </c>
      <c r="R42" s="66">
        <f t="shared" si="62"/>
        <v>4477.4193548000003</v>
      </c>
      <c r="S42" s="65">
        <f t="shared" si="62"/>
        <v>29751.353548387098</v>
      </c>
      <c r="T42" s="66">
        <f t="shared" si="62"/>
        <v>25187.096750799999</v>
      </c>
      <c r="U42" s="65">
        <f t="shared" si="62"/>
        <v>607.75483870967741</v>
      </c>
      <c r="V42" s="66">
        <f t="shared" si="62"/>
        <v>967.7419354000001</v>
      </c>
      <c r="W42" s="180">
        <f t="shared" si="62"/>
        <v>30359.108387096778</v>
      </c>
      <c r="X42" s="181">
        <f t="shared" si="62"/>
        <v>26154.838686200001</v>
      </c>
      <c r="Y42" s="177" t="s">
        <v>17</v>
      </c>
      <c r="Z42" s="99"/>
      <c r="AA42" s="100"/>
      <c r="AB42" s="101"/>
    </row>
    <row r="43" spans="1:28" ht="20.100000000000001" customHeight="1" x14ac:dyDescent="0.25">
      <c r="A43" s="72" t="s">
        <v>18</v>
      </c>
      <c r="B43" s="73"/>
      <c r="C43" s="74">
        <f>SUM(C41-D41)</f>
        <v>96045.730230000016</v>
      </c>
      <c r="D43" s="75"/>
      <c r="E43" s="74">
        <f>SUM(E41-F41)</f>
        <v>-49029.249982999987</v>
      </c>
      <c r="F43" s="75"/>
      <c r="G43" s="74">
        <f>SUM(G41-H41)</f>
        <v>-1872.099790000002</v>
      </c>
      <c r="H43" s="75"/>
      <c r="I43" s="74">
        <f>SUM(I41-J41)</f>
        <v>195.50002300000051</v>
      </c>
      <c r="J43" s="75"/>
      <c r="K43" s="74">
        <f>SUM(K41-L41)</f>
        <v>-10015.199760000018</v>
      </c>
      <c r="L43" s="75"/>
      <c r="M43" s="321"/>
      <c r="N43" s="310"/>
      <c r="O43" s="259">
        <f>SUM(M41-P41)</f>
        <v>-57073.999995999999</v>
      </c>
      <c r="P43" s="75"/>
      <c r="Q43" s="74">
        <f>SUM(Q41-R41)</f>
        <v>62759.680001199973</v>
      </c>
      <c r="R43" s="75"/>
      <c r="S43" s="97">
        <f>SUM(S41-T41)</f>
        <v>141491.96072520013</v>
      </c>
      <c r="T43" s="75"/>
      <c r="U43" s="74">
        <f>SUM(U41-V41)</f>
        <v>-11159.599997400001</v>
      </c>
      <c r="V43" s="75"/>
      <c r="W43" s="112">
        <f>SUM(W41-X41)</f>
        <v>130332.36072780006</v>
      </c>
      <c r="X43" s="113"/>
      <c r="AA43" s="2"/>
      <c r="AB43" s="2"/>
    </row>
    <row r="44" spans="1:28" ht="20.100000000000001" customHeight="1" thickBot="1" x14ac:dyDescent="0.3">
      <c r="A44" s="76" t="s">
        <v>19</v>
      </c>
      <c r="B44" s="77"/>
      <c r="C44" s="96">
        <f>SUM(100/D41*C41)</f>
        <v>164.03048691818009</v>
      </c>
      <c r="D44" s="78"/>
      <c r="E44" s="96">
        <f>SUM(100/F41*E41)</f>
        <v>77.713977278732443</v>
      </c>
      <c r="F44" s="78"/>
      <c r="G44" s="96">
        <f>SUM(100/H41*G41)</f>
        <v>88.987648158082706</v>
      </c>
      <c r="H44" s="78"/>
      <c r="I44" s="96">
        <f>SUM(100/J41*I41)</f>
        <v>101.30333348866512</v>
      </c>
      <c r="J44" s="78"/>
      <c r="K44" s="96">
        <f>SUM(100/L41*K41)</f>
        <v>94.108706015212277</v>
      </c>
      <c r="L44" s="78"/>
      <c r="M44" s="322"/>
      <c r="N44" s="260"/>
      <c r="O44" s="332">
        <f>SUM(100/P41*M41)</f>
        <v>18.465714286769465</v>
      </c>
      <c r="P44" s="78"/>
      <c r="Q44" s="96">
        <f>SUM(100/R41*Q41)</f>
        <v>145.21590778223526</v>
      </c>
      <c r="R44" s="78"/>
      <c r="S44" s="98">
        <f>SUM(100/T41*S41)</f>
        <v>118.12140892118552</v>
      </c>
      <c r="T44" s="78"/>
      <c r="U44" s="96">
        <f>SUM(100/V41*U41)</f>
        <v>62.801333338776111</v>
      </c>
      <c r="V44" s="78"/>
      <c r="W44" s="114">
        <f>SUM(100/X41*W41)</f>
        <v>116.07453883137525</v>
      </c>
      <c r="X44" s="115"/>
      <c r="AA44" s="2"/>
      <c r="AB44" s="2"/>
    </row>
    <row r="45" spans="1:28" x14ac:dyDescent="0.25">
      <c r="O45" s="311"/>
    </row>
  </sheetData>
  <customSheetViews>
    <customSheetView guid="{C78804EC-14F7-46C5-9444-E096CDC58DC2}" scale="80" fitToPage="1">
      <pane ySplit="4" topLeftCell="A14" activePane="bottomLeft" state="frozen"/>
      <selection pane="bottomLeft" activeCell="U28" sqref="U28"/>
      <pageMargins left="0.59055118110236227" right="0.59055118110236227" top="1.1811023622047245" bottom="0.59055118110236227" header="0.11811023622047245" footer="0.31496062992125984"/>
      <pageSetup paperSize="9" scale="4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>
      <pane ySplit="4" topLeftCell="A5" activePane="bottomLeft" state="frozen"/>
      <selection pane="bottomLeft" activeCell="A42" sqref="A42:XFD42"/>
      <pageMargins left="0.59055118110236227" right="0.59055118110236227" top="1.1811023622047245" bottom="0.59055118110236227" header="0.11811023622047245" footer="0.31496062992125984"/>
      <pageSetup paperSize="9" scale="4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5" activePane="bottomLeft" state="frozen"/>
      <selection pane="bottomLeft" activeCell="M22" sqref="M22"/>
      <pageMargins left="0.59055118110236227" right="0.59055118110236227" top="1.1811023622047245" bottom="0.59055118110236227" header="0.11811023622047245" footer="0.31496062992125984"/>
      <pageSetup paperSize="9" scale="4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70" showPageBreaks="1" fitToPage="1" printArea="1">
      <pane ySplit="4" topLeftCell="A14" activePane="bottomLeft" state="frozen"/>
      <selection pane="bottomLeft" activeCell="N33" sqref="N33"/>
      <pageMargins left="0.59055118110236227" right="0.59055118110236227" top="1.1811023622047245" bottom="0.59055118110236227" header="0.11811023622047245" footer="0.31496062992125984"/>
      <pageSetup paperSize="9" scale="41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5" activePane="bottomLeft" state="frozen"/>
      <selection pane="bottomLeft" activeCell="A42" sqref="A42:XFD42"/>
      <pageMargins left="0.59055118110236227" right="0.59055118110236227" top="1.1811023622047245" bottom="0.59055118110236227" header="0.11811023622047245" footer="0.31496062992125984"/>
      <pageSetup paperSize="9" scale="48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>
      <pane ySplit="4" topLeftCell="A17" activePane="bottomLeft" state="frozen"/>
      <selection pane="bottomLeft" activeCell="O41" sqref="O41"/>
      <pageMargins left="0.59055118110236227" right="0.59055118110236227" top="1.1811023622047245" bottom="0.59055118110236227" header="0.11811023622047245" footer="0.31496062992125984"/>
      <pageSetup paperSize="9" scale="41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60" showPageBreaks="1" fitToPage="1" printArea="1">
      <pane ySplit="4" topLeftCell="A5" activePane="bottomLeft" state="frozen"/>
      <selection pane="bottomLeft" activeCell="O1" sqref="O1:O1048576"/>
      <pageMargins left="0.59055118110236227" right="0.59055118110236227" top="1.1811023622047245" bottom="0.59055118110236227" header="0.11811023622047245" footer="0.31496062992125984"/>
      <pageSetup paperSize="9" scale="41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80" showPageBreaks="1" fitToPage="1" printArea="1">
      <pane ySplit="4" topLeftCell="A11" activePane="bottomLeft" state="frozen"/>
      <selection pane="bottomLeft" activeCell="U28" sqref="U28"/>
      <pageMargins left="0.59055118110236227" right="0.59055118110236227" top="1.1811023622047245" bottom="0.59055118110236227" header="0.11811023622047245" footer="0.31496062992125984"/>
      <pageSetup paperSize="9" scale="41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Q3:R3"/>
    <mergeCell ref="H1:K1"/>
    <mergeCell ref="C3:D3"/>
    <mergeCell ref="E3:F3"/>
    <mergeCell ref="G3:H3"/>
    <mergeCell ref="K3:L3"/>
    <mergeCell ref="M3:P3"/>
    <mergeCell ref="I3:J3"/>
    <mergeCell ref="S3:T3"/>
    <mergeCell ref="U3:V3"/>
    <mergeCell ref="W3:X3"/>
    <mergeCell ref="Y3:AB3"/>
    <mergeCell ref="Z4:AA4"/>
  </mergeCells>
  <pageMargins left="0.59055118110236227" right="0.59055118110236227" top="1.1811023622047245" bottom="0.59055118110236227" header="0.11811023622047245" footer="0.31496062992125984"/>
  <pageSetup paperSize="9" scale="41" orientation="landscape" r:id="rId9"/>
  <headerFooter>
    <oddHeader>&amp;L&amp;G</oddHeader>
    <oddFooter>&amp;L&amp;"DIN Offc Light,Standard"&amp;7&amp;F / Version &amp;D&amp;R&amp;"DIN Offc Light,Standard"&amp;7Seite &amp;P von &amp;N</oddFooter>
  </headerFooter>
  <legacyDrawing r:id="rId10"/>
  <legacyDrawingHF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E48"/>
  <sheetViews>
    <sheetView zoomScale="85" zoomScaleNormal="80" workbookViewId="0">
      <pane ySplit="4" topLeftCell="A5" activePane="bottomLeft" state="frozen"/>
      <selection pane="bottomLeft" activeCell="F52" sqref="F52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3.42578125" style="2" bestFit="1" customWidth="1"/>
    <col min="4" max="5" width="14.28515625" style="2" bestFit="1" customWidth="1"/>
    <col min="6" max="6" width="14.85546875" style="2" bestFit="1" customWidth="1"/>
    <col min="7" max="8" width="13.140625" style="6" bestFit="1" customWidth="1"/>
    <col min="9" max="9" width="12.85546875" style="6" bestFit="1" customWidth="1"/>
    <col min="10" max="10" width="13.140625" style="6" bestFit="1" customWidth="1"/>
    <col min="11" max="12" width="14.28515625" style="2" bestFit="1" customWidth="1"/>
    <col min="13" max="13" width="12.85546875" style="2" bestFit="1" customWidth="1"/>
    <col min="14" max="14" width="13.140625" style="2" bestFit="1" customWidth="1"/>
    <col min="15" max="15" width="15" style="2" bestFit="1" customWidth="1"/>
    <col min="16" max="16" width="13.140625" style="2" bestFit="1" customWidth="1"/>
    <col min="17" max="18" width="14.28515625" style="2" bestFit="1" customWidth="1"/>
    <col min="19" max="19" width="16.5703125" style="2" bestFit="1" customWidth="1"/>
    <col min="20" max="20" width="14.140625" style="2" bestFit="1" customWidth="1"/>
    <col min="21" max="21" width="17" style="2" bestFit="1" customWidth="1"/>
    <col min="22" max="22" width="13.140625" style="2" bestFit="1" customWidth="1"/>
    <col min="23" max="23" width="16.28515625" style="2" bestFit="1" customWidth="1"/>
    <col min="24" max="24" width="14.85546875" style="2" bestFit="1" customWidth="1"/>
    <col min="25" max="25" width="27" style="2" bestFit="1" customWidth="1"/>
    <col min="26" max="26" width="8.42578125" style="2" bestFit="1" customWidth="1"/>
    <col min="27" max="27" width="5.140625" style="4" customWidth="1"/>
    <col min="28" max="28" width="20.7109375" style="4" customWidth="1"/>
    <col min="29" max="16384" width="11.42578125" style="2"/>
  </cols>
  <sheetData>
    <row r="1" spans="1:31" ht="34.15" customHeight="1" x14ac:dyDescent="0.25">
      <c r="A1" s="105" t="s">
        <v>56</v>
      </c>
      <c r="G1" s="2"/>
      <c r="H1" s="443">
        <v>45078</v>
      </c>
      <c r="I1" s="443"/>
      <c r="J1" s="443"/>
      <c r="K1" s="443"/>
      <c r="N1" s="370"/>
      <c r="O1" s="2" t="s">
        <v>153</v>
      </c>
    </row>
    <row r="2" spans="1:31" ht="21" thickBot="1" x14ac:dyDescent="0.3">
      <c r="A2" s="380"/>
      <c r="B2" s="381"/>
    </row>
    <row r="3" spans="1:31" s="8" customFormat="1" ht="66.75" thickBot="1" x14ac:dyDescent="0.3">
      <c r="A3" s="7"/>
      <c r="B3" s="382"/>
      <c r="C3" s="371" t="s">
        <v>20</v>
      </c>
      <c r="D3" s="372"/>
      <c r="E3" s="371" t="s">
        <v>23</v>
      </c>
      <c r="F3" s="372"/>
      <c r="G3" s="371" t="s">
        <v>24</v>
      </c>
      <c r="H3" s="372"/>
      <c r="I3" s="371" t="s">
        <v>53</v>
      </c>
      <c r="J3" s="372"/>
      <c r="K3" s="371" t="s">
        <v>25</v>
      </c>
      <c r="L3" s="372"/>
      <c r="M3" s="371" t="s">
        <v>30</v>
      </c>
      <c r="N3" s="377"/>
      <c r="O3" s="377"/>
      <c r="P3" s="372"/>
      <c r="Q3" s="377" t="s">
        <v>2</v>
      </c>
      <c r="R3" s="377"/>
      <c r="S3" s="384" t="s">
        <v>75</v>
      </c>
      <c r="T3" s="385"/>
      <c r="U3" s="371" t="s">
        <v>26</v>
      </c>
      <c r="V3" s="372"/>
      <c r="W3" s="373" t="s">
        <v>27</v>
      </c>
      <c r="X3" s="374"/>
      <c r="Y3" s="371" t="s">
        <v>0</v>
      </c>
      <c r="Z3" s="377"/>
      <c r="AA3" s="377"/>
      <c r="AB3" s="372"/>
    </row>
    <row r="4" spans="1:31" s="4" customFormat="1" ht="18.600000000000001" customHeight="1" x14ac:dyDescent="0.25">
      <c r="A4" s="107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72</v>
      </c>
      <c r="N4" s="250" t="s">
        <v>73</v>
      </c>
      <c r="O4" s="256" t="s">
        <v>74</v>
      </c>
      <c r="P4" s="12" t="s">
        <v>21</v>
      </c>
      <c r="Q4" s="84" t="s">
        <v>22</v>
      </c>
      <c r="R4" s="12"/>
      <c r="S4" s="84" t="s">
        <v>22</v>
      </c>
      <c r="T4" s="12" t="s">
        <v>21</v>
      </c>
      <c r="U4" s="11" t="s">
        <v>22</v>
      </c>
      <c r="V4" s="12" t="s">
        <v>21</v>
      </c>
      <c r="W4" s="108" t="s">
        <v>22</v>
      </c>
      <c r="X4" s="109" t="s">
        <v>21</v>
      </c>
      <c r="Y4" s="13" t="s">
        <v>3</v>
      </c>
      <c r="Z4" s="375" t="s">
        <v>4</v>
      </c>
      <c r="AA4" s="376"/>
      <c r="AB4" s="14" t="s">
        <v>5</v>
      </c>
    </row>
    <row r="5" spans="1:31" ht="18.600000000000001" customHeight="1" x14ac:dyDescent="0.25">
      <c r="A5" s="47">
        <v>1</v>
      </c>
      <c r="B5" s="15" t="s">
        <v>15</v>
      </c>
      <c r="C5" s="16">
        <v>622.4</v>
      </c>
      <c r="D5" s="17">
        <v>4333.3333300000004</v>
      </c>
      <c r="E5" s="16">
        <v>16325</v>
      </c>
      <c r="F5" s="18">
        <v>10666.666660000001</v>
      </c>
      <c r="G5" s="19">
        <v>860.9</v>
      </c>
      <c r="H5" s="18">
        <v>666.66665999999998</v>
      </c>
      <c r="I5" s="19">
        <v>0</v>
      </c>
      <c r="J5" s="18">
        <v>666.66665999999998</v>
      </c>
      <c r="K5" s="16">
        <v>-75</v>
      </c>
      <c r="L5" s="17">
        <v>5333.3333300000004</v>
      </c>
      <c r="M5" s="16">
        <v>30</v>
      </c>
      <c r="N5" s="251">
        <v>2352</v>
      </c>
      <c r="O5" s="19">
        <f>M5+N5</f>
        <v>2382</v>
      </c>
      <c r="P5" s="17">
        <v>3000</v>
      </c>
      <c r="Q5" s="16">
        <v>6108.7</v>
      </c>
      <c r="R5" s="17">
        <v>5873.3333300000004</v>
      </c>
      <c r="S5" s="91">
        <f>SUM(C5+E5+G5+I5+K5+O5+Q5)</f>
        <v>26224.000000000004</v>
      </c>
      <c r="T5" s="89">
        <f>SUM(D5+F5+H5+J5+L5+P5+R5)</f>
        <v>30539.999970000004</v>
      </c>
      <c r="U5" s="16">
        <v>2116.5</v>
      </c>
      <c r="V5" s="17">
        <v>2333.3333299999999</v>
      </c>
      <c r="W5" s="110">
        <f>SUM(S5+U5)</f>
        <v>28340.500000000004</v>
      </c>
      <c r="X5" s="111">
        <f t="shared" ref="W5:X8" si="0">SUM(T5+V5)</f>
        <v>32873.333300000006</v>
      </c>
      <c r="Y5" s="45" t="s">
        <v>59</v>
      </c>
      <c r="Z5" s="46">
        <v>22</v>
      </c>
      <c r="AA5" s="21" t="s">
        <v>7</v>
      </c>
      <c r="AB5" s="22"/>
    </row>
    <row r="6" spans="1:31" s="43" customFormat="1" ht="18.600000000000001" customHeight="1" x14ac:dyDescent="0.25">
      <c r="A6" s="47">
        <f>SUM(A5+1)</f>
        <v>2</v>
      </c>
      <c r="B6" s="15" t="s">
        <v>6</v>
      </c>
      <c r="C6" s="16">
        <v>708.8</v>
      </c>
      <c r="D6" s="17">
        <v>4333.3333300000004</v>
      </c>
      <c r="E6" s="16">
        <v>18605.5</v>
      </c>
      <c r="F6" s="18">
        <v>10666.666660000001</v>
      </c>
      <c r="G6" s="19">
        <v>774.2</v>
      </c>
      <c r="H6" s="18">
        <v>666.66665999999998</v>
      </c>
      <c r="I6" s="19">
        <v>3363</v>
      </c>
      <c r="J6" s="18">
        <v>666.66665999999998</v>
      </c>
      <c r="K6" s="16">
        <f>15918.4-3363</f>
        <v>12555.4</v>
      </c>
      <c r="L6" s="17">
        <v>5333.3333300000004</v>
      </c>
      <c r="M6" s="16">
        <v>328</v>
      </c>
      <c r="N6" s="251">
        <v>3270</v>
      </c>
      <c r="O6" s="19">
        <f t="shared" ref="O6:O8" si="1">M6+N6</f>
        <v>3598</v>
      </c>
      <c r="P6" s="17">
        <v>3000</v>
      </c>
      <c r="Q6" s="16">
        <v>8546.9</v>
      </c>
      <c r="R6" s="17">
        <v>5873.3333300000004</v>
      </c>
      <c r="S6" s="91">
        <f>SUM(C6+E6+G6+I6+K6+O6+Q6)</f>
        <v>48151.8</v>
      </c>
      <c r="T6" s="89">
        <f>SUM(D6+F6+H6+J6+L6+P6+R6)</f>
        <v>30539.999970000004</v>
      </c>
      <c r="U6" s="16">
        <v>2530.8000000000002</v>
      </c>
      <c r="V6" s="17">
        <v>2333.3333299999999</v>
      </c>
      <c r="W6" s="110">
        <f>SUM(S6+U6)</f>
        <v>50682.600000000006</v>
      </c>
      <c r="X6" s="111">
        <f t="shared" si="0"/>
        <v>32873.333300000006</v>
      </c>
      <c r="Y6" s="45" t="s">
        <v>142</v>
      </c>
      <c r="Z6" s="46">
        <v>25</v>
      </c>
      <c r="AA6" s="21" t="s">
        <v>7</v>
      </c>
      <c r="AB6" s="22"/>
    </row>
    <row r="7" spans="1:31" ht="18.600000000000001" customHeight="1" x14ac:dyDescent="0.25">
      <c r="A7" s="23">
        <f>SUM(A6+1)</f>
        <v>3</v>
      </c>
      <c r="B7" s="24" t="s">
        <v>8</v>
      </c>
      <c r="C7" s="25">
        <v>5350</v>
      </c>
      <c r="D7" s="26">
        <v>4333.3333300000004</v>
      </c>
      <c r="E7" s="25">
        <v>20013.099999999999</v>
      </c>
      <c r="F7" s="27">
        <v>10666.666660000001</v>
      </c>
      <c r="G7" s="28">
        <v>1658.2</v>
      </c>
      <c r="H7" s="27">
        <v>666.66665999999998</v>
      </c>
      <c r="I7" s="28">
        <v>0</v>
      </c>
      <c r="J7" s="27">
        <v>666.66665999999998</v>
      </c>
      <c r="K7" s="25">
        <v>11152.7</v>
      </c>
      <c r="L7" s="26">
        <v>5333.3333300000004</v>
      </c>
      <c r="M7" s="25">
        <v>2000</v>
      </c>
      <c r="N7" s="252">
        <v>1680</v>
      </c>
      <c r="O7" s="28">
        <f t="shared" si="1"/>
        <v>3680</v>
      </c>
      <c r="P7" s="26">
        <v>3000</v>
      </c>
      <c r="Q7" s="25">
        <v>13713</v>
      </c>
      <c r="R7" s="26">
        <v>5873.3333300000004</v>
      </c>
      <c r="S7" s="184">
        <f t="shared" ref="S7:S8" si="2">SUM(C7+E7+G7+I7+K7+O7+Q7)</f>
        <v>55567</v>
      </c>
      <c r="T7" s="90">
        <f>SUM(D7+F7+H7+J7+L7+P7+R7)</f>
        <v>30539.999970000004</v>
      </c>
      <c r="U7" s="25">
        <v>3828.6</v>
      </c>
      <c r="V7" s="26">
        <v>2333.3333299999999</v>
      </c>
      <c r="W7" s="92">
        <f t="shared" si="0"/>
        <v>59395.6</v>
      </c>
      <c r="X7" s="95">
        <f t="shared" si="0"/>
        <v>32873.333300000006</v>
      </c>
      <c r="Y7" s="29" t="s">
        <v>143</v>
      </c>
      <c r="Z7" s="30">
        <v>25</v>
      </c>
      <c r="AA7" s="31" t="s">
        <v>7</v>
      </c>
      <c r="AB7" s="32"/>
    </row>
    <row r="8" spans="1:31" ht="18.600000000000001" customHeight="1" x14ac:dyDescent="0.25">
      <c r="A8" s="23">
        <f>SUM(A7+1)</f>
        <v>4</v>
      </c>
      <c r="B8" s="24" t="s">
        <v>9</v>
      </c>
      <c r="C8" s="25">
        <v>2496.3000000000002</v>
      </c>
      <c r="D8" s="26">
        <v>4333.3333300000004</v>
      </c>
      <c r="E8" s="25">
        <f>19266.3-1331.1</f>
        <v>17935.2</v>
      </c>
      <c r="F8" s="27">
        <v>10666.666660000001</v>
      </c>
      <c r="G8" s="28">
        <v>673.48</v>
      </c>
      <c r="H8" s="27">
        <v>666.66665999999998</v>
      </c>
      <c r="I8" s="28">
        <v>0</v>
      </c>
      <c r="J8" s="27">
        <v>666.66665999999998</v>
      </c>
      <c r="K8" s="25">
        <v>10794.9</v>
      </c>
      <c r="L8" s="26">
        <v>5333.3333300000004</v>
      </c>
      <c r="M8" s="25">
        <v>-2000</v>
      </c>
      <c r="N8" s="252">
        <v>0</v>
      </c>
      <c r="O8" s="28">
        <f t="shared" si="1"/>
        <v>-2000</v>
      </c>
      <c r="P8" s="26">
        <v>3000</v>
      </c>
      <c r="Q8" s="25">
        <v>5905.6</v>
      </c>
      <c r="R8" s="26">
        <v>5873.3333300000004</v>
      </c>
      <c r="S8" s="184">
        <f t="shared" si="2"/>
        <v>35805.479999999996</v>
      </c>
      <c r="T8" s="90">
        <f>SUM(D8+F8+H8+J8+L8+P8+R8)</f>
        <v>30539.999970000004</v>
      </c>
      <c r="U8" s="25">
        <v>4030.3</v>
      </c>
      <c r="V8" s="26">
        <v>2333.3333299999999</v>
      </c>
      <c r="W8" s="92">
        <f t="shared" si="0"/>
        <v>39835.78</v>
      </c>
      <c r="X8" s="95">
        <f t="shared" si="0"/>
        <v>32873.333300000006</v>
      </c>
      <c r="Y8" s="29" t="s">
        <v>143</v>
      </c>
      <c r="Z8" s="30">
        <v>26</v>
      </c>
      <c r="AA8" s="31" t="s">
        <v>7</v>
      </c>
      <c r="AB8" s="32"/>
    </row>
    <row r="9" spans="1:31" ht="16.5" x14ac:dyDescent="0.25">
      <c r="A9" s="33" t="s">
        <v>10</v>
      </c>
      <c r="B9" s="34">
        <v>23</v>
      </c>
      <c r="C9" s="35">
        <f t="shared" ref="C9:X9" si="3">SUM(C5:C8)</f>
        <v>9177.5</v>
      </c>
      <c r="D9" s="36">
        <f t="shared" si="3"/>
        <v>17333.333320000002</v>
      </c>
      <c r="E9" s="35">
        <f t="shared" si="3"/>
        <v>72878.8</v>
      </c>
      <c r="F9" s="36">
        <f t="shared" si="3"/>
        <v>42666.666640000003</v>
      </c>
      <c r="G9" s="35">
        <f t="shared" si="3"/>
        <v>3966.78</v>
      </c>
      <c r="H9" s="36">
        <f t="shared" si="3"/>
        <v>2666.6666399999999</v>
      </c>
      <c r="I9" s="35">
        <f t="shared" si="3"/>
        <v>3363</v>
      </c>
      <c r="J9" s="36">
        <f t="shared" si="3"/>
        <v>2666.6666399999999</v>
      </c>
      <c r="K9" s="35">
        <f t="shared" si="3"/>
        <v>34428</v>
      </c>
      <c r="L9" s="36">
        <f t="shared" si="3"/>
        <v>21333.333320000002</v>
      </c>
      <c r="M9" s="281">
        <f t="shared" si="3"/>
        <v>358</v>
      </c>
      <c r="N9" s="309">
        <f t="shared" si="3"/>
        <v>7302</v>
      </c>
      <c r="O9" s="38">
        <f t="shared" si="3"/>
        <v>7660</v>
      </c>
      <c r="P9" s="36">
        <f t="shared" si="3"/>
        <v>12000</v>
      </c>
      <c r="Q9" s="35">
        <f t="shared" si="3"/>
        <v>34274.199999999997</v>
      </c>
      <c r="R9" s="36">
        <f t="shared" si="3"/>
        <v>23493.333320000002</v>
      </c>
      <c r="S9" s="35">
        <f t="shared" si="3"/>
        <v>165748.28</v>
      </c>
      <c r="T9" s="36">
        <f t="shared" si="3"/>
        <v>122159.99988000002</v>
      </c>
      <c r="U9" s="35">
        <f t="shared" si="3"/>
        <v>12506.2</v>
      </c>
      <c r="V9" s="36">
        <f t="shared" si="3"/>
        <v>9333.3333199999997</v>
      </c>
      <c r="W9" s="35">
        <f t="shared" si="3"/>
        <v>178254.48</v>
      </c>
      <c r="X9" s="36">
        <f t="shared" si="3"/>
        <v>131493.33320000002</v>
      </c>
      <c r="Y9" s="39" t="s">
        <v>11</v>
      </c>
      <c r="Z9" s="40">
        <f>SUM(Z5:Z8)/6</f>
        <v>16.333333333333332</v>
      </c>
      <c r="AA9" s="41" t="s">
        <v>7</v>
      </c>
      <c r="AB9" s="42"/>
    </row>
    <row r="10" spans="1:31" ht="18.600000000000001" customHeight="1" x14ac:dyDescent="0.3">
      <c r="A10" s="44">
        <f>SUM(A8+1)</f>
        <v>5</v>
      </c>
      <c r="B10" s="15" t="s">
        <v>12</v>
      </c>
      <c r="C10" s="49">
        <v>623.9</v>
      </c>
      <c r="D10" s="17">
        <v>4333.3333300000004</v>
      </c>
      <c r="E10" s="49">
        <v>16949.5</v>
      </c>
      <c r="F10" s="18">
        <v>10666.666660000001</v>
      </c>
      <c r="G10" s="19">
        <v>771.8</v>
      </c>
      <c r="H10" s="18">
        <v>666.66665999999998</v>
      </c>
      <c r="I10" s="19">
        <v>0</v>
      </c>
      <c r="J10" s="18">
        <v>666.66665999999998</v>
      </c>
      <c r="K10" s="16">
        <v>-380</v>
      </c>
      <c r="L10" s="17">
        <v>5333.3333300000004</v>
      </c>
      <c r="M10" s="16">
        <v>18</v>
      </c>
      <c r="N10" s="352">
        <v>4387</v>
      </c>
      <c r="O10" s="19">
        <f>M10+N10</f>
        <v>4405</v>
      </c>
      <c r="P10" s="17">
        <v>3000</v>
      </c>
      <c r="Q10" s="16">
        <v>8662.2999999999993</v>
      </c>
      <c r="R10" s="17">
        <v>5873.3333300000004</v>
      </c>
      <c r="S10" s="91">
        <f>SUM(C10+E10+G10+I10+K10+O10+Q10)</f>
        <v>31032.5</v>
      </c>
      <c r="T10" s="89">
        <f>SUM(D10+F10+H10+J10+L10+P10+R10)</f>
        <v>30539.999970000004</v>
      </c>
      <c r="U10" s="16">
        <v>1373.2</v>
      </c>
      <c r="V10" s="17">
        <v>2333.3333299999999</v>
      </c>
      <c r="W10" s="110">
        <f>SUM(S10+U10)</f>
        <v>32405.7</v>
      </c>
      <c r="X10" s="111">
        <f t="shared" ref="W10:X16" si="4">SUM(T10+V10)</f>
        <v>32873.333300000006</v>
      </c>
      <c r="Y10" s="45" t="s">
        <v>59</v>
      </c>
      <c r="Z10" s="46">
        <v>23</v>
      </c>
      <c r="AA10" s="21" t="s">
        <v>7</v>
      </c>
      <c r="AB10" s="22"/>
    </row>
    <row r="11" spans="1:31" ht="18.600000000000001" customHeight="1" x14ac:dyDescent="0.25">
      <c r="A11" s="47">
        <f t="shared" ref="A11:A16" si="5">SUM(A10+1)</f>
        <v>6</v>
      </c>
      <c r="B11" s="15" t="s">
        <v>13</v>
      </c>
      <c r="C11" s="16">
        <v>99.4</v>
      </c>
      <c r="D11" s="17">
        <v>4333.3333300000004</v>
      </c>
      <c r="E11" s="16">
        <v>13448.6</v>
      </c>
      <c r="F11" s="18">
        <v>10666.666660000001</v>
      </c>
      <c r="G11" s="19">
        <v>519.1</v>
      </c>
      <c r="H11" s="18">
        <v>666.66665999999998</v>
      </c>
      <c r="I11" s="19">
        <v>0</v>
      </c>
      <c r="J11" s="18">
        <v>666.66665999999998</v>
      </c>
      <c r="K11" s="16">
        <v>0</v>
      </c>
      <c r="L11" s="17">
        <v>5333.3333300000004</v>
      </c>
      <c r="M11" s="16">
        <v>5156.8</v>
      </c>
      <c r="N11" s="251">
        <v>4025</v>
      </c>
      <c r="O11" s="19">
        <f t="shared" ref="O11:O16" si="6">M11+N11</f>
        <v>9181.7999999999993</v>
      </c>
      <c r="P11" s="17">
        <v>3000</v>
      </c>
      <c r="Q11" s="16">
        <v>9914.6</v>
      </c>
      <c r="R11" s="17">
        <v>5873.3333300000004</v>
      </c>
      <c r="S11" s="91">
        <f t="shared" ref="S11:T16" si="7">SUM(C11+E11+G11+I11+K11+O11+Q11)</f>
        <v>33163.5</v>
      </c>
      <c r="T11" s="89">
        <f t="shared" si="7"/>
        <v>30539.999970000004</v>
      </c>
      <c r="U11" s="16">
        <v>1762.4</v>
      </c>
      <c r="V11" s="17">
        <v>2333.3333299999999</v>
      </c>
      <c r="W11" s="110">
        <f t="shared" si="4"/>
        <v>34925.9</v>
      </c>
      <c r="X11" s="111">
        <f t="shared" si="4"/>
        <v>32873.333300000006</v>
      </c>
      <c r="Y11" s="45" t="s">
        <v>143</v>
      </c>
      <c r="Z11" s="46">
        <v>25</v>
      </c>
      <c r="AA11" s="21" t="s">
        <v>7</v>
      </c>
      <c r="AB11" s="22"/>
    </row>
    <row r="12" spans="1:31" ht="18.600000000000001" customHeight="1" x14ac:dyDescent="0.25">
      <c r="A12" s="47">
        <f t="shared" si="5"/>
        <v>7</v>
      </c>
      <c r="B12" s="15" t="s">
        <v>14</v>
      </c>
      <c r="C12" s="16">
        <v>-3138.7</v>
      </c>
      <c r="D12" s="17">
        <v>4333.3333300000004</v>
      </c>
      <c r="E12" s="16">
        <v>15465.9</v>
      </c>
      <c r="F12" s="18">
        <v>10666.666660000001</v>
      </c>
      <c r="G12" s="19">
        <v>597.6</v>
      </c>
      <c r="H12" s="18">
        <v>666.66665999999998</v>
      </c>
      <c r="I12" s="19">
        <v>0</v>
      </c>
      <c r="J12" s="18">
        <v>666.66665999999998</v>
      </c>
      <c r="K12" s="16">
        <v>4566.1000000000004</v>
      </c>
      <c r="L12" s="17">
        <v>5333.3333300000004</v>
      </c>
      <c r="M12" s="16">
        <v>43.5</v>
      </c>
      <c r="N12" s="251">
        <v>5339</v>
      </c>
      <c r="O12" s="19">
        <f>M12+N12</f>
        <v>5382.5</v>
      </c>
      <c r="P12" s="17">
        <v>3000</v>
      </c>
      <c r="Q12" s="16">
        <v>5622.1</v>
      </c>
      <c r="R12" s="17">
        <v>5873.3333300000004</v>
      </c>
      <c r="S12" s="91">
        <f>SUM(C12+E12+G12+I12+K12+O12+Q12)</f>
        <v>28495.5</v>
      </c>
      <c r="T12" s="89">
        <f t="shared" si="7"/>
        <v>30539.999970000004</v>
      </c>
      <c r="U12" s="16">
        <v>2571.4</v>
      </c>
      <c r="V12" s="17">
        <v>2333.3333299999999</v>
      </c>
      <c r="W12" s="110">
        <f>SUM(S12+U12)</f>
        <v>31066.9</v>
      </c>
      <c r="X12" s="111">
        <f t="shared" si="4"/>
        <v>32873.333300000006</v>
      </c>
      <c r="Y12" s="45" t="s">
        <v>59</v>
      </c>
      <c r="Z12" s="46">
        <v>26</v>
      </c>
      <c r="AA12" s="21" t="s">
        <v>7</v>
      </c>
      <c r="AB12" s="22"/>
    </row>
    <row r="13" spans="1:31" ht="18.600000000000001" customHeight="1" x14ac:dyDescent="0.25">
      <c r="A13" s="342">
        <f t="shared" si="5"/>
        <v>8</v>
      </c>
      <c r="B13" s="343" t="s">
        <v>15</v>
      </c>
      <c r="C13" s="124">
        <v>9677.4500000000007</v>
      </c>
      <c r="D13" s="280">
        <v>4333.3333300000004</v>
      </c>
      <c r="E13" s="124">
        <v>11638.8</v>
      </c>
      <c r="F13" s="344">
        <v>10666.666660000001</v>
      </c>
      <c r="G13" s="345">
        <v>553</v>
      </c>
      <c r="H13" s="344">
        <v>666.66665999999998</v>
      </c>
      <c r="I13" s="345">
        <v>0</v>
      </c>
      <c r="J13" s="344">
        <v>666.66665999999998</v>
      </c>
      <c r="K13" s="124">
        <v>-360.7</v>
      </c>
      <c r="L13" s="280">
        <v>5333.3333300000004</v>
      </c>
      <c r="M13" s="124">
        <v>1338</v>
      </c>
      <c r="N13" s="346">
        <v>5265</v>
      </c>
      <c r="O13" s="345">
        <f t="shared" si="6"/>
        <v>6603</v>
      </c>
      <c r="P13" s="280">
        <v>3000</v>
      </c>
      <c r="Q13" s="124">
        <v>8833.6</v>
      </c>
      <c r="R13" s="280">
        <v>5873.3333300000004</v>
      </c>
      <c r="S13" s="347">
        <f>SUM(C13+E13+G13+I13+K13+O13+Q13)</f>
        <v>36945.15</v>
      </c>
      <c r="T13" s="348">
        <f t="shared" si="7"/>
        <v>30539.999970000004</v>
      </c>
      <c r="U13" s="124">
        <v>4417.7</v>
      </c>
      <c r="V13" s="280">
        <v>2333.3333299999999</v>
      </c>
      <c r="W13" s="110">
        <f t="shared" si="4"/>
        <v>41362.85</v>
      </c>
      <c r="X13" s="111">
        <f t="shared" si="4"/>
        <v>32873.333300000006</v>
      </c>
      <c r="Y13" s="45" t="s">
        <v>145</v>
      </c>
      <c r="Z13" s="46">
        <v>26</v>
      </c>
      <c r="AA13" s="21" t="s">
        <v>7</v>
      </c>
      <c r="AB13" s="22" t="s">
        <v>144</v>
      </c>
    </row>
    <row r="14" spans="1:31" s="43" customFormat="1" ht="18.600000000000001" customHeight="1" x14ac:dyDescent="0.25">
      <c r="A14" s="47">
        <f t="shared" si="5"/>
        <v>9</v>
      </c>
      <c r="B14" s="15" t="s">
        <v>6</v>
      </c>
      <c r="C14" s="16">
        <v>2479.3000000000002</v>
      </c>
      <c r="D14" s="17">
        <v>4333.3333300000004</v>
      </c>
      <c r="E14" s="16">
        <v>15461.6</v>
      </c>
      <c r="F14" s="18">
        <v>10666.666660000001</v>
      </c>
      <c r="G14" s="19">
        <v>942.8</v>
      </c>
      <c r="H14" s="18">
        <v>666.66665999999998</v>
      </c>
      <c r="I14" s="19">
        <v>0</v>
      </c>
      <c r="J14" s="18">
        <v>666.66665999999998</v>
      </c>
      <c r="K14" s="16">
        <v>0</v>
      </c>
      <c r="L14" s="17">
        <v>5333.3333300000004</v>
      </c>
      <c r="M14" s="16">
        <v>871.5</v>
      </c>
      <c r="N14" s="251">
        <v>6175</v>
      </c>
      <c r="O14" s="19">
        <f t="shared" si="6"/>
        <v>7046.5</v>
      </c>
      <c r="P14" s="17">
        <v>3000</v>
      </c>
      <c r="Q14" s="16">
        <v>10769.3</v>
      </c>
      <c r="R14" s="17">
        <v>5873.3333300000004</v>
      </c>
      <c r="S14" s="91">
        <f t="shared" si="7"/>
        <v>36699.5</v>
      </c>
      <c r="T14" s="89">
        <f t="shared" si="7"/>
        <v>30539.999970000004</v>
      </c>
      <c r="U14" s="16">
        <v>3507.3</v>
      </c>
      <c r="V14" s="17">
        <v>2333.3333299999999</v>
      </c>
      <c r="W14" s="110">
        <f t="shared" si="4"/>
        <v>40206.800000000003</v>
      </c>
      <c r="X14" s="111">
        <f t="shared" si="4"/>
        <v>32873.333300000006</v>
      </c>
      <c r="Y14" s="45" t="s">
        <v>59</v>
      </c>
      <c r="Z14" s="46">
        <v>26</v>
      </c>
      <c r="AA14" s="21" t="s">
        <v>7</v>
      </c>
      <c r="AB14" s="22"/>
    </row>
    <row r="15" spans="1:31" ht="18.600000000000001" customHeight="1" x14ac:dyDescent="0.25">
      <c r="A15" s="23">
        <f t="shared" si="5"/>
        <v>10</v>
      </c>
      <c r="B15" s="24" t="s">
        <v>8</v>
      </c>
      <c r="C15" s="25">
        <v>2071.6999999999998</v>
      </c>
      <c r="D15" s="26">
        <v>4333.3333300000004</v>
      </c>
      <c r="E15" s="25">
        <v>17168.400000000001</v>
      </c>
      <c r="F15" s="27">
        <v>10666.666660000001</v>
      </c>
      <c r="G15" s="28">
        <v>1213.5</v>
      </c>
      <c r="H15" s="27">
        <v>666.66665999999998</v>
      </c>
      <c r="I15" s="28">
        <v>0</v>
      </c>
      <c r="J15" s="27">
        <v>666.66665999999998</v>
      </c>
      <c r="K15" s="25">
        <v>22227.9</v>
      </c>
      <c r="L15" s="26">
        <v>5333.3333300000004</v>
      </c>
      <c r="M15" s="25">
        <v>0</v>
      </c>
      <c r="N15" s="252">
        <v>560</v>
      </c>
      <c r="O15" s="28">
        <f t="shared" si="6"/>
        <v>560</v>
      </c>
      <c r="P15" s="26">
        <v>3000</v>
      </c>
      <c r="Q15" s="25">
        <v>11564.3</v>
      </c>
      <c r="R15" s="26">
        <v>5873.3333300000004</v>
      </c>
      <c r="S15" s="184">
        <f t="shared" si="7"/>
        <v>54805.8</v>
      </c>
      <c r="T15" s="90">
        <f t="shared" si="7"/>
        <v>30539.999970000004</v>
      </c>
      <c r="U15" s="25">
        <v>4105</v>
      </c>
      <c r="V15" s="26">
        <v>2333.3333299999999</v>
      </c>
      <c r="W15" s="92">
        <f t="shared" si="4"/>
        <v>58910.8</v>
      </c>
      <c r="X15" s="95">
        <f t="shared" si="4"/>
        <v>32873.333300000006</v>
      </c>
      <c r="Y15" s="29" t="s">
        <v>59</v>
      </c>
      <c r="Z15" s="30">
        <v>27</v>
      </c>
      <c r="AA15" s="31" t="s">
        <v>7</v>
      </c>
      <c r="AB15" s="32"/>
      <c r="AC15" s="355"/>
      <c r="AD15" s="356"/>
      <c r="AE15" s="356"/>
    </row>
    <row r="16" spans="1:31" ht="18.600000000000001" customHeight="1" x14ac:dyDescent="0.25">
      <c r="A16" s="23">
        <f t="shared" si="5"/>
        <v>11</v>
      </c>
      <c r="B16" s="24" t="s">
        <v>9</v>
      </c>
      <c r="C16" s="25">
        <v>781.8</v>
      </c>
      <c r="D16" s="26">
        <v>4333.3333300000004</v>
      </c>
      <c r="E16" s="25">
        <v>22445.1</v>
      </c>
      <c r="F16" s="27">
        <v>10666.666660000001</v>
      </c>
      <c r="G16" s="28">
        <v>1467.6</v>
      </c>
      <c r="H16" s="27">
        <v>666.66665999999998</v>
      </c>
      <c r="I16" s="28">
        <v>262.5</v>
      </c>
      <c r="J16" s="27">
        <v>666.66665999999998</v>
      </c>
      <c r="K16" s="25">
        <f>2027.5-262.5</f>
        <v>1765</v>
      </c>
      <c r="L16" s="26">
        <v>5333.3333300000004</v>
      </c>
      <c r="M16" s="25">
        <v>20</v>
      </c>
      <c r="N16" s="252">
        <v>0</v>
      </c>
      <c r="O16" s="28">
        <f t="shared" si="6"/>
        <v>20</v>
      </c>
      <c r="P16" s="26">
        <v>3000</v>
      </c>
      <c r="Q16" s="25">
        <v>8597.2999999999993</v>
      </c>
      <c r="R16" s="26">
        <v>5873.3333300000004</v>
      </c>
      <c r="S16" s="184">
        <f t="shared" si="7"/>
        <v>35339.299999999996</v>
      </c>
      <c r="T16" s="90">
        <f t="shared" si="7"/>
        <v>30539.999970000004</v>
      </c>
      <c r="U16" s="25">
        <v>9973.11</v>
      </c>
      <c r="V16" s="26">
        <v>2333.3333299999999</v>
      </c>
      <c r="W16" s="92">
        <f t="shared" si="4"/>
        <v>45312.409999999996</v>
      </c>
      <c r="X16" s="95">
        <f t="shared" si="4"/>
        <v>32873.333300000006</v>
      </c>
      <c r="Y16" s="29" t="s">
        <v>59</v>
      </c>
      <c r="Z16" s="30">
        <v>26</v>
      </c>
      <c r="AA16" s="31" t="s">
        <v>7</v>
      </c>
      <c r="AB16" s="32"/>
      <c r="AD16" s="243"/>
      <c r="AE16" s="243"/>
    </row>
    <row r="17" spans="1:30" ht="18.600000000000001" customHeight="1" x14ac:dyDescent="0.25">
      <c r="A17" s="33" t="s">
        <v>10</v>
      </c>
      <c r="B17" s="34">
        <f>SUM(B9+1)</f>
        <v>24</v>
      </c>
      <c r="C17" s="35">
        <f t="shared" ref="C17:X17" si="8">SUM(C10:C16)</f>
        <v>12594.850000000002</v>
      </c>
      <c r="D17" s="36">
        <f t="shared" si="8"/>
        <v>30333.333310000005</v>
      </c>
      <c r="E17" s="35">
        <f t="shared" si="8"/>
        <v>112577.90000000002</v>
      </c>
      <c r="F17" s="37">
        <f t="shared" si="8"/>
        <v>74666.666620000004</v>
      </c>
      <c r="G17" s="38">
        <f t="shared" si="8"/>
        <v>6065.4</v>
      </c>
      <c r="H17" s="37">
        <f t="shared" si="8"/>
        <v>4666.66662</v>
      </c>
      <c r="I17" s="38">
        <f>SUM(I10:I16)</f>
        <v>262.5</v>
      </c>
      <c r="J17" s="37">
        <f>SUM(J10:J16)</f>
        <v>4666.66662</v>
      </c>
      <c r="K17" s="35">
        <f t="shared" si="8"/>
        <v>27818.300000000003</v>
      </c>
      <c r="L17" s="36">
        <f t="shared" si="8"/>
        <v>37333.333310000002</v>
      </c>
      <c r="M17" s="281">
        <f t="shared" si="8"/>
        <v>7447.8</v>
      </c>
      <c r="N17" s="309">
        <f>SUM(N10:N16)</f>
        <v>25751</v>
      </c>
      <c r="O17" s="38">
        <f t="shared" si="8"/>
        <v>33198.800000000003</v>
      </c>
      <c r="P17" s="36">
        <f t="shared" si="8"/>
        <v>21000</v>
      </c>
      <c r="Q17" s="35">
        <f>SUM(Q10:Q16)</f>
        <v>63963.5</v>
      </c>
      <c r="R17" s="36">
        <f t="shared" si="8"/>
        <v>41113.333310000002</v>
      </c>
      <c r="S17" s="35">
        <f t="shared" si="8"/>
        <v>256481.25</v>
      </c>
      <c r="T17" s="36">
        <f t="shared" si="8"/>
        <v>213779.99979000003</v>
      </c>
      <c r="U17" s="35">
        <f t="shared" si="8"/>
        <v>27710.11</v>
      </c>
      <c r="V17" s="36">
        <f t="shared" si="8"/>
        <v>16333.333309999998</v>
      </c>
      <c r="W17" s="35">
        <f>SUM(W10:W16)</f>
        <v>284191.35999999999</v>
      </c>
      <c r="X17" s="36">
        <f t="shared" si="8"/>
        <v>230113.33310000002</v>
      </c>
      <c r="Y17" s="39" t="s">
        <v>11</v>
      </c>
      <c r="Z17" s="40">
        <f>SUM(Z10:Z16)/7</f>
        <v>25.571428571428573</v>
      </c>
      <c r="AA17" s="41" t="s">
        <v>7</v>
      </c>
      <c r="AB17" s="42"/>
    </row>
    <row r="18" spans="1:30" ht="18.600000000000001" customHeight="1" x14ac:dyDescent="0.25">
      <c r="A18" s="44">
        <f>SUM(A16+1)</f>
        <v>12</v>
      </c>
      <c r="B18" s="15" t="s">
        <v>12</v>
      </c>
      <c r="C18" s="16">
        <v>338.1</v>
      </c>
      <c r="D18" s="17">
        <v>4333.3333300000004</v>
      </c>
      <c r="E18" s="16">
        <v>10827.6</v>
      </c>
      <c r="F18" s="18">
        <v>10666.666660000001</v>
      </c>
      <c r="G18" s="19">
        <v>622.20000000000005</v>
      </c>
      <c r="H18" s="18">
        <v>666.66665999999998</v>
      </c>
      <c r="I18" s="19">
        <v>0</v>
      </c>
      <c r="J18" s="18">
        <v>666.66665999999998</v>
      </c>
      <c r="K18" s="16">
        <v>0</v>
      </c>
      <c r="L18" s="17">
        <v>5333.3333300000004</v>
      </c>
      <c r="M18" s="16">
        <v>3895.9</v>
      </c>
      <c r="N18" s="346">
        <v>2187</v>
      </c>
      <c r="O18" s="19">
        <f>M18+N18</f>
        <v>6082.9</v>
      </c>
      <c r="P18" s="17">
        <v>3000</v>
      </c>
      <c r="Q18" s="25">
        <v>9020.2999999999993</v>
      </c>
      <c r="R18" s="17">
        <v>5873.3333300000004</v>
      </c>
      <c r="S18" s="91">
        <f>SUM(C18+E18+G18+I18+K18+O18+Q18)</f>
        <v>26891.100000000002</v>
      </c>
      <c r="T18" s="89">
        <f>SUM(D18+F18+H18+J18+L18+P18+R18)</f>
        <v>30539.999970000004</v>
      </c>
      <c r="U18" s="19">
        <v>3030</v>
      </c>
      <c r="V18" s="18">
        <v>2333.3333299999999</v>
      </c>
      <c r="W18" s="110">
        <f t="shared" ref="W18:X24" si="9">SUM(S18+U18)</f>
        <v>29921.100000000002</v>
      </c>
      <c r="X18" s="111">
        <f t="shared" si="9"/>
        <v>32873.333300000006</v>
      </c>
      <c r="Y18" s="50" t="s">
        <v>59</v>
      </c>
      <c r="Z18" s="51">
        <v>25</v>
      </c>
      <c r="AA18" s="21" t="s">
        <v>7</v>
      </c>
      <c r="AB18" s="22"/>
    </row>
    <row r="19" spans="1:30" ht="18.600000000000001" customHeight="1" x14ac:dyDescent="0.25">
      <c r="A19" s="47">
        <f t="shared" ref="A19:A24" si="10">SUM(A18+1)</f>
        <v>13</v>
      </c>
      <c r="B19" s="15" t="s">
        <v>13</v>
      </c>
      <c r="C19" s="16">
        <v>1028.3</v>
      </c>
      <c r="D19" s="17">
        <v>4333.3333300000004</v>
      </c>
      <c r="E19" s="16">
        <v>17417.900000000001</v>
      </c>
      <c r="F19" s="18">
        <v>10666.666660000001</v>
      </c>
      <c r="G19" s="19">
        <v>768.9</v>
      </c>
      <c r="H19" s="18">
        <v>666.66665999999998</v>
      </c>
      <c r="I19" s="19">
        <v>0</v>
      </c>
      <c r="J19" s="18">
        <v>666.66665999999998</v>
      </c>
      <c r="K19" s="16">
        <v>412.8</v>
      </c>
      <c r="L19" s="17">
        <v>5333.3333300000004</v>
      </c>
      <c r="M19" s="16">
        <v>1070.3</v>
      </c>
      <c r="N19" s="346">
        <v>6778</v>
      </c>
      <c r="O19" s="19">
        <f t="shared" ref="O19:O24" si="11">M19+N19</f>
        <v>7848.3</v>
      </c>
      <c r="P19" s="17">
        <v>3000</v>
      </c>
      <c r="Q19" s="16">
        <v>8334.4</v>
      </c>
      <c r="R19" s="17">
        <v>5873.3333300000004</v>
      </c>
      <c r="S19" s="91">
        <f t="shared" ref="S19:T24" si="12">SUM(C19+E19+G19+I19+K19+O19+Q19)</f>
        <v>35810.6</v>
      </c>
      <c r="T19" s="89">
        <f t="shared" si="12"/>
        <v>30539.999970000004</v>
      </c>
      <c r="U19" s="19">
        <v>2586</v>
      </c>
      <c r="V19" s="18">
        <v>2333.3333299999999</v>
      </c>
      <c r="W19" s="110">
        <f t="shared" si="9"/>
        <v>38396.6</v>
      </c>
      <c r="X19" s="111">
        <f t="shared" si="9"/>
        <v>32873.333300000006</v>
      </c>
      <c r="Y19" s="45" t="s">
        <v>59</v>
      </c>
      <c r="Z19" s="46">
        <v>25</v>
      </c>
      <c r="AA19" s="21" t="s">
        <v>7</v>
      </c>
      <c r="AB19" s="22"/>
    </row>
    <row r="20" spans="1:30" ht="18.600000000000001" customHeight="1" x14ac:dyDescent="0.25">
      <c r="A20" s="47">
        <f t="shared" si="10"/>
        <v>14</v>
      </c>
      <c r="B20" s="15" t="s">
        <v>14</v>
      </c>
      <c r="C20" s="16">
        <v>363.4</v>
      </c>
      <c r="D20" s="17">
        <v>4333.3333300000004</v>
      </c>
      <c r="E20" s="16">
        <v>14158.2</v>
      </c>
      <c r="F20" s="18">
        <v>10666.666660000001</v>
      </c>
      <c r="G20" s="19">
        <v>688</v>
      </c>
      <c r="H20" s="18">
        <v>666.66665999999998</v>
      </c>
      <c r="I20" s="19">
        <v>0</v>
      </c>
      <c r="J20" s="18">
        <v>666.66665999999998</v>
      </c>
      <c r="K20" s="16">
        <v>0</v>
      </c>
      <c r="L20" s="17">
        <v>5333.3333300000004</v>
      </c>
      <c r="M20" s="16">
        <v>1573.8</v>
      </c>
      <c r="N20" s="346">
        <v>4565.3999999999996</v>
      </c>
      <c r="O20" s="19">
        <f t="shared" si="11"/>
        <v>6139.2</v>
      </c>
      <c r="P20" s="17">
        <v>3000</v>
      </c>
      <c r="Q20" s="16">
        <v>7302.4</v>
      </c>
      <c r="R20" s="17">
        <v>5873.3333300000004</v>
      </c>
      <c r="S20" s="91">
        <f t="shared" si="12"/>
        <v>28651.199999999997</v>
      </c>
      <c r="T20" s="89">
        <f t="shared" si="12"/>
        <v>30539.999970000004</v>
      </c>
      <c r="U20" s="19">
        <v>2304.8000000000002</v>
      </c>
      <c r="V20" s="18">
        <v>2333.3333299999999</v>
      </c>
      <c r="W20" s="110">
        <f t="shared" si="9"/>
        <v>30955.999999999996</v>
      </c>
      <c r="X20" s="111">
        <f t="shared" si="9"/>
        <v>32873.333300000006</v>
      </c>
      <c r="Y20" s="45" t="s">
        <v>59</v>
      </c>
      <c r="Z20" s="46">
        <v>24</v>
      </c>
      <c r="AA20" s="21" t="s">
        <v>7</v>
      </c>
      <c r="AB20" s="22"/>
    </row>
    <row r="21" spans="1:30" ht="18.600000000000001" customHeight="1" x14ac:dyDescent="0.25">
      <c r="A21" s="47">
        <f t="shared" si="10"/>
        <v>15</v>
      </c>
      <c r="B21" s="15" t="s">
        <v>15</v>
      </c>
      <c r="C21" s="16">
        <v>712.45</v>
      </c>
      <c r="D21" s="17">
        <v>4333.3333300000004</v>
      </c>
      <c r="E21" s="16">
        <v>16692.8</v>
      </c>
      <c r="F21" s="18">
        <v>10666.666660000001</v>
      </c>
      <c r="G21" s="19">
        <v>585.20000000000005</v>
      </c>
      <c r="H21" s="18">
        <v>666.66665999999998</v>
      </c>
      <c r="I21" s="19">
        <v>0</v>
      </c>
      <c r="J21" s="18">
        <v>666.66665999999998</v>
      </c>
      <c r="K21" s="16">
        <v>2632.7</v>
      </c>
      <c r="L21" s="17">
        <v>5333.3333300000004</v>
      </c>
      <c r="M21" s="16">
        <v>2025.5</v>
      </c>
      <c r="N21" s="346">
        <v>6515</v>
      </c>
      <c r="O21" s="19">
        <f t="shared" si="11"/>
        <v>8540.5</v>
      </c>
      <c r="P21" s="17">
        <v>3000</v>
      </c>
      <c r="Q21" s="16">
        <v>6845.7</v>
      </c>
      <c r="R21" s="17">
        <v>5873.3333300000004</v>
      </c>
      <c r="S21" s="91">
        <f t="shared" si="12"/>
        <v>36009.35</v>
      </c>
      <c r="T21" s="89">
        <f t="shared" si="12"/>
        <v>30539.999970000004</v>
      </c>
      <c r="U21" s="19">
        <v>1748.4</v>
      </c>
      <c r="V21" s="18">
        <v>2333.3333299999999</v>
      </c>
      <c r="W21" s="110">
        <f t="shared" si="9"/>
        <v>37757.75</v>
      </c>
      <c r="X21" s="111">
        <f t="shared" si="9"/>
        <v>32873.333300000006</v>
      </c>
      <c r="Y21" s="45" t="s">
        <v>59</v>
      </c>
      <c r="Z21" s="46">
        <v>26</v>
      </c>
      <c r="AA21" s="21" t="s">
        <v>7</v>
      </c>
      <c r="AB21" s="22"/>
    </row>
    <row r="22" spans="1:30" s="43" customFormat="1" ht="18.600000000000001" customHeight="1" x14ac:dyDescent="0.25">
      <c r="A22" s="47">
        <f t="shared" si="10"/>
        <v>16</v>
      </c>
      <c r="B22" s="52" t="s">
        <v>6</v>
      </c>
      <c r="C22" s="16">
        <v>2446.8000000000002</v>
      </c>
      <c r="D22" s="17">
        <v>4333.3333300000004</v>
      </c>
      <c r="E22" s="16">
        <v>14303.7</v>
      </c>
      <c r="F22" s="18">
        <v>10666.666660000001</v>
      </c>
      <c r="G22" s="19">
        <v>904.5</v>
      </c>
      <c r="H22" s="18">
        <v>666.66665999999998</v>
      </c>
      <c r="I22" s="19">
        <v>4056</v>
      </c>
      <c r="J22" s="18">
        <v>666.66665999999998</v>
      </c>
      <c r="K22" s="16">
        <f>19786.2-4056</f>
        <v>15730.2</v>
      </c>
      <c r="L22" s="17">
        <v>5333.3333300000004</v>
      </c>
      <c r="M22" s="16">
        <v>104</v>
      </c>
      <c r="N22" s="346">
        <v>2898</v>
      </c>
      <c r="O22" s="19">
        <f t="shared" si="11"/>
        <v>3002</v>
      </c>
      <c r="P22" s="17">
        <v>3000</v>
      </c>
      <c r="Q22" s="16">
        <v>10295</v>
      </c>
      <c r="R22" s="17">
        <v>5873.3333300000004</v>
      </c>
      <c r="S22" s="91">
        <f t="shared" si="12"/>
        <v>50738.2</v>
      </c>
      <c r="T22" s="89">
        <f t="shared" si="12"/>
        <v>30539.999970000004</v>
      </c>
      <c r="U22" s="19">
        <v>2721.7</v>
      </c>
      <c r="V22" s="18">
        <v>2333.3333299999999</v>
      </c>
      <c r="W22" s="110">
        <f t="shared" si="9"/>
        <v>53459.899999999994</v>
      </c>
      <c r="X22" s="111">
        <f t="shared" si="9"/>
        <v>32873.333300000006</v>
      </c>
      <c r="Y22" s="45" t="s">
        <v>146</v>
      </c>
      <c r="Z22" s="46">
        <v>25</v>
      </c>
      <c r="AA22" s="21" t="s">
        <v>7</v>
      </c>
      <c r="AB22" s="22"/>
    </row>
    <row r="23" spans="1:30" ht="18.600000000000001" customHeight="1" x14ac:dyDescent="0.25">
      <c r="A23" s="23">
        <f t="shared" si="10"/>
        <v>17</v>
      </c>
      <c r="B23" s="24" t="s">
        <v>8</v>
      </c>
      <c r="C23" s="25">
        <v>2086.8000000000002</v>
      </c>
      <c r="D23" s="26">
        <v>4333.3333300000004</v>
      </c>
      <c r="E23" s="25">
        <v>17971.400000000001</v>
      </c>
      <c r="F23" s="27">
        <v>10666.666660000001</v>
      </c>
      <c r="G23" s="28">
        <v>1785.9</v>
      </c>
      <c r="H23" s="27">
        <v>666.66665999999998</v>
      </c>
      <c r="I23" s="28">
        <v>11255.3</v>
      </c>
      <c r="J23" s="27">
        <v>666.66665999999998</v>
      </c>
      <c r="K23" s="378">
        <f>14194.9-11255.3</f>
        <v>2939.6000000000004</v>
      </c>
      <c r="L23" s="26">
        <v>5333.3333300000004</v>
      </c>
      <c r="M23" s="25">
        <v>0</v>
      </c>
      <c r="N23" s="252">
        <v>504</v>
      </c>
      <c r="O23" s="28">
        <f t="shared" si="11"/>
        <v>504</v>
      </c>
      <c r="P23" s="26">
        <v>3000</v>
      </c>
      <c r="Q23" s="369">
        <v>14362.9</v>
      </c>
      <c r="R23" s="26">
        <v>5873.3333300000004</v>
      </c>
      <c r="S23" s="184">
        <f t="shared" si="12"/>
        <v>50905.9</v>
      </c>
      <c r="T23" s="90">
        <f t="shared" si="12"/>
        <v>30539.999970000004</v>
      </c>
      <c r="U23" s="28">
        <v>5439.1</v>
      </c>
      <c r="V23" s="27">
        <v>2333.3333299999999</v>
      </c>
      <c r="W23" s="92">
        <f t="shared" si="9"/>
        <v>56345</v>
      </c>
      <c r="X23" s="95">
        <f t="shared" si="9"/>
        <v>32873.333300000006</v>
      </c>
      <c r="Y23" s="29" t="s">
        <v>147</v>
      </c>
      <c r="Z23" s="30">
        <v>28</v>
      </c>
      <c r="AA23" s="31" t="s">
        <v>7</v>
      </c>
      <c r="AB23" s="32"/>
    </row>
    <row r="24" spans="1:30" ht="18.600000000000001" customHeight="1" x14ac:dyDescent="0.25">
      <c r="A24" s="23">
        <f t="shared" si="10"/>
        <v>18</v>
      </c>
      <c r="B24" s="24" t="s">
        <v>9</v>
      </c>
      <c r="C24" s="25">
        <v>4135.2</v>
      </c>
      <c r="D24" s="26">
        <v>4333.3333300000004</v>
      </c>
      <c r="E24" s="25">
        <v>20896.8</v>
      </c>
      <c r="F24" s="27">
        <v>10666.666660000001</v>
      </c>
      <c r="G24" s="28">
        <v>1559.1</v>
      </c>
      <c r="H24" s="27">
        <v>666.66665999999998</v>
      </c>
      <c r="I24" s="28">
        <v>0</v>
      </c>
      <c r="J24" s="27">
        <v>666.66665999999998</v>
      </c>
      <c r="K24" s="25">
        <f>6525.2</f>
        <v>6525.2</v>
      </c>
      <c r="L24" s="26">
        <v>5333.3333300000004</v>
      </c>
      <c r="M24" s="25">
        <v>0</v>
      </c>
      <c r="N24" s="252">
        <v>0</v>
      </c>
      <c r="O24" s="28">
        <f t="shared" si="11"/>
        <v>0</v>
      </c>
      <c r="P24" s="26">
        <v>3000</v>
      </c>
      <c r="Q24" s="25">
        <v>4312.05</v>
      </c>
      <c r="R24" s="26">
        <v>5873.3333300000004</v>
      </c>
      <c r="S24" s="184">
        <f t="shared" si="12"/>
        <v>37428.35</v>
      </c>
      <c r="T24" s="90">
        <f t="shared" si="12"/>
        <v>30539.999970000004</v>
      </c>
      <c r="U24" s="28">
        <v>10384.6</v>
      </c>
      <c r="V24" s="27">
        <v>2333.3333299999999</v>
      </c>
      <c r="W24" s="354">
        <f t="shared" si="9"/>
        <v>47812.95</v>
      </c>
      <c r="X24" s="353">
        <f t="shared" si="9"/>
        <v>32873.333300000006</v>
      </c>
      <c r="Y24" s="29" t="s">
        <v>148</v>
      </c>
      <c r="Z24" s="30">
        <v>30</v>
      </c>
      <c r="AA24" s="31" t="s">
        <v>7</v>
      </c>
      <c r="AB24" s="32"/>
      <c r="AD24" s="267" t="s">
        <v>151</v>
      </c>
    </row>
    <row r="25" spans="1:30" ht="18.600000000000001" customHeight="1" x14ac:dyDescent="0.25">
      <c r="A25" s="33" t="s">
        <v>10</v>
      </c>
      <c r="B25" s="34">
        <f>SUM(B17+1)</f>
        <v>25</v>
      </c>
      <c r="C25" s="35">
        <f t="shared" ref="C25:X25" si="13">SUM(C18:C24)</f>
        <v>11111.05</v>
      </c>
      <c r="D25" s="36">
        <f t="shared" si="13"/>
        <v>30333.333310000005</v>
      </c>
      <c r="E25" s="35">
        <f t="shared" si="13"/>
        <v>112268.40000000001</v>
      </c>
      <c r="F25" s="37">
        <f t="shared" si="13"/>
        <v>74666.666620000004</v>
      </c>
      <c r="G25" s="38">
        <f t="shared" si="13"/>
        <v>6913.8000000000011</v>
      </c>
      <c r="H25" s="37">
        <f t="shared" si="13"/>
        <v>4666.66662</v>
      </c>
      <c r="I25" s="38">
        <f>SUM(I18:I24)</f>
        <v>15311.3</v>
      </c>
      <c r="J25" s="37">
        <f>SUM(J18:J24)</f>
        <v>4666.66662</v>
      </c>
      <c r="K25" s="35">
        <f t="shared" si="13"/>
        <v>28240.500000000004</v>
      </c>
      <c r="L25" s="36">
        <f t="shared" si="13"/>
        <v>37333.333310000002</v>
      </c>
      <c r="M25" s="35">
        <f t="shared" si="13"/>
        <v>8669.5</v>
      </c>
      <c r="N25" s="317">
        <f>SUM(N18:N24)</f>
        <v>23447.4</v>
      </c>
      <c r="O25" s="38">
        <f t="shared" si="13"/>
        <v>32116.9</v>
      </c>
      <c r="P25" s="36">
        <f t="shared" si="13"/>
        <v>21000</v>
      </c>
      <c r="Q25" s="35">
        <f>SUM(Q18:Q24)</f>
        <v>60472.750000000007</v>
      </c>
      <c r="R25" s="36">
        <f t="shared" si="13"/>
        <v>41113.333310000002</v>
      </c>
      <c r="S25" s="35">
        <f t="shared" si="13"/>
        <v>266434.7</v>
      </c>
      <c r="T25" s="36">
        <f t="shared" si="13"/>
        <v>213779.99979000003</v>
      </c>
      <c r="U25" s="35">
        <f t="shared" si="13"/>
        <v>28214.6</v>
      </c>
      <c r="V25" s="36">
        <f t="shared" si="13"/>
        <v>16333.333309999998</v>
      </c>
      <c r="W25" s="35">
        <f t="shared" si="13"/>
        <v>294649.3</v>
      </c>
      <c r="X25" s="36">
        <f t="shared" si="13"/>
        <v>230113.33310000002</v>
      </c>
      <c r="Y25" s="39" t="s">
        <v>11</v>
      </c>
      <c r="Z25" s="40">
        <f>SUM(Z18:Z24)/7</f>
        <v>26.142857142857142</v>
      </c>
      <c r="AA25" s="41" t="s">
        <v>7</v>
      </c>
      <c r="AB25" s="42"/>
    </row>
    <row r="26" spans="1:30" ht="18.600000000000001" customHeight="1" x14ac:dyDescent="0.25">
      <c r="A26" s="44">
        <f>SUM(A24+1)</f>
        <v>19</v>
      </c>
      <c r="B26" s="15" t="s">
        <v>12</v>
      </c>
      <c r="C26" s="16">
        <v>329</v>
      </c>
      <c r="D26" s="17">
        <v>4333.3333300000004</v>
      </c>
      <c r="E26" s="16">
        <v>13280.7</v>
      </c>
      <c r="F26" s="18">
        <v>10666.666660000001</v>
      </c>
      <c r="G26" s="19">
        <v>473.3</v>
      </c>
      <c r="H26" s="18">
        <v>666.66665999999998</v>
      </c>
      <c r="I26" s="19">
        <v>0</v>
      </c>
      <c r="J26" s="18">
        <v>666.66665999999998</v>
      </c>
      <c r="K26" s="16">
        <v>0</v>
      </c>
      <c r="L26" s="17">
        <v>5333.3333300000004</v>
      </c>
      <c r="M26" s="16">
        <v>2541.5</v>
      </c>
      <c r="N26" s="251">
        <v>4324.8</v>
      </c>
      <c r="O26" s="19">
        <f>M26+N26</f>
        <v>6866.3</v>
      </c>
      <c r="P26" s="17">
        <v>3000</v>
      </c>
      <c r="Q26" s="16">
        <v>6977.5</v>
      </c>
      <c r="R26" s="17">
        <v>5873.3333300000004</v>
      </c>
      <c r="S26" s="91">
        <f>SUM(C26+E26+G26+I26+K26+O26+Q26)</f>
        <v>27926.799999999999</v>
      </c>
      <c r="T26" s="89">
        <f>SUM(D26+F26+H26+J26+L26+P26+R26)</f>
        <v>30539.999970000004</v>
      </c>
      <c r="U26" s="16">
        <v>2125.8000000000002</v>
      </c>
      <c r="V26" s="17">
        <v>2333.3333299999999</v>
      </c>
      <c r="W26" s="110">
        <f t="shared" ref="W26:X32" si="14">SUM(S26+U26)</f>
        <v>30052.6</v>
      </c>
      <c r="X26" s="111">
        <f t="shared" si="14"/>
        <v>32873.333300000006</v>
      </c>
      <c r="Y26" s="50" t="s">
        <v>138</v>
      </c>
      <c r="Z26" s="51">
        <v>26</v>
      </c>
      <c r="AA26" s="21" t="s">
        <v>7</v>
      </c>
      <c r="AB26" s="22"/>
    </row>
    <row r="27" spans="1:30" ht="18.600000000000001" customHeight="1" x14ac:dyDescent="0.25">
      <c r="A27" s="47">
        <f t="shared" ref="A27:A32" si="15">SUM(A26+1)</f>
        <v>20</v>
      </c>
      <c r="B27" s="15" t="s">
        <v>13</v>
      </c>
      <c r="C27" s="16">
        <v>2728.5</v>
      </c>
      <c r="D27" s="17">
        <v>4333.3333300000004</v>
      </c>
      <c r="E27" s="16">
        <v>9701.6</v>
      </c>
      <c r="F27" s="18">
        <v>10666.666660000001</v>
      </c>
      <c r="G27" s="19">
        <v>778.4</v>
      </c>
      <c r="H27" s="18">
        <v>666.66665999999998</v>
      </c>
      <c r="I27" s="19">
        <v>0</v>
      </c>
      <c r="J27" s="18">
        <v>666.66665999999998</v>
      </c>
      <c r="K27" s="16">
        <v>580.6</v>
      </c>
      <c r="L27" s="17">
        <v>5333.3333300000004</v>
      </c>
      <c r="M27" s="16">
        <v>1799</v>
      </c>
      <c r="N27" s="251">
        <v>3162</v>
      </c>
      <c r="O27" s="19">
        <f t="shared" ref="O27:O32" si="16">M27+N27</f>
        <v>4961</v>
      </c>
      <c r="P27" s="17">
        <v>3000</v>
      </c>
      <c r="Q27" s="16">
        <v>5404</v>
      </c>
      <c r="R27" s="17">
        <v>5873.3333300000004</v>
      </c>
      <c r="S27" s="91">
        <f t="shared" ref="S27:T32" si="17">SUM(C27+E27+G27+I27+K27+O27+Q27)</f>
        <v>24154.1</v>
      </c>
      <c r="T27" s="89">
        <f t="shared" si="17"/>
        <v>30539.999970000004</v>
      </c>
      <c r="U27" s="16">
        <v>1220.8</v>
      </c>
      <c r="V27" s="17">
        <v>2333.3333299999999</v>
      </c>
      <c r="W27" s="110">
        <f t="shared" si="14"/>
        <v>25374.899999999998</v>
      </c>
      <c r="X27" s="111">
        <f t="shared" si="14"/>
        <v>32873.333300000006</v>
      </c>
      <c r="Y27" s="45" t="s">
        <v>149</v>
      </c>
      <c r="Z27" s="46">
        <v>29</v>
      </c>
      <c r="AA27" s="21" t="s">
        <v>7</v>
      </c>
      <c r="AB27" s="22"/>
    </row>
    <row r="28" spans="1:30" ht="18.600000000000001" customHeight="1" x14ac:dyDescent="0.25">
      <c r="A28" s="47">
        <f t="shared" si="15"/>
        <v>21</v>
      </c>
      <c r="B28" s="15" t="s">
        <v>14</v>
      </c>
      <c r="C28" s="16">
        <v>226.1</v>
      </c>
      <c r="D28" s="17">
        <v>4333.3333300000004</v>
      </c>
      <c r="E28" s="16">
        <v>13612.9</v>
      </c>
      <c r="F28" s="18">
        <v>10666.666660000001</v>
      </c>
      <c r="G28" s="19">
        <v>583.4</v>
      </c>
      <c r="H28" s="18">
        <v>666.66665999999998</v>
      </c>
      <c r="I28" s="19">
        <v>0</v>
      </c>
      <c r="J28" s="18">
        <v>666.66665999999998</v>
      </c>
      <c r="K28" s="16">
        <v>673.7</v>
      </c>
      <c r="L28" s="17">
        <v>5333.3333300000004</v>
      </c>
      <c r="M28" s="16">
        <v>822.6</v>
      </c>
      <c r="N28" s="251">
        <v>7009</v>
      </c>
      <c r="O28" s="19">
        <f t="shared" si="16"/>
        <v>7831.6</v>
      </c>
      <c r="P28" s="17">
        <v>3000</v>
      </c>
      <c r="Q28" s="16">
        <v>8570.9</v>
      </c>
      <c r="R28" s="17">
        <v>5873.3333300000004</v>
      </c>
      <c r="S28" s="91">
        <f t="shared" si="17"/>
        <v>31498.6</v>
      </c>
      <c r="T28" s="89">
        <f t="shared" si="17"/>
        <v>30539.999970000004</v>
      </c>
      <c r="U28" s="16">
        <v>1996</v>
      </c>
      <c r="V28" s="17">
        <v>2333.3333299999999</v>
      </c>
      <c r="W28" s="110">
        <f t="shared" si="14"/>
        <v>33494.6</v>
      </c>
      <c r="X28" s="111">
        <f t="shared" si="14"/>
        <v>32873.333300000006</v>
      </c>
      <c r="Y28" s="45" t="s">
        <v>61</v>
      </c>
      <c r="Z28" s="46">
        <v>30</v>
      </c>
      <c r="AA28" s="21" t="s">
        <v>7</v>
      </c>
      <c r="AB28" s="22"/>
    </row>
    <row r="29" spans="1:30" ht="18.600000000000001" customHeight="1" x14ac:dyDescent="0.25">
      <c r="A29" s="47">
        <f t="shared" si="15"/>
        <v>22</v>
      </c>
      <c r="B29" s="15" t="s">
        <v>15</v>
      </c>
      <c r="C29" s="16">
        <v>9561.1</v>
      </c>
      <c r="D29" s="17">
        <v>4333.3333300000004</v>
      </c>
      <c r="E29" s="16">
        <v>3517.9</v>
      </c>
      <c r="F29" s="18">
        <v>10666.666660000001</v>
      </c>
      <c r="G29" s="19">
        <v>471.8</v>
      </c>
      <c r="H29" s="18">
        <v>666.66665999999998</v>
      </c>
      <c r="I29" s="19">
        <v>0</v>
      </c>
      <c r="J29" s="18">
        <v>666.66665999999998</v>
      </c>
      <c r="K29" s="16">
        <v>0</v>
      </c>
      <c r="L29" s="17">
        <v>5333.3333300000004</v>
      </c>
      <c r="M29" s="16">
        <v>898</v>
      </c>
      <c r="N29" s="251">
        <v>6096</v>
      </c>
      <c r="O29" s="19">
        <f>M29+N29</f>
        <v>6994</v>
      </c>
      <c r="P29" s="17">
        <v>3000</v>
      </c>
      <c r="Q29" s="20">
        <v>7164.7</v>
      </c>
      <c r="R29" s="17">
        <v>5873.3333300000004</v>
      </c>
      <c r="S29" s="91">
        <f t="shared" si="17"/>
        <v>27709.5</v>
      </c>
      <c r="T29" s="89">
        <f t="shared" si="17"/>
        <v>30539.999970000004</v>
      </c>
      <c r="U29" s="16">
        <v>404</v>
      </c>
      <c r="V29" s="17">
        <v>2333.3333299999999</v>
      </c>
      <c r="W29" s="110">
        <f t="shared" si="14"/>
        <v>28113.5</v>
      </c>
      <c r="X29" s="111">
        <f t="shared" si="14"/>
        <v>32873.333300000006</v>
      </c>
      <c r="Y29" s="45" t="s">
        <v>150</v>
      </c>
      <c r="Z29" s="46">
        <v>26</v>
      </c>
      <c r="AA29" s="21" t="s">
        <v>7</v>
      </c>
      <c r="AB29" s="22"/>
    </row>
    <row r="30" spans="1:30" ht="18.600000000000001" customHeight="1" x14ac:dyDescent="0.25">
      <c r="A30" s="47">
        <f t="shared" si="15"/>
        <v>23</v>
      </c>
      <c r="B30" s="15" t="s">
        <v>6</v>
      </c>
      <c r="C30" s="16">
        <v>1682.7</v>
      </c>
      <c r="D30" s="17">
        <v>4333.3333300000004</v>
      </c>
      <c r="E30" s="16">
        <v>16920.5</v>
      </c>
      <c r="F30" s="18">
        <v>10666.666660000001</v>
      </c>
      <c r="G30" s="19">
        <v>1055.5999999999999</v>
      </c>
      <c r="H30" s="18">
        <v>666.66665999999998</v>
      </c>
      <c r="I30" s="19">
        <v>0</v>
      </c>
      <c r="J30" s="18">
        <v>666.66665999999998</v>
      </c>
      <c r="K30" s="16">
        <v>22132.1</v>
      </c>
      <c r="L30" s="17">
        <v>5333.3333300000004</v>
      </c>
      <c r="M30" s="16">
        <v>0</v>
      </c>
      <c r="N30" s="251">
        <v>2554</v>
      </c>
      <c r="O30" s="19">
        <f>M30+N30</f>
        <v>2554</v>
      </c>
      <c r="P30" s="17">
        <v>3000</v>
      </c>
      <c r="Q30" s="16">
        <v>8099.1</v>
      </c>
      <c r="R30" s="17">
        <v>5873.3333300000004</v>
      </c>
      <c r="S30" s="91">
        <f>SUM(C30+E30+G30+I30+K30+O30+Q30)</f>
        <v>52443.999999999993</v>
      </c>
      <c r="T30" s="89">
        <f t="shared" si="17"/>
        <v>30539.999970000004</v>
      </c>
      <c r="U30" s="16">
        <v>1674.4</v>
      </c>
      <c r="V30" s="17">
        <v>2333.3333299999999</v>
      </c>
      <c r="W30" s="110">
        <f t="shared" si="14"/>
        <v>54118.399999999994</v>
      </c>
      <c r="X30" s="111">
        <f t="shared" si="14"/>
        <v>32873.333300000006</v>
      </c>
      <c r="Y30" s="45" t="s">
        <v>59</v>
      </c>
      <c r="Z30" s="46">
        <v>26</v>
      </c>
      <c r="AA30" s="21" t="s">
        <v>7</v>
      </c>
      <c r="AB30" s="22"/>
    </row>
    <row r="31" spans="1:30" ht="18.600000000000001" customHeight="1" x14ac:dyDescent="0.25">
      <c r="A31" s="23">
        <f t="shared" si="15"/>
        <v>24</v>
      </c>
      <c r="B31" s="24" t="s">
        <v>8</v>
      </c>
      <c r="C31" s="25">
        <v>3429.2</v>
      </c>
      <c r="D31" s="26">
        <v>4333.3333300000004</v>
      </c>
      <c r="E31" s="25">
        <v>18486.099999999999</v>
      </c>
      <c r="F31" s="27">
        <v>10666.666660000001</v>
      </c>
      <c r="G31" s="28">
        <v>1214.3</v>
      </c>
      <c r="H31" s="27">
        <v>666.66665999999998</v>
      </c>
      <c r="I31" s="28">
        <v>5274.3</v>
      </c>
      <c r="J31" s="27">
        <v>666.66665999999998</v>
      </c>
      <c r="K31" s="25">
        <f>32867.1-5274.3</f>
        <v>27592.799999999999</v>
      </c>
      <c r="L31" s="26">
        <v>5333.3333300000004</v>
      </c>
      <c r="M31" s="25">
        <v>0</v>
      </c>
      <c r="N31" s="252">
        <v>0</v>
      </c>
      <c r="O31" s="28">
        <f t="shared" si="16"/>
        <v>0</v>
      </c>
      <c r="P31" s="26">
        <v>3000</v>
      </c>
      <c r="Q31" s="25">
        <v>13196.8</v>
      </c>
      <c r="R31" s="26">
        <v>5873.3333300000004</v>
      </c>
      <c r="S31" s="364">
        <f t="shared" si="17"/>
        <v>69193.5</v>
      </c>
      <c r="T31" s="90">
        <f t="shared" si="17"/>
        <v>30539.999970000004</v>
      </c>
      <c r="U31" s="25">
        <v>4728.8999999999996</v>
      </c>
      <c r="V31" s="26">
        <v>2333.3333299999999</v>
      </c>
      <c r="W31" s="365">
        <f t="shared" si="14"/>
        <v>73922.399999999994</v>
      </c>
      <c r="X31" s="95">
        <f t="shared" si="14"/>
        <v>32873.333300000006</v>
      </c>
      <c r="Y31" s="29" t="s">
        <v>59</v>
      </c>
      <c r="Z31" s="30">
        <v>26</v>
      </c>
      <c r="AA31" s="31" t="s">
        <v>7</v>
      </c>
      <c r="AB31" s="32"/>
    </row>
    <row r="32" spans="1:30" ht="18.600000000000001" customHeight="1" x14ac:dyDescent="0.25">
      <c r="A32" s="23">
        <f t="shared" si="15"/>
        <v>25</v>
      </c>
      <c r="B32" s="53" t="s">
        <v>9</v>
      </c>
      <c r="C32" s="25">
        <v>1640.4</v>
      </c>
      <c r="D32" s="26">
        <v>4333.3333300000004</v>
      </c>
      <c r="E32" s="25">
        <v>23268.3</v>
      </c>
      <c r="F32" s="27">
        <v>10666.666660000001</v>
      </c>
      <c r="G32" s="28">
        <v>1724.6</v>
      </c>
      <c r="H32" s="27">
        <v>666.66665999999998</v>
      </c>
      <c r="I32" s="28">
        <v>0</v>
      </c>
      <c r="J32" s="27">
        <v>666.66665999999998</v>
      </c>
      <c r="K32" s="25">
        <v>796.6</v>
      </c>
      <c r="L32" s="26">
        <v>5333.3333300000004</v>
      </c>
      <c r="M32" s="25">
        <v>0</v>
      </c>
      <c r="N32" s="252">
        <v>0</v>
      </c>
      <c r="O32" s="28">
        <f t="shared" si="16"/>
        <v>0</v>
      </c>
      <c r="P32" s="26">
        <v>3000</v>
      </c>
      <c r="Q32" s="25">
        <v>5739.75</v>
      </c>
      <c r="R32" s="26">
        <v>5873.3333300000004</v>
      </c>
      <c r="S32" s="184">
        <f t="shared" si="17"/>
        <v>33169.649999999994</v>
      </c>
      <c r="T32" s="90">
        <f t="shared" si="17"/>
        <v>30539.999970000004</v>
      </c>
      <c r="U32" s="25">
        <v>11921.6</v>
      </c>
      <c r="V32" s="26">
        <v>2333.3333299999999</v>
      </c>
      <c r="W32" s="92">
        <f t="shared" si="14"/>
        <v>45091.249999999993</v>
      </c>
      <c r="X32" s="95">
        <f t="shared" si="14"/>
        <v>32873.333300000006</v>
      </c>
      <c r="Y32" s="29" t="s">
        <v>59</v>
      </c>
      <c r="Z32" s="30">
        <v>27</v>
      </c>
      <c r="AA32" s="31" t="s">
        <v>7</v>
      </c>
      <c r="AB32" s="32"/>
    </row>
    <row r="33" spans="1:28" ht="18.600000000000001" customHeight="1" x14ac:dyDescent="0.25">
      <c r="A33" s="33" t="s">
        <v>10</v>
      </c>
      <c r="B33" s="34">
        <f>SUM(B25+1)</f>
        <v>26</v>
      </c>
      <c r="C33" s="35">
        <f t="shared" ref="C33:X33" si="18">SUM(C26:C32)</f>
        <v>19597.000000000004</v>
      </c>
      <c r="D33" s="36">
        <f t="shared" si="18"/>
        <v>30333.333310000005</v>
      </c>
      <c r="E33" s="35">
        <f t="shared" si="18"/>
        <v>98788.000000000015</v>
      </c>
      <c r="F33" s="37">
        <f t="shared" si="18"/>
        <v>74666.666620000004</v>
      </c>
      <c r="G33" s="38">
        <f t="shared" si="18"/>
        <v>6301.4</v>
      </c>
      <c r="H33" s="37">
        <f t="shared" si="18"/>
        <v>4666.66662</v>
      </c>
      <c r="I33" s="38">
        <f>SUM(I26:I32)</f>
        <v>5274.3</v>
      </c>
      <c r="J33" s="37">
        <f>SUM(J26:J32)</f>
        <v>4666.66662</v>
      </c>
      <c r="K33" s="35">
        <f t="shared" si="18"/>
        <v>51775.799999999996</v>
      </c>
      <c r="L33" s="36">
        <f t="shared" si="18"/>
        <v>37333.333310000002</v>
      </c>
      <c r="M33" s="281">
        <f t="shared" si="18"/>
        <v>6061.1</v>
      </c>
      <c r="N33" s="38">
        <f t="shared" si="18"/>
        <v>23145.8</v>
      </c>
      <c r="O33" s="82">
        <f t="shared" si="18"/>
        <v>29206.9</v>
      </c>
      <c r="P33" s="36">
        <f t="shared" si="18"/>
        <v>21000</v>
      </c>
      <c r="Q33" s="35">
        <f t="shared" si="18"/>
        <v>55152.75</v>
      </c>
      <c r="R33" s="36">
        <f t="shared" si="18"/>
        <v>41113.333310000002</v>
      </c>
      <c r="S33" s="35">
        <f t="shared" si="18"/>
        <v>266096.15000000002</v>
      </c>
      <c r="T33" s="36">
        <f t="shared" si="18"/>
        <v>213779.99979000003</v>
      </c>
      <c r="U33" s="35">
        <f t="shared" si="18"/>
        <v>24071.5</v>
      </c>
      <c r="V33" s="36">
        <f t="shared" si="18"/>
        <v>16333.333309999998</v>
      </c>
      <c r="W33" s="35">
        <f t="shared" si="18"/>
        <v>290167.64999999997</v>
      </c>
      <c r="X33" s="36">
        <f t="shared" si="18"/>
        <v>230113.33310000002</v>
      </c>
      <c r="Y33" s="39" t="s">
        <v>11</v>
      </c>
      <c r="Z33" s="40">
        <f>SUM(Z26:Z32)/7</f>
        <v>27.142857142857142</v>
      </c>
      <c r="AA33" s="41" t="s">
        <v>7</v>
      </c>
      <c r="AB33" s="42"/>
    </row>
    <row r="34" spans="1:28" ht="18.600000000000001" customHeight="1" x14ac:dyDescent="0.25">
      <c r="A34" s="44">
        <f>SUM(A32+1)</f>
        <v>26</v>
      </c>
      <c r="B34" s="15" t="s">
        <v>12</v>
      </c>
      <c r="C34" s="16">
        <v>296</v>
      </c>
      <c r="D34" s="17">
        <v>4333.3333300000004</v>
      </c>
      <c r="E34" s="16">
        <v>14095.7</v>
      </c>
      <c r="F34" s="18">
        <v>10666.666660000001</v>
      </c>
      <c r="G34" s="19">
        <v>997.4</v>
      </c>
      <c r="H34" s="18">
        <v>666.66665999999998</v>
      </c>
      <c r="I34" s="19">
        <v>0</v>
      </c>
      <c r="J34" s="18">
        <v>666.66665999999998</v>
      </c>
      <c r="K34" s="16">
        <v>608.5</v>
      </c>
      <c r="L34" s="17">
        <v>5333.3333300000004</v>
      </c>
      <c r="M34" s="16">
        <v>959.6</v>
      </c>
      <c r="N34" s="251">
        <v>0</v>
      </c>
      <c r="O34" s="19">
        <f>M34+N34</f>
        <v>959.6</v>
      </c>
      <c r="P34" s="17">
        <v>3000</v>
      </c>
      <c r="Q34" s="16">
        <v>7134.7</v>
      </c>
      <c r="R34" s="17">
        <v>5873.3333300000004</v>
      </c>
      <c r="S34" s="91">
        <f>SUM(C34+E34+G34+I34+K34+O34+Q34)</f>
        <v>24091.9</v>
      </c>
      <c r="T34" s="89">
        <f>SUM(D34+F34+H34+J34+L34+P34+R34)</f>
        <v>30539.999970000004</v>
      </c>
      <c r="U34" s="16">
        <v>2709.7</v>
      </c>
      <c r="V34" s="17">
        <v>2333.3333299999999</v>
      </c>
      <c r="W34" s="110">
        <f t="shared" ref="W34:X38" si="19">SUM(S34+U34)</f>
        <v>26801.600000000002</v>
      </c>
      <c r="X34" s="111">
        <f t="shared" si="19"/>
        <v>32873.333300000006</v>
      </c>
      <c r="Y34" s="45" t="s">
        <v>59</v>
      </c>
      <c r="Z34" s="46">
        <v>29</v>
      </c>
      <c r="AA34" s="21" t="s">
        <v>7</v>
      </c>
      <c r="AB34" s="22"/>
    </row>
    <row r="35" spans="1:28" ht="18.600000000000001" customHeight="1" x14ac:dyDescent="0.25">
      <c r="A35" s="44">
        <f>SUM(A34+1)</f>
        <v>27</v>
      </c>
      <c r="B35" s="15" t="s">
        <v>13</v>
      </c>
      <c r="C35" s="16">
        <v>3284.2</v>
      </c>
      <c r="D35" s="17">
        <v>4333.3333300000004</v>
      </c>
      <c r="E35" s="16">
        <v>16130.7</v>
      </c>
      <c r="F35" s="18">
        <v>10666.666660000001</v>
      </c>
      <c r="G35" s="19">
        <v>913.8</v>
      </c>
      <c r="H35" s="18">
        <v>666.66665999999998</v>
      </c>
      <c r="I35" s="19">
        <v>0</v>
      </c>
      <c r="J35" s="18">
        <v>666.66665999999998</v>
      </c>
      <c r="K35" s="16">
        <v>570</v>
      </c>
      <c r="L35" s="17">
        <v>5333.3333300000004</v>
      </c>
      <c r="M35" s="16">
        <v>710.8</v>
      </c>
      <c r="N35" s="251">
        <v>2179</v>
      </c>
      <c r="O35" s="19">
        <f t="shared" ref="O35:O38" si="20">M35+N35</f>
        <v>2889.8</v>
      </c>
      <c r="P35" s="17">
        <v>3000</v>
      </c>
      <c r="Q35" s="16">
        <v>8088.7</v>
      </c>
      <c r="R35" s="17">
        <v>5873.3333300000004</v>
      </c>
      <c r="S35" s="91">
        <f t="shared" ref="S35:T38" si="21">SUM(C35+E35+G35+I35+K35+O35+Q35)</f>
        <v>31877.200000000001</v>
      </c>
      <c r="T35" s="89">
        <f>SUM(D35+F35+H35+J35+L35+P35+R35)</f>
        <v>30539.999970000004</v>
      </c>
      <c r="U35" s="16">
        <v>965.9</v>
      </c>
      <c r="V35" s="17">
        <v>2333.3333299999999</v>
      </c>
      <c r="W35" s="110">
        <f t="shared" si="19"/>
        <v>32843.1</v>
      </c>
      <c r="X35" s="111">
        <f t="shared" si="19"/>
        <v>32873.333300000006</v>
      </c>
      <c r="Y35" s="45" t="s">
        <v>58</v>
      </c>
      <c r="Z35" s="46">
        <v>25</v>
      </c>
      <c r="AA35" s="21" t="s">
        <v>7</v>
      </c>
      <c r="AB35" s="22"/>
    </row>
    <row r="36" spans="1:28" ht="18.600000000000001" customHeight="1" x14ac:dyDescent="0.25">
      <c r="A36" s="44">
        <f>SUM(A35+1)</f>
        <v>28</v>
      </c>
      <c r="B36" s="15" t="s">
        <v>14</v>
      </c>
      <c r="C36" s="16">
        <v>639</v>
      </c>
      <c r="D36" s="17">
        <v>4333.3333300000004</v>
      </c>
      <c r="E36" s="16">
        <v>11598</v>
      </c>
      <c r="F36" s="18">
        <v>10666.666660000001</v>
      </c>
      <c r="G36" s="19">
        <v>679.2</v>
      </c>
      <c r="H36" s="18">
        <v>666.66665999999998</v>
      </c>
      <c r="I36" s="19">
        <v>0</v>
      </c>
      <c r="J36" s="18">
        <v>666.66665999999998</v>
      </c>
      <c r="K36" s="16">
        <v>0</v>
      </c>
      <c r="L36" s="17">
        <v>5333.3333300000004</v>
      </c>
      <c r="M36" s="16">
        <v>1907.6</v>
      </c>
      <c r="N36" s="251">
        <v>7353.7</v>
      </c>
      <c r="O36" s="19">
        <f t="shared" si="20"/>
        <v>9261.2999999999993</v>
      </c>
      <c r="P36" s="17">
        <v>3000</v>
      </c>
      <c r="Q36" s="16">
        <v>9025.2999999999993</v>
      </c>
      <c r="R36" s="17">
        <v>5873.3333300000004</v>
      </c>
      <c r="S36" s="91">
        <f t="shared" si="21"/>
        <v>31202.799999999999</v>
      </c>
      <c r="T36" s="89">
        <f>SUM(D36+F36+H36+J36+L36+P36+R36)</f>
        <v>30539.999970000004</v>
      </c>
      <c r="U36" s="16">
        <v>2183.9</v>
      </c>
      <c r="V36" s="17">
        <v>2333.3333299999999</v>
      </c>
      <c r="W36" s="110">
        <f t="shared" si="19"/>
        <v>33386.699999999997</v>
      </c>
      <c r="X36" s="111">
        <f t="shared" si="19"/>
        <v>32873.333300000006</v>
      </c>
      <c r="Y36" s="45" t="s">
        <v>59</v>
      </c>
      <c r="Z36" s="46">
        <v>24</v>
      </c>
      <c r="AA36" s="21" t="s">
        <v>7</v>
      </c>
      <c r="AB36" s="22"/>
    </row>
    <row r="37" spans="1:28" ht="18.600000000000001" customHeight="1" x14ac:dyDescent="0.25">
      <c r="A37" s="44">
        <f>SUM(A36+1)</f>
        <v>29</v>
      </c>
      <c r="B37" s="249" t="s">
        <v>15</v>
      </c>
      <c r="C37" s="16">
        <v>5654.4</v>
      </c>
      <c r="D37" s="17">
        <v>4333.3333300000004</v>
      </c>
      <c r="E37" s="16">
        <v>10260.6</v>
      </c>
      <c r="F37" s="18">
        <v>10666.666660000001</v>
      </c>
      <c r="G37" s="80">
        <v>573.20000000000005</v>
      </c>
      <c r="H37" s="18">
        <v>666.66665999999998</v>
      </c>
      <c r="I37" s="80">
        <v>0</v>
      </c>
      <c r="J37" s="18">
        <v>666.66665999999998</v>
      </c>
      <c r="K37" s="16">
        <v>0</v>
      </c>
      <c r="L37" s="17">
        <v>5333.3333300000004</v>
      </c>
      <c r="M37" s="16">
        <v>4657.5</v>
      </c>
      <c r="N37" s="251">
        <v>4568.6000000000004</v>
      </c>
      <c r="O37" s="19">
        <f t="shared" si="20"/>
        <v>9226.1</v>
      </c>
      <c r="P37" s="17">
        <v>3000</v>
      </c>
      <c r="Q37" s="16">
        <v>8283.9</v>
      </c>
      <c r="R37" s="17">
        <v>5873.3333300000004</v>
      </c>
      <c r="S37" s="91">
        <f t="shared" si="21"/>
        <v>33998.200000000004</v>
      </c>
      <c r="T37" s="89">
        <f>SUM(D37+F37+H37+J37+L37+P37+R37)</f>
        <v>30539.999970000004</v>
      </c>
      <c r="U37" s="16">
        <v>2249.6999999999998</v>
      </c>
      <c r="V37" s="17">
        <v>2333.3333299999999</v>
      </c>
      <c r="W37" s="110">
        <f t="shared" si="19"/>
        <v>36247.9</v>
      </c>
      <c r="X37" s="111">
        <f t="shared" si="19"/>
        <v>32873.333300000006</v>
      </c>
      <c r="Y37" s="45" t="s">
        <v>61</v>
      </c>
      <c r="Z37" s="46">
        <v>24</v>
      </c>
      <c r="AA37" s="21" t="s">
        <v>7</v>
      </c>
      <c r="AB37" s="22"/>
    </row>
    <row r="38" spans="1:28" ht="18.600000000000001" customHeight="1" x14ac:dyDescent="0.25">
      <c r="A38" s="44">
        <v>30</v>
      </c>
      <c r="B38" s="249" t="s">
        <v>6</v>
      </c>
      <c r="C38" s="16">
        <v>7163.2</v>
      </c>
      <c r="D38" s="17">
        <v>4333.3333300000004</v>
      </c>
      <c r="E38" s="16">
        <v>1670.5</v>
      </c>
      <c r="F38" s="18">
        <v>10666.666660000001</v>
      </c>
      <c r="G38" s="80">
        <v>176</v>
      </c>
      <c r="H38" s="18">
        <v>666.66665999999998</v>
      </c>
      <c r="I38" s="80">
        <v>2840.2</v>
      </c>
      <c r="J38" s="18">
        <v>666.66665999999998</v>
      </c>
      <c r="K38" s="369">
        <f>40857-2840.2</f>
        <v>38016.800000000003</v>
      </c>
      <c r="L38" s="17">
        <v>5333.3333300000004</v>
      </c>
      <c r="M38" s="16">
        <v>-488.1</v>
      </c>
      <c r="N38" s="251">
        <v>5795</v>
      </c>
      <c r="O38" s="19">
        <f t="shared" si="20"/>
        <v>5306.9</v>
      </c>
      <c r="P38" s="17">
        <v>3000</v>
      </c>
      <c r="Q38" s="16">
        <v>8507.7999999999993</v>
      </c>
      <c r="R38" s="17">
        <v>5873.3333300000004</v>
      </c>
      <c r="S38" s="91">
        <f t="shared" si="21"/>
        <v>63681.400000000009</v>
      </c>
      <c r="T38" s="89">
        <f t="shared" si="21"/>
        <v>30539.999970000004</v>
      </c>
      <c r="U38" s="16">
        <v>0</v>
      </c>
      <c r="V38" s="17">
        <v>2333.3333299999999</v>
      </c>
      <c r="W38" s="110">
        <f t="shared" si="19"/>
        <v>63681.400000000009</v>
      </c>
      <c r="X38" s="111">
        <f t="shared" si="19"/>
        <v>32873.333300000006</v>
      </c>
      <c r="Y38" s="45" t="s">
        <v>152</v>
      </c>
      <c r="Z38" s="46">
        <v>17</v>
      </c>
      <c r="AA38" s="21" t="s">
        <v>7</v>
      </c>
      <c r="AB38" s="22"/>
    </row>
    <row r="39" spans="1:28" ht="20.100000000000001" customHeight="1" thickBot="1" x14ac:dyDescent="0.3">
      <c r="A39" s="33" t="s">
        <v>10</v>
      </c>
      <c r="B39" s="34">
        <f>SUM(B33+1)</f>
        <v>27</v>
      </c>
      <c r="C39" s="35">
        <f>SUM(C34:C38)</f>
        <v>17036.8</v>
      </c>
      <c r="D39" s="36">
        <f>SUM(D34:D38)</f>
        <v>21666.666650000003</v>
      </c>
      <c r="E39" s="35">
        <f t="shared" ref="E39:X39" si="22">SUM(E34:E38)</f>
        <v>53755.5</v>
      </c>
      <c r="F39" s="36">
        <f t="shared" si="22"/>
        <v>53333.333300000006</v>
      </c>
      <c r="G39" s="35">
        <f t="shared" si="22"/>
        <v>3339.5999999999995</v>
      </c>
      <c r="H39" s="36">
        <f t="shared" si="22"/>
        <v>3333.3332999999998</v>
      </c>
      <c r="I39" s="35">
        <f t="shared" si="22"/>
        <v>2840.2</v>
      </c>
      <c r="J39" s="36">
        <f t="shared" si="22"/>
        <v>3333.3332999999998</v>
      </c>
      <c r="K39" s="35">
        <f t="shared" si="22"/>
        <v>39195.300000000003</v>
      </c>
      <c r="L39" s="36">
        <f t="shared" si="22"/>
        <v>26666.666650000003</v>
      </c>
      <c r="M39" s="281">
        <f t="shared" si="22"/>
        <v>7747.4</v>
      </c>
      <c r="N39" s="326">
        <f>SUM(N34:N38)</f>
        <v>19896.300000000003</v>
      </c>
      <c r="O39" s="82">
        <f t="shared" si="22"/>
        <v>27643.699999999997</v>
      </c>
      <c r="P39" s="36">
        <f t="shared" si="22"/>
        <v>15000</v>
      </c>
      <c r="Q39" s="35">
        <f>SUM(Q34:Q38)</f>
        <v>41040.399999999994</v>
      </c>
      <c r="R39" s="36">
        <f t="shared" si="22"/>
        <v>29366.666650000003</v>
      </c>
      <c r="S39" s="35">
        <f t="shared" si="22"/>
        <v>184851.5</v>
      </c>
      <c r="T39" s="36">
        <f t="shared" si="22"/>
        <v>152699.99985000002</v>
      </c>
      <c r="U39" s="35">
        <f t="shared" si="22"/>
        <v>8109.2</v>
      </c>
      <c r="V39" s="36">
        <f t="shared" si="22"/>
        <v>11666.666649999999</v>
      </c>
      <c r="W39" s="35">
        <f t="shared" si="22"/>
        <v>192960.7</v>
      </c>
      <c r="X39" s="36">
        <f t="shared" si="22"/>
        <v>164366.66650000002</v>
      </c>
      <c r="Y39" s="39" t="s">
        <v>11</v>
      </c>
      <c r="Z39" s="40">
        <f>SUM(Z34:Z38)/5</f>
        <v>23.8</v>
      </c>
      <c r="AA39" s="41" t="s">
        <v>7</v>
      </c>
      <c r="AB39" s="42"/>
    </row>
    <row r="40" spans="1:28" ht="19.149999999999999" customHeight="1" x14ac:dyDescent="0.25">
      <c r="A40" s="176" t="s">
        <v>16</v>
      </c>
      <c r="B40" s="128"/>
      <c r="C40" s="116">
        <f>SUM(C9+C17+C25+C33+C39)</f>
        <v>69517.200000000012</v>
      </c>
      <c r="D40" s="117">
        <f t="shared" ref="D40:X40" si="23">SUM(D9+D17+D25+D33+D39)</f>
        <v>129999.99990000001</v>
      </c>
      <c r="E40" s="379">
        <f t="shared" si="23"/>
        <v>450268.60000000003</v>
      </c>
      <c r="F40" s="117">
        <f t="shared" si="23"/>
        <v>319999.99980000005</v>
      </c>
      <c r="G40" s="116">
        <f t="shared" si="23"/>
        <v>26586.980000000003</v>
      </c>
      <c r="H40" s="117">
        <f t="shared" si="23"/>
        <v>19999.999799999998</v>
      </c>
      <c r="I40" s="116">
        <f>SUM(I9+I17+I25+I33+I39)</f>
        <v>27051.3</v>
      </c>
      <c r="J40" s="117">
        <f>SUM(J9+J17+J25+J33+J39)</f>
        <v>19999.999799999998</v>
      </c>
      <c r="K40" s="379">
        <f t="shared" si="23"/>
        <v>181457.90000000002</v>
      </c>
      <c r="L40" s="117">
        <f t="shared" si="23"/>
        <v>159999.99990000002</v>
      </c>
      <c r="M40" s="357">
        <f t="shared" si="23"/>
        <v>30283.800000000003</v>
      </c>
      <c r="N40" s="257">
        <f>SUM(N9+N17+N25+N33+N39)</f>
        <v>99542.5</v>
      </c>
      <c r="O40" s="257">
        <f>M40+N40</f>
        <v>129826.3</v>
      </c>
      <c r="P40" s="117">
        <f t="shared" si="23"/>
        <v>90000</v>
      </c>
      <c r="Q40" s="379">
        <f>SUM(Q9+Q17+Q25+Q33+Q39)</f>
        <v>254903.6</v>
      </c>
      <c r="R40" s="117">
        <f t="shared" si="23"/>
        <v>176199.99990000002</v>
      </c>
      <c r="S40" s="116">
        <f>SUM(S9+S17+S25+S33+S39)</f>
        <v>1139611.8799999999</v>
      </c>
      <c r="T40" s="117">
        <f t="shared" si="23"/>
        <v>916199.99910000013</v>
      </c>
      <c r="U40" s="116">
        <f t="shared" si="23"/>
        <v>100611.61</v>
      </c>
      <c r="V40" s="117">
        <f t="shared" si="23"/>
        <v>69999.999899999995</v>
      </c>
      <c r="W40" s="379">
        <f>SUM(W9+W17+W25+W33+W39)</f>
        <v>1240223.4899999998</v>
      </c>
      <c r="X40" s="117">
        <f t="shared" si="23"/>
        <v>986199.99900000019</v>
      </c>
      <c r="Y40" s="127" t="s">
        <v>16</v>
      </c>
      <c r="Z40" s="102"/>
      <c r="AA40" s="103"/>
      <c r="AB40" s="104"/>
    </row>
    <row r="41" spans="1:28" ht="19.5" customHeight="1" thickBot="1" x14ac:dyDescent="0.3">
      <c r="A41" s="178" t="s">
        <v>28</v>
      </c>
      <c r="B41" s="179"/>
      <c r="C41" s="65">
        <f t="shared" ref="C41:X41" si="24">C40/30</f>
        <v>2317.2400000000002</v>
      </c>
      <c r="D41" s="66">
        <f t="shared" si="24"/>
        <v>4333.3333300000004</v>
      </c>
      <c r="E41" s="65">
        <f t="shared" si="24"/>
        <v>15008.953333333335</v>
      </c>
      <c r="F41" s="66">
        <f t="shared" si="24"/>
        <v>10666.666660000001</v>
      </c>
      <c r="G41" s="65">
        <f t="shared" si="24"/>
        <v>886.23266666666677</v>
      </c>
      <c r="H41" s="66">
        <f t="shared" si="24"/>
        <v>666.66665999999998</v>
      </c>
      <c r="I41" s="65">
        <f>I40/30</f>
        <v>901.70999999999992</v>
      </c>
      <c r="J41" s="66">
        <f>J40/30</f>
        <v>666.66665999999998</v>
      </c>
      <c r="K41" s="65">
        <f t="shared" si="24"/>
        <v>6048.5966666666673</v>
      </c>
      <c r="L41" s="66">
        <f t="shared" si="24"/>
        <v>5333.3333300000004</v>
      </c>
      <c r="M41" s="65">
        <f t="shared" si="24"/>
        <v>1009.4600000000002</v>
      </c>
      <c r="N41" s="253"/>
      <c r="O41" s="258"/>
      <c r="P41" s="66">
        <f t="shared" si="24"/>
        <v>3000</v>
      </c>
      <c r="Q41" s="65">
        <f t="shared" si="24"/>
        <v>8496.7866666666669</v>
      </c>
      <c r="R41" s="66">
        <f t="shared" si="24"/>
        <v>5873.3333300000004</v>
      </c>
      <c r="S41" s="65">
        <f t="shared" si="24"/>
        <v>37987.062666666665</v>
      </c>
      <c r="T41" s="66">
        <f t="shared" si="24"/>
        <v>30539.999970000004</v>
      </c>
      <c r="U41" s="65">
        <f t="shared" si="24"/>
        <v>3353.7203333333332</v>
      </c>
      <c r="V41" s="66">
        <f t="shared" si="24"/>
        <v>2333.3333299999999</v>
      </c>
      <c r="W41" s="65">
        <f t="shared" si="24"/>
        <v>41340.782999999989</v>
      </c>
      <c r="X41" s="66">
        <f t="shared" si="24"/>
        <v>32873.333300000006</v>
      </c>
      <c r="Y41" s="69" t="s">
        <v>17</v>
      </c>
      <c r="Z41" s="99"/>
      <c r="AA41" s="100"/>
      <c r="AB41" s="101"/>
    </row>
    <row r="42" spans="1:28" ht="20.100000000000001" customHeight="1" x14ac:dyDescent="0.25">
      <c r="A42" s="72" t="s">
        <v>18</v>
      </c>
      <c r="B42" s="73"/>
      <c r="C42" s="74">
        <f>SUM(C40-D40)</f>
        <v>-60482.799899999998</v>
      </c>
      <c r="D42" s="75"/>
      <c r="E42" s="74">
        <f>SUM(E40-F40)</f>
        <v>130268.60019999999</v>
      </c>
      <c r="F42" s="75"/>
      <c r="G42" s="74">
        <f>SUM(G40-H40)</f>
        <v>6586.9802000000054</v>
      </c>
      <c r="H42" s="75"/>
      <c r="I42" s="74">
        <f>SUM(I40-J40)</f>
        <v>7051.3002000000015</v>
      </c>
      <c r="J42" s="75"/>
      <c r="K42" s="74">
        <f>SUM(K40-L40)</f>
        <v>21457.900099999999</v>
      </c>
      <c r="L42" s="75"/>
      <c r="M42" s="74">
        <f>SUM(M40-P40)</f>
        <v>-59716.2</v>
      </c>
      <c r="N42" s="254"/>
      <c r="O42" s="259"/>
      <c r="P42" s="75"/>
      <c r="Q42" s="74">
        <f>SUM(Q40-R40)</f>
        <v>78703.600099999981</v>
      </c>
      <c r="R42" s="75"/>
      <c r="S42" s="97">
        <f>SUM(S40-T40)</f>
        <v>223411.88089999976</v>
      </c>
      <c r="T42" s="75"/>
      <c r="U42" s="74">
        <f>SUM(U40-V40)</f>
        <v>30611.610100000005</v>
      </c>
      <c r="V42" s="75"/>
      <c r="W42" s="112">
        <f>SUM(W40-X40)</f>
        <v>254023.49099999957</v>
      </c>
      <c r="X42" s="113"/>
      <c r="AA42" s="2"/>
      <c r="AB42" s="2"/>
    </row>
    <row r="43" spans="1:28" ht="20.100000000000001" customHeight="1" thickBot="1" x14ac:dyDescent="0.3">
      <c r="A43" s="76" t="s">
        <v>19</v>
      </c>
      <c r="B43" s="77"/>
      <c r="C43" s="96">
        <f>SUM(100/D40*C40)</f>
        <v>53.474769271903675</v>
      </c>
      <c r="D43" s="78"/>
      <c r="E43" s="96">
        <f>SUM(100/F40*E40)</f>
        <v>140.70893758794307</v>
      </c>
      <c r="F43" s="78"/>
      <c r="G43" s="96">
        <f>SUM(100/H40*G40)</f>
        <v>132.93490132934903</v>
      </c>
      <c r="H43" s="78"/>
      <c r="I43" s="96">
        <f>SUM(100/J40*I40)</f>
        <v>135.25650135256501</v>
      </c>
      <c r="J43" s="78"/>
      <c r="K43" s="96">
        <f>SUM(100/L40*K40)</f>
        <v>113.41118757088199</v>
      </c>
      <c r="L43" s="78"/>
      <c r="M43" s="96">
        <f>SUM(100/P40*M40)</f>
        <v>33.648666666666671</v>
      </c>
      <c r="N43" s="255"/>
      <c r="O43" s="260"/>
      <c r="P43" s="78"/>
      <c r="Q43" s="96">
        <f>SUM(100/R40*Q40)</f>
        <v>144.66719644986784</v>
      </c>
      <c r="R43" s="78"/>
      <c r="S43" s="98">
        <f>SUM(100/T40*S40)</f>
        <v>124.38461920098901</v>
      </c>
      <c r="T43" s="78"/>
      <c r="U43" s="96">
        <f>SUM(100/V40*U40)</f>
        <v>143.73087163390127</v>
      </c>
      <c r="V43" s="78"/>
      <c r="W43" s="114">
        <f>SUM(100/X40*W40)</f>
        <v>125.75780686043171</v>
      </c>
      <c r="X43" s="115"/>
      <c r="AA43" s="2"/>
      <c r="AB43" s="2"/>
    </row>
    <row r="44" spans="1:28" x14ac:dyDescent="0.25">
      <c r="C44" s="234"/>
    </row>
    <row r="47" spans="1:28" x14ac:dyDescent="0.25">
      <c r="I47" s="366"/>
      <c r="M47" s="366"/>
      <c r="Q47" s="366"/>
      <c r="U47" s="366"/>
    </row>
    <row r="48" spans="1:28" x14ac:dyDescent="0.25">
      <c r="I48" s="368"/>
      <c r="M48" s="367"/>
      <c r="Q48" s="367"/>
      <c r="U48" s="366"/>
    </row>
  </sheetData>
  <customSheetViews>
    <customSheetView guid="{C78804EC-14F7-46C5-9444-E096CDC58DC2}" scale="85" fitToPage="1">
      <pane ySplit="4" topLeftCell="A5" activePane="bottomLeft" state="frozen"/>
      <selection pane="bottomLeft" activeCell="F52" sqref="F52"/>
      <pageMargins left="0.59055118110236227" right="0.59055118110236227" top="1.1811023622047245" bottom="0.59055118110236227" header="0.11811023622047245" footer="0.31496062992125984"/>
      <pageSetup paperSize="9" scale="4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70" showPageBreaks="1" fitToPage="1" printArea="1">
      <pane ySplit="4" topLeftCell="A32" activePane="bottomLeft" state="frozen"/>
      <selection pane="bottomLeft" activeCell="G37" sqref="G37"/>
      <pageMargins left="0.59055118110236227" right="0.59055118110236227" top="1.1811023622047245" bottom="0.59055118110236227" header="0.11811023622047245" footer="0.31496062992125984"/>
      <pageSetup paperSize="9" scale="4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5" showPageBreaks="1" fitToPage="1" printArea="1">
      <pane ySplit="4" topLeftCell="A5" activePane="bottomLeft" state="frozen"/>
      <selection pane="bottomLeft" activeCell="F52" sqref="F52"/>
      <pageMargins left="0.59055118110236227" right="0.59055118110236227" top="1.1811023622047245" bottom="0.59055118110236227" header="0.11811023622047245" footer="0.31496062992125984"/>
      <pageSetup paperSize="9" scale="4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5" showPageBreaks="1" fitToPage="1" printArea="1">
      <pane ySplit="4" topLeftCell="A8" activePane="bottomLeft" state="frozen"/>
      <selection pane="bottomLeft" activeCell="N35" sqref="N35"/>
      <pageMargins left="0.59055118110236227" right="0.59055118110236227" top="1.1811023622047245" bottom="0.59055118110236227" header="0.11811023622047245" footer="0.31496062992125984"/>
      <pageSetup paperSize="9" scale="41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5" showPageBreaks="1" fitToPage="1" printArea="1">
      <pane ySplit="4" topLeftCell="A14" activePane="bottomLeft" state="frozen"/>
      <selection pane="bottomLeft" activeCell="L45" sqref="L45"/>
      <pageMargins left="0.59055118110236227" right="0.59055118110236227" top="1.1811023622047245" bottom="0.59055118110236227" header="0.11811023622047245" footer="0.31496062992125984"/>
      <pageSetup paperSize="9" scale="46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5" showPageBreaks="1" fitToPage="1" printArea="1">
      <pane ySplit="4" topLeftCell="A17" activePane="bottomLeft" state="frozen"/>
      <selection pane="bottomLeft" activeCell="N35" sqref="N35"/>
      <pageMargins left="0.59055118110236227" right="0.59055118110236227" top="1.1811023622047245" bottom="0.59055118110236227" header="0.11811023622047245" footer="0.31496062992125984"/>
      <pageSetup paperSize="9" scale="41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60" showPageBreaks="1" fitToPage="1" printArea="1">
      <pane ySplit="4" topLeftCell="A5" activePane="bottomLeft" state="frozen"/>
      <selection pane="bottomLeft" activeCell="Q23" sqref="Q23"/>
      <pageMargins left="0.59055118110236227" right="0.59055118110236227" top="1.1811023622047245" bottom="0.59055118110236227" header="0.11811023622047245" footer="0.31496062992125984"/>
      <pageSetup paperSize="9" scale="41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85" showPageBreaks="1" fitToPage="1" printArea="1">
      <pane ySplit="4" topLeftCell="A5" activePane="bottomLeft" state="frozen"/>
      <selection pane="bottomLeft" activeCell="F52" sqref="F52"/>
      <pageMargins left="0.59055118110236227" right="0.59055118110236227" top="1.1811023622047245" bottom="0.59055118110236227" header="0.11811023622047245" footer="0.31496062992125984"/>
      <pageSetup paperSize="9" scale="41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">
    <mergeCell ref="H1:K1"/>
  </mergeCells>
  <pageMargins left="0.59055118110236227" right="0.59055118110236227" top="1.1811023622047245" bottom="0.59055118110236227" header="0.11811023622047245" footer="0.31496062992125984"/>
  <pageSetup paperSize="9" scale="41" orientation="landscape" r:id="rId9"/>
  <headerFooter>
    <oddHeader>&amp;L&amp;G</oddHeader>
    <oddFooter>&amp;L&amp;"DIN Offc Light,Standard"&amp;7&amp;F / Version &amp;D&amp;R&amp;"DIN Offc Light,Standard"&amp;7Seite &amp;P von &amp;N</oddFooter>
  </headerFooter>
  <legacyDrawingHF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50"/>
  <sheetViews>
    <sheetView zoomScale="70" zoomScaleNormal="71" workbookViewId="0">
      <pane ySplit="4" topLeftCell="A11" activePane="bottomLeft" state="frozen"/>
      <selection pane="bottomLeft" activeCell="U48" sqref="U48"/>
    </sheetView>
  </sheetViews>
  <sheetFormatPr baseColWidth="10" defaultColWidth="11.42578125" defaultRowHeight="15" x14ac:dyDescent="0.25"/>
  <cols>
    <col min="1" max="1" width="9.140625" style="4" customWidth="1"/>
    <col min="2" max="2" width="11.5703125" style="2" customWidth="1"/>
    <col min="3" max="4" width="14.28515625" style="2" bestFit="1" customWidth="1"/>
    <col min="5" max="5" width="14.5703125" style="2" bestFit="1" customWidth="1"/>
    <col min="6" max="6" width="14.85546875" style="2" bestFit="1" customWidth="1"/>
    <col min="7" max="7" width="12.85546875" style="6" bestFit="1" customWidth="1"/>
    <col min="8" max="8" width="13.140625" style="6" bestFit="1" customWidth="1"/>
    <col min="9" max="9" width="12.85546875" style="6" bestFit="1" customWidth="1"/>
    <col min="10" max="10" width="13.140625" style="6" bestFit="1" customWidth="1"/>
    <col min="11" max="12" width="14.28515625" style="2" bestFit="1" customWidth="1"/>
    <col min="13" max="13" width="11.7109375" style="2" customWidth="1"/>
    <col min="14" max="14" width="12.85546875" style="2" bestFit="1" customWidth="1"/>
    <col min="15" max="15" width="15" style="2" bestFit="1" customWidth="1"/>
    <col min="16" max="16" width="13.140625" style="2" bestFit="1" customWidth="1"/>
    <col min="17" max="17" width="14.28515625" style="2" bestFit="1" customWidth="1"/>
    <col min="18" max="18" width="14.5703125" style="2" bestFit="1" customWidth="1"/>
    <col min="19" max="20" width="16.28515625" style="2" bestFit="1" customWidth="1"/>
    <col min="21" max="22" width="13.140625" style="2" bestFit="1" customWidth="1"/>
    <col min="23" max="23" width="16.28515625" style="2" bestFit="1" customWidth="1"/>
    <col min="24" max="24" width="15.42578125" style="2" bestFit="1" customWidth="1"/>
    <col min="25" max="25" width="34" style="2" bestFit="1" customWidth="1"/>
    <col min="26" max="26" width="7.7109375" style="2" bestFit="1" customWidth="1"/>
    <col min="27" max="27" width="5.140625" style="4" customWidth="1"/>
    <col min="28" max="28" width="20.7109375" style="4" customWidth="1"/>
    <col min="29" max="29" width="11.42578125" style="2"/>
    <col min="30" max="30" width="34.85546875" style="2" bestFit="1" customWidth="1"/>
    <col min="31" max="16384" width="11.42578125" style="2"/>
  </cols>
  <sheetData>
    <row r="1" spans="1:30" ht="34.15" customHeight="1" x14ac:dyDescent="0.25">
      <c r="A1" s="105" t="s">
        <v>56</v>
      </c>
      <c r="G1" s="2"/>
      <c r="H1" s="443">
        <v>45108</v>
      </c>
      <c r="I1" s="443"/>
      <c r="J1" s="443"/>
      <c r="K1" s="443"/>
    </row>
    <row r="2" spans="1:30" ht="21" thickBot="1" x14ac:dyDescent="0.3">
      <c r="A2" s="106"/>
    </row>
    <row r="3" spans="1:30" s="8" customFormat="1" ht="36" customHeight="1" thickBot="1" x14ac:dyDescent="0.3">
      <c r="A3" s="7"/>
      <c r="C3" s="440" t="s">
        <v>20</v>
      </c>
      <c r="D3" s="441"/>
      <c r="E3" s="440" t="s">
        <v>23</v>
      </c>
      <c r="F3" s="441"/>
      <c r="G3" s="440" t="s">
        <v>24</v>
      </c>
      <c r="H3" s="441"/>
      <c r="I3" s="440" t="s">
        <v>53</v>
      </c>
      <c r="J3" s="441"/>
      <c r="K3" s="440" t="s">
        <v>25</v>
      </c>
      <c r="L3" s="441"/>
      <c r="M3" s="440" t="s">
        <v>30</v>
      </c>
      <c r="N3" s="448"/>
      <c r="O3" s="448"/>
      <c r="P3" s="449"/>
      <c r="Q3" s="440" t="s">
        <v>2</v>
      </c>
      <c r="R3" s="441"/>
      <c r="S3" s="450" t="s">
        <v>75</v>
      </c>
      <c r="T3" s="451"/>
      <c r="U3" s="440" t="s">
        <v>26</v>
      </c>
      <c r="V3" s="441"/>
      <c r="W3" s="446" t="s">
        <v>27</v>
      </c>
      <c r="X3" s="447"/>
      <c r="Y3" s="440" t="s">
        <v>0</v>
      </c>
      <c r="Z3" s="442"/>
      <c r="AA3" s="442"/>
      <c r="AB3" s="441"/>
      <c r="AD3" s="383" t="s">
        <v>155</v>
      </c>
    </row>
    <row r="4" spans="1:30" s="4" customFormat="1" ht="18.600000000000001" customHeight="1" x14ac:dyDescent="0.25">
      <c r="A4" s="107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72</v>
      </c>
      <c r="N4" s="250" t="s">
        <v>73</v>
      </c>
      <c r="O4" s="256" t="s">
        <v>74</v>
      </c>
      <c r="P4" s="12" t="s">
        <v>21</v>
      </c>
      <c r="Q4" s="84" t="s">
        <v>22</v>
      </c>
      <c r="R4" s="12" t="s">
        <v>21</v>
      </c>
      <c r="S4" s="84" t="s">
        <v>22</v>
      </c>
      <c r="T4" s="12" t="s">
        <v>21</v>
      </c>
      <c r="U4" s="11" t="s">
        <v>22</v>
      </c>
      <c r="V4" s="12" t="s">
        <v>21</v>
      </c>
      <c r="W4" s="108" t="s">
        <v>22</v>
      </c>
      <c r="X4" s="109" t="s">
        <v>21</v>
      </c>
      <c r="Y4" s="13" t="s">
        <v>3</v>
      </c>
      <c r="Z4" s="438" t="s">
        <v>4</v>
      </c>
      <c r="AA4" s="439"/>
      <c r="AB4" s="14" t="s">
        <v>5</v>
      </c>
    </row>
    <row r="5" spans="1:30" ht="18.600000000000001" customHeight="1" x14ac:dyDescent="0.25">
      <c r="A5" s="23">
        <v>1</v>
      </c>
      <c r="B5" s="24" t="s">
        <v>8</v>
      </c>
      <c r="C5" s="25">
        <v>11164.3</v>
      </c>
      <c r="D5" s="26">
        <v>3870.96774</v>
      </c>
      <c r="E5" s="25">
        <v>6029.7</v>
      </c>
      <c r="F5" s="27">
        <v>13548.38709</v>
      </c>
      <c r="G5" s="28">
        <v>518.6</v>
      </c>
      <c r="H5" s="27">
        <v>806.45160999999996</v>
      </c>
      <c r="I5" s="28">
        <v>0</v>
      </c>
      <c r="J5" s="26">
        <v>1290.32258</v>
      </c>
      <c r="K5" s="25">
        <v>19126.7</v>
      </c>
      <c r="L5" s="27">
        <v>5161.2903200000001</v>
      </c>
      <c r="M5" s="25">
        <v>-389.6</v>
      </c>
      <c r="N5" s="252">
        <v>0</v>
      </c>
      <c r="O5" s="28">
        <f>M5+N5</f>
        <v>-389.6</v>
      </c>
      <c r="P5" s="26">
        <v>967.74189999999999</v>
      </c>
      <c r="Q5" s="25">
        <v>10790.7</v>
      </c>
      <c r="R5" s="26">
        <v>7558.0645160000004</v>
      </c>
      <c r="S5" s="184">
        <f t="shared" ref="S5:T6" si="0">SUM(C5+E5+G5+I5+K5+O5+Q5)</f>
        <v>47240.400000000009</v>
      </c>
      <c r="T5" s="90">
        <f t="shared" si="0"/>
        <v>33203.225756</v>
      </c>
      <c r="U5" s="25">
        <v>404.1</v>
      </c>
      <c r="V5" s="26">
        <v>2741.9354800000001</v>
      </c>
      <c r="W5" s="92">
        <f t="shared" ref="W5:X6" si="1">SUM(S5+U5)</f>
        <v>47644.500000000007</v>
      </c>
      <c r="X5" s="95">
        <f t="shared" si="1"/>
        <v>35945.161236</v>
      </c>
      <c r="Y5" s="29" t="s">
        <v>154</v>
      </c>
      <c r="Z5" s="30">
        <v>20</v>
      </c>
      <c r="AA5" s="31" t="s">
        <v>7</v>
      </c>
      <c r="AB5" s="32"/>
      <c r="AD5" s="386">
        <f>C5+E5+G5+I5+K5+M5+U5</f>
        <v>36853.800000000003</v>
      </c>
    </row>
    <row r="6" spans="1:30" s="43" customFormat="1" ht="18.600000000000001" customHeight="1" x14ac:dyDescent="0.25">
      <c r="A6" s="23">
        <f>SUM(A5+1)</f>
        <v>2</v>
      </c>
      <c r="B6" s="24" t="s">
        <v>9</v>
      </c>
      <c r="C6" s="25">
        <v>11121.8</v>
      </c>
      <c r="D6" s="26">
        <v>3870.96774</v>
      </c>
      <c r="E6" s="25">
        <v>4981</v>
      </c>
      <c r="F6" s="27">
        <v>13548.38709</v>
      </c>
      <c r="G6" s="28">
        <v>981.2</v>
      </c>
      <c r="H6" s="27">
        <v>806.45160999999996</v>
      </c>
      <c r="I6" s="28">
        <v>0</v>
      </c>
      <c r="J6" s="26">
        <v>1290.32258</v>
      </c>
      <c r="K6" s="25">
        <v>6453.9</v>
      </c>
      <c r="L6" s="27">
        <v>5161.2903200000001</v>
      </c>
      <c r="M6" s="25">
        <v>0</v>
      </c>
      <c r="N6" s="252">
        <v>0</v>
      </c>
      <c r="O6" s="28">
        <f>M6+N6</f>
        <v>0</v>
      </c>
      <c r="P6" s="26">
        <v>967.74189999999999</v>
      </c>
      <c r="Q6" s="25">
        <v>6488.8</v>
      </c>
      <c r="R6" s="26">
        <v>7558.0645160000004</v>
      </c>
      <c r="S6" s="184">
        <f t="shared" si="0"/>
        <v>30026.7</v>
      </c>
      <c r="T6" s="90">
        <f t="shared" si="0"/>
        <v>33203.225756</v>
      </c>
      <c r="U6" s="25">
        <v>678.4</v>
      </c>
      <c r="V6" s="26">
        <v>2741.9354800000001</v>
      </c>
      <c r="W6" s="92">
        <f t="shared" si="1"/>
        <v>30705.100000000002</v>
      </c>
      <c r="X6" s="95">
        <f t="shared" si="1"/>
        <v>35945.161236</v>
      </c>
      <c r="Y6" s="29" t="s">
        <v>59</v>
      </c>
      <c r="Z6" s="30">
        <v>21</v>
      </c>
      <c r="AA6" s="31" t="s">
        <v>7</v>
      </c>
      <c r="AB6" s="32"/>
      <c r="AD6" s="234">
        <f>C6+E6+G6+I6+K6+M6+U6</f>
        <v>24216.300000000003</v>
      </c>
    </row>
    <row r="7" spans="1:30" ht="18.600000000000001" customHeight="1" x14ac:dyDescent="0.25">
      <c r="A7" s="33" t="s">
        <v>10</v>
      </c>
      <c r="B7" s="34">
        <v>27</v>
      </c>
      <c r="C7" s="35">
        <f t="shared" ref="C7:X7" si="2">SUM(C5:C6)</f>
        <v>22286.1</v>
      </c>
      <c r="D7" s="36">
        <f t="shared" si="2"/>
        <v>7741.9354800000001</v>
      </c>
      <c r="E7" s="35">
        <f t="shared" si="2"/>
        <v>11010.7</v>
      </c>
      <c r="F7" s="36">
        <f t="shared" si="2"/>
        <v>27096.77418</v>
      </c>
      <c r="G7" s="35">
        <f t="shared" si="2"/>
        <v>1499.8000000000002</v>
      </c>
      <c r="H7" s="36">
        <f t="shared" si="2"/>
        <v>1612.9032199999999</v>
      </c>
      <c r="I7" s="35">
        <f t="shared" si="2"/>
        <v>0</v>
      </c>
      <c r="J7" s="36">
        <f t="shared" si="2"/>
        <v>2580.64516</v>
      </c>
      <c r="K7" s="35">
        <f t="shared" si="2"/>
        <v>25580.6</v>
      </c>
      <c r="L7" s="36">
        <f t="shared" si="2"/>
        <v>10322.58064</v>
      </c>
      <c r="M7" s="35">
        <f t="shared" si="2"/>
        <v>-389.6</v>
      </c>
      <c r="N7" s="38">
        <f t="shared" si="2"/>
        <v>0</v>
      </c>
      <c r="O7" s="38">
        <f t="shared" si="2"/>
        <v>-389.6</v>
      </c>
      <c r="P7" s="82">
        <f t="shared" si="2"/>
        <v>1935.4838</v>
      </c>
      <c r="Q7" s="35">
        <f t="shared" si="2"/>
        <v>17279.5</v>
      </c>
      <c r="R7" s="36">
        <f t="shared" si="2"/>
        <v>15116.129032000001</v>
      </c>
      <c r="S7" s="35">
        <f t="shared" si="2"/>
        <v>77267.100000000006</v>
      </c>
      <c r="T7" s="36">
        <f t="shared" si="2"/>
        <v>66406.451512</v>
      </c>
      <c r="U7" s="35">
        <f t="shared" si="2"/>
        <v>1082.5</v>
      </c>
      <c r="V7" s="36">
        <f t="shared" si="2"/>
        <v>5483.8709600000002</v>
      </c>
      <c r="W7" s="35">
        <f t="shared" si="2"/>
        <v>78349.600000000006</v>
      </c>
      <c r="X7" s="36">
        <f t="shared" si="2"/>
        <v>71890.322472</v>
      </c>
      <c r="Y7" s="39" t="s">
        <v>121</v>
      </c>
      <c r="Z7" s="40">
        <f>SUM(Z5:Z6)/2</f>
        <v>20.5</v>
      </c>
      <c r="AA7" s="41" t="s">
        <v>7</v>
      </c>
      <c r="AB7" s="42"/>
      <c r="AD7" s="386">
        <f t="shared" ref="AD7:AD41" si="3">C7+E7+G7+I7+K7+M7+U7</f>
        <v>61070.100000000006</v>
      </c>
    </row>
    <row r="8" spans="1:30" ht="18.600000000000001" customHeight="1" x14ac:dyDescent="0.25">
      <c r="A8" s="44">
        <f>SUM(A6+1)</f>
        <v>3</v>
      </c>
      <c r="B8" s="15" t="s">
        <v>12</v>
      </c>
      <c r="C8" s="49">
        <v>433.1</v>
      </c>
      <c r="D8" s="17">
        <v>3870.96774</v>
      </c>
      <c r="E8" s="49">
        <v>15718.1</v>
      </c>
      <c r="F8" s="18">
        <v>13548.38709</v>
      </c>
      <c r="G8" s="19">
        <v>926</v>
      </c>
      <c r="H8" s="18">
        <v>806.45160999999996</v>
      </c>
      <c r="I8" s="19">
        <v>0</v>
      </c>
      <c r="J8" s="17">
        <v>1290.32258</v>
      </c>
      <c r="K8" s="16">
        <v>100</v>
      </c>
      <c r="L8" s="18">
        <v>5161.2903200000001</v>
      </c>
      <c r="M8" s="16">
        <v>2604.6</v>
      </c>
      <c r="N8" s="251">
        <v>3364</v>
      </c>
      <c r="O8" s="19">
        <f>M8+N8</f>
        <v>5968.6</v>
      </c>
      <c r="P8" s="17">
        <v>967.74189999999999</v>
      </c>
      <c r="Q8" s="16">
        <v>8929.7999999999993</v>
      </c>
      <c r="R8" s="17">
        <v>7558.0645160000004</v>
      </c>
      <c r="S8" s="91">
        <f>SUM(C8+E8+G8+I8+K8+O8+Q8)</f>
        <v>32075.600000000002</v>
      </c>
      <c r="T8" s="89">
        <f>SUM(D8+F8+H8+J8+L8+P8+R8)</f>
        <v>33203.225756</v>
      </c>
      <c r="U8" s="16">
        <v>902.8</v>
      </c>
      <c r="V8" s="17">
        <v>2741.9354800000001</v>
      </c>
      <c r="W8" s="110">
        <f>SUM(S8+U8)</f>
        <v>32978.400000000001</v>
      </c>
      <c r="X8" s="111">
        <f t="shared" ref="X8" si="4">SUM(T8+V8)</f>
        <v>35945.161236</v>
      </c>
      <c r="Y8" s="45" t="s">
        <v>59</v>
      </c>
      <c r="Z8" s="46">
        <v>23</v>
      </c>
      <c r="AA8" s="21" t="s">
        <v>7</v>
      </c>
      <c r="AB8" s="22"/>
      <c r="AD8" s="234">
        <f t="shared" si="3"/>
        <v>20684.599999999999</v>
      </c>
    </row>
    <row r="9" spans="1:30" ht="18.600000000000001" customHeight="1" x14ac:dyDescent="0.25">
      <c r="A9" s="47">
        <f t="shared" ref="A9:A14" si="5">SUM(A8+1)</f>
        <v>4</v>
      </c>
      <c r="B9" s="15" t="s">
        <v>13</v>
      </c>
      <c r="C9" s="16">
        <v>236.9</v>
      </c>
      <c r="D9" s="17">
        <v>3870.96774</v>
      </c>
      <c r="E9" s="16">
        <v>16050.6</v>
      </c>
      <c r="F9" s="18">
        <v>13548.38709</v>
      </c>
      <c r="G9" s="19">
        <v>552.29999999999995</v>
      </c>
      <c r="H9" s="18">
        <v>806.45160999999996</v>
      </c>
      <c r="I9" s="19">
        <v>0</v>
      </c>
      <c r="J9" s="17">
        <v>1290.32258</v>
      </c>
      <c r="K9" s="16">
        <v>0</v>
      </c>
      <c r="L9" s="18">
        <v>5161.2903200000001</v>
      </c>
      <c r="M9" s="16">
        <v>1743.7</v>
      </c>
      <c r="N9" s="251">
        <v>3438</v>
      </c>
      <c r="O9" s="19">
        <f t="shared" ref="O9:O14" si="6">M9+N9</f>
        <v>5181.7</v>
      </c>
      <c r="P9" s="17">
        <v>967.74189999999999</v>
      </c>
      <c r="Q9" s="16">
        <v>7431.4</v>
      </c>
      <c r="R9" s="17">
        <v>7558.0645160000004</v>
      </c>
      <c r="S9" s="91">
        <f t="shared" ref="S9:S14" si="7">SUM(C9+E9+G9+I9+K9+O9+Q9)</f>
        <v>29452.9</v>
      </c>
      <c r="T9" s="89">
        <f t="shared" ref="T9:T38" si="8">SUM(D9+F9+H9+J9+L9+P9+R9)</f>
        <v>33203.225756</v>
      </c>
      <c r="U9" s="16">
        <v>1193.2</v>
      </c>
      <c r="V9" s="17">
        <v>2741.9354800000001</v>
      </c>
      <c r="W9" s="110">
        <f t="shared" ref="W9:X14" si="9">SUM(S9+U9)</f>
        <v>30646.100000000002</v>
      </c>
      <c r="X9" s="111">
        <f t="shared" si="9"/>
        <v>35945.161236</v>
      </c>
      <c r="Y9" s="45" t="s">
        <v>156</v>
      </c>
      <c r="Z9" s="46">
        <v>26</v>
      </c>
      <c r="AA9" s="21" t="s">
        <v>7</v>
      </c>
      <c r="AB9" s="22"/>
      <c r="AD9" s="234">
        <f t="shared" si="3"/>
        <v>19776.7</v>
      </c>
    </row>
    <row r="10" spans="1:30" ht="18.600000000000001" customHeight="1" x14ac:dyDescent="0.25">
      <c r="A10" s="47">
        <f t="shared" si="5"/>
        <v>5</v>
      </c>
      <c r="B10" s="15" t="s">
        <v>14</v>
      </c>
      <c r="C10" s="16">
        <v>9069.7999999999993</v>
      </c>
      <c r="D10" s="17">
        <v>3870.96774</v>
      </c>
      <c r="E10" s="16">
        <v>1549.3</v>
      </c>
      <c r="F10" s="18">
        <v>13548.38709</v>
      </c>
      <c r="G10" s="19">
        <v>261.3</v>
      </c>
      <c r="H10" s="18">
        <v>806.45160999999996</v>
      </c>
      <c r="I10" s="19">
        <v>0</v>
      </c>
      <c r="J10" s="17">
        <v>1290.32258</v>
      </c>
      <c r="K10" s="16">
        <v>7108.3</v>
      </c>
      <c r="L10" s="18">
        <v>5161.2903200000001</v>
      </c>
      <c r="M10" s="16">
        <v>45</v>
      </c>
      <c r="N10" s="251">
        <v>8574.9500000000007</v>
      </c>
      <c r="O10" s="19">
        <f t="shared" si="6"/>
        <v>8619.9500000000007</v>
      </c>
      <c r="P10" s="17">
        <v>967.74189999999999</v>
      </c>
      <c r="Q10" s="16">
        <v>5064.1000000000004</v>
      </c>
      <c r="R10" s="17">
        <v>7558.0645160000004</v>
      </c>
      <c r="S10" s="91">
        <f t="shared" si="7"/>
        <v>31672.75</v>
      </c>
      <c r="T10" s="89">
        <f t="shared" si="8"/>
        <v>33203.225756</v>
      </c>
      <c r="U10" s="16">
        <v>0</v>
      </c>
      <c r="V10" s="17">
        <v>2741.9354800000001</v>
      </c>
      <c r="W10" s="110">
        <f t="shared" si="9"/>
        <v>31672.75</v>
      </c>
      <c r="X10" s="111">
        <f t="shared" si="9"/>
        <v>35945.161236</v>
      </c>
      <c r="Y10" s="45" t="s">
        <v>157</v>
      </c>
      <c r="Z10" s="46">
        <v>22</v>
      </c>
      <c r="AA10" s="21" t="s">
        <v>7</v>
      </c>
      <c r="AB10" s="22"/>
      <c r="AD10" s="386">
        <f t="shared" si="3"/>
        <v>18033.699999999997</v>
      </c>
    </row>
    <row r="11" spans="1:30" ht="18.600000000000001" customHeight="1" x14ac:dyDescent="0.25">
      <c r="A11" s="47">
        <f t="shared" si="5"/>
        <v>6</v>
      </c>
      <c r="B11" s="15" t="s">
        <v>15</v>
      </c>
      <c r="C11" s="16">
        <v>1547.1</v>
      </c>
      <c r="D11" s="17">
        <v>3870.96774</v>
      </c>
      <c r="E11" s="16">
        <v>17912.400000000001</v>
      </c>
      <c r="F11" s="18">
        <v>13548.38709</v>
      </c>
      <c r="G11" s="19">
        <v>1240.2</v>
      </c>
      <c r="H11" s="18">
        <v>806.45160999999996</v>
      </c>
      <c r="I11" s="19">
        <v>0</v>
      </c>
      <c r="J11" s="17">
        <v>1290.32258</v>
      </c>
      <c r="K11" s="16">
        <v>7886.2</v>
      </c>
      <c r="L11" s="18">
        <v>5161.2903200000001</v>
      </c>
      <c r="M11" s="16">
        <v>1000</v>
      </c>
      <c r="N11" s="251">
        <v>806.5</v>
      </c>
      <c r="O11" s="19">
        <f t="shared" si="6"/>
        <v>1806.5</v>
      </c>
      <c r="P11" s="17">
        <v>967.74189999999999</v>
      </c>
      <c r="Q11" s="16">
        <v>5709.6</v>
      </c>
      <c r="R11" s="17">
        <v>7558.0645160000004</v>
      </c>
      <c r="S11" s="91">
        <f t="shared" si="7"/>
        <v>36102</v>
      </c>
      <c r="T11" s="89">
        <f t="shared" si="8"/>
        <v>33203.225756</v>
      </c>
      <c r="U11" s="16">
        <v>1249.8</v>
      </c>
      <c r="V11" s="17">
        <v>2741.9354800000001</v>
      </c>
      <c r="W11" s="110">
        <f t="shared" si="9"/>
        <v>37351.800000000003</v>
      </c>
      <c r="X11" s="111">
        <f t="shared" si="9"/>
        <v>35945.161236</v>
      </c>
      <c r="Y11" s="45" t="s">
        <v>108</v>
      </c>
      <c r="Z11" s="46">
        <v>21</v>
      </c>
      <c r="AA11" s="21" t="s">
        <v>7</v>
      </c>
      <c r="AB11" s="22"/>
      <c r="AD11" s="234">
        <f t="shared" si="3"/>
        <v>30835.7</v>
      </c>
    </row>
    <row r="12" spans="1:30" ht="18.600000000000001" customHeight="1" x14ac:dyDescent="0.25">
      <c r="A12" s="47">
        <f t="shared" si="5"/>
        <v>7</v>
      </c>
      <c r="B12" s="15" t="s">
        <v>6</v>
      </c>
      <c r="C12" s="16">
        <v>2124.9</v>
      </c>
      <c r="D12" s="17">
        <v>3870.96774</v>
      </c>
      <c r="E12" s="16">
        <v>19663.8</v>
      </c>
      <c r="F12" s="18">
        <v>13548.38709</v>
      </c>
      <c r="G12" s="19">
        <v>715.3</v>
      </c>
      <c r="H12" s="18">
        <v>806.45160999999996</v>
      </c>
      <c r="I12" s="19">
        <v>3891</v>
      </c>
      <c r="J12" s="17">
        <v>1290.32258</v>
      </c>
      <c r="K12" s="16">
        <f>13628.1-3891</f>
        <v>9737.1</v>
      </c>
      <c r="L12" s="18">
        <v>5161.2903200000001</v>
      </c>
      <c r="M12" s="16">
        <v>0</v>
      </c>
      <c r="N12" s="251">
        <v>1399</v>
      </c>
      <c r="O12" s="19">
        <f t="shared" si="6"/>
        <v>1399</v>
      </c>
      <c r="P12" s="17">
        <v>967.74189999999999</v>
      </c>
      <c r="Q12" s="16">
        <v>9287.7999999999993</v>
      </c>
      <c r="R12" s="17">
        <v>7558.0645160000004</v>
      </c>
      <c r="S12" s="91">
        <f t="shared" si="7"/>
        <v>46818.899999999994</v>
      </c>
      <c r="T12" s="89">
        <f t="shared" si="8"/>
        <v>33203.225756</v>
      </c>
      <c r="U12" s="16">
        <v>4976.5</v>
      </c>
      <c r="V12" s="17">
        <v>2741.9354800000001</v>
      </c>
      <c r="W12" s="110">
        <f t="shared" si="9"/>
        <v>51795.399999999994</v>
      </c>
      <c r="X12" s="111">
        <f t="shared" si="9"/>
        <v>35945.161236</v>
      </c>
      <c r="Y12" s="45" t="s">
        <v>59</v>
      </c>
      <c r="Z12" s="46">
        <v>28</v>
      </c>
      <c r="AA12" s="21" t="s">
        <v>7</v>
      </c>
      <c r="AB12" s="22"/>
      <c r="AD12" s="234">
        <f t="shared" si="3"/>
        <v>41108.6</v>
      </c>
    </row>
    <row r="13" spans="1:30" ht="18.600000000000001" customHeight="1" x14ac:dyDescent="0.25">
      <c r="A13" s="23">
        <f t="shared" si="5"/>
        <v>8</v>
      </c>
      <c r="B13" s="24" t="s">
        <v>8</v>
      </c>
      <c r="C13" s="25">
        <v>2675.8</v>
      </c>
      <c r="D13" s="26">
        <v>3870.96774</v>
      </c>
      <c r="E13" s="25">
        <v>17081</v>
      </c>
      <c r="F13" s="27">
        <v>13548.38709</v>
      </c>
      <c r="G13" s="28">
        <v>1495.4</v>
      </c>
      <c r="H13" s="27">
        <v>806.45160999999996</v>
      </c>
      <c r="I13" s="28">
        <v>5495</v>
      </c>
      <c r="J13" s="26">
        <v>1290.32258</v>
      </c>
      <c r="K13" s="25">
        <f>23388.1-5495</f>
        <v>17893.099999999999</v>
      </c>
      <c r="L13" s="27">
        <v>5161.2903200000001</v>
      </c>
      <c r="M13" s="25">
        <v>0</v>
      </c>
      <c r="N13" s="252">
        <v>0</v>
      </c>
      <c r="O13" s="28">
        <f t="shared" si="6"/>
        <v>0</v>
      </c>
      <c r="P13" s="26">
        <v>967.74189999999999</v>
      </c>
      <c r="Q13" s="25">
        <v>12383.1</v>
      </c>
      <c r="R13" s="26">
        <v>7558.0645160000004</v>
      </c>
      <c r="S13" s="184">
        <f t="shared" si="7"/>
        <v>57023.4</v>
      </c>
      <c r="T13" s="90">
        <f t="shared" si="8"/>
        <v>33203.225756</v>
      </c>
      <c r="U13" s="25">
        <v>4794.1000000000004</v>
      </c>
      <c r="V13" s="26">
        <v>2741.9354800000001</v>
      </c>
      <c r="W13" s="92">
        <f t="shared" si="9"/>
        <v>61817.5</v>
      </c>
      <c r="X13" s="95">
        <f t="shared" si="9"/>
        <v>35945.161236</v>
      </c>
      <c r="Y13" s="29" t="s">
        <v>108</v>
      </c>
      <c r="Z13" s="30">
        <v>24</v>
      </c>
      <c r="AA13" s="31" t="s">
        <v>7</v>
      </c>
      <c r="AB13" s="32"/>
      <c r="AD13" s="234">
        <f t="shared" si="3"/>
        <v>49434.400000000001</v>
      </c>
    </row>
    <row r="14" spans="1:30" s="43" customFormat="1" ht="18.600000000000001" customHeight="1" x14ac:dyDescent="0.25">
      <c r="A14" s="23">
        <f t="shared" si="5"/>
        <v>9</v>
      </c>
      <c r="B14" s="24" t="s">
        <v>9</v>
      </c>
      <c r="C14" s="25">
        <v>3533.6</v>
      </c>
      <c r="D14" s="26">
        <v>3870.96774</v>
      </c>
      <c r="E14" s="25">
        <v>24814.95</v>
      </c>
      <c r="F14" s="27">
        <v>13548.38709</v>
      </c>
      <c r="G14" s="28">
        <v>1371.4</v>
      </c>
      <c r="H14" s="27">
        <v>806.45160999999996</v>
      </c>
      <c r="I14" s="28">
        <v>0</v>
      </c>
      <c r="J14" s="26">
        <v>1290.32258</v>
      </c>
      <c r="K14" s="25">
        <v>6689.6</v>
      </c>
      <c r="L14" s="27">
        <v>5161.2903200000001</v>
      </c>
      <c r="M14" s="25">
        <v>0</v>
      </c>
      <c r="N14" s="252">
        <v>0</v>
      </c>
      <c r="O14" s="28">
        <f t="shared" si="6"/>
        <v>0</v>
      </c>
      <c r="P14" s="26">
        <v>967.74189999999999</v>
      </c>
      <c r="Q14" s="25">
        <v>7656.05</v>
      </c>
      <c r="R14" s="26">
        <v>7558.0645160000004</v>
      </c>
      <c r="S14" s="184">
        <f t="shared" si="7"/>
        <v>44065.600000000006</v>
      </c>
      <c r="T14" s="90">
        <f t="shared" si="8"/>
        <v>33203.225756</v>
      </c>
      <c r="U14" s="25">
        <v>14011.1</v>
      </c>
      <c r="V14" s="26">
        <v>2741.9354800000001</v>
      </c>
      <c r="W14" s="92">
        <f t="shared" si="9"/>
        <v>58076.700000000004</v>
      </c>
      <c r="X14" s="95">
        <f t="shared" si="9"/>
        <v>35945.161236</v>
      </c>
      <c r="Y14" s="29" t="s">
        <v>59</v>
      </c>
      <c r="Z14" s="30">
        <v>33</v>
      </c>
      <c r="AA14" s="31" t="s">
        <v>7</v>
      </c>
      <c r="AB14" s="32"/>
      <c r="AD14" s="234">
        <f t="shared" si="3"/>
        <v>50420.65</v>
      </c>
    </row>
    <row r="15" spans="1:30" ht="18.600000000000001" customHeight="1" x14ac:dyDescent="0.25">
      <c r="A15" s="33" t="s">
        <v>10</v>
      </c>
      <c r="B15" s="34">
        <f>SUM(B7+1)</f>
        <v>28</v>
      </c>
      <c r="C15" s="35">
        <f t="shared" ref="C15:X15" si="10">SUM(C8:C14)</f>
        <v>19621.199999999997</v>
      </c>
      <c r="D15" s="36">
        <f t="shared" si="10"/>
        <v>27096.77418</v>
      </c>
      <c r="E15" s="35">
        <f t="shared" si="10"/>
        <v>112790.15</v>
      </c>
      <c r="F15" s="37">
        <f t="shared" si="10"/>
        <v>94838.709630000012</v>
      </c>
      <c r="G15" s="38">
        <f t="shared" si="10"/>
        <v>6561.9</v>
      </c>
      <c r="H15" s="37">
        <f t="shared" si="10"/>
        <v>5645.1612699999996</v>
      </c>
      <c r="I15" s="38">
        <f>SUM(I8:I14)</f>
        <v>9386</v>
      </c>
      <c r="J15" s="37">
        <f>SUM(J8:J14)</f>
        <v>9032.2580600000001</v>
      </c>
      <c r="K15" s="35">
        <f t="shared" si="10"/>
        <v>49414.299999999996</v>
      </c>
      <c r="L15" s="36">
        <f t="shared" si="10"/>
        <v>36129.03224</v>
      </c>
      <c r="M15" s="35">
        <f>SUM(M8:M14)</f>
        <v>5393.3</v>
      </c>
      <c r="N15" s="82">
        <f>SUM(N8:N14)</f>
        <v>17582.45</v>
      </c>
      <c r="O15" s="82">
        <f>SUM(O8:O14)</f>
        <v>22975.75</v>
      </c>
      <c r="P15" s="36">
        <f t="shared" ref="P15" si="11">SUM(P8:P14)</f>
        <v>6774.1932999999999</v>
      </c>
      <c r="Q15" s="35">
        <f>SUM(Q8:Q14)</f>
        <v>56461.85</v>
      </c>
      <c r="R15" s="36">
        <f t="shared" si="10"/>
        <v>52906.451611999997</v>
      </c>
      <c r="S15" s="35">
        <f t="shared" si="10"/>
        <v>277211.15000000002</v>
      </c>
      <c r="T15" s="36">
        <f t="shared" si="10"/>
        <v>232422.580292</v>
      </c>
      <c r="U15" s="35">
        <f t="shared" si="10"/>
        <v>27127.5</v>
      </c>
      <c r="V15" s="36">
        <f t="shared" si="10"/>
        <v>19193.548360000001</v>
      </c>
      <c r="W15" s="35">
        <f t="shared" si="10"/>
        <v>304338.64999999997</v>
      </c>
      <c r="X15" s="36">
        <f t="shared" si="10"/>
        <v>251616.12865200004</v>
      </c>
      <c r="Y15" s="39" t="s">
        <v>11</v>
      </c>
      <c r="Z15" s="40">
        <f>SUM(Z8:Z14)/7</f>
        <v>25.285714285714285</v>
      </c>
      <c r="AA15" s="41" t="s">
        <v>7</v>
      </c>
      <c r="AB15" s="42"/>
      <c r="AD15" s="234">
        <f t="shared" si="3"/>
        <v>230294.34999999995</v>
      </c>
    </row>
    <row r="16" spans="1:30" ht="18.600000000000001" customHeight="1" x14ac:dyDescent="0.25">
      <c r="A16" s="44">
        <f>SUM(A14+1)</f>
        <v>10</v>
      </c>
      <c r="B16" s="15" t="s">
        <v>12</v>
      </c>
      <c r="C16" s="16">
        <v>482.3</v>
      </c>
      <c r="D16" s="17">
        <v>3870.96774</v>
      </c>
      <c r="E16" s="16">
        <v>14413.9</v>
      </c>
      <c r="F16" s="18">
        <v>13548.38709</v>
      </c>
      <c r="G16" s="19">
        <v>619.4</v>
      </c>
      <c r="H16" s="18">
        <v>806.45160999999996</v>
      </c>
      <c r="I16" s="19">
        <v>0</v>
      </c>
      <c r="J16" s="17">
        <v>1290.32258</v>
      </c>
      <c r="K16" s="16">
        <v>0</v>
      </c>
      <c r="L16" s="18">
        <v>5161.2903200000001</v>
      </c>
      <c r="M16" s="16">
        <v>996.2</v>
      </c>
      <c r="N16" s="251">
        <v>4385</v>
      </c>
      <c r="O16" s="19">
        <f t="shared" ref="O16:O22" si="12">M16+N16</f>
        <v>5381.2</v>
      </c>
      <c r="P16" s="17">
        <v>967.74189999999999</v>
      </c>
      <c r="Q16" s="16">
        <v>8273.5</v>
      </c>
      <c r="R16" s="17">
        <v>7558.0645160000004</v>
      </c>
      <c r="S16" s="91">
        <f>SUM(C16+E16+G16+I16+K16+O16+Q16)</f>
        <v>29170.3</v>
      </c>
      <c r="T16" s="89">
        <f t="shared" si="8"/>
        <v>33203.225756</v>
      </c>
      <c r="U16" s="16">
        <v>4482.3</v>
      </c>
      <c r="V16" s="17">
        <v>2741.9354800000001</v>
      </c>
      <c r="W16" s="110">
        <f t="shared" ref="W16:X22" si="13">SUM(S16+U16)</f>
        <v>33652.6</v>
      </c>
      <c r="X16" s="111">
        <f t="shared" si="13"/>
        <v>35945.161236</v>
      </c>
      <c r="Y16" s="50" t="s">
        <v>59</v>
      </c>
      <c r="Z16" s="51">
        <v>30</v>
      </c>
      <c r="AA16" s="21" t="s">
        <v>7</v>
      </c>
      <c r="AB16" s="22"/>
      <c r="AD16" s="234">
        <f t="shared" si="3"/>
        <v>20994.1</v>
      </c>
    </row>
    <row r="17" spans="1:30" ht="18.600000000000001" customHeight="1" x14ac:dyDescent="0.25">
      <c r="A17" s="47">
        <f t="shared" ref="A17:A22" si="14">SUM(A16+1)</f>
        <v>11</v>
      </c>
      <c r="B17" s="15" t="s">
        <v>13</v>
      </c>
      <c r="C17" s="16">
        <v>5620.3</v>
      </c>
      <c r="D17" s="17">
        <v>3870.96774</v>
      </c>
      <c r="E17" s="16">
        <v>9726.2999999999993</v>
      </c>
      <c r="F17" s="18">
        <v>13548.38709</v>
      </c>
      <c r="G17" s="19">
        <v>715.6</v>
      </c>
      <c r="H17" s="18">
        <v>806.45160999999996</v>
      </c>
      <c r="I17" s="19">
        <v>0</v>
      </c>
      <c r="J17" s="17">
        <v>1290.32258</v>
      </c>
      <c r="K17" s="16">
        <v>0</v>
      </c>
      <c r="L17" s="18">
        <v>5161.2903200000001</v>
      </c>
      <c r="M17" s="16">
        <v>474.6</v>
      </c>
      <c r="N17" s="251">
        <v>5505</v>
      </c>
      <c r="O17" s="19">
        <f t="shared" si="12"/>
        <v>5979.6</v>
      </c>
      <c r="P17" s="17">
        <v>967.74189999999999</v>
      </c>
      <c r="Q17" s="16">
        <v>6483.5</v>
      </c>
      <c r="R17" s="17">
        <v>7558.0645160000004</v>
      </c>
      <c r="S17" s="91">
        <f t="shared" ref="S17:S22" si="15">SUM(C17+E17+G17+I17+K17+O17+Q17)</f>
        <v>28525.3</v>
      </c>
      <c r="T17" s="89">
        <f t="shared" si="8"/>
        <v>33203.225756</v>
      </c>
      <c r="U17" s="16">
        <v>7008.9</v>
      </c>
      <c r="V17" s="17">
        <v>2741.9354800000001</v>
      </c>
      <c r="W17" s="110">
        <f t="shared" si="13"/>
        <v>35534.199999999997</v>
      </c>
      <c r="X17" s="111">
        <f t="shared" si="13"/>
        <v>35945.161236</v>
      </c>
      <c r="Y17" s="45" t="s">
        <v>158</v>
      </c>
      <c r="Z17" s="46">
        <v>33</v>
      </c>
      <c r="AA17" s="21" t="s">
        <v>7</v>
      </c>
      <c r="AB17" s="22"/>
      <c r="AD17" s="234">
        <f t="shared" si="3"/>
        <v>23545.699999999997</v>
      </c>
    </row>
    <row r="18" spans="1:30" ht="18.600000000000001" customHeight="1" x14ac:dyDescent="0.25">
      <c r="A18" s="47">
        <f t="shared" si="14"/>
        <v>12</v>
      </c>
      <c r="B18" s="15" t="s">
        <v>14</v>
      </c>
      <c r="C18" s="16">
        <v>11025.1</v>
      </c>
      <c r="D18" s="17">
        <v>3870.96774</v>
      </c>
      <c r="E18" s="16">
        <v>2486.9</v>
      </c>
      <c r="F18" s="18">
        <v>13548.38709</v>
      </c>
      <c r="G18" s="19">
        <v>291.10000000000002</v>
      </c>
      <c r="H18" s="18">
        <v>806.45160999999996</v>
      </c>
      <c r="I18" s="19">
        <v>0</v>
      </c>
      <c r="J18" s="17">
        <v>1290.32258</v>
      </c>
      <c r="K18" s="16">
        <v>3872.1</v>
      </c>
      <c r="L18" s="18">
        <v>5161.2903200000001</v>
      </c>
      <c r="M18" s="16">
        <v>677.8</v>
      </c>
      <c r="N18" s="251">
        <v>2526</v>
      </c>
      <c r="O18" s="19">
        <f t="shared" si="12"/>
        <v>3203.8</v>
      </c>
      <c r="P18" s="17">
        <v>967.74189999999999</v>
      </c>
      <c r="Q18" s="16">
        <v>3935.1</v>
      </c>
      <c r="R18" s="17">
        <v>7558.0645160000004</v>
      </c>
      <c r="S18" s="91">
        <f t="shared" si="15"/>
        <v>24814.1</v>
      </c>
      <c r="T18" s="89">
        <f t="shared" si="8"/>
        <v>33203.225756</v>
      </c>
      <c r="U18" s="16">
        <v>0</v>
      </c>
      <c r="V18" s="17">
        <v>2741.9354800000001</v>
      </c>
      <c r="W18" s="110">
        <f t="shared" si="13"/>
        <v>24814.1</v>
      </c>
      <c r="X18" s="111">
        <f t="shared" si="13"/>
        <v>35945.161236</v>
      </c>
      <c r="Y18" s="45" t="s">
        <v>159</v>
      </c>
      <c r="Z18" s="46">
        <v>21</v>
      </c>
      <c r="AA18" s="21" t="s">
        <v>7</v>
      </c>
      <c r="AB18" s="22"/>
      <c r="AD18" s="234">
        <f t="shared" si="3"/>
        <v>18353</v>
      </c>
    </row>
    <row r="19" spans="1:30" ht="18.600000000000001" customHeight="1" x14ac:dyDescent="0.25">
      <c r="A19" s="47">
        <f t="shared" si="14"/>
        <v>13</v>
      </c>
      <c r="B19" s="15" t="s">
        <v>15</v>
      </c>
      <c r="C19" s="16">
        <v>2642.5</v>
      </c>
      <c r="D19" s="17">
        <v>3870.96774</v>
      </c>
      <c r="E19" s="16">
        <v>13277.3</v>
      </c>
      <c r="F19" s="18">
        <v>13548.38709</v>
      </c>
      <c r="G19" s="19">
        <v>706.1</v>
      </c>
      <c r="H19" s="18">
        <v>806.45160999999996</v>
      </c>
      <c r="I19" s="19">
        <v>0</v>
      </c>
      <c r="J19" s="17">
        <v>1290.32258</v>
      </c>
      <c r="K19" s="16">
        <v>0</v>
      </c>
      <c r="L19" s="18">
        <v>5161.2903200000001</v>
      </c>
      <c r="M19" s="16">
        <v>621.1</v>
      </c>
      <c r="N19" s="251">
        <v>4779</v>
      </c>
      <c r="O19" s="19">
        <f t="shared" si="12"/>
        <v>5400.1</v>
      </c>
      <c r="P19" s="17">
        <v>967.74189999999999</v>
      </c>
      <c r="Q19" s="16">
        <v>7578.25</v>
      </c>
      <c r="R19" s="17">
        <v>7558.0645160000004</v>
      </c>
      <c r="S19" s="91">
        <f t="shared" si="15"/>
        <v>29604.25</v>
      </c>
      <c r="T19" s="89">
        <f t="shared" si="8"/>
        <v>33203.225756</v>
      </c>
      <c r="U19" s="16">
        <v>805.6</v>
      </c>
      <c r="V19" s="17">
        <v>2741.9354800000001</v>
      </c>
      <c r="W19" s="110">
        <f t="shared" si="13"/>
        <v>30409.85</v>
      </c>
      <c r="X19" s="111">
        <f t="shared" si="13"/>
        <v>35945.161236</v>
      </c>
      <c r="Y19" s="45" t="s">
        <v>154</v>
      </c>
      <c r="Z19" s="46">
        <v>18</v>
      </c>
      <c r="AA19" s="21" t="s">
        <v>7</v>
      </c>
      <c r="AB19" s="22"/>
      <c r="AD19" s="234">
        <f t="shared" si="3"/>
        <v>18052.599999999995</v>
      </c>
    </row>
    <row r="20" spans="1:30" ht="18.600000000000001" customHeight="1" x14ac:dyDescent="0.25">
      <c r="A20" s="47">
        <f t="shared" si="14"/>
        <v>14</v>
      </c>
      <c r="B20" s="52" t="s">
        <v>6</v>
      </c>
      <c r="C20" s="16">
        <v>2219.6999999999998</v>
      </c>
      <c r="D20" s="17">
        <v>3870.96774</v>
      </c>
      <c r="E20" s="16">
        <v>19400.8</v>
      </c>
      <c r="F20" s="18">
        <v>13548.38709</v>
      </c>
      <c r="G20" s="19">
        <v>998.6</v>
      </c>
      <c r="H20" s="18">
        <v>806.45160999999996</v>
      </c>
      <c r="I20" s="19">
        <v>2861</v>
      </c>
      <c r="J20" s="17">
        <v>1290.32258</v>
      </c>
      <c r="K20" s="16">
        <f>9532.3-2861</f>
        <v>6671.2999999999993</v>
      </c>
      <c r="L20" s="18">
        <v>5161.2903200000001</v>
      </c>
      <c r="M20" s="16">
        <v>66.5</v>
      </c>
      <c r="N20" s="251">
        <v>1770</v>
      </c>
      <c r="O20" s="19">
        <f t="shared" si="12"/>
        <v>1836.5</v>
      </c>
      <c r="P20" s="17">
        <v>967.74189999999999</v>
      </c>
      <c r="Q20" s="16">
        <v>10691.4</v>
      </c>
      <c r="R20" s="17">
        <v>7558.0645160000004</v>
      </c>
      <c r="S20" s="91">
        <f t="shared" si="15"/>
        <v>44679.299999999996</v>
      </c>
      <c r="T20" s="89">
        <f t="shared" si="8"/>
        <v>33203.225756</v>
      </c>
      <c r="U20" s="16">
        <v>5082.2</v>
      </c>
      <c r="V20" s="17">
        <v>2741.9354800000001</v>
      </c>
      <c r="W20" s="110">
        <f t="shared" si="13"/>
        <v>49761.499999999993</v>
      </c>
      <c r="X20" s="111">
        <f t="shared" si="13"/>
        <v>35945.161236</v>
      </c>
      <c r="Y20" s="45" t="s">
        <v>59</v>
      </c>
      <c r="Z20" s="46">
        <v>25</v>
      </c>
      <c r="AA20" s="21" t="s">
        <v>7</v>
      </c>
      <c r="AB20" s="22"/>
      <c r="AD20" s="234">
        <f t="shared" si="3"/>
        <v>37300.1</v>
      </c>
    </row>
    <row r="21" spans="1:30" ht="18.600000000000001" customHeight="1" x14ac:dyDescent="0.25">
      <c r="A21" s="23">
        <f t="shared" si="14"/>
        <v>15</v>
      </c>
      <c r="B21" s="24" t="s">
        <v>8</v>
      </c>
      <c r="C21" s="25">
        <v>626.1</v>
      </c>
      <c r="D21" s="26">
        <v>3870.96774</v>
      </c>
      <c r="E21" s="25">
        <v>19555.7</v>
      </c>
      <c r="F21" s="27">
        <v>13548.38709</v>
      </c>
      <c r="G21" s="28">
        <v>1559.4</v>
      </c>
      <c r="H21" s="27">
        <v>806.45160999999996</v>
      </c>
      <c r="I21" s="28">
        <v>5587.5</v>
      </c>
      <c r="J21" s="26">
        <v>1290.32258</v>
      </c>
      <c r="K21" s="25">
        <f>23646.9-5587.5</f>
        <v>18059.400000000001</v>
      </c>
      <c r="L21" s="27">
        <v>5161.2903200000001</v>
      </c>
      <c r="M21" s="25">
        <v>0</v>
      </c>
      <c r="N21" s="252">
        <v>0</v>
      </c>
      <c r="O21" s="28">
        <f t="shared" si="12"/>
        <v>0</v>
      </c>
      <c r="P21" s="26">
        <v>967.74189999999999</v>
      </c>
      <c r="Q21" s="25">
        <v>12547.26</v>
      </c>
      <c r="R21" s="26">
        <v>7558.0645160000004</v>
      </c>
      <c r="S21" s="184">
        <f t="shared" si="15"/>
        <v>57935.360000000008</v>
      </c>
      <c r="T21" s="90">
        <f t="shared" si="8"/>
        <v>33203.225756</v>
      </c>
      <c r="U21" s="25">
        <v>7102.9</v>
      </c>
      <c r="V21" s="26">
        <v>2741.9354800000001</v>
      </c>
      <c r="W21" s="92">
        <f t="shared" si="13"/>
        <v>65038.260000000009</v>
      </c>
      <c r="X21" s="95">
        <f t="shared" si="13"/>
        <v>35945.161236</v>
      </c>
      <c r="Y21" s="29" t="s">
        <v>160</v>
      </c>
      <c r="Z21" s="30">
        <v>28</v>
      </c>
      <c r="AA21" s="31" t="s">
        <v>7</v>
      </c>
      <c r="AB21" s="32"/>
      <c r="AD21" s="234">
        <f t="shared" si="3"/>
        <v>52491.000000000007</v>
      </c>
    </row>
    <row r="22" spans="1:30" s="43" customFormat="1" ht="18.600000000000001" customHeight="1" x14ac:dyDescent="0.25">
      <c r="A22" s="23">
        <f t="shared" si="14"/>
        <v>16</v>
      </c>
      <c r="B22" s="24" t="s">
        <v>9</v>
      </c>
      <c r="C22" s="25">
        <v>1493.7</v>
      </c>
      <c r="D22" s="26">
        <v>3870.96774</v>
      </c>
      <c r="E22" s="25">
        <v>21170.5</v>
      </c>
      <c r="F22" s="27">
        <v>13548.38709</v>
      </c>
      <c r="G22" s="28">
        <v>1571.5</v>
      </c>
      <c r="H22" s="27">
        <v>806.45160999999996</v>
      </c>
      <c r="I22" s="28">
        <v>0</v>
      </c>
      <c r="J22" s="26">
        <v>1290.32258</v>
      </c>
      <c r="K22" s="25">
        <v>0</v>
      </c>
      <c r="L22" s="27">
        <v>5161.2903200000001</v>
      </c>
      <c r="M22" s="25">
        <v>0</v>
      </c>
      <c r="N22" s="252">
        <v>0</v>
      </c>
      <c r="O22" s="28">
        <f t="shared" si="12"/>
        <v>0</v>
      </c>
      <c r="P22" s="26">
        <v>967.74189999999999</v>
      </c>
      <c r="Q22" s="25">
        <v>5922.14</v>
      </c>
      <c r="R22" s="26">
        <v>7558.0645160000004</v>
      </c>
      <c r="S22" s="184">
        <f t="shared" si="15"/>
        <v>30157.84</v>
      </c>
      <c r="T22" s="90">
        <f t="shared" si="8"/>
        <v>33203.225756</v>
      </c>
      <c r="U22" s="25">
        <v>2227.6</v>
      </c>
      <c r="V22" s="26">
        <v>2741.9354800000001</v>
      </c>
      <c r="W22" s="92">
        <f t="shared" si="13"/>
        <v>32385.439999999999</v>
      </c>
      <c r="X22" s="95">
        <f t="shared" si="13"/>
        <v>35945.161236</v>
      </c>
      <c r="Y22" s="29" t="s">
        <v>160</v>
      </c>
      <c r="Z22" s="30">
        <v>26</v>
      </c>
      <c r="AA22" s="31" t="s">
        <v>7</v>
      </c>
      <c r="AB22" s="32"/>
      <c r="AD22" s="234">
        <f t="shared" si="3"/>
        <v>26463.3</v>
      </c>
    </row>
    <row r="23" spans="1:30" ht="18.600000000000001" customHeight="1" x14ac:dyDescent="0.25">
      <c r="A23" s="33" t="s">
        <v>10</v>
      </c>
      <c r="B23" s="34">
        <f>SUM(B15+1)</f>
        <v>29</v>
      </c>
      <c r="C23" s="35">
        <f t="shared" ref="C23:X23" si="16">SUM(C16:C22)</f>
        <v>24109.7</v>
      </c>
      <c r="D23" s="36">
        <f t="shared" si="16"/>
        <v>27096.77418</v>
      </c>
      <c r="E23" s="35">
        <f t="shared" si="16"/>
        <v>100031.4</v>
      </c>
      <c r="F23" s="37">
        <f t="shared" si="16"/>
        <v>94838.709630000012</v>
      </c>
      <c r="G23" s="38">
        <f t="shared" si="16"/>
        <v>6461.7</v>
      </c>
      <c r="H23" s="37">
        <f t="shared" si="16"/>
        <v>5645.1612699999996</v>
      </c>
      <c r="I23" s="38">
        <f>SUM(I16:I22)</f>
        <v>8448.5</v>
      </c>
      <c r="J23" s="37">
        <f>SUM(J16:J22)</f>
        <v>9032.2580600000001</v>
      </c>
      <c r="K23" s="35">
        <f t="shared" si="16"/>
        <v>28602.800000000003</v>
      </c>
      <c r="L23" s="36">
        <f t="shared" si="16"/>
        <v>36129.03224</v>
      </c>
      <c r="M23" s="35">
        <f>SUM(M16:M22)</f>
        <v>2836.2000000000003</v>
      </c>
      <c r="N23" s="82">
        <f>SUM(N16:N22)</f>
        <v>18965</v>
      </c>
      <c r="O23" s="82">
        <f>SUM(O16:O22)</f>
        <v>21801.199999999997</v>
      </c>
      <c r="P23" s="36">
        <f t="shared" ref="P23" si="17">SUM(P16:P22)</f>
        <v>6774.1932999999999</v>
      </c>
      <c r="Q23" s="35">
        <f t="shared" si="16"/>
        <v>55431.15</v>
      </c>
      <c r="R23" s="36">
        <f t="shared" si="16"/>
        <v>52906.451611999997</v>
      </c>
      <c r="S23" s="35">
        <f t="shared" si="16"/>
        <v>244886.45</v>
      </c>
      <c r="T23" s="36">
        <f t="shared" si="16"/>
        <v>232422.580292</v>
      </c>
      <c r="U23" s="35">
        <f t="shared" si="16"/>
        <v>26709.5</v>
      </c>
      <c r="V23" s="36">
        <f t="shared" si="16"/>
        <v>19193.548360000001</v>
      </c>
      <c r="W23" s="35">
        <f t="shared" si="16"/>
        <v>271595.95</v>
      </c>
      <c r="X23" s="36">
        <f t="shared" si="16"/>
        <v>251616.12865200004</v>
      </c>
      <c r="Y23" s="39" t="s">
        <v>11</v>
      </c>
      <c r="Z23" s="40">
        <f>SUM(Z16:Z22)/7</f>
        <v>25.857142857142858</v>
      </c>
      <c r="AA23" s="41" t="s">
        <v>7</v>
      </c>
      <c r="AB23" s="42"/>
      <c r="AD23" s="234">
        <f t="shared" si="3"/>
        <v>197199.8</v>
      </c>
    </row>
    <row r="24" spans="1:30" ht="18.600000000000001" customHeight="1" x14ac:dyDescent="0.25">
      <c r="A24" s="44">
        <f>SUM(A22+1)</f>
        <v>17</v>
      </c>
      <c r="B24" s="15" t="s">
        <v>12</v>
      </c>
      <c r="C24" s="16">
        <v>880.8</v>
      </c>
      <c r="D24" s="17">
        <v>3870.96774</v>
      </c>
      <c r="E24" s="16">
        <v>16719.400000000001</v>
      </c>
      <c r="F24" s="18">
        <v>13548.38709</v>
      </c>
      <c r="G24" s="19">
        <v>964.1</v>
      </c>
      <c r="H24" s="18">
        <v>806.45160999999996</v>
      </c>
      <c r="I24" s="19">
        <v>0</v>
      </c>
      <c r="J24" s="17">
        <v>1290.32258</v>
      </c>
      <c r="K24" s="16">
        <v>0</v>
      </c>
      <c r="L24" s="18">
        <v>5161.2903200000001</v>
      </c>
      <c r="M24" s="16">
        <v>0</v>
      </c>
      <c r="N24" s="251">
        <v>977</v>
      </c>
      <c r="O24" s="19">
        <f t="shared" ref="O24:O30" si="18">M24+N24</f>
        <v>977</v>
      </c>
      <c r="P24" s="17">
        <v>967.74189999999999</v>
      </c>
      <c r="Q24" s="16">
        <v>7359.5</v>
      </c>
      <c r="R24" s="17">
        <v>7558.0645160000004</v>
      </c>
      <c r="S24" s="91">
        <f>SUM(C24+E24+G24+I24+K24+O24+Q24)</f>
        <v>26900.799999999999</v>
      </c>
      <c r="T24" s="89">
        <f t="shared" si="8"/>
        <v>33203.225756</v>
      </c>
      <c r="U24" s="16">
        <v>2820.4</v>
      </c>
      <c r="V24" s="17">
        <v>2741.9354800000001</v>
      </c>
      <c r="W24" s="110">
        <f t="shared" ref="W24:X30" si="19">SUM(S24+U24)</f>
        <v>29721.200000000001</v>
      </c>
      <c r="X24" s="111">
        <f t="shared" si="19"/>
        <v>35945.161236</v>
      </c>
      <c r="Y24" s="50" t="s">
        <v>160</v>
      </c>
      <c r="Z24" s="51">
        <v>26</v>
      </c>
      <c r="AA24" s="21" t="s">
        <v>7</v>
      </c>
      <c r="AB24" s="22"/>
      <c r="AD24" s="234">
        <f t="shared" si="3"/>
        <v>21384.7</v>
      </c>
    </row>
    <row r="25" spans="1:30" ht="18.600000000000001" customHeight="1" x14ac:dyDescent="0.25">
      <c r="A25" s="47">
        <f t="shared" ref="A25:A30" si="20">SUM(A24+1)</f>
        <v>18</v>
      </c>
      <c r="B25" s="15" t="s">
        <v>13</v>
      </c>
      <c r="C25" s="16">
        <v>1043.4000000000001</v>
      </c>
      <c r="D25" s="17">
        <v>3870.96774</v>
      </c>
      <c r="E25" s="16">
        <v>15480</v>
      </c>
      <c r="F25" s="18">
        <v>13548.38709</v>
      </c>
      <c r="G25" s="19">
        <v>1096.5999999999999</v>
      </c>
      <c r="H25" s="18">
        <v>806.45160999999996</v>
      </c>
      <c r="I25" s="19">
        <v>0</v>
      </c>
      <c r="J25" s="17">
        <v>1290.32258</v>
      </c>
      <c r="K25" s="16">
        <v>0</v>
      </c>
      <c r="L25" s="18">
        <v>5161.2903200000001</v>
      </c>
      <c r="M25" s="16">
        <v>642</v>
      </c>
      <c r="N25" s="251">
        <v>3715</v>
      </c>
      <c r="O25" s="19">
        <f t="shared" si="18"/>
        <v>4357</v>
      </c>
      <c r="P25" s="17">
        <v>967.74189999999999</v>
      </c>
      <c r="Q25" s="16">
        <v>7872.8</v>
      </c>
      <c r="R25" s="17">
        <v>7558.0645160000004</v>
      </c>
      <c r="S25" s="91">
        <f t="shared" ref="S25:S30" si="21">SUM(C25+E25+G25+I25+K25+O25+Q25)</f>
        <v>29849.8</v>
      </c>
      <c r="T25" s="89">
        <f t="shared" si="8"/>
        <v>33203.225756</v>
      </c>
      <c r="U25" s="16">
        <v>1413.9</v>
      </c>
      <c r="V25" s="17">
        <v>2741.9354800000001</v>
      </c>
      <c r="W25" s="110">
        <f t="shared" si="19"/>
        <v>31263.7</v>
      </c>
      <c r="X25" s="111">
        <f t="shared" si="19"/>
        <v>35945.161236</v>
      </c>
      <c r="Y25" s="50" t="s">
        <v>161</v>
      </c>
      <c r="Z25" s="46">
        <v>25</v>
      </c>
      <c r="AA25" s="21" t="s">
        <v>7</v>
      </c>
      <c r="AB25" s="22"/>
      <c r="AD25" s="234">
        <f t="shared" si="3"/>
        <v>19675.900000000001</v>
      </c>
    </row>
    <row r="26" spans="1:30" ht="18.600000000000001" customHeight="1" x14ac:dyDescent="0.25">
      <c r="A26" s="47">
        <f t="shared" si="20"/>
        <v>19</v>
      </c>
      <c r="B26" s="15" t="s">
        <v>14</v>
      </c>
      <c r="C26" s="16">
        <v>616.20000000000005</v>
      </c>
      <c r="D26" s="17">
        <v>3870.96774</v>
      </c>
      <c r="E26" s="16">
        <v>15534.8</v>
      </c>
      <c r="F26" s="18">
        <v>13548.38709</v>
      </c>
      <c r="G26" s="19">
        <v>798.7</v>
      </c>
      <c r="H26" s="18">
        <v>806.45160999999996</v>
      </c>
      <c r="I26" s="19">
        <v>0</v>
      </c>
      <c r="J26" s="17">
        <v>1290.32258</v>
      </c>
      <c r="K26" s="16">
        <v>0</v>
      </c>
      <c r="L26" s="18">
        <v>5161.2903200000001</v>
      </c>
      <c r="M26" s="16">
        <v>36</v>
      </c>
      <c r="N26" s="251">
        <v>1110</v>
      </c>
      <c r="O26" s="19">
        <f t="shared" si="18"/>
        <v>1146</v>
      </c>
      <c r="P26" s="17">
        <v>967.74189999999999</v>
      </c>
      <c r="Q26" s="16">
        <v>8015</v>
      </c>
      <c r="R26" s="17">
        <v>7558.0645160000004</v>
      </c>
      <c r="S26" s="91">
        <f t="shared" si="21"/>
        <v>26110.7</v>
      </c>
      <c r="T26" s="89">
        <f t="shared" si="8"/>
        <v>33203.225756</v>
      </c>
      <c r="U26" s="16">
        <v>3402.2</v>
      </c>
      <c r="V26" s="17">
        <v>2741.9354800000001</v>
      </c>
      <c r="W26" s="110">
        <f t="shared" si="19"/>
        <v>29512.9</v>
      </c>
      <c r="X26" s="111">
        <f t="shared" si="19"/>
        <v>35945.161236</v>
      </c>
      <c r="Y26" s="50" t="s">
        <v>59</v>
      </c>
      <c r="Z26" s="46">
        <v>22</v>
      </c>
      <c r="AA26" s="21" t="s">
        <v>7</v>
      </c>
      <c r="AB26" s="22"/>
      <c r="AD26" s="234">
        <f t="shared" si="3"/>
        <v>20387.900000000001</v>
      </c>
    </row>
    <row r="27" spans="1:30" ht="18.600000000000001" customHeight="1" x14ac:dyDescent="0.25">
      <c r="A27" s="47">
        <f t="shared" si="20"/>
        <v>20</v>
      </c>
      <c r="B27" s="15" t="s">
        <v>15</v>
      </c>
      <c r="C27" s="16">
        <v>1519.9</v>
      </c>
      <c r="D27" s="17">
        <v>3870.96774</v>
      </c>
      <c r="E27" s="16">
        <v>17597.5</v>
      </c>
      <c r="F27" s="18">
        <v>13548.38709</v>
      </c>
      <c r="G27" s="19">
        <v>567.6</v>
      </c>
      <c r="H27" s="18">
        <v>806.45160999999996</v>
      </c>
      <c r="I27" s="19">
        <v>0</v>
      </c>
      <c r="J27" s="17">
        <v>1290.32258</v>
      </c>
      <c r="K27" s="16">
        <v>0</v>
      </c>
      <c r="L27" s="18">
        <v>5161.2903200000001</v>
      </c>
      <c r="M27" s="16">
        <v>0</v>
      </c>
      <c r="N27" s="251">
        <v>0</v>
      </c>
      <c r="O27" s="19">
        <f t="shared" si="18"/>
        <v>0</v>
      </c>
      <c r="P27" s="17">
        <v>967.74189999999999</v>
      </c>
      <c r="Q27" s="16">
        <v>6779.8</v>
      </c>
      <c r="R27" s="17">
        <v>7558.0645160000004</v>
      </c>
      <c r="S27" s="91">
        <f t="shared" si="21"/>
        <v>26464.799999999999</v>
      </c>
      <c r="T27" s="89">
        <f t="shared" si="8"/>
        <v>33203.225756</v>
      </c>
      <c r="U27" s="16">
        <v>3941</v>
      </c>
      <c r="V27" s="17">
        <v>2741.9354800000001</v>
      </c>
      <c r="W27" s="110">
        <f t="shared" si="19"/>
        <v>30405.8</v>
      </c>
      <c r="X27" s="111">
        <f t="shared" si="19"/>
        <v>35945.161236</v>
      </c>
      <c r="Y27" s="50" t="s">
        <v>78</v>
      </c>
      <c r="Z27" s="46">
        <v>17</v>
      </c>
      <c r="AA27" s="21" t="s">
        <v>7</v>
      </c>
      <c r="AB27" s="22"/>
      <c r="AD27" s="234">
        <f t="shared" si="3"/>
        <v>23626</v>
      </c>
    </row>
    <row r="28" spans="1:30" ht="18.600000000000001" customHeight="1" x14ac:dyDescent="0.25">
      <c r="A28" s="47">
        <f t="shared" si="20"/>
        <v>21</v>
      </c>
      <c r="B28" s="52" t="s">
        <v>6</v>
      </c>
      <c r="C28" s="16">
        <v>14431.9</v>
      </c>
      <c r="D28" s="17">
        <v>3870.96774</v>
      </c>
      <c r="E28" s="16">
        <v>1990.2</v>
      </c>
      <c r="F28" s="18">
        <v>13548.38709</v>
      </c>
      <c r="G28" s="19">
        <v>544.6</v>
      </c>
      <c r="H28" s="18">
        <v>806.45160999999996</v>
      </c>
      <c r="I28" s="19">
        <v>0</v>
      </c>
      <c r="J28" s="17">
        <v>1290.32258</v>
      </c>
      <c r="K28" s="16">
        <v>3606.1</v>
      </c>
      <c r="L28" s="18">
        <v>5161.2903200000001</v>
      </c>
      <c r="M28" s="16">
        <v>0</v>
      </c>
      <c r="N28" s="251">
        <v>0</v>
      </c>
      <c r="O28" s="19">
        <f t="shared" si="18"/>
        <v>0</v>
      </c>
      <c r="P28" s="17">
        <v>967.74189999999999</v>
      </c>
      <c r="Q28" s="16">
        <v>10242</v>
      </c>
      <c r="R28" s="17">
        <v>7558.0645160000004</v>
      </c>
      <c r="S28" s="91">
        <f t="shared" si="21"/>
        <v>30814.799999999996</v>
      </c>
      <c r="T28" s="89">
        <f t="shared" si="8"/>
        <v>33203.225756</v>
      </c>
      <c r="U28" s="16">
        <v>258.10000000000002</v>
      </c>
      <c r="V28" s="17">
        <v>2741.9354800000001</v>
      </c>
      <c r="W28" s="110">
        <f t="shared" si="19"/>
        <v>31072.899999999994</v>
      </c>
      <c r="X28" s="111">
        <f t="shared" si="19"/>
        <v>35945.161236</v>
      </c>
      <c r="Y28" s="50" t="s">
        <v>154</v>
      </c>
      <c r="Z28" s="46">
        <v>22</v>
      </c>
      <c r="AA28" s="21" t="s">
        <v>7</v>
      </c>
      <c r="AB28" s="22"/>
      <c r="AD28" s="234">
        <f t="shared" si="3"/>
        <v>20830.899999999994</v>
      </c>
    </row>
    <row r="29" spans="1:30" ht="18.600000000000001" customHeight="1" x14ac:dyDescent="0.25">
      <c r="A29" s="23">
        <f t="shared" si="20"/>
        <v>22</v>
      </c>
      <c r="B29" s="24" t="s">
        <v>8</v>
      </c>
      <c r="C29" s="25">
        <v>2384.9</v>
      </c>
      <c r="D29" s="26">
        <v>3870.96774</v>
      </c>
      <c r="E29" s="25">
        <v>20207.150000000001</v>
      </c>
      <c r="F29" s="27">
        <v>13548.38709</v>
      </c>
      <c r="G29" s="28">
        <v>1053.7</v>
      </c>
      <c r="H29" s="27">
        <v>806.45160999999996</v>
      </c>
      <c r="I29" s="28">
        <v>5306</v>
      </c>
      <c r="J29" s="26">
        <v>1290.32258</v>
      </c>
      <c r="K29" s="25">
        <f>17085-5306</f>
        <v>11779</v>
      </c>
      <c r="L29" s="27">
        <v>5161.2903200000001</v>
      </c>
      <c r="M29" s="25">
        <v>0</v>
      </c>
      <c r="N29" s="252">
        <v>0</v>
      </c>
      <c r="O29" s="28">
        <f t="shared" si="18"/>
        <v>0</v>
      </c>
      <c r="P29" s="26">
        <v>967.74189999999999</v>
      </c>
      <c r="Q29" s="25">
        <v>13627.2</v>
      </c>
      <c r="R29" s="26">
        <v>7558.0645160000004</v>
      </c>
      <c r="S29" s="184">
        <f t="shared" si="21"/>
        <v>54357.95</v>
      </c>
      <c r="T29" s="90">
        <f t="shared" si="8"/>
        <v>33203.225756</v>
      </c>
      <c r="U29" s="25">
        <v>2548.6</v>
      </c>
      <c r="V29" s="26">
        <v>2741.9354800000001</v>
      </c>
      <c r="W29" s="92">
        <f t="shared" si="19"/>
        <v>56906.549999999996</v>
      </c>
      <c r="X29" s="95">
        <f t="shared" si="19"/>
        <v>35945.161236</v>
      </c>
      <c r="Y29" s="29" t="s">
        <v>59</v>
      </c>
      <c r="Z29" s="30">
        <v>24</v>
      </c>
      <c r="AA29" s="31" t="s">
        <v>7</v>
      </c>
      <c r="AB29" s="32"/>
      <c r="AD29" s="234">
        <f t="shared" si="3"/>
        <v>43279.35</v>
      </c>
    </row>
    <row r="30" spans="1:30" ht="18.600000000000001" customHeight="1" x14ac:dyDescent="0.25">
      <c r="A30" s="23">
        <f t="shared" si="20"/>
        <v>23</v>
      </c>
      <c r="B30" s="53" t="s">
        <v>9</v>
      </c>
      <c r="C30" s="25">
        <v>1514.1</v>
      </c>
      <c r="D30" s="26">
        <v>3870.96774</v>
      </c>
      <c r="E30" s="25">
        <v>18336.5</v>
      </c>
      <c r="F30" s="27">
        <v>13548.38709</v>
      </c>
      <c r="G30" s="28">
        <v>1201.7</v>
      </c>
      <c r="H30" s="27">
        <v>806.45160999999996</v>
      </c>
      <c r="I30" s="28">
        <v>1738</v>
      </c>
      <c r="J30" s="26">
        <v>1290.32258</v>
      </c>
      <c r="K30" s="25">
        <f>18592.9-1738</f>
        <v>16854.900000000001</v>
      </c>
      <c r="L30" s="27">
        <v>5161.2903200000001</v>
      </c>
      <c r="M30" s="25">
        <v>0</v>
      </c>
      <c r="N30" s="252">
        <v>0</v>
      </c>
      <c r="O30" s="28">
        <f t="shared" si="18"/>
        <v>0</v>
      </c>
      <c r="P30" s="26">
        <v>967.74189999999999</v>
      </c>
      <c r="Q30" s="25">
        <v>6653.85</v>
      </c>
      <c r="R30" s="26">
        <v>7558.0645160000004</v>
      </c>
      <c r="S30" s="184">
        <f t="shared" si="21"/>
        <v>46299.049999999996</v>
      </c>
      <c r="T30" s="90">
        <f t="shared" si="8"/>
        <v>33203.225756</v>
      </c>
      <c r="U30" s="25">
        <v>7310.9</v>
      </c>
      <c r="V30" s="26">
        <v>2741.9354800000001</v>
      </c>
      <c r="W30" s="92">
        <f t="shared" si="19"/>
        <v>53609.95</v>
      </c>
      <c r="X30" s="95">
        <f t="shared" si="19"/>
        <v>35945.161236</v>
      </c>
      <c r="Y30" s="29" t="s">
        <v>160</v>
      </c>
      <c r="Z30" s="30">
        <v>26</v>
      </c>
      <c r="AA30" s="31" t="s">
        <v>7</v>
      </c>
      <c r="AB30" s="32"/>
      <c r="AD30" s="234">
        <f t="shared" si="3"/>
        <v>46956.1</v>
      </c>
    </row>
    <row r="31" spans="1:30" ht="18.600000000000001" customHeight="1" x14ac:dyDescent="0.25">
      <c r="A31" s="33" t="s">
        <v>10</v>
      </c>
      <c r="B31" s="34">
        <f>SUM(B23+1)</f>
        <v>30</v>
      </c>
      <c r="C31" s="35">
        <f t="shared" ref="C31:X31" si="22">SUM(C24:C30)</f>
        <v>22391.200000000001</v>
      </c>
      <c r="D31" s="36">
        <f t="shared" si="22"/>
        <v>27096.77418</v>
      </c>
      <c r="E31" s="35">
        <f t="shared" si="22"/>
        <v>105865.54999999999</v>
      </c>
      <c r="F31" s="37">
        <f t="shared" si="22"/>
        <v>94838.709630000012</v>
      </c>
      <c r="G31" s="38">
        <f t="shared" si="22"/>
        <v>6226.9999999999991</v>
      </c>
      <c r="H31" s="37">
        <f t="shared" si="22"/>
        <v>5645.1612699999996</v>
      </c>
      <c r="I31" s="38">
        <f>SUM(I24:I30)</f>
        <v>7044</v>
      </c>
      <c r="J31" s="37">
        <f>SUM(J24:J30)</f>
        <v>9032.2580600000001</v>
      </c>
      <c r="K31" s="35">
        <f t="shared" si="22"/>
        <v>32240</v>
      </c>
      <c r="L31" s="36">
        <f t="shared" si="22"/>
        <v>36129.03224</v>
      </c>
      <c r="M31" s="35">
        <f>SUM(M24:M30)</f>
        <v>678</v>
      </c>
      <c r="N31" s="38">
        <f>SUM(N24:N30)</f>
        <v>5802</v>
      </c>
      <c r="O31" s="82">
        <f>SUM(O24:O30)</f>
        <v>6480</v>
      </c>
      <c r="P31" s="36">
        <f t="shared" ref="P31" si="23">SUM(P24:P30)</f>
        <v>6774.1932999999999</v>
      </c>
      <c r="Q31" s="35">
        <f t="shared" si="22"/>
        <v>60550.15</v>
      </c>
      <c r="R31" s="36">
        <f t="shared" si="22"/>
        <v>52906.451611999997</v>
      </c>
      <c r="S31" s="35">
        <f t="shared" si="22"/>
        <v>240797.89999999997</v>
      </c>
      <c r="T31" s="36">
        <f t="shared" si="22"/>
        <v>232422.580292</v>
      </c>
      <c r="U31" s="35">
        <f t="shared" si="22"/>
        <v>21695.1</v>
      </c>
      <c r="V31" s="36">
        <f t="shared" si="22"/>
        <v>19193.548360000001</v>
      </c>
      <c r="W31" s="35">
        <f t="shared" si="22"/>
        <v>262493</v>
      </c>
      <c r="X31" s="36">
        <f t="shared" si="22"/>
        <v>251616.12865200004</v>
      </c>
      <c r="Y31" s="39" t="s">
        <v>11</v>
      </c>
      <c r="Z31" s="40">
        <f>SUM(Z24:Z30)/7</f>
        <v>23.142857142857142</v>
      </c>
      <c r="AA31" s="41" t="s">
        <v>7</v>
      </c>
      <c r="AB31" s="42"/>
      <c r="AD31" s="234">
        <f t="shared" si="3"/>
        <v>196140.84999999998</v>
      </c>
    </row>
    <row r="32" spans="1:30" ht="18.600000000000001" customHeight="1" x14ac:dyDescent="0.25">
      <c r="A32" s="44">
        <f>SUM(A30+1)</f>
        <v>24</v>
      </c>
      <c r="B32" s="15" t="s">
        <v>12</v>
      </c>
      <c r="C32" s="16">
        <v>8378.7999999999993</v>
      </c>
      <c r="D32" s="17">
        <v>3870.96774</v>
      </c>
      <c r="E32" s="16">
        <v>1849.1</v>
      </c>
      <c r="F32" s="18">
        <v>13548.38709</v>
      </c>
      <c r="G32" s="19">
        <v>530</v>
      </c>
      <c r="H32" s="18">
        <v>806.45160999999996</v>
      </c>
      <c r="I32" s="19">
        <v>0</v>
      </c>
      <c r="J32" s="17">
        <v>1290.32258</v>
      </c>
      <c r="K32" s="16">
        <v>0</v>
      </c>
      <c r="L32" s="18">
        <v>5161.2903200000001</v>
      </c>
      <c r="M32" s="16">
        <v>0</v>
      </c>
      <c r="N32" s="251">
        <v>0</v>
      </c>
      <c r="O32" s="19">
        <f t="shared" ref="O32:O38" si="24">M32+N32</f>
        <v>0</v>
      </c>
      <c r="P32" s="17">
        <v>967.74189999999999</v>
      </c>
      <c r="Q32" s="16">
        <v>4749.3</v>
      </c>
      <c r="R32" s="17">
        <v>7558.0645160000004</v>
      </c>
      <c r="S32" s="91">
        <f>SUM(C32+E32+G32+I32+K32+O32+Q32)</f>
        <v>15507.2</v>
      </c>
      <c r="T32" s="89">
        <f t="shared" si="8"/>
        <v>33203.225756</v>
      </c>
      <c r="U32" s="16">
        <v>0</v>
      </c>
      <c r="V32" s="17">
        <v>2741.9354800000001</v>
      </c>
      <c r="W32" s="110">
        <f>SUM(S32+U32)</f>
        <v>15507.2</v>
      </c>
      <c r="X32" s="111">
        <f>SUM(T32+V32)</f>
        <v>35945.161236</v>
      </c>
      <c r="Y32" s="50" t="s">
        <v>133</v>
      </c>
      <c r="Z32" s="51">
        <v>22</v>
      </c>
      <c r="AA32" s="21" t="s">
        <v>7</v>
      </c>
      <c r="AB32" s="22"/>
      <c r="AD32" s="234">
        <f t="shared" si="3"/>
        <v>10757.9</v>
      </c>
    </row>
    <row r="33" spans="1:33" ht="18.600000000000001" customHeight="1" x14ac:dyDescent="0.25">
      <c r="A33" s="47">
        <f>SUM(A32+1)</f>
        <v>25</v>
      </c>
      <c r="B33" s="15" t="s">
        <v>13</v>
      </c>
      <c r="C33" s="16">
        <v>10294.6</v>
      </c>
      <c r="D33" s="17">
        <v>3870.96774</v>
      </c>
      <c r="E33" s="16">
        <v>593.5</v>
      </c>
      <c r="F33" s="18">
        <v>13548.38709</v>
      </c>
      <c r="G33" s="19">
        <v>142.5</v>
      </c>
      <c r="H33" s="18">
        <v>806.45160999999996</v>
      </c>
      <c r="I33" s="19">
        <v>0</v>
      </c>
      <c r="J33" s="17">
        <v>1290.32258</v>
      </c>
      <c r="K33" s="16">
        <v>1505.3</v>
      </c>
      <c r="L33" s="18">
        <v>5161.2903200000001</v>
      </c>
      <c r="M33" s="16">
        <v>0</v>
      </c>
      <c r="N33" s="251">
        <v>0</v>
      </c>
      <c r="O33" s="19">
        <f t="shared" si="24"/>
        <v>0</v>
      </c>
      <c r="P33" s="17">
        <v>967.74189999999999</v>
      </c>
      <c r="Q33" s="16">
        <v>9083.2000000000007</v>
      </c>
      <c r="R33" s="17">
        <v>7558.0645160000004</v>
      </c>
      <c r="S33" s="91">
        <f t="shared" ref="S33:S38" si="25">SUM(C33+E33+G33+I33+K33+O33+Q33)</f>
        <v>21619.1</v>
      </c>
      <c r="T33" s="89">
        <f t="shared" si="8"/>
        <v>33203.225756</v>
      </c>
      <c r="U33" s="16">
        <v>0</v>
      </c>
      <c r="V33" s="17">
        <v>2741.9354800000001</v>
      </c>
      <c r="W33" s="110">
        <f>SUM(S33+U33)</f>
        <v>21619.1</v>
      </c>
      <c r="X33" s="111">
        <f>SUM(T33+V33)</f>
        <v>35945.161236</v>
      </c>
      <c r="Y33" s="45" t="s">
        <v>162</v>
      </c>
      <c r="Z33" s="46">
        <v>17</v>
      </c>
      <c r="AA33" s="21" t="s">
        <v>7</v>
      </c>
      <c r="AB33" s="22"/>
      <c r="AD33" s="234">
        <f t="shared" si="3"/>
        <v>12535.9</v>
      </c>
      <c r="AE33" s="387" t="s">
        <v>164</v>
      </c>
      <c r="AF33" s="267"/>
      <c r="AG33" s="267"/>
    </row>
    <row r="34" spans="1:33" ht="18.600000000000001" customHeight="1" x14ac:dyDescent="0.25">
      <c r="A34" s="47">
        <f>SUM(A33+1)</f>
        <v>26</v>
      </c>
      <c r="B34" s="15" t="s">
        <v>14</v>
      </c>
      <c r="C34" s="16">
        <v>13403.3</v>
      </c>
      <c r="D34" s="17">
        <v>3870.96774</v>
      </c>
      <c r="E34" s="16">
        <v>676.1</v>
      </c>
      <c r="F34" s="18">
        <v>13548.38709</v>
      </c>
      <c r="G34" s="19">
        <v>218.4</v>
      </c>
      <c r="H34" s="18">
        <v>806.45160999999996</v>
      </c>
      <c r="I34" s="19">
        <v>0</v>
      </c>
      <c r="J34" s="17">
        <v>1290.32258</v>
      </c>
      <c r="K34" s="16">
        <v>0</v>
      </c>
      <c r="L34" s="18">
        <v>5161.2903200000001</v>
      </c>
      <c r="M34" s="16">
        <v>0</v>
      </c>
      <c r="N34" s="251">
        <v>644</v>
      </c>
      <c r="O34" s="19">
        <f t="shared" si="24"/>
        <v>644</v>
      </c>
      <c r="P34" s="17">
        <v>967.74189999999999</v>
      </c>
      <c r="Q34" s="16">
        <v>8188.8</v>
      </c>
      <c r="R34" s="17">
        <v>7558.0645160000004</v>
      </c>
      <c r="S34" s="91">
        <f t="shared" si="25"/>
        <v>23130.6</v>
      </c>
      <c r="T34" s="89">
        <f t="shared" si="8"/>
        <v>33203.225756</v>
      </c>
      <c r="U34" s="16">
        <v>0</v>
      </c>
      <c r="V34" s="17">
        <v>2741.9354800000001</v>
      </c>
      <c r="W34" s="110">
        <f t="shared" ref="W34:X38" si="26">SUM(S34+U34)</f>
        <v>23130.6</v>
      </c>
      <c r="X34" s="111">
        <f t="shared" si="26"/>
        <v>35945.161236</v>
      </c>
      <c r="Y34" s="45" t="s">
        <v>163</v>
      </c>
      <c r="Z34" s="46">
        <v>13</v>
      </c>
      <c r="AA34" s="21" t="s">
        <v>7</v>
      </c>
      <c r="AB34" s="22"/>
      <c r="AD34" s="234">
        <f t="shared" si="3"/>
        <v>14297.8</v>
      </c>
    </row>
    <row r="35" spans="1:33" ht="18.600000000000001" customHeight="1" x14ac:dyDescent="0.25">
      <c r="A35" s="47">
        <f>SUM(A34+1)</f>
        <v>27</v>
      </c>
      <c r="B35" s="15" t="s">
        <v>15</v>
      </c>
      <c r="C35" s="16">
        <v>1881.6</v>
      </c>
      <c r="D35" s="17">
        <v>3870.96774</v>
      </c>
      <c r="E35" s="16">
        <v>15811.95</v>
      </c>
      <c r="F35" s="18">
        <v>13548.38709</v>
      </c>
      <c r="G35" s="19">
        <v>619.20000000000005</v>
      </c>
      <c r="H35" s="18">
        <v>806.45160999999996</v>
      </c>
      <c r="I35" s="19">
        <v>0</v>
      </c>
      <c r="J35" s="17">
        <v>1290.32258</v>
      </c>
      <c r="K35" s="16">
        <v>6464.5</v>
      </c>
      <c r="L35" s="18">
        <v>5161.2903200000001</v>
      </c>
      <c r="M35" s="16">
        <v>0</v>
      </c>
      <c r="N35" s="251">
        <v>0</v>
      </c>
      <c r="O35" s="19">
        <f t="shared" si="24"/>
        <v>0</v>
      </c>
      <c r="P35" s="17">
        <v>967.74189999999999</v>
      </c>
      <c r="Q35" s="16">
        <v>8285.2000000000007</v>
      </c>
      <c r="R35" s="17">
        <v>7558.0645160000004</v>
      </c>
      <c r="S35" s="91">
        <f t="shared" si="25"/>
        <v>33062.449999999997</v>
      </c>
      <c r="T35" s="89">
        <f t="shared" si="8"/>
        <v>33203.225756</v>
      </c>
      <c r="U35" s="16">
        <v>1269.8</v>
      </c>
      <c r="V35" s="17">
        <v>2741.9354800000001</v>
      </c>
      <c r="W35" s="110">
        <f t="shared" si="26"/>
        <v>34332.25</v>
      </c>
      <c r="X35" s="111">
        <f t="shared" si="26"/>
        <v>35945.161236</v>
      </c>
      <c r="Y35" s="45" t="s">
        <v>63</v>
      </c>
      <c r="Z35" s="46">
        <v>24</v>
      </c>
      <c r="AA35" s="21" t="s">
        <v>7</v>
      </c>
      <c r="AB35" s="22"/>
      <c r="AD35" s="234">
        <f t="shared" si="3"/>
        <v>26047.05</v>
      </c>
    </row>
    <row r="36" spans="1:33" ht="18.600000000000001" customHeight="1" x14ac:dyDescent="0.25">
      <c r="A36" s="47">
        <f>SUM(A35+1)</f>
        <v>28</v>
      </c>
      <c r="B36" s="52" t="s">
        <v>6</v>
      </c>
      <c r="C36" s="16">
        <v>10964.6</v>
      </c>
      <c r="D36" s="17">
        <v>3870.96774</v>
      </c>
      <c r="E36" s="16">
        <v>7257.2</v>
      </c>
      <c r="F36" s="18">
        <v>13548.38709</v>
      </c>
      <c r="G36" s="19">
        <v>353.6</v>
      </c>
      <c r="H36" s="18">
        <v>806.45160999999996</v>
      </c>
      <c r="I36" s="19">
        <v>6578</v>
      </c>
      <c r="J36" s="17">
        <v>1290.32258</v>
      </c>
      <c r="K36" s="16">
        <v>5876.4</v>
      </c>
      <c r="L36" s="18">
        <v>5161.2903200000001</v>
      </c>
      <c r="M36" s="16">
        <v>0</v>
      </c>
      <c r="N36" s="251">
        <v>0</v>
      </c>
      <c r="O36" s="19">
        <f t="shared" si="24"/>
        <v>0</v>
      </c>
      <c r="P36" s="17">
        <v>967.74189999999999</v>
      </c>
      <c r="Q36" s="16">
        <v>9086.4</v>
      </c>
      <c r="R36" s="17">
        <v>7558.0645160000004</v>
      </c>
      <c r="S36" s="91">
        <f t="shared" si="25"/>
        <v>40116.199999999997</v>
      </c>
      <c r="T36" s="89">
        <f t="shared" si="8"/>
        <v>33203.225756</v>
      </c>
      <c r="U36" s="16">
        <v>1008</v>
      </c>
      <c r="V36" s="17">
        <v>2741.9354800000001</v>
      </c>
      <c r="W36" s="110">
        <f>SUM(S36+U36)</f>
        <v>41124.199999999997</v>
      </c>
      <c r="X36" s="111">
        <f t="shared" si="26"/>
        <v>35945.161236</v>
      </c>
      <c r="Y36" s="45" t="s">
        <v>165</v>
      </c>
      <c r="Z36" s="46">
        <v>25</v>
      </c>
      <c r="AA36" s="21" t="s">
        <v>7</v>
      </c>
      <c r="AB36" s="22"/>
      <c r="AD36" s="234">
        <f t="shared" si="3"/>
        <v>32037.799999999996</v>
      </c>
    </row>
    <row r="37" spans="1:33" ht="18.600000000000001" customHeight="1" x14ac:dyDescent="0.25">
      <c r="A37" s="23">
        <f t="shared" ref="A37:A38" si="27">SUM(A36+1)</f>
        <v>29</v>
      </c>
      <c r="B37" s="24" t="s">
        <v>8</v>
      </c>
      <c r="C37" s="25">
        <v>10348.6</v>
      </c>
      <c r="D37" s="26">
        <v>3870.96774</v>
      </c>
      <c r="E37" s="25">
        <v>3753.8</v>
      </c>
      <c r="F37" s="27">
        <v>13548.38709</v>
      </c>
      <c r="G37" s="28">
        <v>522.29999999999995</v>
      </c>
      <c r="H37" s="27">
        <v>806.45160999999996</v>
      </c>
      <c r="I37" s="28">
        <v>0</v>
      </c>
      <c r="J37" s="26">
        <v>1290.32258</v>
      </c>
      <c r="K37" s="25">
        <v>9854.6</v>
      </c>
      <c r="L37" s="27">
        <v>5161.2903200000001</v>
      </c>
      <c r="M37" s="25">
        <v>0</v>
      </c>
      <c r="N37" s="252">
        <v>0</v>
      </c>
      <c r="O37" s="28">
        <f t="shared" si="24"/>
        <v>0</v>
      </c>
      <c r="P37" s="26">
        <v>967.74189999999999</v>
      </c>
      <c r="Q37" s="25">
        <v>9651.2999999999993</v>
      </c>
      <c r="R37" s="26">
        <v>7558.0645160000004</v>
      </c>
      <c r="S37" s="184">
        <f t="shared" si="25"/>
        <v>34130.600000000006</v>
      </c>
      <c r="T37" s="90">
        <f t="shared" si="8"/>
        <v>33203.225756</v>
      </c>
      <c r="U37" s="25">
        <v>581.20000000000005</v>
      </c>
      <c r="V37" s="26">
        <v>2741.9354800000001</v>
      </c>
      <c r="W37" s="92">
        <f t="shared" si="26"/>
        <v>34711.800000000003</v>
      </c>
      <c r="X37" s="247">
        <f t="shared" si="26"/>
        <v>35945.161236</v>
      </c>
      <c r="Y37" s="29" t="s">
        <v>113</v>
      </c>
      <c r="Z37" s="30">
        <v>23</v>
      </c>
      <c r="AA37" s="31" t="s">
        <v>7</v>
      </c>
      <c r="AB37" s="32"/>
      <c r="AD37" s="234">
        <f t="shared" si="3"/>
        <v>25060.500000000004</v>
      </c>
    </row>
    <row r="38" spans="1:33" ht="18.600000000000001" customHeight="1" x14ac:dyDescent="0.25">
      <c r="A38" s="23">
        <f t="shared" si="27"/>
        <v>30</v>
      </c>
      <c r="B38" s="24" t="s">
        <v>9</v>
      </c>
      <c r="C38" s="25">
        <v>6149.1</v>
      </c>
      <c r="D38" s="26">
        <v>3870.96774</v>
      </c>
      <c r="E38" s="25">
        <v>13918</v>
      </c>
      <c r="F38" s="27">
        <v>13548.38709</v>
      </c>
      <c r="G38" s="28">
        <v>1106.7</v>
      </c>
      <c r="H38" s="27">
        <v>806.45160999999996</v>
      </c>
      <c r="I38" s="28">
        <v>0</v>
      </c>
      <c r="J38" s="26">
        <v>1290.32258</v>
      </c>
      <c r="K38" s="25">
        <v>3801.5</v>
      </c>
      <c r="L38" s="27">
        <v>5161.2903200000001</v>
      </c>
      <c r="M38" s="25">
        <v>0</v>
      </c>
      <c r="N38" s="252">
        <v>0</v>
      </c>
      <c r="O38" s="28">
        <f t="shared" si="24"/>
        <v>0</v>
      </c>
      <c r="P38" s="26">
        <v>967.74189999999999</v>
      </c>
      <c r="Q38" s="25">
        <v>10040.5</v>
      </c>
      <c r="R38" s="26">
        <v>7558.0645160000004</v>
      </c>
      <c r="S38" s="184">
        <f t="shared" si="25"/>
        <v>35015.800000000003</v>
      </c>
      <c r="T38" s="90">
        <f t="shared" si="8"/>
        <v>33203.225756</v>
      </c>
      <c r="U38" s="25">
        <v>1369.3</v>
      </c>
      <c r="V38" s="26">
        <v>2741.9354800000001</v>
      </c>
      <c r="W38" s="92">
        <f t="shared" si="26"/>
        <v>36385.100000000006</v>
      </c>
      <c r="X38" s="95">
        <f t="shared" si="26"/>
        <v>35945.161236</v>
      </c>
      <c r="Y38" s="29" t="s">
        <v>166</v>
      </c>
      <c r="Z38" s="30">
        <v>23</v>
      </c>
      <c r="AA38" s="31" t="s">
        <v>7</v>
      </c>
      <c r="AB38" s="32"/>
      <c r="AD38" s="234">
        <f t="shared" si="3"/>
        <v>26344.6</v>
      </c>
    </row>
    <row r="39" spans="1:33" ht="19.149999999999999" customHeight="1" x14ac:dyDescent="0.25">
      <c r="A39" s="33" t="s">
        <v>10</v>
      </c>
      <c r="B39" s="34">
        <f>SUM(B31+1)</f>
        <v>31</v>
      </c>
      <c r="C39" s="35">
        <f>SUM(C32:C38)</f>
        <v>61420.6</v>
      </c>
      <c r="D39" s="36">
        <f t="shared" ref="D39:R39" si="28">SUM(D32:D38)</f>
        <v>27096.77418</v>
      </c>
      <c r="E39" s="35">
        <f t="shared" si="28"/>
        <v>43859.65</v>
      </c>
      <c r="F39" s="36">
        <f t="shared" si="28"/>
        <v>94838.709630000012</v>
      </c>
      <c r="G39" s="35">
        <f t="shared" si="28"/>
        <v>3492.7</v>
      </c>
      <c r="H39" s="36">
        <f t="shared" si="28"/>
        <v>5645.1612699999996</v>
      </c>
      <c r="I39" s="35">
        <f t="shared" si="28"/>
        <v>6578</v>
      </c>
      <c r="J39" s="36">
        <f t="shared" si="28"/>
        <v>9032.2580600000001</v>
      </c>
      <c r="K39" s="35">
        <f t="shared" si="28"/>
        <v>27502.300000000003</v>
      </c>
      <c r="L39" s="36">
        <f t="shared" si="28"/>
        <v>36129.03224</v>
      </c>
      <c r="M39" s="281">
        <f>SUM(M32:M38)</f>
        <v>0</v>
      </c>
      <c r="N39" s="38">
        <f>SUM(N32:N38)</f>
        <v>644</v>
      </c>
      <c r="O39" s="38">
        <f>SUM(O32:O38)</f>
        <v>644</v>
      </c>
      <c r="P39" s="82">
        <f t="shared" ref="P39" si="29">SUM(P32:P38)</f>
        <v>6774.1932999999999</v>
      </c>
      <c r="Q39" s="35">
        <f t="shared" si="28"/>
        <v>59084.7</v>
      </c>
      <c r="R39" s="36">
        <f t="shared" si="28"/>
        <v>52906.451611999997</v>
      </c>
      <c r="S39" s="35">
        <f t="shared" ref="S39:W39" si="30">SUM(S32:S38)</f>
        <v>202581.95</v>
      </c>
      <c r="T39" s="36">
        <f>SUM(T32:T38)</f>
        <v>232422.580292</v>
      </c>
      <c r="U39" s="35">
        <f>SUM(U32:U38)</f>
        <v>4228.3</v>
      </c>
      <c r="V39" s="36">
        <f>SUM(V32:V38)</f>
        <v>19193.548360000001</v>
      </c>
      <c r="W39" s="35">
        <f t="shared" si="30"/>
        <v>206810.24999999997</v>
      </c>
      <c r="X39" s="36">
        <f>SUM(X32:X38)</f>
        <v>251616.12865200004</v>
      </c>
      <c r="Y39" s="39" t="s">
        <v>11</v>
      </c>
      <c r="Z39" s="40">
        <f>SUM(Z32:Z38)/6</f>
        <v>24.5</v>
      </c>
      <c r="AA39" s="41" t="s">
        <v>7</v>
      </c>
      <c r="AB39" s="42"/>
      <c r="AD39" s="234">
        <f t="shared" si="3"/>
        <v>147081.54999999999</v>
      </c>
    </row>
    <row r="40" spans="1:33" ht="18.600000000000001" customHeight="1" x14ac:dyDescent="0.25">
      <c r="A40" s="47">
        <v>31</v>
      </c>
      <c r="B40" s="238" t="s">
        <v>12</v>
      </c>
      <c r="C40" s="20">
        <v>1766.4</v>
      </c>
      <c r="D40" s="230">
        <v>3870.96774</v>
      </c>
      <c r="E40" s="20">
        <v>17750.400000000001</v>
      </c>
      <c r="F40" s="231">
        <v>13548.38709</v>
      </c>
      <c r="G40" s="239">
        <v>878.5</v>
      </c>
      <c r="H40" s="231">
        <v>806.45160999999996</v>
      </c>
      <c r="I40" s="239">
        <v>0</v>
      </c>
      <c r="J40" s="230">
        <v>1290.32258</v>
      </c>
      <c r="K40" s="20">
        <v>0</v>
      </c>
      <c r="L40" s="231">
        <v>5161.2903200000001</v>
      </c>
      <c r="M40" s="20">
        <v>0</v>
      </c>
      <c r="N40" s="263">
        <v>0</v>
      </c>
      <c r="O40" s="239">
        <f>M40+N40</f>
        <v>0</v>
      </c>
      <c r="P40" s="230">
        <v>967.74189999999999</v>
      </c>
      <c r="Q40" s="20">
        <v>11081.17</v>
      </c>
      <c r="R40" s="230">
        <v>7558.0645160000004</v>
      </c>
      <c r="S40" s="232">
        <f t="shared" ref="S40" si="31">SUM(C40+E40+G40+I40+K40+O40+Q40)</f>
        <v>31476.47</v>
      </c>
      <c r="T40" s="233">
        <f t="shared" ref="T40" si="32">SUM(D40+F40+H40+J40+L40+P40+R40)</f>
        <v>33203.225756</v>
      </c>
      <c r="U40" s="20">
        <v>3072.44</v>
      </c>
      <c r="V40" s="230">
        <v>2741.9354800000001</v>
      </c>
      <c r="W40" s="268">
        <f t="shared" ref="W40" si="33">SUM(S40+U40)</f>
        <v>34548.910000000003</v>
      </c>
      <c r="X40" s="269">
        <f t="shared" ref="X40" si="34">SUM(T40+V40)</f>
        <v>35945.161236</v>
      </c>
      <c r="Y40" s="50" t="s">
        <v>63</v>
      </c>
      <c r="Z40" s="51">
        <v>24</v>
      </c>
      <c r="AA40" s="241" t="s">
        <v>7</v>
      </c>
      <c r="AB40" s="242"/>
      <c r="AD40" s="234">
        <f t="shared" si="3"/>
        <v>23467.74</v>
      </c>
    </row>
    <row r="41" spans="1:33" ht="19.149999999999999" customHeight="1" thickBot="1" x14ac:dyDescent="0.3">
      <c r="A41" s="33" t="s">
        <v>10</v>
      </c>
      <c r="B41" s="34">
        <f>SUM(B39+1)</f>
        <v>32</v>
      </c>
      <c r="C41" s="68">
        <f>SUM(C40)</f>
        <v>1766.4</v>
      </c>
      <c r="D41" s="70">
        <f t="shared" ref="D41:Q41" si="35">SUM(D40)</f>
        <v>3870.96774</v>
      </c>
      <c r="E41" s="323">
        <f t="shared" si="35"/>
        <v>17750.400000000001</v>
      </c>
      <c r="F41" s="119">
        <f t="shared" si="35"/>
        <v>13548.38709</v>
      </c>
      <c r="G41" s="323">
        <f t="shared" si="35"/>
        <v>878.5</v>
      </c>
      <c r="H41" s="119">
        <f t="shared" si="35"/>
        <v>806.45160999999996</v>
      </c>
      <c r="I41" s="68">
        <f t="shared" si="35"/>
        <v>0</v>
      </c>
      <c r="J41" s="70">
        <f t="shared" si="35"/>
        <v>1290.32258</v>
      </c>
      <c r="K41" s="68">
        <f t="shared" si="35"/>
        <v>0</v>
      </c>
      <c r="L41" s="70">
        <f t="shared" si="35"/>
        <v>5161.2903200000001</v>
      </c>
      <c r="M41" s="68">
        <f t="shared" si="35"/>
        <v>0</v>
      </c>
      <c r="N41" s="326">
        <f>SUM(N40)</f>
        <v>0</v>
      </c>
      <c r="O41" s="358">
        <f t="shared" si="35"/>
        <v>0</v>
      </c>
      <c r="P41" s="119">
        <f t="shared" si="35"/>
        <v>967.74189999999999</v>
      </c>
      <c r="Q41" s="68">
        <f t="shared" si="35"/>
        <v>11081.17</v>
      </c>
      <c r="R41" s="70">
        <f t="shared" ref="R41:X41" si="36">SUM(R40)</f>
        <v>7558.0645160000004</v>
      </c>
      <c r="S41" s="35">
        <f t="shared" si="36"/>
        <v>31476.47</v>
      </c>
      <c r="T41" s="36">
        <f t="shared" si="36"/>
        <v>33203.225756</v>
      </c>
      <c r="U41" s="35">
        <f t="shared" si="36"/>
        <v>3072.44</v>
      </c>
      <c r="V41" s="36">
        <f t="shared" si="36"/>
        <v>2741.9354800000001</v>
      </c>
      <c r="W41" s="35">
        <f t="shared" si="36"/>
        <v>34548.910000000003</v>
      </c>
      <c r="X41" s="36">
        <f t="shared" si="36"/>
        <v>35945.161236</v>
      </c>
      <c r="Y41" s="39" t="s">
        <v>11</v>
      </c>
      <c r="Z41" s="40">
        <f>SUM(Z40)/1</f>
        <v>24</v>
      </c>
      <c r="AA41" s="41" t="s">
        <v>7</v>
      </c>
      <c r="AB41" s="42"/>
      <c r="AD41" s="234">
        <f t="shared" si="3"/>
        <v>23467.74</v>
      </c>
    </row>
    <row r="42" spans="1:33" ht="19.149999999999999" customHeight="1" x14ac:dyDescent="0.25">
      <c r="A42" s="176" t="s">
        <v>16</v>
      </c>
      <c r="B42" s="128"/>
      <c r="C42" s="357">
        <f>SUM(C7+C15+C23+C31+C39+C41)</f>
        <v>151595.19999999998</v>
      </c>
      <c r="D42" s="129">
        <f t="shared" ref="D42:R42" si="37">SUM(D7+D15+D23+D31+D39+D41)</f>
        <v>119999.99994000001</v>
      </c>
      <c r="E42" s="357">
        <f t="shared" si="37"/>
        <v>391307.85000000003</v>
      </c>
      <c r="F42" s="129">
        <f t="shared" si="37"/>
        <v>419999.99978999997</v>
      </c>
      <c r="G42" s="116">
        <f t="shared" si="37"/>
        <v>25121.599999999999</v>
      </c>
      <c r="H42" s="117">
        <f t="shared" si="37"/>
        <v>24999.999909999999</v>
      </c>
      <c r="I42" s="357">
        <f t="shared" si="37"/>
        <v>31456.5</v>
      </c>
      <c r="J42" s="129">
        <f t="shared" si="37"/>
        <v>39999.999980000001</v>
      </c>
      <c r="K42" s="116">
        <f t="shared" si="37"/>
        <v>163340</v>
      </c>
      <c r="L42" s="117">
        <f t="shared" si="37"/>
        <v>159999.99992</v>
      </c>
      <c r="M42" s="357">
        <f t="shared" si="37"/>
        <v>8517.9</v>
      </c>
      <c r="N42" s="257">
        <f>SUM(N7+N15+N23+N31+N39+N41)</f>
        <v>42993.45</v>
      </c>
      <c r="O42" s="324">
        <f>SUM(O7+O15+O23+O31+O39+O41)</f>
        <v>51511.35</v>
      </c>
      <c r="P42" s="129">
        <f t="shared" si="37"/>
        <v>29999.998899999999</v>
      </c>
      <c r="Q42" s="116">
        <f>SUM(Q7+Q15+Q23+Q31+Q39+Q41)</f>
        <v>259888.52</v>
      </c>
      <c r="R42" s="117">
        <f t="shared" si="37"/>
        <v>234299.99999600003</v>
      </c>
      <c r="S42" s="116">
        <f>SUM(S7+S15+S23+S31+S39+S41)</f>
        <v>1074221.0199999998</v>
      </c>
      <c r="T42" s="117">
        <f>SUM(T7+T15+T23+T31+T39+T41)</f>
        <v>1029299.998436</v>
      </c>
      <c r="U42" s="116">
        <f>SUM(U7+U15+U23+U31+U39+U40)</f>
        <v>83915.340000000011</v>
      </c>
      <c r="V42" s="117">
        <f>SUM(V7+V15+V23+V31+V39+V41)</f>
        <v>84999.999880000003</v>
      </c>
      <c r="W42" s="116">
        <f>SUM(W7+W15+W23+W31+W39+W41)</f>
        <v>1158136.3599999999</v>
      </c>
      <c r="X42" s="117">
        <f>SUM(X7+X15+X23+X31+X39+X41)</f>
        <v>1114299.9983160002</v>
      </c>
      <c r="Y42" s="127" t="s">
        <v>16</v>
      </c>
      <c r="Z42" s="102"/>
      <c r="AA42" s="103"/>
      <c r="AB42" s="104"/>
    </row>
    <row r="43" spans="1:33" ht="19.5" customHeight="1" thickBot="1" x14ac:dyDescent="0.3">
      <c r="A43" s="178" t="s">
        <v>28</v>
      </c>
      <c r="B43" s="179"/>
      <c r="C43" s="65">
        <f t="shared" ref="C43:X43" si="38">C42/31</f>
        <v>4890.1677419354837</v>
      </c>
      <c r="D43" s="66">
        <f t="shared" si="38"/>
        <v>3870.9677400000005</v>
      </c>
      <c r="E43" s="65">
        <f t="shared" si="38"/>
        <v>12622.833870967743</v>
      </c>
      <c r="F43" s="66">
        <f t="shared" si="38"/>
        <v>13548.387089999998</v>
      </c>
      <c r="G43" s="65">
        <f t="shared" si="38"/>
        <v>810.3741935483871</v>
      </c>
      <c r="H43" s="66">
        <f t="shared" si="38"/>
        <v>806.45160999999996</v>
      </c>
      <c r="I43" s="65">
        <f>I42/31</f>
        <v>1014.7258064516129</v>
      </c>
      <c r="J43" s="66">
        <f>J42/31</f>
        <v>1290.32258</v>
      </c>
      <c r="K43" s="65">
        <f t="shared" si="38"/>
        <v>5269.0322580645161</v>
      </c>
      <c r="L43" s="66">
        <f t="shared" si="38"/>
        <v>5161.2903200000001</v>
      </c>
      <c r="M43" s="65">
        <f t="shared" ref="M43:P43" si="39">M42/30</f>
        <v>283.93</v>
      </c>
      <c r="N43" s="253"/>
      <c r="O43" s="258"/>
      <c r="P43" s="66">
        <f t="shared" si="39"/>
        <v>999.99996333333331</v>
      </c>
      <c r="Q43" s="65">
        <f t="shared" si="38"/>
        <v>8383.5006451612899</v>
      </c>
      <c r="R43" s="66">
        <f t="shared" si="38"/>
        <v>7558.0645160000013</v>
      </c>
      <c r="S43" s="65">
        <f t="shared" si="38"/>
        <v>34652.29096774193</v>
      </c>
      <c r="T43" s="66">
        <f t="shared" si="38"/>
        <v>33203.225756</v>
      </c>
      <c r="U43" s="65">
        <f t="shared" si="38"/>
        <v>2706.9464516129037</v>
      </c>
      <c r="V43" s="66">
        <f t="shared" si="38"/>
        <v>2741.9354800000001</v>
      </c>
      <c r="W43" s="65">
        <f t="shared" si="38"/>
        <v>37359.237419354831</v>
      </c>
      <c r="X43" s="66">
        <f t="shared" si="38"/>
        <v>35945.161236000007</v>
      </c>
      <c r="Y43" s="69" t="s">
        <v>17</v>
      </c>
      <c r="Z43" s="99"/>
      <c r="AA43" s="100"/>
      <c r="AB43" s="101"/>
    </row>
    <row r="44" spans="1:33" ht="20.100000000000001" customHeight="1" x14ac:dyDescent="0.25">
      <c r="A44" s="72" t="s">
        <v>18</v>
      </c>
      <c r="B44" s="73"/>
      <c r="C44" s="74">
        <f>SUM(C42-D42)</f>
        <v>31595.200059999974</v>
      </c>
      <c r="D44" s="75"/>
      <c r="E44" s="74">
        <f>SUM(E42-F42)</f>
        <v>-28692.149789999938</v>
      </c>
      <c r="F44" s="75"/>
      <c r="G44" s="74">
        <f>SUM(G42-H42)</f>
        <v>121.60008999999991</v>
      </c>
      <c r="H44" s="75"/>
      <c r="I44" s="74">
        <f>SUM(I42-J42)</f>
        <v>-8543.4999800000005</v>
      </c>
      <c r="J44" s="75"/>
      <c r="K44" s="74">
        <f>SUM(K42-L42)</f>
        <v>3340.000079999998</v>
      </c>
      <c r="L44" s="75"/>
      <c r="M44" s="294">
        <f>SUM(100/P42*M42)</f>
        <v>28.393001041076705</v>
      </c>
      <c r="N44" s="295"/>
      <c r="O44" s="296"/>
      <c r="P44" s="297">
        <f>SUM(O42-P42)</f>
        <v>21511.3511</v>
      </c>
      <c r="Q44" s="74">
        <f>SUM(Q42-R42)</f>
        <v>25588.520003999962</v>
      </c>
      <c r="R44" s="75"/>
      <c r="S44" s="97">
        <f>SUM(S42-T42)</f>
        <v>44921.021563999821</v>
      </c>
      <c r="T44" s="75"/>
      <c r="U44" s="74">
        <f>SUM(U42-V42)</f>
        <v>-1084.659879999992</v>
      </c>
      <c r="V44" s="75">
        <v>2741.9354800000001</v>
      </c>
      <c r="W44" s="112">
        <f>SUM(W42-X42)</f>
        <v>43836.361683999654</v>
      </c>
      <c r="X44" s="113"/>
      <c r="AA44" s="2"/>
      <c r="AB44" s="2"/>
    </row>
    <row r="45" spans="1:33" ht="20.100000000000001" customHeight="1" thickBot="1" x14ac:dyDescent="0.3">
      <c r="A45" s="76" t="s">
        <v>19</v>
      </c>
      <c r="B45" s="77"/>
      <c r="C45" s="96">
        <f>SUM(100/D42*C42)</f>
        <v>126.32933339649799</v>
      </c>
      <c r="D45" s="78"/>
      <c r="E45" s="96">
        <f>SUM(100/F42*E42)</f>
        <v>93.16853576087</v>
      </c>
      <c r="F45" s="78"/>
      <c r="G45" s="96">
        <f>SUM(100/H42*G42)</f>
        <v>100.48640036175104</v>
      </c>
      <c r="H45" s="78"/>
      <c r="I45" s="96">
        <f>SUM(100/J42*I42)</f>
        <v>78.641250039320624</v>
      </c>
      <c r="J45" s="78"/>
      <c r="K45" s="96">
        <f>SUM(100/L42*K42)</f>
        <v>102.08750005104376</v>
      </c>
      <c r="L45" s="78"/>
      <c r="M45" s="290">
        <f>SUM(100/P42*O42)</f>
        <v>171.70450629583189</v>
      </c>
      <c r="N45" s="291"/>
      <c r="O45" s="292"/>
      <c r="P45" s="293"/>
      <c r="Q45" s="96">
        <f>SUM(100/R42*Q42)</f>
        <v>110.92126333949501</v>
      </c>
      <c r="R45" s="78"/>
      <c r="S45" s="98">
        <f>SUM(100/T42*S42)</f>
        <v>104.36423021784285</v>
      </c>
      <c r="T45" s="78"/>
      <c r="U45" s="96">
        <f>SUM(100/V42*U42)</f>
        <v>98.723929551139676</v>
      </c>
      <c r="V45" s="78">
        <v>2741.9354800000001</v>
      </c>
      <c r="W45" s="114">
        <f>SUM(100/X42*W42)</f>
        <v>103.9339820290988</v>
      </c>
      <c r="X45" s="115"/>
      <c r="AA45" s="2"/>
      <c r="AB45" s="2"/>
    </row>
    <row r="47" spans="1:33" x14ac:dyDescent="0.25">
      <c r="G47" s="388"/>
      <c r="H47" s="388"/>
      <c r="I47" s="388"/>
      <c r="J47" s="388"/>
      <c r="K47" s="388"/>
      <c r="L47" s="243"/>
      <c r="M47" s="388"/>
      <c r="N47" s="243"/>
      <c r="O47" s="243"/>
      <c r="P47" s="243"/>
      <c r="Q47" s="388"/>
      <c r="R47" s="243"/>
      <c r="S47" s="243"/>
      <c r="T47" s="243"/>
      <c r="U47" s="388"/>
    </row>
    <row r="50" spans="9:9" x14ac:dyDescent="0.25">
      <c r="I50" s="389"/>
    </row>
  </sheetData>
  <customSheetViews>
    <customSheetView guid="{C78804EC-14F7-46C5-9444-E096CDC58DC2}" scale="70" fitToPage="1">
      <pane ySplit="4" topLeftCell="A11" activePane="bottomLeft" state="frozen"/>
      <selection pane="bottomLeft" activeCell="U48" sqref="U48"/>
      <pageMargins left="0.59055118110236227" right="0.59055118110236227" top="1.1811023622047245" bottom="0.59055118110236227" header="0.11811023622047245" footer="0.31496062992125984"/>
      <pageSetup paperSize="9" scale="4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70" showPageBreaks="1" fitToPage="1" printArea="1">
      <pane ySplit="4" topLeftCell="A27" activePane="bottomLeft" state="frozen"/>
      <selection pane="bottomLeft" activeCell="C37" sqref="C37"/>
      <pageMargins left="0.59055118110236227" right="0.59055118110236227" top="1.1811023622047245" bottom="0.59055118110236227" header="0.11811023622047245" footer="0.31496062992125984"/>
      <pageSetup paperSize="9" scale="4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70" showPageBreaks="1" fitToPage="1" printArea="1">
      <pane ySplit="4" topLeftCell="A11" activePane="bottomLeft" state="frozen"/>
      <selection pane="bottomLeft" activeCell="U48" sqref="U48"/>
      <pageMargins left="0.59055118110236227" right="0.59055118110236227" top="1.1811023622047245" bottom="0.59055118110236227" header="0.11811023622047245" footer="0.31496062992125984"/>
      <pageSetup paperSize="9" scale="4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90" showPageBreaks="1" fitToPage="1" printArea="1">
      <pane ySplit="4" topLeftCell="A5" activePane="bottomLeft" state="frozen"/>
      <selection pane="bottomLeft" activeCell="N21" sqref="N21"/>
      <pageMargins left="0.59055118110236227" right="0.59055118110236227" top="1.1811023622047245" bottom="0.59055118110236227" header="0.11811023622047245" footer="0.31496062992125984"/>
      <pageSetup paperSize="9" scale="40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showPageBreaks="1" fitToPage="1" printArea="1">
      <pane ySplit="4" topLeftCell="A17" activePane="bottomLeft" state="frozen"/>
      <selection pane="bottomLeft" activeCell="M3" sqref="M3:P44"/>
      <pageMargins left="0.59055118110236227" right="0.59055118110236227" top="1.1811023622047245" bottom="0.59055118110236227" header="0.11811023622047245" footer="0.31496062992125984"/>
      <pageSetup paperSize="9" scale="45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90" showPageBreaks="1" fitToPage="1" printArea="1" topLeftCell="L1">
      <pane ySplit="4" topLeftCell="A23" activePane="bottomLeft" state="frozen"/>
      <selection pane="bottomLeft" activeCell="AB35" sqref="AB35"/>
      <pageMargins left="0.59055118110236227" right="0.59055118110236227" top="1.1811023622047245" bottom="0.59055118110236227" header="0.11811023622047245" footer="0.31496062992125984"/>
      <pageSetup paperSize="9" scale="40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1" showPageBreaks="1" fitToPage="1" printArea="1">
      <pane ySplit="4" topLeftCell="A5" activePane="bottomLeft" state="frozen"/>
      <selection pane="bottomLeft" activeCell="A16" sqref="A16:H17"/>
      <pageMargins left="0.59055118110236227" right="0.59055118110236227" top="1.1811023622047245" bottom="0.59055118110236227" header="0.11811023622047245" footer="0.31496062992125984"/>
      <pageSetup paperSize="9" scale="40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>
      <pane ySplit="4" topLeftCell="A11" activePane="bottomLeft" state="frozen"/>
      <selection pane="bottomLeft" activeCell="U48" sqref="U48"/>
      <pageMargins left="0.59055118110236227" right="0.59055118110236227" top="1.1811023622047245" bottom="0.59055118110236227" header="0.11811023622047245" footer="0.31496062992125984"/>
      <pageSetup paperSize="9" scale="40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Q3:R3"/>
    <mergeCell ref="H1:K1"/>
    <mergeCell ref="C3:D3"/>
    <mergeCell ref="E3:F3"/>
    <mergeCell ref="G3:H3"/>
    <mergeCell ref="K3:L3"/>
    <mergeCell ref="I3:J3"/>
    <mergeCell ref="M3:P3"/>
    <mergeCell ref="S3:T3"/>
    <mergeCell ref="U3:V3"/>
    <mergeCell ref="W3:X3"/>
    <mergeCell ref="Y3:AB3"/>
    <mergeCell ref="Z4:AA4"/>
  </mergeCells>
  <pageMargins left="0.59055118110236227" right="0.59055118110236227" top="1.1811023622047245" bottom="0.59055118110236227" header="0.11811023622047245" footer="0.31496062992125984"/>
  <pageSetup paperSize="9" scale="40" orientation="landscape" r:id="rId9"/>
  <headerFooter>
    <oddHeader>&amp;L&amp;G</oddHeader>
    <oddFooter>&amp;L&amp;"DIN Offc Light,Standard"&amp;7&amp;F / Version &amp;D&amp;R&amp;"DIN Offc Light,Standard"&amp;7Seite &amp;P von &amp;N</oddFooter>
  </headerFooter>
  <legacyDrawingHF r:id="rId1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D140"/>
  <sheetViews>
    <sheetView zoomScale="80" zoomScaleNormal="70" workbookViewId="0">
      <pane ySplit="4" topLeftCell="A26" activePane="bottomLeft" state="frozen"/>
      <selection pane="bottomLeft" activeCell="C44" sqref="C44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3.85546875" style="2" bestFit="1" customWidth="1"/>
    <col min="4" max="5" width="14.28515625" style="2" bestFit="1" customWidth="1"/>
    <col min="6" max="6" width="14.140625" style="2" bestFit="1" customWidth="1"/>
    <col min="7" max="7" width="12.85546875" style="6" bestFit="1" customWidth="1"/>
    <col min="8" max="8" width="13.140625" style="6" bestFit="1" customWidth="1"/>
    <col min="9" max="9" width="12.85546875" style="6" bestFit="1" customWidth="1"/>
    <col min="10" max="10" width="13.140625" style="6" bestFit="1" customWidth="1"/>
    <col min="11" max="11" width="13.85546875" style="2" bestFit="1" customWidth="1"/>
    <col min="12" max="12" width="14.28515625" style="2" bestFit="1" customWidth="1"/>
    <col min="13" max="13" width="12.85546875" style="2" bestFit="1" customWidth="1"/>
    <col min="14" max="14" width="13.140625" style="267" bestFit="1" customWidth="1"/>
    <col min="15" max="15" width="15" style="2" bestFit="1" customWidth="1"/>
    <col min="16" max="16" width="13.140625" style="2" bestFit="1" customWidth="1"/>
    <col min="17" max="18" width="14.28515625" style="2" bestFit="1" customWidth="1"/>
    <col min="19" max="19" width="15.42578125" style="2" bestFit="1" customWidth="1"/>
    <col min="20" max="20" width="15.85546875" style="2" bestFit="1" customWidth="1"/>
    <col min="21" max="21" width="12.85546875" style="2" bestFit="1" customWidth="1"/>
    <col min="22" max="22" width="13.140625" style="2" bestFit="1" customWidth="1"/>
    <col min="23" max="23" width="15.85546875" style="2" bestFit="1" customWidth="1"/>
    <col min="24" max="24" width="16.28515625" style="2" bestFit="1" customWidth="1"/>
    <col min="25" max="25" width="36.140625" style="2" customWidth="1"/>
    <col min="26" max="26" width="7.7109375" style="2" bestFit="1" customWidth="1"/>
    <col min="27" max="27" width="5.140625" style="4" customWidth="1"/>
    <col min="28" max="28" width="23.42578125" style="4" bestFit="1" customWidth="1"/>
    <col min="29" max="29" width="11.42578125" style="2"/>
    <col min="30" max="30" width="34.85546875" style="2" bestFit="1" customWidth="1"/>
    <col min="31" max="16384" width="11.42578125" style="2"/>
  </cols>
  <sheetData>
    <row r="1" spans="1:30" ht="34.15" customHeight="1" x14ac:dyDescent="0.25">
      <c r="A1" s="105" t="s">
        <v>56</v>
      </c>
      <c r="G1" s="2"/>
      <c r="H1" s="443">
        <v>45139</v>
      </c>
      <c r="I1" s="443"/>
      <c r="J1" s="443"/>
      <c r="K1" s="443"/>
      <c r="N1" s="243"/>
    </row>
    <row r="2" spans="1:30" ht="21" thickBot="1" x14ac:dyDescent="0.3">
      <c r="A2" s="106"/>
      <c r="N2" s="243"/>
    </row>
    <row r="3" spans="1:30" s="8" customFormat="1" ht="45.75" customHeight="1" thickBot="1" x14ac:dyDescent="0.3">
      <c r="A3" s="7"/>
      <c r="C3" s="440" t="s">
        <v>20</v>
      </c>
      <c r="D3" s="441"/>
      <c r="E3" s="440" t="s">
        <v>23</v>
      </c>
      <c r="F3" s="441"/>
      <c r="G3" s="440" t="s">
        <v>24</v>
      </c>
      <c r="H3" s="441"/>
      <c r="I3" s="440" t="s">
        <v>53</v>
      </c>
      <c r="J3" s="441"/>
      <c r="K3" s="440" t="s">
        <v>25</v>
      </c>
      <c r="L3" s="441"/>
      <c r="M3" s="440" t="s">
        <v>30</v>
      </c>
      <c r="N3" s="448"/>
      <c r="O3" s="448"/>
      <c r="P3" s="449"/>
      <c r="Q3" s="442" t="s">
        <v>2</v>
      </c>
      <c r="R3" s="442"/>
      <c r="S3" s="444" t="s">
        <v>29</v>
      </c>
      <c r="T3" s="445"/>
      <c r="U3" s="440" t="s">
        <v>26</v>
      </c>
      <c r="V3" s="441"/>
      <c r="W3" s="446" t="s">
        <v>27</v>
      </c>
      <c r="X3" s="447"/>
      <c r="Y3" s="440" t="s">
        <v>0</v>
      </c>
      <c r="Z3" s="442"/>
      <c r="AA3" s="442"/>
      <c r="AB3" s="441"/>
      <c r="AD3" s="383" t="s">
        <v>155</v>
      </c>
    </row>
    <row r="4" spans="1:30" s="4" customFormat="1" ht="18.600000000000001" customHeight="1" x14ac:dyDescent="0.25">
      <c r="A4" s="107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72</v>
      </c>
      <c r="N4" s="250" t="s">
        <v>73</v>
      </c>
      <c r="O4" s="256" t="s">
        <v>74</v>
      </c>
      <c r="P4" s="12" t="s">
        <v>21</v>
      </c>
      <c r="Q4" s="84" t="s">
        <v>22</v>
      </c>
      <c r="R4" s="12" t="s">
        <v>21</v>
      </c>
      <c r="S4" s="84" t="s">
        <v>22</v>
      </c>
      <c r="T4" s="12" t="s">
        <v>21</v>
      </c>
      <c r="U4" s="11" t="s">
        <v>22</v>
      </c>
      <c r="V4" s="12" t="s">
        <v>21</v>
      </c>
      <c r="W4" s="108" t="s">
        <v>22</v>
      </c>
      <c r="X4" s="109" t="s">
        <v>21</v>
      </c>
      <c r="Y4" s="13" t="s">
        <v>3</v>
      </c>
      <c r="Z4" s="438" t="s">
        <v>4</v>
      </c>
      <c r="AA4" s="439"/>
      <c r="AB4" s="14" t="s">
        <v>5</v>
      </c>
    </row>
    <row r="5" spans="1:30" s="356" customFormat="1" ht="18.600000000000001" customHeight="1" x14ac:dyDescent="0.25">
      <c r="A5" s="23">
        <v>1</v>
      </c>
      <c r="B5" s="24" t="s">
        <v>13</v>
      </c>
      <c r="C5" s="25">
        <v>19076.7</v>
      </c>
      <c r="D5" s="26">
        <v>4193.5483800000002</v>
      </c>
      <c r="E5" s="25">
        <v>0</v>
      </c>
      <c r="F5" s="27">
        <v>12903.2258</v>
      </c>
      <c r="G5" s="28">
        <v>448.8</v>
      </c>
      <c r="H5" s="27">
        <v>806.45160999999996</v>
      </c>
      <c r="I5" s="28">
        <v>0</v>
      </c>
      <c r="J5" s="27">
        <v>967.74189999999999</v>
      </c>
      <c r="K5" s="25">
        <f>1947.3-I5</f>
        <v>1947.3</v>
      </c>
      <c r="L5" s="26">
        <v>5161.2903200000001</v>
      </c>
      <c r="M5" s="25">
        <v>0</v>
      </c>
      <c r="N5" s="252">
        <v>0</v>
      </c>
      <c r="O5" s="28">
        <f>M5+N5</f>
        <v>0</v>
      </c>
      <c r="P5" s="26">
        <v>1935.48387</v>
      </c>
      <c r="Q5" s="25">
        <v>6100.8</v>
      </c>
      <c r="R5" s="26">
        <v>6803.2258000000002</v>
      </c>
      <c r="S5" s="184">
        <f>SUM(C5+E5+G5+I5+K5+O5+Q5)</f>
        <v>27573.599999999999</v>
      </c>
      <c r="T5" s="90">
        <f t="shared" ref="T5:T10" si="0">SUM(D5+F5+H5+J5+L5+P5+R5)</f>
        <v>32770.967680000002</v>
      </c>
      <c r="U5" s="25">
        <v>0</v>
      </c>
      <c r="V5" s="26">
        <v>2419.3548300000002</v>
      </c>
      <c r="W5" s="92">
        <f>SUM(S5+U5)</f>
        <v>27573.599999999999</v>
      </c>
      <c r="X5" s="247">
        <f t="shared" ref="X5:X6" si="1">SUM(T5+V5)</f>
        <v>35190.322509999998</v>
      </c>
      <c r="Y5" s="29" t="s">
        <v>167</v>
      </c>
      <c r="Z5" s="30">
        <v>21</v>
      </c>
      <c r="AA5" s="31" t="s">
        <v>7</v>
      </c>
      <c r="AB5" s="32"/>
      <c r="AD5" s="421">
        <f>C5+E5+G5+I5+K5+M5+U5</f>
        <v>21472.799999999999</v>
      </c>
    </row>
    <row r="6" spans="1:30" s="243" customFormat="1" ht="18.600000000000001" customHeight="1" x14ac:dyDescent="0.25">
      <c r="A6" s="47">
        <f t="shared" ref="A6:A10" si="2">SUM(A5+1)</f>
        <v>2</v>
      </c>
      <c r="B6" s="238" t="s">
        <v>14</v>
      </c>
      <c r="C6" s="20">
        <v>7204.4</v>
      </c>
      <c r="D6" s="230">
        <v>4193.5483800000002</v>
      </c>
      <c r="E6" s="20">
        <v>7404.8</v>
      </c>
      <c r="F6" s="231">
        <v>12903.2258</v>
      </c>
      <c r="G6" s="239">
        <v>530.5</v>
      </c>
      <c r="H6" s="231">
        <v>806.45160999999996</v>
      </c>
      <c r="I6" s="239">
        <v>0</v>
      </c>
      <c r="J6" s="231">
        <v>967.74189999999999</v>
      </c>
      <c r="K6" s="20">
        <f>0-I6</f>
        <v>0</v>
      </c>
      <c r="L6" s="230">
        <v>5161.2903200000001</v>
      </c>
      <c r="M6" s="20">
        <v>0</v>
      </c>
      <c r="N6" s="263">
        <v>0</v>
      </c>
      <c r="O6" s="239">
        <f t="shared" ref="O6:O10" si="3">M6+N6</f>
        <v>0</v>
      </c>
      <c r="P6" s="230">
        <v>1935.48387</v>
      </c>
      <c r="Q6" s="20">
        <v>6750.9</v>
      </c>
      <c r="R6" s="230">
        <v>6803.2258000000002</v>
      </c>
      <c r="S6" s="232">
        <f t="shared" ref="S6:S10" si="4">SUM(C6+E6+G6+I6+K6+O6+Q6)</f>
        <v>21890.6</v>
      </c>
      <c r="T6" s="233">
        <f t="shared" si="0"/>
        <v>32770.967680000002</v>
      </c>
      <c r="U6" s="20">
        <v>1885.9</v>
      </c>
      <c r="V6" s="230">
        <v>2419.3548300000002</v>
      </c>
      <c r="W6" s="110">
        <f>SUM(S6+U6)</f>
        <v>23776.5</v>
      </c>
      <c r="X6" s="111">
        <f t="shared" si="1"/>
        <v>35190.322509999998</v>
      </c>
      <c r="Y6" s="50" t="s">
        <v>168</v>
      </c>
      <c r="Z6" s="51">
        <v>25</v>
      </c>
      <c r="AA6" s="241" t="s">
        <v>7</v>
      </c>
      <c r="AB6" s="242"/>
      <c r="AD6" s="421">
        <f>C6+E6+G6+I6+K6+M6+U6</f>
        <v>17025.600000000002</v>
      </c>
    </row>
    <row r="7" spans="1:30" s="243" customFormat="1" ht="18.600000000000001" customHeight="1" x14ac:dyDescent="0.25">
      <c r="A7" s="47">
        <f t="shared" si="2"/>
        <v>3</v>
      </c>
      <c r="B7" s="238" t="s">
        <v>15</v>
      </c>
      <c r="C7" s="20">
        <v>10612.8</v>
      </c>
      <c r="D7" s="230">
        <v>4193.5483800000002</v>
      </c>
      <c r="E7" s="20">
        <v>4630.5</v>
      </c>
      <c r="F7" s="231">
        <v>12903.2258</v>
      </c>
      <c r="G7" s="239">
        <v>613.70000000000005</v>
      </c>
      <c r="H7" s="231">
        <v>806.45160999999996</v>
      </c>
      <c r="I7" s="239">
        <v>0</v>
      </c>
      <c r="J7" s="231">
        <v>967.74189999999999</v>
      </c>
      <c r="K7" s="20">
        <f>0-I7</f>
        <v>0</v>
      </c>
      <c r="L7" s="230">
        <v>5161.2903200000001</v>
      </c>
      <c r="M7" s="264">
        <v>0</v>
      </c>
      <c r="N7" s="265">
        <v>0</v>
      </c>
      <c r="O7" s="239">
        <f t="shared" si="3"/>
        <v>0</v>
      </c>
      <c r="P7" s="230">
        <v>1935.48387</v>
      </c>
      <c r="Q7" s="20">
        <v>5508.7</v>
      </c>
      <c r="R7" s="230">
        <v>6803.2258000000002</v>
      </c>
      <c r="S7" s="232">
        <f t="shared" si="4"/>
        <v>21365.7</v>
      </c>
      <c r="T7" s="233">
        <f t="shared" si="0"/>
        <v>32770.967680000002</v>
      </c>
      <c r="U7" s="20">
        <v>758.8</v>
      </c>
      <c r="V7" s="230">
        <v>2419.3548300000002</v>
      </c>
      <c r="W7" s="110">
        <f>SUM(S7+U7)</f>
        <v>22124.5</v>
      </c>
      <c r="X7" s="111">
        <f t="shared" ref="W7:X10" si="5">SUM(T7+V7)</f>
        <v>35190.322509999998</v>
      </c>
      <c r="Y7" s="50" t="s">
        <v>169</v>
      </c>
      <c r="Z7" s="51">
        <v>23</v>
      </c>
      <c r="AA7" s="241" t="s">
        <v>7</v>
      </c>
      <c r="AB7" s="242"/>
      <c r="AD7" s="421">
        <f t="shared" ref="AD7:AD39" si="6">C7+E7+G7+I7+K7+M7+U7</f>
        <v>16615.8</v>
      </c>
    </row>
    <row r="8" spans="1:30" s="243" customFormat="1" ht="18.600000000000001" customHeight="1" x14ac:dyDescent="0.25">
      <c r="A8" s="47">
        <f t="shared" si="2"/>
        <v>4</v>
      </c>
      <c r="B8" s="238" t="s">
        <v>6</v>
      </c>
      <c r="C8" s="20">
        <v>13653.6</v>
      </c>
      <c r="D8" s="230">
        <v>4193.5483800000002</v>
      </c>
      <c r="E8" s="20">
        <v>184.2</v>
      </c>
      <c r="F8" s="231">
        <v>12903.2258</v>
      </c>
      <c r="G8" s="239">
        <v>221.4</v>
      </c>
      <c r="H8" s="231">
        <v>806.45160999999996</v>
      </c>
      <c r="I8" s="239">
        <v>3600</v>
      </c>
      <c r="J8" s="231">
        <v>967.74189999999999</v>
      </c>
      <c r="K8" s="20">
        <f>16695.5-I8</f>
        <v>13095.5</v>
      </c>
      <c r="L8" s="230">
        <v>5161.2903200000001</v>
      </c>
      <c r="M8" s="20">
        <v>0</v>
      </c>
      <c r="N8" s="263">
        <v>0</v>
      </c>
      <c r="O8" s="239">
        <f t="shared" si="3"/>
        <v>0</v>
      </c>
      <c r="P8" s="230">
        <v>1935.48387</v>
      </c>
      <c r="Q8" s="20">
        <v>8668.2000000000007</v>
      </c>
      <c r="R8" s="230">
        <v>6803.2258000000002</v>
      </c>
      <c r="S8" s="232">
        <f t="shared" si="4"/>
        <v>39422.9</v>
      </c>
      <c r="T8" s="233">
        <f t="shared" si="0"/>
        <v>32770.967680000002</v>
      </c>
      <c r="U8" s="20">
        <v>0</v>
      </c>
      <c r="V8" s="230">
        <v>2419.3548300000002</v>
      </c>
      <c r="W8" s="110">
        <f>SUM(S8+U8)</f>
        <v>39422.9</v>
      </c>
      <c r="X8" s="111">
        <f t="shared" si="5"/>
        <v>35190.322509999998</v>
      </c>
      <c r="Y8" s="50" t="s">
        <v>170</v>
      </c>
      <c r="Z8" s="51">
        <v>18</v>
      </c>
      <c r="AA8" s="241" t="s">
        <v>7</v>
      </c>
      <c r="AB8" s="242"/>
      <c r="AD8" s="421">
        <f t="shared" si="6"/>
        <v>30754.7</v>
      </c>
    </row>
    <row r="9" spans="1:30" ht="18.600000000000001" customHeight="1" x14ac:dyDescent="0.25">
      <c r="A9" s="23">
        <f t="shared" si="2"/>
        <v>5</v>
      </c>
      <c r="B9" s="24" t="s">
        <v>8</v>
      </c>
      <c r="C9" s="25">
        <v>7467.1</v>
      </c>
      <c r="D9" s="26">
        <v>4193.5483800000002</v>
      </c>
      <c r="E9" s="25">
        <v>9972.7999999999993</v>
      </c>
      <c r="F9" s="27">
        <v>12903.2258</v>
      </c>
      <c r="G9" s="28">
        <v>1677.8</v>
      </c>
      <c r="H9" s="27">
        <v>806.45160999999996</v>
      </c>
      <c r="I9" s="28">
        <v>3836.5</v>
      </c>
      <c r="J9" s="27">
        <v>967.74189999999999</v>
      </c>
      <c r="K9" s="25">
        <f>9770.1-I9</f>
        <v>5933.6</v>
      </c>
      <c r="L9" s="26">
        <v>5161.2903200000001</v>
      </c>
      <c r="M9" s="25">
        <v>0</v>
      </c>
      <c r="N9" s="28">
        <v>0</v>
      </c>
      <c r="O9" s="28">
        <f t="shared" si="3"/>
        <v>0</v>
      </c>
      <c r="P9" s="26">
        <v>1935.48387</v>
      </c>
      <c r="Q9" s="25">
        <v>12580</v>
      </c>
      <c r="R9" s="26">
        <v>6803.2258000000002</v>
      </c>
      <c r="S9" s="184">
        <f t="shared" si="4"/>
        <v>41467.800000000003</v>
      </c>
      <c r="T9" s="90">
        <f t="shared" si="0"/>
        <v>32770.967680000002</v>
      </c>
      <c r="U9" s="25">
        <v>0</v>
      </c>
      <c r="V9" s="26">
        <v>2419.3548300000002</v>
      </c>
      <c r="W9" s="92">
        <f t="shared" si="5"/>
        <v>41467.800000000003</v>
      </c>
      <c r="X9" s="95">
        <f t="shared" si="5"/>
        <v>35190.322509999998</v>
      </c>
      <c r="Y9" s="29" t="s">
        <v>171</v>
      </c>
      <c r="Z9" s="30">
        <v>20</v>
      </c>
      <c r="AA9" s="31" t="s">
        <v>7</v>
      </c>
      <c r="AB9" s="32"/>
      <c r="AD9" s="421">
        <f t="shared" si="6"/>
        <v>28887.800000000003</v>
      </c>
    </row>
    <row r="10" spans="1:30" ht="18.600000000000001" customHeight="1" x14ac:dyDescent="0.25">
      <c r="A10" s="23">
        <f t="shared" si="2"/>
        <v>6</v>
      </c>
      <c r="B10" s="24" t="s">
        <v>9</v>
      </c>
      <c r="C10" s="25">
        <v>20782.099999999999</v>
      </c>
      <c r="D10" s="26">
        <v>4193.5483800000002</v>
      </c>
      <c r="E10" s="25">
        <v>31.3</v>
      </c>
      <c r="F10" s="27">
        <v>12903.2258</v>
      </c>
      <c r="G10" s="28">
        <v>105.1</v>
      </c>
      <c r="H10" s="27">
        <v>806.45160999999996</v>
      </c>
      <c r="I10" s="28">
        <v>168</v>
      </c>
      <c r="J10" s="27">
        <v>967.74189999999999</v>
      </c>
      <c r="K10" s="25">
        <f>3909.8-I10</f>
        <v>3741.8</v>
      </c>
      <c r="L10" s="26">
        <v>5161.2903200000001</v>
      </c>
      <c r="M10" s="25">
        <v>0</v>
      </c>
      <c r="N10" s="28">
        <v>0</v>
      </c>
      <c r="O10" s="28">
        <f t="shared" si="3"/>
        <v>0</v>
      </c>
      <c r="P10" s="26">
        <v>1935.48387</v>
      </c>
      <c r="Q10" s="25">
        <v>7145.7</v>
      </c>
      <c r="R10" s="26">
        <v>6803.2258000000002</v>
      </c>
      <c r="S10" s="184">
        <f t="shared" si="4"/>
        <v>31973.999999999996</v>
      </c>
      <c r="T10" s="90">
        <f t="shared" si="0"/>
        <v>32770.967680000002</v>
      </c>
      <c r="U10" s="25">
        <v>0</v>
      </c>
      <c r="V10" s="26">
        <v>2419.3548300000002</v>
      </c>
      <c r="W10" s="92">
        <f>SUM(S10+U10)</f>
        <v>31973.999999999996</v>
      </c>
      <c r="X10" s="95">
        <f t="shared" si="5"/>
        <v>35190.322509999998</v>
      </c>
      <c r="Y10" s="29" t="s">
        <v>172</v>
      </c>
      <c r="Z10" s="30">
        <v>18</v>
      </c>
      <c r="AA10" s="31" t="s">
        <v>7</v>
      </c>
      <c r="AB10" s="32"/>
      <c r="AD10" s="421">
        <f t="shared" si="6"/>
        <v>24828.299999999996</v>
      </c>
    </row>
    <row r="11" spans="1:30" ht="18.600000000000001" customHeight="1" x14ac:dyDescent="0.25">
      <c r="A11" s="33" t="s">
        <v>10</v>
      </c>
      <c r="B11" s="34">
        <v>32</v>
      </c>
      <c r="C11" s="35">
        <f t="shared" ref="C11:X11" si="7">SUM(C5:C10)</f>
        <v>78796.699999999983</v>
      </c>
      <c r="D11" s="36">
        <f t="shared" si="7"/>
        <v>25161.290280000001</v>
      </c>
      <c r="E11" s="35">
        <f t="shared" si="7"/>
        <v>22223.599999999999</v>
      </c>
      <c r="F11" s="36">
        <f t="shared" si="7"/>
        <v>77419.354800000001</v>
      </c>
      <c r="G11" s="35">
        <f t="shared" si="7"/>
        <v>3597.2999999999997</v>
      </c>
      <c r="H11" s="36">
        <f t="shared" si="7"/>
        <v>4838.7096599999995</v>
      </c>
      <c r="I11" s="35">
        <f t="shared" si="7"/>
        <v>7604.5</v>
      </c>
      <c r="J11" s="36">
        <f t="shared" si="7"/>
        <v>5806.4513999999999</v>
      </c>
      <c r="K11" s="35">
        <f t="shared" si="7"/>
        <v>24718.2</v>
      </c>
      <c r="L11" s="36">
        <f t="shared" si="7"/>
        <v>30967.74192</v>
      </c>
      <c r="M11" s="35">
        <f t="shared" si="7"/>
        <v>0</v>
      </c>
      <c r="N11" s="309">
        <f t="shared" si="7"/>
        <v>0</v>
      </c>
      <c r="O11" s="36">
        <f t="shared" si="7"/>
        <v>0</v>
      </c>
      <c r="P11" s="36">
        <f t="shared" si="7"/>
        <v>11612.90322</v>
      </c>
      <c r="Q11" s="35">
        <f>SUM(Q5:Q10)</f>
        <v>46754.3</v>
      </c>
      <c r="R11" s="36">
        <f t="shared" si="7"/>
        <v>40819.354800000001</v>
      </c>
      <c r="S11" s="35">
        <f t="shared" si="7"/>
        <v>183694.59999999998</v>
      </c>
      <c r="T11" s="36">
        <f t="shared" si="7"/>
        <v>196625.80608000001</v>
      </c>
      <c r="U11" s="35">
        <f t="shared" si="7"/>
        <v>2644.7</v>
      </c>
      <c r="V11" s="36">
        <f t="shared" si="7"/>
        <v>14516.128980000001</v>
      </c>
      <c r="W11" s="35">
        <f t="shared" si="7"/>
        <v>186339.3</v>
      </c>
      <c r="X11" s="36">
        <f t="shared" si="7"/>
        <v>211141.93505999999</v>
      </c>
      <c r="Y11" s="39" t="s">
        <v>11</v>
      </c>
      <c r="Z11" s="40">
        <f>SUM(Z5:Z10)/6</f>
        <v>20.833333333333332</v>
      </c>
      <c r="AA11" s="41" t="s">
        <v>7</v>
      </c>
      <c r="AB11" s="42"/>
      <c r="AD11" s="236"/>
    </row>
    <row r="12" spans="1:30" ht="18.600000000000001" customHeight="1" x14ac:dyDescent="0.25">
      <c r="A12" s="44">
        <f>SUM(A10+1)</f>
        <v>7</v>
      </c>
      <c r="B12" s="15" t="s">
        <v>12</v>
      </c>
      <c r="C12" s="49">
        <v>10168.5</v>
      </c>
      <c r="D12" s="17">
        <v>4193.5483800000002</v>
      </c>
      <c r="E12" s="49">
        <v>90.6</v>
      </c>
      <c r="F12" s="231">
        <v>12903.2258</v>
      </c>
      <c r="G12" s="19">
        <v>205.5</v>
      </c>
      <c r="H12" s="18">
        <v>806.45160999999996</v>
      </c>
      <c r="I12" s="19">
        <v>0</v>
      </c>
      <c r="J12" s="231">
        <v>967.74189999999999</v>
      </c>
      <c r="K12" s="16">
        <v>0</v>
      </c>
      <c r="L12" s="230">
        <v>5161.2903200000001</v>
      </c>
      <c r="M12" s="16">
        <v>0</v>
      </c>
      <c r="N12" s="263">
        <v>0</v>
      </c>
      <c r="O12" s="19">
        <f t="shared" ref="O12:O18" si="8">M12+N12</f>
        <v>0</v>
      </c>
      <c r="P12" s="17">
        <v>1935.48387</v>
      </c>
      <c r="Q12" s="16">
        <v>6811</v>
      </c>
      <c r="R12" s="230">
        <v>6803.2258000000002</v>
      </c>
      <c r="S12" s="91">
        <f t="shared" ref="S12:S18" si="9">SUM(C12+E12+G12+I12+K12+O12+Q12)</f>
        <v>17275.599999999999</v>
      </c>
      <c r="T12" s="89">
        <f t="shared" ref="T12:T18" si="10">SUM(D12+F12+H12+J12+L12+P12+R12)</f>
        <v>32770.967680000002</v>
      </c>
      <c r="U12" s="16">
        <v>0</v>
      </c>
      <c r="V12" s="230">
        <v>2419.3548300000002</v>
      </c>
      <c r="W12" s="110">
        <f>SUM(S12+U12)</f>
        <v>17275.599999999999</v>
      </c>
      <c r="X12" s="111">
        <f t="shared" ref="W12:X18" si="11">SUM(T12+V12)</f>
        <v>35190.322509999998</v>
      </c>
      <c r="Y12" s="45" t="s">
        <v>166</v>
      </c>
      <c r="Z12" s="46">
        <v>17</v>
      </c>
      <c r="AA12" s="21" t="s">
        <v>7</v>
      </c>
      <c r="AB12" s="22"/>
      <c r="AD12" s="236">
        <f t="shared" si="6"/>
        <v>10464.6</v>
      </c>
    </row>
    <row r="13" spans="1:30" s="43" customFormat="1" ht="18.600000000000001" customHeight="1" x14ac:dyDescent="0.25">
      <c r="A13" s="47">
        <f t="shared" ref="A13:A18" si="12">SUM(A12+1)</f>
        <v>8</v>
      </c>
      <c r="B13" s="15" t="s">
        <v>13</v>
      </c>
      <c r="C13" s="16">
        <v>3794.2</v>
      </c>
      <c r="D13" s="17">
        <v>4193.5483800000002</v>
      </c>
      <c r="E13" s="16">
        <v>14571.4</v>
      </c>
      <c r="F13" s="231">
        <v>12903.2258</v>
      </c>
      <c r="G13" s="19">
        <v>615.9</v>
      </c>
      <c r="H13" s="18">
        <v>806.45160999999996</v>
      </c>
      <c r="I13" s="19">
        <v>2899</v>
      </c>
      <c r="J13" s="231">
        <v>967.74189999999999</v>
      </c>
      <c r="K13" s="16">
        <f>5758-I13</f>
        <v>2859</v>
      </c>
      <c r="L13" s="230">
        <v>5161.2903200000001</v>
      </c>
      <c r="M13" s="20">
        <v>0</v>
      </c>
      <c r="N13" s="263">
        <v>0</v>
      </c>
      <c r="O13" s="239">
        <f t="shared" si="8"/>
        <v>0</v>
      </c>
      <c r="P13" s="17">
        <v>1935.48387</v>
      </c>
      <c r="Q13" s="16">
        <v>8806.5</v>
      </c>
      <c r="R13" s="230">
        <v>6803.2258000000002</v>
      </c>
      <c r="S13" s="91">
        <f t="shared" si="9"/>
        <v>33546</v>
      </c>
      <c r="T13" s="89">
        <f t="shared" si="10"/>
        <v>32770.967680000002</v>
      </c>
      <c r="U13" s="16">
        <v>732.2</v>
      </c>
      <c r="V13" s="230">
        <v>2419.3548300000002</v>
      </c>
      <c r="W13" s="110">
        <f>SUM(S13+U13)</f>
        <v>34278.199999999997</v>
      </c>
      <c r="X13" s="111">
        <f t="shared" si="11"/>
        <v>35190.322509999998</v>
      </c>
      <c r="Y13" s="45" t="s">
        <v>173</v>
      </c>
      <c r="Z13" s="46">
        <v>19</v>
      </c>
      <c r="AA13" s="21" t="s">
        <v>7</v>
      </c>
      <c r="AB13" s="22"/>
      <c r="AD13" s="236">
        <f t="shared" si="6"/>
        <v>25471.7</v>
      </c>
    </row>
    <row r="14" spans="1:30" ht="18.600000000000001" customHeight="1" x14ac:dyDescent="0.25">
      <c r="A14" s="47">
        <f t="shared" si="12"/>
        <v>9</v>
      </c>
      <c r="B14" s="15" t="s">
        <v>14</v>
      </c>
      <c r="C14" s="16">
        <v>4757.3999999999996</v>
      </c>
      <c r="D14" s="17">
        <v>4193.5483800000002</v>
      </c>
      <c r="E14" s="16">
        <v>12229.7</v>
      </c>
      <c r="F14" s="231">
        <v>12903.2258</v>
      </c>
      <c r="G14" s="19">
        <v>602.9</v>
      </c>
      <c r="H14" s="18">
        <v>806.45160999999996</v>
      </c>
      <c r="I14" s="19">
        <v>0</v>
      </c>
      <c r="J14" s="231">
        <v>967.74189999999999</v>
      </c>
      <c r="K14" s="16">
        <v>0</v>
      </c>
      <c r="L14" s="230">
        <v>5161.2903200000001</v>
      </c>
      <c r="M14" s="20">
        <v>0</v>
      </c>
      <c r="N14" s="263">
        <v>0</v>
      </c>
      <c r="O14" s="239">
        <f t="shared" si="8"/>
        <v>0</v>
      </c>
      <c r="P14" s="17">
        <v>1935.48387</v>
      </c>
      <c r="Q14" s="16">
        <v>7905.9</v>
      </c>
      <c r="R14" s="230">
        <v>6803.2258000000002</v>
      </c>
      <c r="S14" s="91">
        <f t="shared" si="9"/>
        <v>25495.9</v>
      </c>
      <c r="T14" s="89">
        <f t="shared" si="10"/>
        <v>32770.967680000002</v>
      </c>
      <c r="U14" s="16">
        <v>503.3</v>
      </c>
      <c r="V14" s="230">
        <v>2419.3548300000002</v>
      </c>
      <c r="W14" s="110">
        <f>SUM(S14+U14)</f>
        <v>25999.200000000001</v>
      </c>
      <c r="X14" s="111">
        <f t="shared" si="11"/>
        <v>35190.322509999998</v>
      </c>
      <c r="Y14" s="45" t="s">
        <v>174</v>
      </c>
      <c r="Z14" s="46">
        <v>23</v>
      </c>
      <c r="AA14" s="21" t="s">
        <v>7</v>
      </c>
      <c r="AB14" s="22"/>
      <c r="AD14" s="236">
        <f t="shared" si="6"/>
        <v>18093.3</v>
      </c>
    </row>
    <row r="15" spans="1:30" ht="18.600000000000001" customHeight="1" x14ac:dyDescent="0.25">
      <c r="A15" s="47">
        <f t="shared" si="12"/>
        <v>10</v>
      </c>
      <c r="B15" s="15" t="s">
        <v>15</v>
      </c>
      <c r="C15" s="16">
        <v>3148.8</v>
      </c>
      <c r="D15" s="17">
        <v>4193.5483800000002</v>
      </c>
      <c r="E15" s="16">
        <v>18124.5</v>
      </c>
      <c r="F15" s="231">
        <v>12903.2258</v>
      </c>
      <c r="G15" s="19">
        <v>986.1</v>
      </c>
      <c r="H15" s="18">
        <v>806.45160999999996</v>
      </c>
      <c r="I15" s="19">
        <v>0</v>
      </c>
      <c r="J15" s="231">
        <v>967.74189999999999</v>
      </c>
      <c r="K15" s="16">
        <v>0</v>
      </c>
      <c r="L15" s="230">
        <v>5161.2903200000001</v>
      </c>
      <c r="M15" s="20">
        <v>657.7</v>
      </c>
      <c r="N15" s="263">
        <v>3334</v>
      </c>
      <c r="O15" s="239">
        <f t="shared" si="8"/>
        <v>3991.7</v>
      </c>
      <c r="P15" s="17">
        <v>1935.48387</v>
      </c>
      <c r="Q15" s="16">
        <v>8344.7999999999993</v>
      </c>
      <c r="R15" s="230">
        <v>6803.2258000000002</v>
      </c>
      <c r="S15" s="91">
        <f t="shared" si="9"/>
        <v>34595.899999999994</v>
      </c>
      <c r="T15" s="89">
        <f t="shared" si="10"/>
        <v>32770.967680000002</v>
      </c>
      <c r="U15" s="16">
        <v>4229.7</v>
      </c>
      <c r="V15" s="230">
        <v>2419.3548300000002</v>
      </c>
      <c r="W15" s="110">
        <f>SUM(S15+U15)</f>
        <v>38825.599999999991</v>
      </c>
      <c r="X15" s="111">
        <f t="shared" si="11"/>
        <v>35190.322509999998</v>
      </c>
      <c r="Y15" s="45" t="s">
        <v>63</v>
      </c>
      <c r="Z15" s="46">
        <v>26</v>
      </c>
      <c r="AA15" s="21" t="s">
        <v>7</v>
      </c>
      <c r="AB15" s="22"/>
      <c r="AD15" s="236">
        <f t="shared" si="6"/>
        <v>27146.799999999999</v>
      </c>
    </row>
    <row r="16" spans="1:30" ht="18.600000000000001" customHeight="1" x14ac:dyDescent="0.25">
      <c r="A16" s="47">
        <f t="shared" si="12"/>
        <v>11</v>
      </c>
      <c r="B16" s="52" t="s">
        <v>6</v>
      </c>
      <c r="C16" s="16">
        <v>3620.2</v>
      </c>
      <c r="D16" s="17">
        <v>4193.5483800000002</v>
      </c>
      <c r="E16" s="16">
        <v>20646.900000000001</v>
      </c>
      <c r="F16" s="231">
        <v>12903.2258</v>
      </c>
      <c r="G16" s="19">
        <v>1011.2</v>
      </c>
      <c r="H16" s="18">
        <v>806.45160999999996</v>
      </c>
      <c r="I16" s="19">
        <v>3448</v>
      </c>
      <c r="J16" s="231">
        <v>967.74189999999999</v>
      </c>
      <c r="K16" s="16">
        <v>13317.9</v>
      </c>
      <c r="L16" s="230">
        <v>5161.2903200000001</v>
      </c>
      <c r="M16" s="16">
        <v>0</v>
      </c>
      <c r="N16" s="263">
        <v>1624</v>
      </c>
      <c r="O16" s="19">
        <f t="shared" si="8"/>
        <v>1624</v>
      </c>
      <c r="P16" s="17">
        <v>1935.48387</v>
      </c>
      <c r="Q16" s="16">
        <v>10489.9</v>
      </c>
      <c r="R16" s="230">
        <v>6803.2258000000002</v>
      </c>
      <c r="S16" s="91">
        <f t="shared" si="9"/>
        <v>54158.100000000006</v>
      </c>
      <c r="T16" s="89">
        <f t="shared" si="10"/>
        <v>32770.967680000002</v>
      </c>
      <c r="U16" s="16">
        <v>6610</v>
      </c>
      <c r="V16" s="230">
        <v>2419.3548300000002</v>
      </c>
      <c r="W16" s="110">
        <f>SUM(S16+U16)</f>
        <v>60768.100000000006</v>
      </c>
      <c r="X16" s="111">
        <f t="shared" si="11"/>
        <v>35190.322509999998</v>
      </c>
      <c r="Y16" s="45" t="s">
        <v>59</v>
      </c>
      <c r="Z16" s="46">
        <v>17</v>
      </c>
      <c r="AA16" s="21" t="s">
        <v>7</v>
      </c>
      <c r="AB16" s="22"/>
      <c r="AD16" s="236">
        <f t="shared" si="6"/>
        <v>48654.200000000004</v>
      </c>
    </row>
    <row r="17" spans="1:30" ht="18.600000000000001" customHeight="1" x14ac:dyDescent="0.25">
      <c r="A17" s="23">
        <f t="shared" si="12"/>
        <v>12</v>
      </c>
      <c r="B17" s="24" t="s">
        <v>8</v>
      </c>
      <c r="C17" s="25">
        <v>3198.8</v>
      </c>
      <c r="D17" s="26">
        <v>4193.5483800000002</v>
      </c>
      <c r="E17" s="25">
        <v>14113.7</v>
      </c>
      <c r="F17" s="27">
        <v>12903.2258</v>
      </c>
      <c r="G17" s="28">
        <v>755.7</v>
      </c>
      <c r="H17" s="27">
        <v>806.45160999999996</v>
      </c>
      <c r="I17" s="28">
        <v>3456</v>
      </c>
      <c r="J17" s="27">
        <v>967.74189999999999</v>
      </c>
      <c r="K17" s="25">
        <v>17632</v>
      </c>
      <c r="L17" s="26">
        <v>5161.2903200000001</v>
      </c>
      <c r="M17" s="25">
        <v>0</v>
      </c>
      <c r="N17" s="28">
        <v>0</v>
      </c>
      <c r="O17" s="28">
        <f t="shared" si="8"/>
        <v>0</v>
      </c>
      <c r="P17" s="26">
        <v>1935.48387</v>
      </c>
      <c r="Q17" s="25">
        <v>11683.85</v>
      </c>
      <c r="R17" s="26">
        <v>6803.2258000000002</v>
      </c>
      <c r="S17" s="184">
        <f t="shared" si="9"/>
        <v>50840.049999999996</v>
      </c>
      <c r="T17" s="90">
        <f t="shared" si="10"/>
        <v>32770.967680000002</v>
      </c>
      <c r="U17" s="25">
        <v>2306.6</v>
      </c>
      <c r="V17" s="26">
        <v>2419.3548300000002</v>
      </c>
      <c r="W17" s="92">
        <f t="shared" si="11"/>
        <v>53146.649999999994</v>
      </c>
      <c r="X17" s="95">
        <f t="shared" si="11"/>
        <v>35190.322509999998</v>
      </c>
      <c r="Y17" s="29" t="s">
        <v>175</v>
      </c>
      <c r="Z17" s="30">
        <v>29</v>
      </c>
      <c r="AA17" s="31" t="s">
        <v>7</v>
      </c>
      <c r="AB17" s="32"/>
      <c r="AD17" s="236">
        <f t="shared" si="6"/>
        <v>41462.799999999996</v>
      </c>
    </row>
    <row r="18" spans="1:30" ht="18.600000000000001" customHeight="1" x14ac:dyDescent="0.25">
      <c r="A18" s="23">
        <f t="shared" si="12"/>
        <v>13</v>
      </c>
      <c r="B18" s="24" t="s">
        <v>9</v>
      </c>
      <c r="C18" s="25">
        <v>2878</v>
      </c>
      <c r="D18" s="26">
        <v>4193.5483800000002</v>
      </c>
      <c r="E18" s="25">
        <v>20817</v>
      </c>
      <c r="F18" s="27">
        <v>12903.2258</v>
      </c>
      <c r="G18" s="28">
        <v>1246.2</v>
      </c>
      <c r="H18" s="27">
        <v>806.45160999999996</v>
      </c>
      <c r="I18" s="28">
        <v>0</v>
      </c>
      <c r="J18" s="27">
        <v>967.74189999999999</v>
      </c>
      <c r="K18" s="25">
        <v>4437.7</v>
      </c>
      <c r="L18" s="26">
        <v>5161.2903200000001</v>
      </c>
      <c r="M18" s="25">
        <v>0</v>
      </c>
      <c r="N18" s="28">
        <v>0</v>
      </c>
      <c r="O18" s="28">
        <f t="shared" si="8"/>
        <v>0</v>
      </c>
      <c r="P18" s="26">
        <v>1935.48387</v>
      </c>
      <c r="Q18" s="25">
        <v>7764.8</v>
      </c>
      <c r="R18" s="26">
        <v>6803.2258000000002</v>
      </c>
      <c r="S18" s="184">
        <f t="shared" si="9"/>
        <v>37143.700000000004</v>
      </c>
      <c r="T18" s="90">
        <f t="shared" si="10"/>
        <v>32770.967680000002</v>
      </c>
      <c r="U18" s="25">
        <v>7520.9</v>
      </c>
      <c r="V18" s="26">
        <v>2419.3548300000002</v>
      </c>
      <c r="W18" s="92">
        <f t="shared" si="11"/>
        <v>44664.600000000006</v>
      </c>
      <c r="X18" s="95">
        <f t="shared" si="11"/>
        <v>35190.322509999998</v>
      </c>
      <c r="Y18" s="29" t="s">
        <v>176</v>
      </c>
      <c r="Z18" s="30">
        <v>29</v>
      </c>
      <c r="AA18" s="31" t="s">
        <v>7</v>
      </c>
      <c r="AB18" s="32"/>
      <c r="AD18" s="236">
        <f t="shared" si="6"/>
        <v>36899.800000000003</v>
      </c>
    </row>
    <row r="19" spans="1:30" ht="18.600000000000001" customHeight="1" x14ac:dyDescent="0.25">
      <c r="A19" s="33" t="s">
        <v>10</v>
      </c>
      <c r="B19" s="34">
        <f>SUM(B11+1)</f>
        <v>33</v>
      </c>
      <c r="C19" s="35">
        <f t="shared" ref="C19:X19" si="13">SUM(C12:C18)</f>
        <v>31565.899999999998</v>
      </c>
      <c r="D19" s="36">
        <f t="shared" si="13"/>
        <v>29354.838660000001</v>
      </c>
      <c r="E19" s="35">
        <f t="shared" si="13"/>
        <v>100593.8</v>
      </c>
      <c r="F19" s="37">
        <f t="shared" si="13"/>
        <v>90322.580600000001</v>
      </c>
      <c r="G19" s="38">
        <f t="shared" si="13"/>
        <v>5423.5</v>
      </c>
      <c r="H19" s="37">
        <f t="shared" si="13"/>
        <v>5645.1612699999996</v>
      </c>
      <c r="I19" s="38">
        <f>SUM(I12:I18)</f>
        <v>9803</v>
      </c>
      <c r="J19" s="37">
        <f>SUM(J12:J18)</f>
        <v>6774.1932999999999</v>
      </c>
      <c r="K19" s="35">
        <f t="shared" si="13"/>
        <v>38246.6</v>
      </c>
      <c r="L19" s="36">
        <f t="shared" si="13"/>
        <v>36129.03224</v>
      </c>
      <c r="M19" s="35">
        <f t="shared" si="13"/>
        <v>657.7</v>
      </c>
      <c r="N19" s="38">
        <f>SUM(N12:N18)</f>
        <v>4958</v>
      </c>
      <c r="O19" s="317">
        <f t="shared" si="13"/>
        <v>5615.7</v>
      </c>
      <c r="P19" s="36">
        <f t="shared" si="13"/>
        <v>13548.38709</v>
      </c>
      <c r="Q19" s="35">
        <f>SUM(Q12:Q18)</f>
        <v>61806.75</v>
      </c>
      <c r="R19" s="36">
        <f t="shared" si="13"/>
        <v>47622.580600000001</v>
      </c>
      <c r="S19" s="35">
        <f t="shared" si="13"/>
        <v>253055.25</v>
      </c>
      <c r="T19" s="36">
        <f t="shared" si="13"/>
        <v>229396.77376000001</v>
      </c>
      <c r="U19" s="35">
        <f t="shared" si="13"/>
        <v>21902.7</v>
      </c>
      <c r="V19" s="36">
        <f t="shared" si="13"/>
        <v>16935.483810000002</v>
      </c>
      <c r="W19" s="35">
        <f t="shared" si="13"/>
        <v>274957.95</v>
      </c>
      <c r="X19" s="36">
        <f t="shared" si="13"/>
        <v>246332.25756999999</v>
      </c>
      <c r="Y19" s="39" t="s">
        <v>11</v>
      </c>
      <c r="Z19" s="40">
        <f>SUM(Z12:Z18)/7</f>
        <v>22.857142857142858</v>
      </c>
      <c r="AA19" s="41" t="s">
        <v>7</v>
      </c>
      <c r="AB19" s="42"/>
      <c r="AD19" s="236"/>
    </row>
    <row r="20" spans="1:30" ht="18.600000000000001" customHeight="1" x14ac:dyDescent="0.25">
      <c r="A20" s="44">
        <f>SUM(A18+1)</f>
        <v>14</v>
      </c>
      <c r="B20" s="15" t="s">
        <v>12</v>
      </c>
      <c r="C20" s="16">
        <v>1638.5</v>
      </c>
      <c r="D20" s="17">
        <v>4193.5483800000002</v>
      </c>
      <c r="E20" s="16">
        <v>16479.2</v>
      </c>
      <c r="F20" s="231">
        <v>12903.2258</v>
      </c>
      <c r="G20" s="19">
        <v>857.2</v>
      </c>
      <c r="H20" s="18">
        <v>806.45160999999996</v>
      </c>
      <c r="I20" s="19">
        <v>0</v>
      </c>
      <c r="J20" s="231">
        <v>967.74189999999999</v>
      </c>
      <c r="K20" s="16">
        <v>89.6</v>
      </c>
      <c r="L20" s="230">
        <v>5161.2903200000001</v>
      </c>
      <c r="M20" s="16">
        <v>0</v>
      </c>
      <c r="N20" s="263">
        <v>0</v>
      </c>
      <c r="O20" s="19">
        <f t="shared" ref="O20:O26" si="14">M20+N20</f>
        <v>0</v>
      </c>
      <c r="P20" s="17">
        <v>1935.48387</v>
      </c>
      <c r="Q20" s="16">
        <v>9034.9</v>
      </c>
      <c r="R20" s="230">
        <v>6803.2258000000002</v>
      </c>
      <c r="S20" s="91">
        <f t="shared" ref="S20:S26" si="15">SUM(C20+E20+G20+I20+K20+O20+Q20)</f>
        <v>28099.4</v>
      </c>
      <c r="T20" s="89">
        <f t="shared" ref="T20:T26" si="16">SUM(D20+F20+H20+J20+L20+P20+R20)</f>
        <v>32770.967680000002</v>
      </c>
      <c r="U20" s="16">
        <v>3530.4</v>
      </c>
      <c r="V20" s="230">
        <v>2419.3548300000002</v>
      </c>
      <c r="W20" s="110">
        <f t="shared" ref="W20:X26" si="17">SUM(S20+U20)</f>
        <v>31629.800000000003</v>
      </c>
      <c r="X20" s="111">
        <f t="shared" si="17"/>
        <v>35190.322509999998</v>
      </c>
      <c r="Y20" s="50" t="s">
        <v>177</v>
      </c>
      <c r="Z20" s="51">
        <v>30</v>
      </c>
      <c r="AA20" s="21" t="s">
        <v>7</v>
      </c>
      <c r="AB20" s="22"/>
      <c r="AD20" s="236">
        <f t="shared" si="6"/>
        <v>22594.9</v>
      </c>
    </row>
    <row r="21" spans="1:30" s="43" customFormat="1" ht="18.600000000000001" customHeight="1" x14ac:dyDescent="0.25">
      <c r="A21" s="47">
        <f t="shared" ref="A21:A26" si="18">SUM(A20+1)</f>
        <v>15</v>
      </c>
      <c r="B21" s="15" t="s">
        <v>13</v>
      </c>
      <c r="C21" s="16">
        <v>1528.9</v>
      </c>
      <c r="D21" s="17">
        <v>4193.5483800000002</v>
      </c>
      <c r="E21" s="16">
        <v>21408.9</v>
      </c>
      <c r="F21" s="231">
        <v>12903.2258</v>
      </c>
      <c r="G21" s="19">
        <v>1172.2</v>
      </c>
      <c r="H21" s="18">
        <v>806.45160999999996</v>
      </c>
      <c r="I21" s="19">
        <v>0</v>
      </c>
      <c r="J21" s="231">
        <v>967.74189999999999</v>
      </c>
      <c r="K21" s="16">
        <v>4723</v>
      </c>
      <c r="L21" s="230">
        <v>5161.2903200000001</v>
      </c>
      <c r="M21" s="20">
        <v>0</v>
      </c>
      <c r="N21" s="263">
        <v>0</v>
      </c>
      <c r="O21" s="239">
        <f t="shared" si="14"/>
        <v>0</v>
      </c>
      <c r="P21" s="17">
        <v>1935.48387</v>
      </c>
      <c r="Q21" s="16">
        <v>7399.8</v>
      </c>
      <c r="R21" s="230">
        <v>6803.2258000000002</v>
      </c>
      <c r="S21" s="91">
        <f t="shared" si="15"/>
        <v>36232.800000000003</v>
      </c>
      <c r="T21" s="89">
        <f t="shared" si="16"/>
        <v>32770.967680000002</v>
      </c>
      <c r="U21" s="16">
        <v>7584.4</v>
      </c>
      <c r="V21" s="230">
        <v>2419.3548300000002</v>
      </c>
      <c r="W21" s="110">
        <f t="shared" si="17"/>
        <v>43817.200000000004</v>
      </c>
      <c r="X21" s="111">
        <f t="shared" si="17"/>
        <v>35190.322509999998</v>
      </c>
      <c r="Y21" s="45" t="s">
        <v>59</v>
      </c>
      <c r="Z21" s="46">
        <v>29</v>
      </c>
      <c r="AA21" s="21" t="s">
        <v>7</v>
      </c>
      <c r="AB21" s="22" t="s">
        <v>179</v>
      </c>
      <c r="AD21" s="236">
        <f t="shared" si="6"/>
        <v>36417.4</v>
      </c>
    </row>
    <row r="22" spans="1:30" ht="18.600000000000001" customHeight="1" x14ac:dyDescent="0.25">
      <c r="A22" s="47">
        <f t="shared" si="18"/>
        <v>16</v>
      </c>
      <c r="B22" s="15" t="s">
        <v>14</v>
      </c>
      <c r="C22" s="16">
        <v>1519.1</v>
      </c>
      <c r="D22" s="17">
        <v>4193.5483800000002</v>
      </c>
      <c r="E22" s="16">
        <v>14572.8</v>
      </c>
      <c r="F22" s="231">
        <v>12903.2258</v>
      </c>
      <c r="G22" s="19">
        <v>741.2</v>
      </c>
      <c r="H22" s="18">
        <v>806.45160999999996</v>
      </c>
      <c r="I22" s="19">
        <v>0</v>
      </c>
      <c r="J22" s="231">
        <v>967.74189999999999</v>
      </c>
      <c r="K22" s="16">
        <v>0</v>
      </c>
      <c r="L22" s="230">
        <v>5161.2903200000001</v>
      </c>
      <c r="M22" s="20">
        <v>890.2</v>
      </c>
      <c r="N22" s="263">
        <v>944</v>
      </c>
      <c r="O22" s="239">
        <f t="shared" si="14"/>
        <v>1834.2</v>
      </c>
      <c r="P22" s="17">
        <v>1935.48387</v>
      </c>
      <c r="Q22" s="16">
        <v>7884.6</v>
      </c>
      <c r="R22" s="230">
        <v>6803.2258000000002</v>
      </c>
      <c r="S22" s="91">
        <f t="shared" si="15"/>
        <v>26551.9</v>
      </c>
      <c r="T22" s="89">
        <f t="shared" si="16"/>
        <v>32770.967680000002</v>
      </c>
      <c r="U22" s="16">
        <v>4955.5</v>
      </c>
      <c r="V22" s="230">
        <v>2419.3548300000002</v>
      </c>
      <c r="W22" s="110">
        <f t="shared" si="17"/>
        <v>31507.4</v>
      </c>
      <c r="X22" s="111">
        <f t="shared" si="17"/>
        <v>35190.322509999998</v>
      </c>
      <c r="Y22" s="45" t="s">
        <v>59</v>
      </c>
      <c r="Z22" s="46">
        <v>30</v>
      </c>
      <c r="AA22" s="21" t="s">
        <v>7</v>
      </c>
      <c r="AB22" s="22"/>
      <c r="AD22" s="236">
        <f t="shared" si="6"/>
        <v>22678.799999999999</v>
      </c>
    </row>
    <row r="23" spans="1:30" ht="18.600000000000001" customHeight="1" x14ac:dyDescent="0.25">
      <c r="A23" s="47">
        <f t="shared" si="18"/>
        <v>17</v>
      </c>
      <c r="B23" s="15" t="s">
        <v>15</v>
      </c>
      <c r="C23" s="16">
        <v>1660.3</v>
      </c>
      <c r="D23" s="17">
        <v>4193.5483800000002</v>
      </c>
      <c r="E23" s="16">
        <f>15897.4-2110</f>
        <v>13787.4</v>
      </c>
      <c r="F23" s="231">
        <v>12903.2258</v>
      </c>
      <c r="G23" s="19">
        <v>750.3</v>
      </c>
      <c r="H23" s="18">
        <v>806.45160999999996</v>
      </c>
      <c r="I23" s="19">
        <v>0</v>
      </c>
      <c r="J23" s="231">
        <v>967.74189999999999</v>
      </c>
      <c r="K23" s="16">
        <v>2221.5</v>
      </c>
      <c r="L23" s="230">
        <v>5161.2903200000001</v>
      </c>
      <c r="M23" s="20">
        <v>1313.7</v>
      </c>
      <c r="N23" s="239">
        <v>3979</v>
      </c>
      <c r="O23" s="239">
        <f t="shared" si="14"/>
        <v>5292.7</v>
      </c>
      <c r="P23" s="17">
        <v>1935.48387</v>
      </c>
      <c r="Q23" s="16">
        <v>7199.2</v>
      </c>
      <c r="R23" s="230">
        <v>6803.2258000000002</v>
      </c>
      <c r="S23" s="91">
        <f t="shared" si="15"/>
        <v>30911.4</v>
      </c>
      <c r="T23" s="89">
        <f t="shared" si="16"/>
        <v>32770.967680000002</v>
      </c>
      <c r="U23" s="16">
        <v>1294.4000000000001</v>
      </c>
      <c r="V23" s="230">
        <v>2419.3548300000002</v>
      </c>
      <c r="W23" s="110">
        <f t="shared" si="17"/>
        <v>32205.800000000003</v>
      </c>
      <c r="X23" s="111">
        <f t="shared" si="17"/>
        <v>35190.322509999998</v>
      </c>
      <c r="Y23" s="45" t="s">
        <v>178</v>
      </c>
      <c r="Z23" s="46">
        <v>27</v>
      </c>
      <c r="AA23" s="21" t="s">
        <v>7</v>
      </c>
      <c r="AB23" s="22"/>
      <c r="AD23" s="236">
        <f t="shared" si="6"/>
        <v>21027.600000000002</v>
      </c>
    </row>
    <row r="24" spans="1:30" ht="18.600000000000001" customHeight="1" x14ac:dyDescent="0.25">
      <c r="A24" s="47">
        <f t="shared" si="18"/>
        <v>18</v>
      </c>
      <c r="B24" s="52" t="s">
        <v>6</v>
      </c>
      <c r="C24" s="16">
        <v>760.7</v>
      </c>
      <c r="D24" s="17">
        <v>4193.5483800000002</v>
      </c>
      <c r="E24" s="16">
        <v>15648.4</v>
      </c>
      <c r="F24" s="231">
        <v>12903.2258</v>
      </c>
      <c r="G24" s="19">
        <v>896.2</v>
      </c>
      <c r="H24" s="18">
        <v>806.45160999999996</v>
      </c>
      <c r="I24" s="19">
        <v>3157.5</v>
      </c>
      <c r="J24" s="231">
        <v>967.74189999999999</v>
      </c>
      <c r="K24" s="16">
        <f>13812-I24</f>
        <v>10654.5</v>
      </c>
      <c r="L24" s="230">
        <v>5161.2903200000001</v>
      </c>
      <c r="M24" s="16">
        <v>721.6</v>
      </c>
      <c r="N24" s="239">
        <v>3497</v>
      </c>
      <c r="O24" s="19">
        <f t="shared" si="14"/>
        <v>4218.6000000000004</v>
      </c>
      <c r="P24" s="17">
        <v>1935.48387</v>
      </c>
      <c r="Q24" s="16">
        <v>10287.200000000001</v>
      </c>
      <c r="R24" s="230">
        <v>6803.2258000000002</v>
      </c>
      <c r="S24" s="91">
        <f t="shared" si="15"/>
        <v>45623.100000000006</v>
      </c>
      <c r="T24" s="89">
        <f t="shared" si="16"/>
        <v>32770.967680000002</v>
      </c>
      <c r="U24" s="16">
        <v>7153.6</v>
      </c>
      <c r="V24" s="230">
        <v>2419.3548300000002</v>
      </c>
      <c r="W24" s="110">
        <f t="shared" si="17"/>
        <v>52776.700000000004</v>
      </c>
      <c r="X24" s="111">
        <f t="shared" si="17"/>
        <v>35190.322509999998</v>
      </c>
      <c r="Y24" s="45" t="s">
        <v>59</v>
      </c>
      <c r="Z24" s="46">
        <v>30</v>
      </c>
      <c r="AA24" s="21" t="s">
        <v>7</v>
      </c>
      <c r="AB24" s="22"/>
      <c r="AD24" s="236">
        <f t="shared" si="6"/>
        <v>38992.5</v>
      </c>
    </row>
    <row r="25" spans="1:30" ht="18.600000000000001" customHeight="1" x14ac:dyDescent="0.25">
      <c r="A25" s="23">
        <f t="shared" si="18"/>
        <v>19</v>
      </c>
      <c r="B25" s="24" t="s">
        <v>8</v>
      </c>
      <c r="C25" s="25">
        <v>863.6</v>
      </c>
      <c r="D25" s="26">
        <v>4193.5483800000002</v>
      </c>
      <c r="E25" s="25">
        <v>14869.3</v>
      </c>
      <c r="F25" s="27">
        <v>12903.2258</v>
      </c>
      <c r="G25" s="28">
        <v>1262</v>
      </c>
      <c r="H25" s="27">
        <v>806.45160999999996</v>
      </c>
      <c r="I25" s="28">
        <v>3183</v>
      </c>
      <c r="J25" s="27">
        <v>967.74189999999999</v>
      </c>
      <c r="K25" s="25">
        <f>25322.1-I25</f>
        <v>22139.1</v>
      </c>
      <c r="L25" s="26">
        <v>5161.2903200000001</v>
      </c>
      <c r="M25" s="25">
        <v>0</v>
      </c>
      <c r="N25" s="28">
        <v>75</v>
      </c>
      <c r="O25" s="28">
        <f t="shared" si="14"/>
        <v>75</v>
      </c>
      <c r="P25" s="26">
        <v>1935.48387</v>
      </c>
      <c r="Q25" s="25">
        <v>12333.4</v>
      </c>
      <c r="R25" s="26">
        <v>6803.2258000000002</v>
      </c>
      <c r="S25" s="184">
        <f t="shared" si="15"/>
        <v>54725.4</v>
      </c>
      <c r="T25" s="90">
        <f t="shared" si="16"/>
        <v>32770.967680000002</v>
      </c>
      <c r="U25" s="25">
        <v>8774.2000000000007</v>
      </c>
      <c r="V25" s="26">
        <v>2419.3548300000002</v>
      </c>
      <c r="W25" s="92">
        <f>SUM(S25+U25)</f>
        <v>63499.600000000006</v>
      </c>
      <c r="X25" s="95">
        <f t="shared" si="17"/>
        <v>35190.322509999998</v>
      </c>
      <c r="Y25" s="29" t="s">
        <v>180</v>
      </c>
      <c r="Z25" s="30">
        <v>31</v>
      </c>
      <c r="AA25" s="31" t="s">
        <v>7</v>
      </c>
      <c r="AB25" s="32"/>
      <c r="AD25" s="236">
        <f t="shared" si="6"/>
        <v>51091.199999999997</v>
      </c>
    </row>
    <row r="26" spans="1:30" ht="18.600000000000001" customHeight="1" x14ac:dyDescent="0.25">
      <c r="A26" s="23">
        <f t="shared" si="18"/>
        <v>20</v>
      </c>
      <c r="B26" s="53" t="s">
        <v>9</v>
      </c>
      <c r="C26" s="25">
        <f>1673.7+3663</f>
        <v>5336.7</v>
      </c>
      <c r="D26" s="26">
        <v>4193.5483800000002</v>
      </c>
      <c r="E26" s="25">
        <v>15430.9</v>
      </c>
      <c r="F26" s="27">
        <v>12903.2258</v>
      </c>
      <c r="G26" s="28">
        <v>783.5</v>
      </c>
      <c r="H26" s="27">
        <v>806.45160999999996</v>
      </c>
      <c r="I26" s="28">
        <v>0</v>
      </c>
      <c r="J26" s="27">
        <v>967.74189999999999</v>
      </c>
      <c r="K26" s="25">
        <v>6502.6</v>
      </c>
      <c r="L26" s="26">
        <v>5161.2903200000001</v>
      </c>
      <c r="M26" s="25">
        <v>0</v>
      </c>
      <c r="N26" s="28">
        <v>0</v>
      </c>
      <c r="O26" s="28">
        <f t="shared" si="14"/>
        <v>0</v>
      </c>
      <c r="P26" s="26">
        <v>1935.48387</v>
      </c>
      <c r="Q26" s="25">
        <v>5691.4</v>
      </c>
      <c r="R26" s="26">
        <v>6803.2258000000002</v>
      </c>
      <c r="S26" s="184">
        <f t="shared" si="15"/>
        <v>33745.1</v>
      </c>
      <c r="T26" s="90">
        <f t="shared" si="16"/>
        <v>32770.967680000002</v>
      </c>
      <c r="U26" s="25">
        <v>9380.1</v>
      </c>
      <c r="V26" s="26">
        <v>2419.3548300000002</v>
      </c>
      <c r="W26" s="92">
        <f t="shared" si="17"/>
        <v>43125.2</v>
      </c>
      <c r="X26" s="95">
        <f t="shared" si="17"/>
        <v>35190.322509999998</v>
      </c>
      <c r="Y26" s="29" t="s">
        <v>180</v>
      </c>
      <c r="Z26" s="30">
        <v>32</v>
      </c>
      <c r="AA26" s="31" t="s">
        <v>7</v>
      </c>
      <c r="AB26" s="32" t="s">
        <v>181</v>
      </c>
      <c r="AD26" s="236">
        <f t="shared" si="6"/>
        <v>37433.799999999996</v>
      </c>
    </row>
    <row r="27" spans="1:30" ht="18.600000000000001" customHeight="1" x14ac:dyDescent="0.25">
      <c r="A27" s="33" t="s">
        <v>10</v>
      </c>
      <c r="B27" s="34">
        <f>SUM(B19+1)</f>
        <v>34</v>
      </c>
      <c r="C27" s="35">
        <f t="shared" ref="C27:X27" si="19">SUM(C20:C26)</f>
        <v>13307.8</v>
      </c>
      <c r="D27" s="36">
        <f t="shared" si="19"/>
        <v>29354.838660000001</v>
      </c>
      <c r="E27" s="35">
        <f t="shared" si="19"/>
        <v>112196.9</v>
      </c>
      <c r="F27" s="37">
        <f t="shared" si="19"/>
        <v>90322.580600000001</v>
      </c>
      <c r="G27" s="38">
        <f t="shared" si="19"/>
        <v>6462.6</v>
      </c>
      <c r="H27" s="37">
        <f t="shared" si="19"/>
        <v>5645.1612699999996</v>
      </c>
      <c r="I27" s="38">
        <f>SUM(I20:I26)</f>
        <v>6340.5</v>
      </c>
      <c r="J27" s="37">
        <f>SUM(J20:J26)</f>
        <v>6774.1932999999999</v>
      </c>
      <c r="K27" s="35">
        <f t="shared" si="19"/>
        <v>46330.299999999996</v>
      </c>
      <c r="L27" s="36">
        <f t="shared" si="19"/>
        <v>36129.03224</v>
      </c>
      <c r="M27" s="35">
        <f t="shared" si="19"/>
        <v>2925.5</v>
      </c>
      <c r="N27" s="82">
        <f t="shared" si="19"/>
        <v>8495</v>
      </c>
      <c r="O27" s="35">
        <f t="shared" si="19"/>
        <v>11420.5</v>
      </c>
      <c r="P27" s="36">
        <f t="shared" si="19"/>
        <v>13548.38709</v>
      </c>
      <c r="Q27" s="35">
        <f t="shared" si="19"/>
        <v>59830.500000000007</v>
      </c>
      <c r="R27" s="36">
        <f t="shared" si="19"/>
        <v>47622.580600000001</v>
      </c>
      <c r="S27" s="35">
        <f t="shared" si="19"/>
        <v>255889.1</v>
      </c>
      <c r="T27" s="36">
        <f t="shared" si="19"/>
        <v>229396.77376000001</v>
      </c>
      <c r="U27" s="35">
        <f t="shared" si="19"/>
        <v>42672.6</v>
      </c>
      <c r="V27" s="36">
        <f t="shared" si="19"/>
        <v>16935.483810000002</v>
      </c>
      <c r="W27" s="35">
        <f t="shared" si="19"/>
        <v>298561.7</v>
      </c>
      <c r="X27" s="36">
        <f t="shared" si="19"/>
        <v>246332.25756999999</v>
      </c>
      <c r="Y27" s="39" t="s">
        <v>11</v>
      </c>
      <c r="Z27" s="40">
        <f>SUM(Z20:Z26)/7</f>
        <v>29.857142857142858</v>
      </c>
      <c r="AA27" s="41" t="s">
        <v>7</v>
      </c>
      <c r="AB27" s="42"/>
      <c r="AD27" s="236"/>
    </row>
    <row r="28" spans="1:30" ht="18.600000000000001" customHeight="1" x14ac:dyDescent="0.25">
      <c r="A28" s="44">
        <f>SUM(A26+1)</f>
        <v>21</v>
      </c>
      <c r="B28" s="15" t="s">
        <v>12</v>
      </c>
      <c r="C28" s="16">
        <v>486.8</v>
      </c>
      <c r="D28" s="17">
        <v>4193.5483800000002</v>
      </c>
      <c r="E28" s="16">
        <v>11991.4</v>
      </c>
      <c r="F28" s="231">
        <v>12903.2258</v>
      </c>
      <c r="G28" s="19">
        <v>930.7</v>
      </c>
      <c r="H28" s="18">
        <v>806.45160999999996</v>
      </c>
      <c r="I28" s="19">
        <v>0</v>
      </c>
      <c r="J28" s="231">
        <v>967.74189999999999</v>
      </c>
      <c r="K28" s="16">
        <v>0</v>
      </c>
      <c r="L28" s="230">
        <v>5161.2903200000001</v>
      </c>
      <c r="M28" s="16">
        <v>1538.3</v>
      </c>
      <c r="N28" s="239">
        <v>1792</v>
      </c>
      <c r="O28" s="19">
        <f t="shared" ref="O28:O34" si="20">M28+N28</f>
        <v>3330.3</v>
      </c>
      <c r="P28" s="17">
        <v>1935.48387</v>
      </c>
      <c r="Q28" s="16">
        <v>6813.6</v>
      </c>
      <c r="R28" s="230">
        <v>6803.2258000000002</v>
      </c>
      <c r="S28" s="91">
        <f t="shared" ref="S28:S34" si="21">SUM(C28+E28+G28+I28+K28+O28+Q28)</f>
        <v>23552.800000000003</v>
      </c>
      <c r="T28" s="89">
        <f t="shared" ref="T28:T34" si="22">SUM(D28+F28+H28+J28+L28+P28+R28)</f>
        <v>32770.967680000002</v>
      </c>
      <c r="U28" s="16">
        <v>6974</v>
      </c>
      <c r="V28" s="230">
        <v>2419.3548300000002</v>
      </c>
      <c r="W28" s="110">
        <f t="shared" ref="W28:X34" si="23">SUM(S28+U28)</f>
        <v>30526.800000000003</v>
      </c>
      <c r="X28" s="111">
        <f t="shared" si="23"/>
        <v>35190.322509999998</v>
      </c>
      <c r="Y28" s="45" t="s">
        <v>180</v>
      </c>
      <c r="Z28" s="51">
        <v>31</v>
      </c>
      <c r="AA28" s="21" t="s">
        <v>7</v>
      </c>
      <c r="AB28" s="22"/>
      <c r="AD28" s="236">
        <f t="shared" si="6"/>
        <v>21921.199999999997</v>
      </c>
    </row>
    <row r="29" spans="1:30" ht="18.600000000000001" customHeight="1" x14ac:dyDescent="0.25">
      <c r="A29" s="47">
        <f t="shared" ref="A29:A34" si="24">SUM(A28+1)</f>
        <v>22</v>
      </c>
      <c r="B29" s="15" t="s">
        <v>13</v>
      </c>
      <c r="C29" s="16">
        <v>947.7</v>
      </c>
      <c r="D29" s="17">
        <v>4193.5483800000002</v>
      </c>
      <c r="E29" s="16">
        <v>14304.2</v>
      </c>
      <c r="F29" s="231">
        <v>12903.2258</v>
      </c>
      <c r="G29" s="19">
        <v>623.70000000000005</v>
      </c>
      <c r="H29" s="18">
        <v>806.45160999999996</v>
      </c>
      <c r="I29" s="19">
        <v>0</v>
      </c>
      <c r="J29" s="231">
        <v>967.74189999999999</v>
      </c>
      <c r="K29" s="16">
        <v>1492.5</v>
      </c>
      <c r="L29" s="230">
        <v>5161.2903200000001</v>
      </c>
      <c r="M29" s="20">
        <v>1221</v>
      </c>
      <c r="N29" s="239">
        <v>5540</v>
      </c>
      <c r="O29" s="239">
        <f t="shared" si="20"/>
        <v>6761</v>
      </c>
      <c r="P29" s="17">
        <v>1935.48387</v>
      </c>
      <c r="Q29" s="16">
        <v>7914.2</v>
      </c>
      <c r="R29" s="230">
        <v>6803.2258000000002</v>
      </c>
      <c r="S29" s="91">
        <f t="shared" si="21"/>
        <v>32043.300000000003</v>
      </c>
      <c r="T29" s="89">
        <f t="shared" si="22"/>
        <v>32770.967680000002</v>
      </c>
      <c r="U29" s="16">
        <v>8461.7999999999993</v>
      </c>
      <c r="V29" s="230">
        <v>2419.3548300000002</v>
      </c>
      <c r="W29" s="110">
        <f t="shared" si="23"/>
        <v>40505.100000000006</v>
      </c>
      <c r="X29" s="111">
        <f t="shared" si="23"/>
        <v>35190.322509999998</v>
      </c>
      <c r="Y29" s="45" t="s">
        <v>180</v>
      </c>
      <c r="Z29" s="46">
        <v>31</v>
      </c>
      <c r="AA29" s="21" t="s">
        <v>7</v>
      </c>
      <c r="AB29" s="22"/>
      <c r="AD29" s="236">
        <f t="shared" si="6"/>
        <v>27050.9</v>
      </c>
    </row>
    <row r="30" spans="1:30" ht="18.600000000000001" customHeight="1" x14ac:dyDescent="0.25">
      <c r="A30" s="47">
        <f t="shared" si="24"/>
        <v>23</v>
      </c>
      <c r="B30" s="15" t="s">
        <v>14</v>
      </c>
      <c r="C30" s="16">
        <v>1165.0999999999999</v>
      </c>
      <c r="D30" s="17">
        <v>4193.5483800000002</v>
      </c>
      <c r="E30" s="19">
        <v>13210.7</v>
      </c>
      <c r="F30" s="231">
        <v>12903.2258</v>
      </c>
      <c r="G30" s="19">
        <v>1073.2</v>
      </c>
      <c r="H30" s="18">
        <v>806.45160999999996</v>
      </c>
      <c r="I30" s="19">
        <v>0</v>
      </c>
      <c r="J30" s="231">
        <v>967.74189999999999</v>
      </c>
      <c r="K30" s="16">
        <v>1867.4</v>
      </c>
      <c r="L30" s="230">
        <v>5161.2903200000001</v>
      </c>
      <c r="M30" s="20">
        <v>998.2</v>
      </c>
      <c r="N30" s="239">
        <v>6691</v>
      </c>
      <c r="O30" s="239">
        <f t="shared" si="20"/>
        <v>7689.2</v>
      </c>
      <c r="P30" s="17">
        <v>1935.48387</v>
      </c>
      <c r="Q30" s="16">
        <v>8240.5</v>
      </c>
      <c r="R30" s="230">
        <v>6803.2258000000002</v>
      </c>
      <c r="S30" s="91">
        <f t="shared" si="21"/>
        <v>33246.100000000006</v>
      </c>
      <c r="T30" s="89">
        <f t="shared" si="22"/>
        <v>32770.967680000002</v>
      </c>
      <c r="U30" s="16">
        <v>7640.1</v>
      </c>
      <c r="V30" s="230">
        <v>2419.3548300000002</v>
      </c>
      <c r="W30" s="110">
        <f t="shared" si="23"/>
        <v>40886.200000000004</v>
      </c>
      <c r="X30" s="111">
        <f t="shared" si="23"/>
        <v>35190.322509999998</v>
      </c>
      <c r="Y30" s="45" t="s">
        <v>180</v>
      </c>
      <c r="Z30" s="46">
        <v>32</v>
      </c>
      <c r="AA30" s="21" t="s">
        <v>7</v>
      </c>
      <c r="AB30" s="22"/>
      <c r="AD30" s="236">
        <f t="shared" si="6"/>
        <v>25954.700000000004</v>
      </c>
    </row>
    <row r="31" spans="1:30" ht="18.600000000000001" customHeight="1" x14ac:dyDescent="0.25">
      <c r="A31" s="47">
        <f t="shared" si="24"/>
        <v>24</v>
      </c>
      <c r="B31" s="15" t="s">
        <v>15</v>
      </c>
      <c r="C31" s="16">
        <f>5364+3.2</f>
        <v>5367.2</v>
      </c>
      <c r="D31" s="17">
        <v>4193.5483800000002</v>
      </c>
      <c r="E31" s="16">
        <v>10046.5</v>
      </c>
      <c r="F31" s="231">
        <v>12903.2258</v>
      </c>
      <c r="G31" s="19">
        <v>560.29999999999995</v>
      </c>
      <c r="H31" s="18">
        <v>806.45160999999996</v>
      </c>
      <c r="I31" s="19">
        <v>0</v>
      </c>
      <c r="J31" s="231">
        <v>967.74189999999999</v>
      </c>
      <c r="K31" s="16">
        <v>734.8</v>
      </c>
      <c r="L31" s="230">
        <v>5161.2903200000001</v>
      </c>
      <c r="M31" s="20">
        <v>454.6</v>
      </c>
      <c r="N31" s="239">
        <v>6782</v>
      </c>
      <c r="O31" s="239">
        <f t="shared" si="20"/>
        <v>7236.6</v>
      </c>
      <c r="P31" s="17">
        <v>1935.48387</v>
      </c>
      <c r="Q31" s="16">
        <v>7520.2</v>
      </c>
      <c r="R31" s="230">
        <v>6803.2258000000002</v>
      </c>
      <c r="S31" s="91">
        <f t="shared" si="21"/>
        <v>31465.600000000002</v>
      </c>
      <c r="T31" s="89">
        <f t="shared" si="22"/>
        <v>32770.967680000002</v>
      </c>
      <c r="U31" s="16">
        <v>5553.4</v>
      </c>
      <c r="V31" s="230">
        <v>2419.3548300000002</v>
      </c>
      <c r="W31" s="110">
        <f t="shared" si="23"/>
        <v>37019</v>
      </c>
      <c r="X31" s="111">
        <f t="shared" si="23"/>
        <v>35190.322509999998</v>
      </c>
      <c r="Y31" s="45" t="s">
        <v>184</v>
      </c>
      <c r="Z31" s="46">
        <v>34</v>
      </c>
      <c r="AA31" s="21" t="s">
        <v>7</v>
      </c>
      <c r="AB31" s="22"/>
      <c r="AD31" s="236">
        <f t="shared" si="6"/>
        <v>22716.799999999996</v>
      </c>
    </row>
    <row r="32" spans="1:30" ht="18.600000000000001" customHeight="1" x14ac:dyDescent="0.25">
      <c r="A32" s="47">
        <f t="shared" si="24"/>
        <v>25</v>
      </c>
      <c r="B32" s="15" t="s">
        <v>6</v>
      </c>
      <c r="C32" s="16">
        <v>1493.5</v>
      </c>
      <c r="D32" s="17">
        <v>4193.5483800000002</v>
      </c>
      <c r="E32" s="16">
        <v>11503.3</v>
      </c>
      <c r="F32" s="231">
        <v>12903.2258</v>
      </c>
      <c r="G32" s="19">
        <v>582.20000000000005</v>
      </c>
      <c r="H32" s="18">
        <v>806.45160999999996</v>
      </c>
      <c r="I32" s="19">
        <v>2931</v>
      </c>
      <c r="J32" s="231">
        <v>967.74189999999999</v>
      </c>
      <c r="K32" s="16">
        <v>7152.5</v>
      </c>
      <c r="L32" s="230">
        <v>5161.2903200000001</v>
      </c>
      <c r="M32" s="16">
        <v>1457.1</v>
      </c>
      <c r="N32" s="263">
        <v>2620</v>
      </c>
      <c r="O32" s="19">
        <f t="shared" si="20"/>
        <v>4077.1</v>
      </c>
      <c r="P32" s="17">
        <v>1935.48387</v>
      </c>
      <c r="Q32" s="16">
        <v>10223.4</v>
      </c>
      <c r="R32" s="230">
        <v>6803.2258000000002</v>
      </c>
      <c r="S32" s="91">
        <f t="shared" si="21"/>
        <v>37963</v>
      </c>
      <c r="T32" s="89">
        <f t="shared" si="22"/>
        <v>32770.967680000002</v>
      </c>
      <c r="U32" s="16">
        <v>1676.5</v>
      </c>
      <c r="V32" s="230">
        <v>2419.3548300000002</v>
      </c>
      <c r="W32" s="110">
        <f t="shared" si="23"/>
        <v>39639.5</v>
      </c>
      <c r="X32" s="111">
        <f t="shared" si="23"/>
        <v>35190.322509999998</v>
      </c>
      <c r="Y32" s="45" t="s">
        <v>185</v>
      </c>
      <c r="Z32" s="46">
        <v>27</v>
      </c>
      <c r="AA32" s="21" t="s">
        <v>7</v>
      </c>
      <c r="AB32" s="22"/>
      <c r="AD32" s="236">
        <f t="shared" si="6"/>
        <v>26796.1</v>
      </c>
    </row>
    <row r="33" spans="1:30" ht="18.600000000000001" customHeight="1" x14ac:dyDescent="0.25">
      <c r="A33" s="23">
        <f t="shared" si="24"/>
        <v>26</v>
      </c>
      <c r="B33" s="24" t="s">
        <v>8</v>
      </c>
      <c r="C33" s="25">
        <v>11552.5</v>
      </c>
      <c r="D33" s="26">
        <v>4193.5483800000002</v>
      </c>
      <c r="E33" s="25">
        <v>1919.6</v>
      </c>
      <c r="F33" s="27">
        <v>12903.2258</v>
      </c>
      <c r="G33" s="28">
        <v>801.5</v>
      </c>
      <c r="H33" s="27">
        <v>806.45160999999996</v>
      </c>
      <c r="I33" s="28">
        <v>1382</v>
      </c>
      <c r="J33" s="27">
        <v>967.74189999999999</v>
      </c>
      <c r="K33" s="25">
        <f>24808-I33</f>
        <v>23426</v>
      </c>
      <c r="L33" s="26">
        <v>5161.2903200000001</v>
      </c>
      <c r="M33" s="25">
        <v>0</v>
      </c>
      <c r="N33" s="28">
        <v>0</v>
      </c>
      <c r="O33" s="28">
        <f t="shared" si="20"/>
        <v>0</v>
      </c>
      <c r="P33" s="26">
        <v>1935.48387</v>
      </c>
      <c r="Q33" s="25">
        <v>12253.9</v>
      </c>
      <c r="R33" s="26">
        <v>6803.2258000000002</v>
      </c>
      <c r="S33" s="184">
        <f t="shared" si="21"/>
        <v>51335.5</v>
      </c>
      <c r="T33" s="90">
        <f t="shared" si="22"/>
        <v>32770.967680000002</v>
      </c>
      <c r="U33" s="25">
        <v>0</v>
      </c>
      <c r="V33" s="26">
        <v>2419.3548300000002</v>
      </c>
      <c r="W33" s="92">
        <f t="shared" si="23"/>
        <v>51335.5</v>
      </c>
      <c r="X33" s="95">
        <f t="shared" si="23"/>
        <v>35190.322509999998</v>
      </c>
      <c r="Y33" s="29" t="s">
        <v>60</v>
      </c>
      <c r="Z33" s="30">
        <v>18</v>
      </c>
      <c r="AA33" s="31" t="s">
        <v>7</v>
      </c>
      <c r="AB33" s="32"/>
      <c r="AD33" s="236">
        <f t="shared" si="6"/>
        <v>39081.599999999999</v>
      </c>
    </row>
    <row r="34" spans="1:30" ht="18.600000000000001" customHeight="1" x14ac:dyDescent="0.25">
      <c r="A34" s="23">
        <f t="shared" si="24"/>
        <v>27</v>
      </c>
      <c r="B34" s="24" t="s">
        <v>9</v>
      </c>
      <c r="C34" s="25">
        <v>13758.2</v>
      </c>
      <c r="D34" s="26">
        <v>4193.5483800000002</v>
      </c>
      <c r="E34" s="25">
        <v>1219</v>
      </c>
      <c r="F34" s="27">
        <v>12903.2258</v>
      </c>
      <c r="G34" s="28">
        <v>239.8</v>
      </c>
      <c r="H34" s="27">
        <v>806.45160999999996</v>
      </c>
      <c r="I34" s="28">
        <v>0</v>
      </c>
      <c r="J34" s="27">
        <v>967.74189999999999</v>
      </c>
      <c r="K34" s="25">
        <v>5413.1</v>
      </c>
      <c r="L34" s="26">
        <v>5161.2903200000001</v>
      </c>
      <c r="M34" s="25">
        <v>0</v>
      </c>
      <c r="N34" s="28">
        <v>0</v>
      </c>
      <c r="O34" s="28">
        <f t="shared" si="20"/>
        <v>0</v>
      </c>
      <c r="P34" s="26">
        <v>1935.48387</v>
      </c>
      <c r="Q34" s="25">
        <v>5316.7</v>
      </c>
      <c r="R34" s="26">
        <v>6803.2258000000002</v>
      </c>
      <c r="S34" s="184">
        <f t="shared" si="21"/>
        <v>25946.799999999999</v>
      </c>
      <c r="T34" s="90">
        <f t="shared" si="22"/>
        <v>32770.967680000002</v>
      </c>
      <c r="U34" s="25">
        <v>0</v>
      </c>
      <c r="V34" s="26">
        <v>2419.3548300000002</v>
      </c>
      <c r="W34" s="92">
        <f>SUM(S34+U34)</f>
        <v>25946.799999999999</v>
      </c>
      <c r="X34" s="95">
        <f t="shared" si="23"/>
        <v>35190.322509999998</v>
      </c>
      <c r="Y34" s="29" t="s">
        <v>186</v>
      </c>
      <c r="Z34" s="30">
        <v>18</v>
      </c>
      <c r="AA34" s="31" t="s">
        <v>7</v>
      </c>
      <c r="AB34" s="32"/>
      <c r="AD34" s="236">
        <f t="shared" si="6"/>
        <v>20630.099999999999</v>
      </c>
    </row>
    <row r="35" spans="1:30" ht="18.600000000000001" customHeight="1" x14ac:dyDescent="0.25">
      <c r="A35" s="33" t="s">
        <v>10</v>
      </c>
      <c r="B35" s="34">
        <f>SUM(B27+1)</f>
        <v>35</v>
      </c>
      <c r="C35" s="35">
        <f t="shared" ref="C35:X35" si="25">SUM(C28:C34)</f>
        <v>34771</v>
      </c>
      <c r="D35" s="36">
        <f t="shared" si="25"/>
        <v>29354.838660000001</v>
      </c>
      <c r="E35" s="35">
        <f t="shared" si="25"/>
        <v>64194.700000000004</v>
      </c>
      <c r="F35" s="37">
        <f t="shared" si="25"/>
        <v>90322.580600000001</v>
      </c>
      <c r="G35" s="38">
        <f t="shared" si="25"/>
        <v>4811.4000000000005</v>
      </c>
      <c r="H35" s="37">
        <f t="shared" si="25"/>
        <v>5645.1612699999996</v>
      </c>
      <c r="I35" s="38">
        <f>SUM(I28:I34)</f>
        <v>4313</v>
      </c>
      <c r="J35" s="37">
        <f>SUM(J28:J34)</f>
        <v>6774.1932999999999</v>
      </c>
      <c r="K35" s="35">
        <f t="shared" si="25"/>
        <v>40086.299999999996</v>
      </c>
      <c r="L35" s="36">
        <f t="shared" si="25"/>
        <v>36129.03224</v>
      </c>
      <c r="M35" s="35">
        <f t="shared" si="25"/>
        <v>5669.2000000000007</v>
      </c>
      <c r="N35" s="82">
        <f>SUM(N28:N34)</f>
        <v>23425</v>
      </c>
      <c r="O35" s="82">
        <f>SUM(O28:O34)</f>
        <v>29094.199999999997</v>
      </c>
      <c r="P35" s="36">
        <f t="shared" si="25"/>
        <v>13548.38709</v>
      </c>
      <c r="Q35" s="35">
        <f t="shared" si="25"/>
        <v>58282.5</v>
      </c>
      <c r="R35" s="36">
        <f t="shared" si="25"/>
        <v>47622.580600000001</v>
      </c>
      <c r="S35" s="35">
        <f t="shared" si="25"/>
        <v>235553.1</v>
      </c>
      <c r="T35" s="36">
        <f t="shared" si="25"/>
        <v>229396.77376000001</v>
      </c>
      <c r="U35" s="35">
        <f t="shared" si="25"/>
        <v>30305.800000000003</v>
      </c>
      <c r="V35" s="36">
        <f t="shared" si="25"/>
        <v>16935.483810000002</v>
      </c>
      <c r="W35" s="35">
        <f t="shared" si="25"/>
        <v>265858.90000000002</v>
      </c>
      <c r="X35" s="36">
        <f t="shared" si="25"/>
        <v>246332.25756999999</v>
      </c>
      <c r="Y35" s="39" t="s">
        <v>11</v>
      </c>
      <c r="Z35" s="40">
        <f>SUM(Z28:Z34)/7</f>
        <v>27.285714285714285</v>
      </c>
      <c r="AA35" s="41" t="s">
        <v>7</v>
      </c>
      <c r="AB35" s="42"/>
      <c r="AD35" s="236"/>
    </row>
    <row r="36" spans="1:30" ht="18.600000000000001" customHeight="1" x14ac:dyDescent="0.25">
      <c r="A36" s="47">
        <f>SUM(A34+1)</f>
        <v>28</v>
      </c>
      <c r="B36" s="15" t="s">
        <v>12</v>
      </c>
      <c r="C36" s="16">
        <v>7250.3</v>
      </c>
      <c r="D36" s="17">
        <v>4193.5483800000002</v>
      </c>
      <c r="E36" s="16">
        <v>175.3</v>
      </c>
      <c r="F36" s="231">
        <v>12903.2258</v>
      </c>
      <c r="G36" s="19">
        <v>0</v>
      </c>
      <c r="H36" s="18">
        <v>806.45160999999996</v>
      </c>
      <c r="I36" s="19">
        <v>0</v>
      </c>
      <c r="J36" s="231">
        <v>967.74189999999999</v>
      </c>
      <c r="K36" s="16">
        <v>350.9</v>
      </c>
      <c r="L36" s="230">
        <v>5161.2903200000001</v>
      </c>
      <c r="M36" s="16">
        <v>558.1</v>
      </c>
      <c r="N36" s="239">
        <v>1108</v>
      </c>
      <c r="O36" s="19">
        <f t="shared" ref="O36:O39" si="26">M36+N36</f>
        <v>1666.1</v>
      </c>
      <c r="P36" s="17">
        <v>1935.48387</v>
      </c>
      <c r="Q36" s="16">
        <v>6842.8</v>
      </c>
      <c r="R36" s="230">
        <v>6803.2258000000002</v>
      </c>
      <c r="S36" s="91">
        <f t="shared" ref="S36:S39" si="27">SUM(C36+E36+G36+I36+K36+O36+Q36)</f>
        <v>16285.400000000001</v>
      </c>
      <c r="T36" s="89">
        <f>SUM(D36+F36+H36+J36+L36+P36+R36)</f>
        <v>32770.967680000002</v>
      </c>
      <c r="U36" s="16">
        <v>0</v>
      </c>
      <c r="V36" s="230">
        <v>2419.3548300000002</v>
      </c>
      <c r="W36" s="110">
        <f>SUM(S36+U36)</f>
        <v>16285.400000000001</v>
      </c>
      <c r="X36" s="111">
        <f t="shared" ref="X36:X39" si="28">SUM(T36+V36)</f>
        <v>35190.322509999998</v>
      </c>
      <c r="Y36" s="45" t="s">
        <v>60</v>
      </c>
      <c r="Z36" s="46">
        <v>11</v>
      </c>
      <c r="AA36" s="21" t="s">
        <v>7</v>
      </c>
      <c r="AB36" s="22"/>
      <c r="AD36" s="236">
        <f t="shared" si="6"/>
        <v>8334.6</v>
      </c>
    </row>
    <row r="37" spans="1:30" ht="18.600000000000001" customHeight="1" x14ac:dyDescent="0.25">
      <c r="A37" s="47">
        <f>SUM(A36+1)</f>
        <v>29</v>
      </c>
      <c r="B37" s="15" t="s">
        <v>13</v>
      </c>
      <c r="C37" s="16">
        <v>10109.799999999999</v>
      </c>
      <c r="D37" s="17">
        <v>4193.5483800000002</v>
      </c>
      <c r="E37" s="16">
        <v>0</v>
      </c>
      <c r="F37" s="231">
        <v>12903.2258</v>
      </c>
      <c r="G37" s="19">
        <v>0</v>
      </c>
      <c r="H37" s="18">
        <v>806.45160999999996</v>
      </c>
      <c r="I37" s="19">
        <v>0</v>
      </c>
      <c r="J37" s="231">
        <v>967.74189999999999</v>
      </c>
      <c r="K37" s="16">
        <v>3198.9</v>
      </c>
      <c r="L37" s="230">
        <v>5161.2903200000001</v>
      </c>
      <c r="M37" s="20">
        <v>782.1</v>
      </c>
      <c r="N37" s="239">
        <v>1562</v>
      </c>
      <c r="O37" s="239">
        <f t="shared" si="26"/>
        <v>2344.1</v>
      </c>
      <c r="P37" s="17">
        <v>1935.48387</v>
      </c>
      <c r="Q37" s="16">
        <v>6519.6</v>
      </c>
      <c r="R37" s="230">
        <v>6803.2258000000002</v>
      </c>
      <c r="S37" s="91">
        <f>SUM(C37+E37+G37+I37+K37+O37+Q37)</f>
        <v>22172.400000000001</v>
      </c>
      <c r="T37" s="89">
        <f>SUM(D37+F37+H37+J37+L37+P37+R37)</f>
        <v>32770.967680000002</v>
      </c>
      <c r="U37" s="16">
        <v>0</v>
      </c>
      <c r="V37" s="230">
        <v>2419.3548300000002</v>
      </c>
      <c r="W37" s="110">
        <f>SUM(S37+U37)</f>
        <v>22172.400000000001</v>
      </c>
      <c r="X37" s="111">
        <f t="shared" si="28"/>
        <v>35190.322509999998</v>
      </c>
      <c r="Y37" s="45" t="s">
        <v>175</v>
      </c>
      <c r="Z37" s="46">
        <v>12</v>
      </c>
      <c r="AA37" s="21" t="s">
        <v>7</v>
      </c>
      <c r="AB37" s="22"/>
      <c r="AD37" s="236">
        <f t="shared" si="6"/>
        <v>14090.8</v>
      </c>
    </row>
    <row r="38" spans="1:30" ht="18.600000000000001" customHeight="1" x14ac:dyDescent="0.25">
      <c r="A38" s="47">
        <f>SUM(A37+1)</f>
        <v>30</v>
      </c>
      <c r="B38" s="15" t="s">
        <v>14</v>
      </c>
      <c r="C38" s="16">
        <v>4963</v>
      </c>
      <c r="D38" s="17">
        <v>4193.5483800000002</v>
      </c>
      <c r="E38" s="16">
        <v>2257.5</v>
      </c>
      <c r="F38" s="231">
        <v>12903.2258</v>
      </c>
      <c r="G38" s="19">
        <v>271.60000000000002</v>
      </c>
      <c r="H38" s="18">
        <v>806.45160999999996</v>
      </c>
      <c r="I38" s="19">
        <v>0</v>
      </c>
      <c r="J38" s="231">
        <v>967.74189999999999</v>
      </c>
      <c r="K38" s="16">
        <v>4390.7</v>
      </c>
      <c r="L38" s="230">
        <v>5161.2903200000001</v>
      </c>
      <c r="M38" s="20">
        <v>418.9</v>
      </c>
      <c r="N38" s="239">
        <v>6082.8</v>
      </c>
      <c r="O38" s="239">
        <f t="shared" si="26"/>
        <v>6501.7</v>
      </c>
      <c r="P38" s="17">
        <v>1935.48387</v>
      </c>
      <c r="Q38" s="16">
        <v>7684.2</v>
      </c>
      <c r="R38" s="230">
        <v>6803.2258000000002</v>
      </c>
      <c r="S38" s="91">
        <f>SUM(C38+E38+G38+I38+K38+O38+Q38)</f>
        <v>26068.7</v>
      </c>
      <c r="T38" s="89">
        <f>SUM(D38+F38+H38+J38+L38+P38+R38)</f>
        <v>32770.967680000002</v>
      </c>
      <c r="U38" s="16">
        <v>155.5</v>
      </c>
      <c r="V38" s="230">
        <v>2419.3548300000002</v>
      </c>
      <c r="W38" s="110">
        <f>SUM(S38+U38)</f>
        <v>26224.2</v>
      </c>
      <c r="X38" s="111">
        <f t="shared" si="28"/>
        <v>35190.322509999998</v>
      </c>
      <c r="Y38" s="45" t="s">
        <v>175</v>
      </c>
      <c r="Z38" s="46">
        <v>15</v>
      </c>
      <c r="AA38" s="21"/>
      <c r="AB38" s="22"/>
      <c r="AD38" s="236">
        <f t="shared" si="6"/>
        <v>12457.199999999999</v>
      </c>
    </row>
    <row r="39" spans="1:30" ht="18.600000000000001" customHeight="1" x14ac:dyDescent="0.25">
      <c r="A39" s="47">
        <f>SUM(A38+1)</f>
        <v>31</v>
      </c>
      <c r="B39" s="15" t="s">
        <v>15</v>
      </c>
      <c r="C39" s="16">
        <v>8438.2000000000007</v>
      </c>
      <c r="D39" s="17">
        <v>4193.5483800000002</v>
      </c>
      <c r="E39" s="16">
        <v>738.1</v>
      </c>
      <c r="F39" s="231">
        <v>12903.2258</v>
      </c>
      <c r="G39" s="19">
        <v>93.8</v>
      </c>
      <c r="H39" s="18">
        <v>806.45160999999996</v>
      </c>
      <c r="I39" s="19">
        <v>0</v>
      </c>
      <c r="J39" s="231">
        <v>967.74189999999999</v>
      </c>
      <c r="K39" s="16">
        <v>0</v>
      </c>
      <c r="L39" s="230">
        <v>5161.2903200000001</v>
      </c>
      <c r="M39" s="20">
        <v>1440.2</v>
      </c>
      <c r="N39" s="239">
        <v>6421</v>
      </c>
      <c r="O39" s="239">
        <f t="shared" si="26"/>
        <v>7861.2</v>
      </c>
      <c r="P39" s="17">
        <v>1935.48387</v>
      </c>
      <c r="Q39" s="16">
        <v>7180.9</v>
      </c>
      <c r="R39" s="230">
        <v>6803.2258000000002</v>
      </c>
      <c r="S39" s="91">
        <f t="shared" si="27"/>
        <v>24312.199999999997</v>
      </c>
      <c r="T39" s="89">
        <f>SUM(D39+F39+H39+J39+L39+P39+R39)</f>
        <v>32770.967680000002</v>
      </c>
      <c r="U39" s="16">
        <v>0</v>
      </c>
      <c r="V39" s="230">
        <v>2419.3548300000002</v>
      </c>
      <c r="W39" s="110">
        <f>SUM(S39+U39)</f>
        <v>24312.199999999997</v>
      </c>
      <c r="X39" s="111">
        <f t="shared" si="28"/>
        <v>35190.322509999998</v>
      </c>
      <c r="Y39" s="45" t="s">
        <v>166</v>
      </c>
      <c r="Z39" s="46">
        <v>19</v>
      </c>
      <c r="AA39" s="21" t="s">
        <v>7</v>
      </c>
      <c r="AB39" s="22"/>
      <c r="AD39" s="236">
        <f t="shared" si="6"/>
        <v>10710.300000000001</v>
      </c>
    </row>
    <row r="40" spans="1:30" ht="19.149999999999999" customHeight="1" thickBot="1" x14ac:dyDescent="0.3">
      <c r="A40" s="33" t="s">
        <v>10</v>
      </c>
      <c r="B40" s="34">
        <f>SUM(B35+1)</f>
        <v>36</v>
      </c>
      <c r="C40" s="35">
        <f>SUM(C36:C39)</f>
        <v>30761.3</v>
      </c>
      <c r="D40" s="36">
        <f t="shared" ref="D40:X40" si="29">SUM(D36:D39)</f>
        <v>16774.193520000001</v>
      </c>
      <c r="E40" s="35">
        <f t="shared" si="29"/>
        <v>3170.9</v>
      </c>
      <c r="F40" s="36">
        <f t="shared" si="29"/>
        <v>51612.903200000001</v>
      </c>
      <c r="G40" s="35">
        <f t="shared" si="29"/>
        <v>365.40000000000003</v>
      </c>
      <c r="H40" s="36">
        <f t="shared" si="29"/>
        <v>3225.8064399999998</v>
      </c>
      <c r="I40" s="35">
        <f>SUM(I36:I39)</f>
        <v>0</v>
      </c>
      <c r="J40" s="36">
        <f>SUM(J36:J39)</f>
        <v>3870.9675999999999</v>
      </c>
      <c r="K40" s="35">
        <f t="shared" si="29"/>
        <v>7940.5</v>
      </c>
      <c r="L40" s="36">
        <f t="shared" si="29"/>
        <v>20645.16128</v>
      </c>
      <c r="M40" s="281">
        <f>SUM(M36:M39)</f>
        <v>3199.3</v>
      </c>
      <c r="N40" s="360">
        <f>SUM(N36:N39)</f>
        <v>15173.8</v>
      </c>
      <c r="O40" s="360">
        <f>SUM(O36:O39)</f>
        <v>18373.099999999999</v>
      </c>
      <c r="P40" s="119">
        <f>SUM(P36:P39)</f>
        <v>7741.9354800000001</v>
      </c>
      <c r="Q40" s="35">
        <f>SUM(Q36:Q39)</f>
        <v>28227.5</v>
      </c>
      <c r="R40" s="36">
        <f t="shared" si="29"/>
        <v>27212.903200000001</v>
      </c>
      <c r="S40" s="35">
        <f>SUM(S36:S39)</f>
        <v>88838.7</v>
      </c>
      <c r="T40" s="36">
        <f>SUM(T36:T39)</f>
        <v>131083.87072000001</v>
      </c>
      <c r="U40" s="35">
        <f>SUM(U36:U39)</f>
        <v>155.5</v>
      </c>
      <c r="V40" s="36">
        <f t="shared" si="29"/>
        <v>9677.4193200000009</v>
      </c>
      <c r="W40" s="35">
        <f>SUM(W36:W39)</f>
        <v>88994.2</v>
      </c>
      <c r="X40" s="36">
        <f t="shared" si="29"/>
        <v>140761.29003999999</v>
      </c>
      <c r="Y40" s="39" t="s">
        <v>11</v>
      </c>
      <c r="Z40" s="40">
        <f>SUM(Z36:Z39)/4</f>
        <v>14.25</v>
      </c>
      <c r="AA40" s="41" t="s">
        <v>7</v>
      </c>
      <c r="AB40" s="42"/>
      <c r="AD40" s="236">
        <f>SUM(AD5:AD39)</f>
        <v>807758.7</v>
      </c>
    </row>
    <row r="41" spans="1:30" ht="19.149999999999999" customHeight="1" x14ac:dyDescent="0.25">
      <c r="A41" s="176" t="s">
        <v>16</v>
      </c>
      <c r="B41" s="128"/>
      <c r="C41" s="357">
        <f>SUM(C11+C19+C27+C35+C40)</f>
        <v>189202.69999999995</v>
      </c>
      <c r="D41" s="129">
        <f t="shared" ref="D41:R41" si="30">SUM(D11+D19+D27+D35+D40)</f>
        <v>129999.99978000001</v>
      </c>
      <c r="E41" s="357">
        <f>SUM(E11+E19+E27+E35+E40)</f>
        <v>302379.90000000002</v>
      </c>
      <c r="F41" s="129">
        <f t="shared" si="30"/>
        <v>399999.99979999999</v>
      </c>
      <c r="G41" s="357">
        <f t="shared" si="30"/>
        <v>20660.2</v>
      </c>
      <c r="H41" s="129">
        <f t="shared" si="30"/>
        <v>24999.999909999999</v>
      </c>
      <c r="I41" s="116">
        <f t="shared" si="30"/>
        <v>28061</v>
      </c>
      <c r="J41" s="117">
        <f t="shared" si="30"/>
        <v>29999.998899999999</v>
      </c>
      <c r="K41" s="357">
        <f t="shared" si="30"/>
        <v>157321.9</v>
      </c>
      <c r="L41" s="129">
        <f t="shared" si="30"/>
        <v>159999.99992</v>
      </c>
      <c r="M41" s="116">
        <f>SUM(M11+M19+M27+M35+M40)</f>
        <v>12451.7</v>
      </c>
      <c r="N41" s="257">
        <f>SUM(N11+N19+N27+N35+N40)</f>
        <v>52051.8</v>
      </c>
      <c r="O41" s="257">
        <f>M41+N41</f>
        <v>64503.5</v>
      </c>
      <c r="P41" s="117">
        <f>P11+P19+P27+P35+P40</f>
        <v>59999.999970000004</v>
      </c>
      <c r="Q41" s="357">
        <f t="shared" si="30"/>
        <v>254901.55000000002</v>
      </c>
      <c r="R41" s="129">
        <f t="shared" si="30"/>
        <v>210899.99979999999</v>
      </c>
      <c r="S41" s="116">
        <f t="shared" ref="S41:X41" si="31">SUM(S11+S19+S27+S35+S40)</f>
        <v>1017030.7499999999</v>
      </c>
      <c r="T41" s="117">
        <f t="shared" si="31"/>
        <v>1015899.99808</v>
      </c>
      <c r="U41" s="116">
        <f t="shared" si="31"/>
        <v>97681.3</v>
      </c>
      <c r="V41" s="117">
        <f t="shared" si="31"/>
        <v>74999.99973000001</v>
      </c>
      <c r="W41" s="116">
        <f>SUM(W11+W19+W27+W35+W40)</f>
        <v>1114712.05</v>
      </c>
      <c r="X41" s="117">
        <f t="shared" si="31"/>
        <v>1090899.9978100001</v>
      </c>
      <c r="Y41" s="127" t="s">
        <v>16</v>
      </c>
      <c r="Z41" s="102"/>
      <c r="AA41" s="103"/>
      <c r="AB41" s="104"/>
    </row>
    <row r="42" spans="1:30" ht="19.5" customHeight="1" thickBot="1" x14ac:dyDescent="0.3">
      <c r="A42" s="178" t="s">
        <v>28</v>
      </c>
      <c r="B42" s="179"/>
      <c r="C42" s="65">
        <f t="shared" ref="C42:X42" si="32">C41/31</f>
        <v>6103.3129032258048</v>
      </c>
      <c r="D42" s="66">
        <f t="shared" si="32"/>
        <v>4193.5483800000002</v>
      </c>
      <c r="E42" s="65">
        <f t="shared" si="32"/>
        <v>9754.1903225806454</v>
      </c>
      <c r="F42" s="66">
        <f t="shared" si="32"/>
        <v>12903.2258</v>
      </c>
      <c r="G42" s="65">
        <f t="shared" si="32"/>
        <v>666.45806451612907</v>
      </c>
      <c r="H42" s="66">
        <f t="shared" si="32"/>
        <v>806.45160999999996</v>
      </c>
      <c r="I42" s="65">
        <f>I41/31</f>
        <v>905.19354838709683</v>
      </c>
      <c r="J42" s="66">
        <f>J41/31</f>
        <v>967.74189999999999</v>
      </c>
      <c r="K42" s="65">
        <f t="shared" si="32"/>
        <v>5074.8999999999996</v>
      </c>
      <c r="L42" s="66">
        <f t="shared" si="32"/>
        <v>5161.2903200000001</v>
      </c>
      <c r="M42" s="65">
        <f t="shared" si="32"/>
        <v>401.66774193548389</v>
      </c>
      <c r="N42" s="258">
        <f t="shared" si="32"/>
        <v>1679.0903225806453</v>
      </c>
      <c r="O42" s="258">
        <f t="shared" si="32"/>
        <v>2080.7580645161293</v>
      </c>
      <c r="P42" s="67">
        <f t="shared" si="32"/>
        <v>1935.4838700000003</v>
      </c>
      <c r="Q42" s="65">
        <f t="shared" si="32"/>
        <v>8222.6306451612909</v>
      </c>
      <c r="R42" s="66">
        <f t="shared" si="32"/>
        <v>6803.2257999999993</v>
      </c>
      <c r="S42" s="65">
        <f t="shared" si="32"/>
        <v>32807.443548387091</v>
      </c>
      <c r="T42" s="66">
        <f t="shared" si="32"/>
        <v>32770.967680000002</v>
      </c>
      <c r="U42" s="65">
        <f t="shared" si="32"/>
        <v>3151.0096774193548</v>
      </c>
      <c r="V42" s="66">
        <f t="shared" si="32"/>
        <v>2419.3548300000002</v>
      </c>
      <c r="W42" s="65">
        <f t="shared" si="32"/>
        <v>35958.45322580645</v>
      </c>
      <c r="X42" s="66">
        <f t="shared" si="32"/>
        <v>35190.322510000005</v>
      </c>
      <c r="Y42" s="69" t="s">
        <v>17</v>
      </c>
      <c r="Z42" s="99"/>
      <c r="AA42" s="100"/>
      <c r="AB42" s="101"/>
    </row>
    <row r="43" spans="1:30" ht="20.100000000000001" customHeight="1" x14ac:dyDescent="0.25">
      <c r="A43" s="72" t="s">
        <v>18</v>
      </c>
      <c r="B43" s="73"/>
      <c r="C43" s="74">
        <f>SUM(C41-D41)</f>
        <v>59202.700219999941</v>
      </c>
      <c r="D43" s="75"/>
      <c r="E43" s="74">
        <f>SUM(E41-F41)</f>
        <v>-97620.099799999967</v>
      </c>
      <c r="F43" s="75"/>
      <c r="G43" s="74">
        <f>SUM(G41-H41)</f>
        <v>-4339.7999099999979</v>
      </c>
      <c r="H43" s="75"/>
      <c r="I43" s="74">
        <f>SUM(I41-J41)</f>
        <v>-1938.9988999999987</v>
      </c>
      <c r="J43" s="75"/>
      <c r="K43" s="359">
        <f>SUM(K41-L41)</f>
        <v>-2678.0999200000078</v>
      </c>
      <c r="L43" s="363"/>
      <c r="M43" s="359"/>
      <c r="N43" s="361"/>
      <c r="O43" s="362"/>
      <c r="P43" s="134">
        <f>SUM(O41-P41)</f>
        <v>4503.5000299999956</v>
      </c>
      <c r="Q43" s="74">
        <f>SUM(Q41-R41)</f>
        <v>44001.550200000027</v>
      </c>
      <c r="R43" s="75"/>
      <c r="S43" s="412">
        <f>SUM(S41-T41)</f>
        <v>1130.7519199998351</v>
      </c>
      <c r="T43" s="75"/>
      <c r="U43" s="74">
        <f>SUM(U41-V41)</f>
        <v>22681.300269999992</v>
      </c>
      <c r="V43" s="75"/>
      <c r="W43" s="413">
        <f>SUM(W41-X41)</f>
        <v>23812.052189999959</v>
      </c>
      <c r="X43" s="113"/>
      <c r="AA43" s="2"/>
      <c r="AB43" s="2"/>
    </row>
    <row r="44" spans="1:30" ht="20.100000000000001" customHeight="1" thickBot="1" x14ac:dyDescent="0.3">
      <c r="A44" s="76" t="s">
        <v>19</v>
      </c>
      <c r="B44" s="77"/>
      <c r="C44" s="96">
        <f>SUM(100/D41*C41)</f>
        <v>145.54053870783778</v>
      </c>
      <c r="D44" s="78"/>
      <c r="E44" s="96"/>
      <c r="F44" s="78"/>
      <c r="G44" s="96">
        <f>SUM(100/H41*G41)</f>
        <v>82.640800297506885</v>
      </c>
      <c r="H44" s="78"/>
      <c r="I44" s="96">
        <f>SUM(100/J41*I41)</f>
        <v>93.536670096344579</v>
      </c>
      <c r="J44" s="78"/>
      <c r="K44" s="96">
        <f>SUM(100/L41*K41)</f>
        <v>98.326187549163095</v>
      </c>
      <c r="L44" s="272"/>
      <c r="M44" s="96"/>
      <c r="N44" s="255"/>
      <c r="O44" s="260">
        <f>SUM(100/P41*O41)</f>
        <v>107.50583338708624</v>
      </c>
      <c r="P44" s="272"/>
      <c r="Q44" s="96">
        <f>SUM(100/R41*Q41)</f>
        <v>120.86370329147816</v>
      </c>
      <c r="R44" s="78"/>
      <c r="S44" s="411">
        <f>SUM(100/T41*S41)</f>
        <v>100.11130543578471</v>
      </c>
      <c r="T44" s="78"/>
      <c r="U44" s="96">
        <f>SUM(100/V41*U41)</f>
        <v>130.24173380220356</v>
      </c>
      <c r="V44" s="78"/>
      <c r="W44" s="414">
        <f>SUM(100/X41*W41)</f>
        <v>102.18278964504566</v>
      </c>
      <c r="X44" s="115"/>
      <c r="AA44" s="2"/>
      <c r="AB44" s="2"/>
    </row>
    <row r="45" spans="1:30" x14ac:dyDescent="0.25">
      <c r="N45" s="243"/>
    </row>
    <row r="46" spans="1:30" x14ac:dyDescent="0.25">
      <c r="N46" s="243"/>
    </row>
    <row r="47" spans="1:30" x14ac:dyDescent="0.25">
      <c r="N47" s="243"/>
    </row>
    <row r="48" spans="1:30" x14ac:dyDescent="0.25">
      <c r="C48" s="422"/>
      <c r="D48" s="243"/>
      <c r="E48" s="423"/>
      <c r="F48" s="243"/>
      <c r="G48" s="388"/>
      <c r="H48" s="388"/>
      <c r="I48" s="388"/>
      <c r="J48" s="388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</row>
    <row r="49" spans="14:19" x14ac:dyDescent="0.25">
      <c r="N49" s="243"/>
    </row>
    <row r="50" spans="14:19" x14ac:dyDescent="0.25">
      <c r="N50" s="243"/>
    </row>
    <row r="51" spans="14:19" x14ac:dyDescent="0.25">
      <c r="N51" s="243"/>
      <c r="S51" s="234"/>
    </row>
    <row r="52" spans="14:19" x14ac:dyDescent="0.25">
      <c r="N52" s="243"/>
    </row>
    <row r="53" spans="14:19" x14ac:dyDescent="0.25">
      <c r="N53" s="243"/>
    </row>
    <row r="54" spans="14:19" x14ac:dyDescent="0.25">
      <c r="N54" s="243"/>
    </row>
    <row r="55" spans="14:19" x14ac:dyDescent="0.25">
      <c r="N55" s="243"/>
    </row>
    <row r="56" spans="14:19" x14ac:dyDescent="0.25">
      <c r="N56" s="243"/>
    </row>
    <row r="57" spans="14:19" x14ac:dyDescent="0.25">
      <c r="N57" s="243"/>
    </row>
    <row r="58" spans="14:19" x14ac:dyDescent="0.25">
      <c r="N58" s="243"/>
    </row>
    <row r="59" spans="14:19" x14ac:dyDescent="0.25">
      <c r="N59" s="243"/>
    </row>
    <row r="60" spans="14:19" x14ac:dyDescent="0.25">
      <c r="N60" s="243"/>
    </row>
    <row r="61" spans="14:19" x14ac:dyDescent="0.25">
      <c r="N61" s="243"/>
    </row>
    <row r="62" spans="14:19" x14ac:dyDescent="0.25">
      <c r="N62" s="243"/>
    </row>
    <row r="63" spans="14:19" x14ac:dyDescent="0.25">
      <c r="N63" s="243"/>
    </row>
    <row r="64" spans="14:19" x14ac:dyDescent="0.25">
      <c r="N64" s="243"/>
    </row>
    <row r="65" spans="14:14" x14ac:dyDescent="0.25">
      <c r="N65" s="243"/>
    </row>
    <row r="66" spans="14:14" x14ac:dyDescent="0.25">
      <c r="N66" s="243"/>
    </row>
    <row r="67" spans="14:14" x14ac:dyDescent="0.25">
      <c r="N67" s="243"/>
    </row>
    <row r="68" spans="14:14" x14ac:dyDescent="0.25">
      <c r="N68" s="243"/>
    </row>
    <row r="69" spans="14:14" x14ac:dyDescent="0.25">
      <c r="N69" s="243"/>
    </row>
    <row r="70" spans="14:14" x14ac:dyDescent="0.25">
      <c r="N70" s="243"/>
    </row>
    <row r="71" spans="14:14" x14ac:dyDescent="0.25">
      <c r="N71" s="243"/>
    </row>
    <row r="72" spans="14:14" x14ac:dyDescent="0.25">
      <c r="N72" s="243"/>
    </row>
    <row r="73" spans="14:14" x14ac:dyDescent="0.25">
      <c r="N73" s="243"/>
    </row>
    <row r="74" spans="14:14" x14ac:dyDescent="0.25">
      <c r="N74" s="243"/>
    </row>
    <row r="75" spans="14:14" x14ac:dyDescent="0.25">
      <c r="N75" s="243"/>
    </row>
    <row r="76" spans="14:14" x14ac:dyDescent="0.25">
      <c r="N76" s="243"/>
    </row>
    <row r="77" spans="14:14" x14ac:dyDescent="0.25">
      <c r="N77" s="243"/>
    </row>
    <row r="78" spans="14:14" x14ac:dyDescent="0.25">
      <c r="N78" s="243"/>
    </row>
    <row r="79" spans="14:14" x14ac:dyDescent="0.25">
      <c r="N79" s="243"/>
    </row>
    <row r="80" spans="14:14" x14ac:dyDescent="0.25">
      <c r="N80" s="243"/>
    </row>
    <row r="81" spans="14:14" x14ac:dyDescent="0.25">
      <c r="N81" s="243"/>
    </row>
    <row r="82" spans="14:14" x14ac:dyDescent="0.25">
      <c r="N82" s="243"/>
    </row>
    <row r="83" spans="14:14" x14ac:dyDescent="0.25">
      <c r="N83" s="243"/>
    </row>
    <row r="84" spans="14:14" x14ac:dyDescent="0.25">
      <c r="N84" s="243"/>
    </row>
    <row r="85" spans="14:14" x14ac:dyDescent="0.25">
      <c r="N85" s="243"/>
    </row>
    <row r="86" spans="14:14" x14ac:dyDescent="0.25">
      <c r="N86" s="243"/>
    </row>
    <row r="87" spans="14:14" x14ac:dyDescent="0.25">
      <c r="N87" s="243"/>
    </row>
    <row r="88" spans="14:14" x14ac:dyDescent="0.25">
      <c r="N88" s="243"/>
    </row>
    <row r="89" spans="14:14" x14ac:dyDescent="0.25">
      <c r="N89" s="243"/>
    </row>
    <row r="90" spans="14:14" x14ac:dyDescent="0.25">
      <c r="N90" s="243"/>
    </row>
    <row r="91" spans="14:14" x14ac:dyDescent="0.25">
      <c r="N91" s="243"/>
    </row>
    <row r="92" spans="14:14" x14ac:dyDescent="0.25">
      <c r="N92" s="243"/>
    </row>
    <row r="93" spans="14:14" x14ac:dyDescent="0.25">
      <c r="N93" s="243"/>
    </row>
    <row r="94" spans="14:14" x14ac:dyDescent="0.25">
      <c r="N94" s="243"/>
    </row>
    <row r="95" spans="14:14" x14ac:dyDescent="0.25">
      <c r="N95" s="243"/>
    </row>
    <row r="96" spans="14:14" x14ac:dyDescent="0.25">
      <c r="N96" s="243"/>
    </row>
    <row r="97" spans="14:14" x14ac:dyDescent="0.25">
      <c r="N97" s="243"/>
    </row>
    <row r="98" spans="14:14" x14ac:dyDescent="0.25">
      <c r="N98" s="243"/>
    </row>
    <row r="99" spans="14:14" x14ac:dyDescent="0.25">
      <c r="N99" s="243"/>
    </row>
    <row r="100" spans="14:14" x14ac:dyDescent="0.25">
      <c r="N100" s="243"/>
    </row>
    <row r="101" spans="14:14" x14ac:dyDescent="0.25">
      <c r="N101" s="243"/>
    </row>
    <row r="102" spans="14:14" x14ac:dyDescent="0.25">
      <c r="N102" s="243"/>
    </row>
    <row r="103" spans="14:14" x14ac:dyDescent="0.25">
      <c r="N103" s="243"/>
    </row>
    <row r="104" spans="14:14" x14ac:dyDescent="0.25">
      <c r="N104" s="243"/>
    </row>
    <row r="105" spans="14:14" x14ac:dyDescent="0.25">
      <c r="N105" s="243"/>
    </row>
    <row r="106" spans="14:14" x14ac:dyDescent="0.25">
      <c r="N106" s="243"/>
    </row>
    <row r="107" spans="14:14" x14ac:dyDescent="0.25">
      <c r="N107" s="243"/>
    </row>
    <row r="108" spans="14:14" x14ac:dyDescent="0.25">
      <c r="N108" s="243"/>
    </row>
    <row r="109" spans="14:14" x14ac:dyDescent="0.25">
      <c r="N109" s="243"/>
    </row>
    <row r="110" spans="14:14" x14ac:dyDescent="0.25">
      <c r="N110" s="243"/>
    </row>
    <row r="111" spans="14:14" x14ac:dyDescent="0.25">
      <c r="N111" s="243"/>
    </row>
    <row r="112" spans="14:14" x14ac:dyDescent="0.25">
      <c r="N112" s="243"/>
    </row>
    <row r="113" spans="14:14" x14ac:dyDescent="0.25">
      <c r="N113" s="243"/>
    </row>
    <row r="114" spans="14:14" x14ac:dyDescent="0.25">
      <c r="N114" s="243"/>
    </row>
    <row r="115" spans="14:14" x14ac:dyDescent="0.25">
      <c r="N115" s="243"/>
    </row>
    <row r="116" spans="14:14" x14ac:dyDescent="0.25">
      <c r="N116" s="243"/>
    </row>
    <row r="117" spans="14:14" x14ac:dyDescent="0.25">
      <c r="N117" s="243"/>
    </row>
    <row r="118" spans="14:14" x14ac:dyDescent="0.25">
      <c r="N118" s="243"/>
    </row>
    <row r="119" spans="14:14" x14ac:dyDescent="0.25">
      <c r="N119" s="243"/>
    </row>
    <row r="120" spans="14:14" x14ac:dyDescent="0.25">
      <c r="N120" s="243"/>
    </row>
    <row r="121" spans="14:14" x14ac:dyDescent="0.25">
      <c r="N121" s="243"/>
    </row>
    <row r="122" spans="14:14" x14ac:dyDescent="0.25">
      <c r="N122" s="243"/>
    </row>
    <row r="123" spans="14:14" x14ac:dyDescent="0.25">
      <c r="N123" s="243"/>
    </row>
    <row r="124" spans="14:14" x14ac:dyDescent="0.25">
      <c r="N124" s="243"/>
    </row>
    <row r="125" spans="14:14" x14ac:dyDescent="0.25">
      <c r="N125" s="243"/>
    </row>
    <row r="126" spans="14:14" x14ac:dyDescent="0.25">
      <c r="N126" s="243"/>
    </row>
    <row r="127" spans="14:14" x14ac:dyDescent="0.25">
      <c r="N127" s="243"/>
    </row>
    <row r="128" spans="14:14" x14ac:dyDescent="0.25">
      <c r="N128" s="243"/>
    </row>
    <row r="129" spans="14:14" x14ac:dyDescent="0.25">
      <c r="N129" s="243"/>
    </row>
    <row r="130" spans="14:14" x14ac:dyDescent="0.25">
      <c r="N130" s="243"/>
    </row>
    <row r="131" spans="14:14" x14ac:dyDescent="0.25">
      <c r="N131" s="243"/>
    </row>
    <row r="132" spans="14:14" x14ac:dyDescent="0.25">
      <c r="N132" s="243"/>
    </row>
    <row r="133" spans="14:14" x14ac:dyDescent="0.25">
      <c r="N133" s="243"/>
    </row>
    <row r="134" spans="14:14" x14ac:dyDescent="0.25">
      <c r="N134" s="243"/>
    </row>
    <row r="135" spans="14:14" x14ac:dyDescent="0.25">
      <c r="N135" s="243"/>
    </row>
    <row r="136" spans="14:14" x14ac:dyDescent="0.25">
      <c r="N136" s="243"/>
    </row>
    <row r="137" spans="14:14" x14ac:dyDescent="0.25">
      <c r="N137" s="243"/>
    </row>
    <row r="138" spans="14:14" x14ac:dyDescent="0.25">
      <c r="N138" s="243"/>
    </row>
    <row r="139" spans="14:14" x14ac:dyDescent="0.25">
      <c r="N139" s="243"/>
    </row>
    <row r="140" spans="14:14" x14ac:dyDescent="0.25">
      <c r="N140" s="243"/>
    </row>
  </sheetData>
  <customSheetViews>
    <customSheetView guid="{C78804EC-14F7-46C5-9444-E096CDC58DC2}" scale="80" fitToPage="1">
      <pane ySplit="4" topLeftCell="A26" activePane="bottomLeft" state="frozen"/>
      <selection pane="bottomLeft" activeCell="C44" sqref="C44"/>
      <pageMargins left="0.59055118110236227" right="0.59055118110236227" top="1.1811023622047245" bottom="0.59055118110236227" header="0.11811023622047245" footer="0.31496062992125984"/>
      <pageSetup paperSize="9" scale="4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 topLeftCell="H1">
      <pane ySplit="4" topLeftCell="A23" activePane="bottomLeft" state="frozen"/>
      <selection pane="bottomLeft" activeCell="Y39" sqref="Y39"/>
      <pageMargins left="0.59055118110236227" right="0.59055118110236227" top="1.1811023622047245" bottom="0.59055118110236227" header="0.11811023622047245" footer="0.31496062992125984"/>
      <pageSetup paperSize="9" scale="4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26" activePane="bottomLeft" state="frozen"/>
      <selection pane="bottomLeft" activeCell="C44" sqref="C44"/>
      <pageMargins left="0.59055118110236227" right="0.59055118110236227" top="1.1811023622047245" bottom="0.59055118110236227" header="0.11811023622047245" footer="0.31496062992125984"/>
      <pageSetup paperSize="9" scale="4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5" activePane="bottomLeft" state="frozen"/>
      <selection pane="bottomLeft" activeCell="N12" sqref="N12"/>
      <pageMargins left="0.59055118110236227" right="0.59055118110236227" top="1.1811023622047245" bottom="0.59055118110236227" header="0.11811023622047245" footer="0.31496062992125984"/>
      <pageSetup paperSize="9" scale="46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5" activePane="bottomLeft" state="frozen"/>
      <selection pane="bottomLeft" activeCell="H50" sqref="H50"/>
      <pageMargins left="0.59055118110236227" right="0.59055118110236227" top="1.1811023622047245" bottom="0.59055118110236227" header="0.11811023622047245" footer="0.31496062992125984"/>
      <pageSetup paperSize="9" scale="45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 topLeftCell="B1">
      <pane ySplit="4" topLeftCell="A17" activePane="bottomLeft" state="frozen"/>
      <selection pane="bottomLeft" activeCell="I41" sqref="I41"/>
      <pageMargins left="0.59055118110236227" right="0.59055118110236227" top="1.1811023622047245" bottom="0.59055118110236227" header="0.11811023622047245" footer="0.31496062992125984"/>
      <pageSetup paperSize="9" scale="41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0" showPageBreaks="1" fitToPage="1" printArea="1" topLeftCell="G1">
      <pane ySplit="4" topLeftCell="A5" activePane="bottomLeft" state="frozen"/>
      <selection pane="bottomLeft" activeCell="C48" sqref="C48"/>
      <pageMargins left="0.59055118110236227" right="0.59055118110236227" top="1.1811023622047245" bottom="0.59055118110236227" header="0.11811023622047245" footer="0.31496062992125984"/>
      <pageSetup paperSize="9" scale="41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80" showPageBreaks="1" fitToPage="1" printArea="1">
      <pane ySplit="4" topLeftCell="A26" activePane="bottomLeft" state="frozen"/>
      <selection pane="bottomLeft" activeCell="C44" sqref="C44"/>
      <pageMargins left="0.59055118110236227" right="0.59055118110236227" top="1.1811023622047245" bottom="0.59055118110236227" header="0.11811023622047245" footer="0.31496062992125984"/>
      <pageSetup paperSize="9" scale="41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Q3:R3"/>
    <mergeCell ref="H1:K1"/>
    <mergeCell ref="C3:D3"/>
    <mergeCell ref="E3:F3"/>
    <mergeCell ref="G3:H3"/>
    <mergeCell ref="K3:L3"/>
    <mergeCell ref="M3:P3"/>
    <mergeCell ref="I3:J3"/>
    <mergeCell ref="S3:T3"/>
    <mergeCell ref="U3:V3"/>
    <mergeCell ref="W3:X3"/>
    <mergeCell ref="Y3:AB3"/>
    <mergeCell ref="Z4:AA4"/>
  </mergeCells>
  <pageMargins left="0.59055118110236227" right="0.59055118110236227" top="1.1811023622047245" bottom="0.59055118110236227" header="0.11811023622047245" footer="0.31496062992125984"/>
  <pageSetup paperSize="9" scale="41" orientation="landscape" r:id="rId9"/>
  <headerFooter>
    <oddHeader>&amp;L&amp;G</oddHeader>
    <oddFooter>&amp;L&amp;"DIN Offc Light,Standard"&amp;7&amp;F / Version &amp;D&amp;R&amp;"DIN Offc Light,Standard"&amp;7Seite &amp;P von &amp;N</oddFooter>
  </headerFooter>
  <legacyDrawingHF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D51"/>
  <sheetViews>
    <sheetView zoomScale="70" zoomScaleNormal="80" workbookViewId="0">
      <pane ySplit="4" topLeftCell="A20" activePane="bottomLeft" state="frozen"/>
      <selection pane="bottomLeft" activeCell="J54" sqref="J54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3.85546875" style="2" bestFit="1" customWidth="1"/>
    <col min="4" max="4" width="14.5703125" style="2" bestFit="1" customWidth="1"/>
    <col min="5" max="6" width="14.28515625" style="2" bestFit="1" customWidth="1"/>
    <col min="7" max="10" width="12.85546875" style="6" bestFit="1" customWidth="1"/>
    <col min="11" max="12" width="14.28515625" style="2" bestFit="1" customWidth="1"/>
    <col min="13" max="13" width="12.42578125" style="2" bestFit="1" customWidth="1"/>
    <col min="14" max="14" width="14.42578125" style="2" bestFit="1" customWidth="1"/>
    <col min="15" max="15" width="15" style="2" bestFit="1" customWidth="1"/>
    <col min="16" max="18" width="14.28515625" style="2" bestFit="1" customWidth="1"/>
    <col min="19" max="19" width="15.85546875" style="2" bestFit="1" customWidth="1"/>
    <col min="20" max="20" width="14.5703125" style="2" bestFit="1" customWidth="1"/>
    <col min="21" max="22" width="12.85546875" style="2" bestFit="1" customWidth="1"/>
    <col min="23" max="23" width="15.85546875" style="2" bestFit="1" customWidth="1"/>
    <col min="24" max="24" width="14.5703125" style="2" bestFit="1" customWidth="1"/>
    <col min="25" max="25" width="24.85546875" style="2" bestFit="1" customWidth="1"/>
    <col min="26" max="26" width="8" style="2" bestFit="1" customWidth="1"/>
    <col min="27" max="27" width="5.140625" style="4" customWidth="1"/>
    <col min="28" max="28" width="29.85546875" style="4" bestFit="1" customWidth="1"/>
    <col min="29" max="29" width="11.42578125" style="2"/>
    <col min="30" max="30" width="35" style="2" bestFit="1" customWidth="1"/>
    <col min="31" max="16384" width="11.42578125" style="2"/>
  </cols>
  <sheetData>
    <row r="1" spans="1:30" ht="34.15" customHeight="1" x14ac:dyDescent="0.25">
      <c r="A1" s="105" t="s">
        <v>56</v>
      </c>
      <c r="G1" s="2"/>
      <c r="H1" s="443">
        <v>45170</v>
      </c>
      <c r="I1" s="443"/>
      <c r="J1" s="443"/>
      <c r="K1" s="443"/>
      <c r="S1" s="184"/>
    </row>
    <row r="2" spans="1:30" ht="21" thickBot="1" x14ac:dyDescent="0.3">
      <c r="A2" s="106"/>
    </row>
    <row r="3" spans="1:30" s="8" customFormat="1" ht="45.75" customHeight="1" thickBot="1" x14ac:dyDescent="0.3">
      <c r="A3" s="7"/>
      <c r="C3" s="440" t="s">
        <v>20</v>
      </c>
      <c r="D3" s="441"/>
      <c r="E3" s="440" t="s">
        <v>23</v>
      </c>
      <c r="F3" s="441"/>
      <c r="G3" s="440" t="s">
        <v>24</v>
      </c>
      <c r="H3" s="441"/>
      <c r="I3" s="440" t="s">
        <v>53</v>
      </c>
      <c r="J3" s="441"/>
      <c r="K3" s="440" t="s">
        <v>25</v>
      </c>
      <c r="L3" s="441"/>
      <c r="M3" s="440" t="s">
        <v>30</v>
      </c>
      <c r="N3" s="448"/>
      <c r="O3" s="448"/>
      <c r="P3" s="449"/>
      <c r="Q3" s="442" t="s">
        <v>2</v>
      </c>
      <c r="R3" s="442"/>
      <c r="S3" s="444" t="s">
        <v>29</v>
      </c>
      <c r="T3" s="445"/>
      <c r="U3" s="440" t="s">
        <v>26</v>
      </c>
      <c r="V3" s="441"/>
      <c r="W3" s="446" t="s">
        <v>27</v>
      </c>
      <c r="X3" s="447"/>
      <c r="Y3" s="440" t="s">
        <v>0</v>
      </c>
      <c r="Z3" s="442"/>
      <c r="AA3" s="442"/>
      <c r="AB3" s="441"/>
      <c r="AD3" s="383" t="s">
        <v>155</v>
      </c>
    </row>
    <row r="4" spans="1:30" s="4" customFormat="1" ht="18.600000000000001" customHeight="1" x14ac:dyDescent="0.25">
      <c r="A4" s="107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72</v>
      </c>
      <c r="N4" s="250" t="s">
        <v>73</v>
      </c>
      <c r="O4" s="256" t="s">
        <v>74</v>
      </c>
      <c r="P4" s="12" t="s">
        <v>21</v>
      </c>
      <c r="Q4" s="84" t="s">
        <v>22</v>
      </c>
      <c r="R4" s="12" t="s">
        <v>21</v>
      </c>
      <c r="S4" s="84" t="s">
        <v>22</v>
      </c>
      <c r="T4" s="12" t="s">
        <v>21</v>
      </c>
      <c r="U4" s="11" t="s">
        <v>22</v>
      </c>
      <c r="V4" s="12" t="s">
        <v>21</v>
      </c>
      <c r="W4" s="108" t="s">
        <v>22</v>
      </c>
      <c r="X4" s="109" t="s">
        <v>21</v>
      </c>
      <c r="Y4" s="13" t="s">
        <v>3</v>
      </c>
      <c r="Z4" s="438" t="s">
        <v>4</v>
      </c>
      <c r="AA4" s="439"/>
      <c r="AB4" s="14" t="s">
        <v>5</v>
      </c>
    </row>
    <row r="5" spans="1:30" ht="18.600000000000001" customHeight="1" x14ac:dyDescent="0.25">
      <c r="A5" s="47">
        <v>1</v>
      </c>
      <c r="B5" s="52" t="s">
        <v>6</v>
      </c>
      <c r="C5" s="16">
        <v>1479.7</v>
      </c>
      <c r="D5" s="17">
        <v>6666.6666599999999</v>
      </c>
      <c r="E5" s="16">
        <v>15591.6</v>
      </c>
      <c r="F5" s="18">
        <v>5333.3333300000004</v>
      </c>
      <c r="G5" s="19">
        <v>770.9</v>
      </c>
      <c r="H5" s="18">
        <v>500</v>
      </c>
      <c r="I5" s="19">
        <v>0</v>
      </c>
      <c r="J5" s="18">
        <v>500</v>
      </c>
      <c r="K5" s="16">
        <v>24755.200000000001</v>
      </c>
      <c r="L5" s="17">
        <v>5666.6666599999999</v>
      </c>
      <c r="M5" s="20">
        <v>0</v>
      </c>
      <c r="N5" s="263">
        <v>2490</v>
      </c>
      <c r="O5" s="239">
        <f>M5+N5</f>
        <v>2490</v>
      </c>
      <c r="P5" s="17">
        <v>3333.3333299999999</v>
      </c>
      <c r="Q5" s="16">
        <v>8010.3</v>
      </c>
      <c r="R5" s="17">
        <v>7016.6666599999999</v>
      </c>
      <c r="S5" s="91">
        <f t="shared" ref="S5:S7" si="0">SUM(C5+E5+G5+I5+K5+O5+Q5)</f>
        <v>53097.700000000004</v>
      </c>
      <c r="T5" s="89">
        <f t="shared" ref="T5:T7" si="1">SUM(D5+F5+H5+J5+L5+P5+R5)</f>
        <v>29016.666639999999</v>
      </c>
      <c r="U5" s="16">
        <v>1275.8</v>
      </c>
      <c r="V5" s="17">
        <v>400</v>
      </c>
      <c r="W5" s="110">
        <f t="shared" ref="W5:X7" si="2">SUM(S5+U5)</f>
        <v>54373.500000000007</v>
      </c>
      <c r="X5" s="111">
        <f t="shared" si="2"/>
        <v>29416.666639999999</v>
      </c>
      <c r="Y5" s="45" t="s">
        <v>59</v>
      </c>
      <c r="Z5" s="46">
        <v>24</v>
      </c>
      <c r="AA5" s="21" t="s">
        <v>7</v>
      </c>
      <c r="AB5" s="22"/>
      <c r="AD5" s="234">
        <f t="shared" ref="AD5:AD38" si="3">C5+E5+G5+I5+K5+M5+U5</f>
        <v>43873.200000000004</v>
      </c>
    </row>
    <row r="6" spans="1:30" s="43" customFormat="1" ht="18.600000000000001" customHeight="1" x14ac:dyDescent="0.25">
      <c r="A6" s="23">
        <f>SUM(A5+1)</f>
        <v>2</v>
      </c>
      <c r="B6" s="24" t="s">
        <v>8</v>
      </c>
      <c r="C6" s="25">
        <v>2738.2</v>
      </c>
      <c r="D6" s="26">
        <v>6666.6666599999999</v>
      </c>
      <c r="E6" s="25">
        <v>16851.8</v>
      </c>
      <c r="F6" s="27">
        <v>5333.3333300000004</v>
      </c>
      <c r="G6" s="28">
        <v>904.9</v>
      </c>
      <c r="H6" s="27">
        <v>500</v>
      </c>
      <c r="I6" s="28">
        <v>3812</v>
      </c>
      <c r="J6" s="27">
        <v>500</v>
      </c>
      <c r="K6" s="25">
        <f>20531.1-I6</f>
        <v>16719.099999999999</v>
      </c>
      <c r="L6" s="26">
        <v>5666.6666599999999</v>
      </c>
      <c r="M6" s="25">
        <v>0</v>
      </c>
      <c r="N6" s="81">
        <v>0</v>
      </c>
      <c r="O6" s="239">
        <f t="shared" ref="O6:O7" si="4">M6+N6</f>
        <v>0</v>
      </c>
      <c r="P6" s="26">
        <v>3333.3333299999999</v>
      </c>
      <c r="Q6" s="25">
        <v>9761.7999999999993</v>
      </c>
      <c r="R6" s="26">
        <v>7016.6666599999999</v>
      </c>
      <c r="S6" s="184">
        <f t="shared" si="0"/>
        <v>50787.8</v>
      </c>
      <c r="T6" s="90">
        <f t="shared" si="1"/>
        <v>29016.666639999999</v>
      </c>
      <c r="U6" s="25">
        <v>3800.2</v>
      </c>
      <c r="V6" s="26">
        <v>400</v>
      </c>
      <c r="W6" s="92">
        <f t="shared" si="2"/>
        <v>54588</v>
      </c>
      <c r="X6" s="95">
        <f t="shared" si="2"/>
        <v>29416.666639999999</v>
      </c>
      <c r="Y6" s="29" t="s">
        <v>176</v>
      </c>
      <c r="Z6" s="30">
        <v>26</v>
      </c>
      <c r="AA6" s="31" t="s">
        <v>7</v>
      </c>
      <c r="AB6" s="32"/>
      <c r="AD6" s="234">
        <f t="shared" si="3"/>
        <v>44826.2</v>
      </c>
    </row>
    <row r="7" spans="1:30" ht="18.600000000000001" customHeight="1" x14ac:dyDescent="0.25">
      <c r="A7" s="23">
        <f>SUM(A6+1)</f>
        <v>3</v>
      </c>
      <c r="B7" s="24" t="s">
        <v>9</v>
      </c>
      <c r="C7" s="25">
        <f>10+380.5</f>
        <v>390.5</v>
      </c>
      <c r="D7" s="26">
        <v>6666.6666599999999</v>
      </c>
      <c r="E7" s="25">
        <v>19491.400000000001</v>
      </c>
      <c r="F7" s="27">
        <v>5333.3333300000004</v>
      </c>
      <c r="G7" s="28">
        <v>1423.8</v>
      </c>
      <c r="H7" s="27">
        <v>500</v>
      </c>
      <c r="I7" s="28">
        <v>0</v>
      </c>
      <c r="J7" s="27">
        <v>500</v>
      </c>
      <c r="K7" s="25">
        <v>8220.1</v>
      </c>
      <c r="L7" s="26">
        <v>5666.6666599999999</v>
      </c>
      <c r="M7" s="25">
        <v>0</v>
      </c>
      <c r="N7" s="81">
        <v>0</v>
      </c>
      <c r="O7" s="239">
        <f t="shared" si="4"/>
        <v>0</v>
      </c>
      <c r="P7" s="26">
        <v>3333.3333299999999</v>
      </c>
      <c r="Q7" s="25">
        <v>5707.2</v>
      </c>
      <c r="R7" s="26">
        <v>7016.6666599999999</v>
      </c>
      <c r="S7" s="184">
        <f t="shared" si="0"/>
        <v>35233</v>
      </c>
      <c r="T7" s="90">
        <f t="shared" si="1"/>
        <v>29016.666639999999</v>
      </c>
      <c r="U7" s="25">
        <v>4200.3</v>
      </c>
      <c r="V7" s="26">
        <v>400</v>
      </c>
      <c r="W7" s="92">
        <f t="shared" si="2"/>
        <v>39433.300000000003</v>
      </c>
      <c r="X7" s="95">
        <f t="shared" si="2"/>
        <v>29416.666639999999</v>
      </c>
      <c r="Y7" s="29" t="s">
        <v>176</v>
      </c>
      <c r="Z7" s="30">
        <v>26</v>
      </c>
      <c r="AA7" s="31" t="s">
        <v>7</v>
      </c>
      <c r="AB7" s="32"/>
      <c r="AD7" s="234">
        <f t="shared" si="3"/>
        <v>33726.100000000006</v>
      </c>
    </row>
    <row r="8" spans="1:30" ht="18.600000000000001" customHeight="1" x14ac:dyDescent="0.25">
      <c r="A8" s="33" t="s">
        <v>10</v>
      </c>
      <c r="B8" s="34">
        <v>36</v>
      </c>
      <c r="C8" s="35">
        <f t="shared" ref="C8:X8" si="5">SUM(C5:C7)</f>
        <v>4608.3999999999996</v>
      </c>
      <c r="D8" s="36">
        <f t="shared" si="5"/>
        <v>19999.999980000001</v>
      </c>
      <c r="E8" s="35">
        <f t="shared" si="5"/>
        <v>51934.8</v>
      </c>
      <c r="F8" s="36">
        <f t="shared" si="5"/>
        <v>15999.99999</v>
      </c>
      <c r="G8" s="35">
        <f t="shared" si="5"/>
        <v>3099.6</v>
      </c>
      <c r="H8" s="36">
        <f t="shared" si="5"/>
        <v>1500</v>
      </c>
      <c r="I8" s="35">
        <f t="shared" si="5"/>
        <v>3812</v>
      </c>
      <c r="J8" s="36">
        <f t="shared" si="5"/>
        <v>1500</v>
      </c>
      <c r="K8" s="35">
        <f t="shared" si="5"/>
        <v>49694.400000000001</v>
      </c>
      <c r="L8" s="36">
        <f t="shared" si="5"/>
        <v>16999.999980000001</v>
      </c>
      <c r="M8" s="35">
        <f>SUM(M5:M7)</f>
        <v>0</v>
      </c>
      <c r="N8" s="82">
        <f t="shared" si="5"/>
        <v>2490</v>
      </c>
      <c r="O8" s="36">
        <f t="shared" si="5"/>
        <v>2490</v>
      </c>
      <c r="P8" s="36">
        <f t="shared" si="5"/>
        <v>9999.9999900000003</v>
      </c>
      <c r="Q8" s="35">
        <f t="shared" si="5"/>
        <v>23479.3</v>
      </c>
      <c r="R8" s="36">
        <f t="shared" si="5"/>
        <v>21049.999980000001</v>
      </c>
      <c r="S8" s="35">
        <f t="shared" si="5"/>
        <v>139118.5</v>
      </c>
      <c r="T8" s="36">
        <f t="shared" si="5"/>
        <v>87049.999920000002</v>
      </c>
      <c r="U8" s="35">
        <f t="shared" si="5"/>
        <v>9276.2999999999993</v>
      </c>
      <c r="V8" s="36">
        <f t="shared" si="5"/>
        <v>1200</v>
      </c>
      <c r="W8" s="35">
        <f t="shared" si="5"/>
        <v>148394.79999999999</v>
      </c>
      <c r="X8" s="36">
        <f t="shared" si="5"/>
        <v>88249.999920000002</v>
      </c>
      <c r="Y8" s="39" t="s">
        <v>11</v>
      </c>
      <c r="Z8" s="40">
        <f>SUM(Z5:Z7)/3</f>
        <v>25.333333333333332</v>
      </c>
      <c r="AA8" s="41" t="s">
        <v>7</v>
      </c>
      <c r="AB8" s="42"/>
      <c r="AD8" s="234"/>
    </row>
    <row r="9" spans="1:30" ht="18.600000000000001" customHeight="1" x14ac:dyDescent="0.25">
      <c r="A9" s="44">
        <f>SUM(A7+1)</f>
        <v>4</v>
      </c>
      <c r="B9" s="15" t="s">
        <v>12</v>
      </c>
      <c r="C9" s="16">
        <v>654.20000000000005</v>
      </c>
      <c r="D9" s="17">
        <v>6666.6666599999999</v>
      </c>
      <c r="E9" s="16">
        <v>11561</v>
      </c>
      <c r="F9" s="18">
        <v>5333.3333300000004</v>
      </c>
      <c r="G9" s="19">
        <v>465.1</v>
      </c>
      <c r="H9" s="18">
        <v>500</v>
      </c>
      <c r="I9" s="19">
        <v>0</v>
      </c>
      <c r="J9" s="18">
        <v>500</v>
      </c>
      <c r="K9" s="16">
        <v>3881.2</v>
      </c>
      <c r="L9" s="17">
        <v>5666.6666599999999</v>
      </c>
      <c r="M9" s="16">
        <v>2120.8000000000002</v>
      </c>
      <c r="N9" s="263">
        <v>6953</v>
      </c>
      <c r="O9" s="239">
        <f>M9+N9</f>
        <v>9073.7999999999993</v>
      </c>
      <c r="P9" s="17">
        <v>3333.3333299999999</v>
      </c>
      <c r="Q9" s="16">
        <v>8526.75</v>
      </c>
      <c r="R9" s="17">
        <v>7016.6666599999999</v>
      </c>
      <c r="S9" s="91">
        <f>SUM(C9+E9+G9+I9+K9+O9+Q9)</f>
        <v>34162.050000000003</v>
      </c>
      <c r="T9" s="89">
        <f t="shared" ref="T9:T15" si="6">SUM(D9+F9+H9+J9+L9+P9+R9)</f>
        <v>29016.666639999999</v>
      </c>
      <c r="U9" s="16">
        <v>1916</v>
      </c>
      <c r="V9" s="17">
        <v>400</v>
      </c>
      <c r="W9" s="110">
        <f t="shared" ref="W9:X11" si="7">SUM(S9+U9)</f>
        <v>36078.050000000003</v>
      </c>
      <c r="X9" s="111">
        <f t="shared" si="7"/>
        <v>29416.666639999999</v>
      </c>
      <c r="Y9" s="45" t="s">
        <v>59</v>
      </c>
      <c r="Z9" s="46">
        <v>26</v>
      </c>
      <c r="AA9" s="21" t="s">
        <v>7</v>
      </c>
      <c r="AB9" s="22"/>
      <c r="AD9" s="234">
        <f>C9+E9+G9+I9+K9+M9+U9</f>
        <v>20598.3</v>
      </c>
    </row>
    <row r="10" spans="1:30" ht="18.600000000000001" customHeight="1" x14ac:dyDescent="0.25">
      <c r="A10" s="47">
        <f t="shared" ref="A10:A15" si="8">SUM(A9+1)</f>
        <v>5</v>
      </c>
      <c r="B10" s="15" t="s">
        <v>13</v>
      </c>
      <c r="C10" s="16">
        <v>506.3</v>
      </c>
      <c r="D10" s="17">
        <v>6666.6666599999999</v>
      </c>
      <c r="E10" s="16">
        <v>15153.2</v>
      </c>
      <c r="F10" s="18">
        <v>5333.3333300000004</v>
      </c>
      <c r="G10" s="19">
        <v>506.1</v>
      </c>
      <c r="H10" s="18">
        <v>500</v>
      </c>
      <c r="I10" s="19">
        <v>0</v>
      </c>
      <c r="J10" s="18">
        <v>500</v>
      </c>
      <c r="K10" s="16">
        <v>3538.2</v>
      </c>
      <c r="L10" s="17">
        <v>5666.6666599999999</v>
      </c>
      <c r="M10" s="20">
        <v>577.4</v>
      </c>
      <c r="N10" s="263">
        <v>8525</v>
      </c>
      <c r="O10" s="239">
        <f t="shared" ref="O10:O15" si="9">M10+N10</f>
        <v>9102.4</v>
      </c>
      <c r="P10" s="17">
        <v>3333.3333299999999</v>
      </c>
      <c r="Q10" s="16">
        <v>4742.8999999999996</v>
      </c>
      <c r="R10" s="17">
        <v>7016.6666599999999</v>
      </c>
      <c r="S10" s="91">
        <f t="shared" ref="S10:S15" si="10">SUM(C10+E10+G10+I10+K10+O10+Q10)</f>
        <v>33549.1</v>
      </c>
      <c r="T10" s="89">
        <f t="shared" si="6"/>
        <v>29016.666639999999</v>
      </c>
      <c r="U10" s="16">
        <v>3010.5</v>
      </c>
      <c r="V10" s="17">
        <v>400</v>
      </c>
      <c r="W10" s="110">
        <f t="shared" si="7"/>
        <v>36559.599999999999</v>
      </c>
      <c r="X10" s="111">
        <f t="shared" si="7"/>
        <v>29416.666639999999</v>
      </c>
      <c r="Y10" s="45" t="s">
        <v>59</v>
      </c>
      <c r="Z10" s="46">
        <v>27</v>
      </c>
      <c r="AA10" s="21" t="s">
        <v>7</v>
      </c>
      <c r="AB10" s="22"/>
      <c r="AD10" s="234">
        <f>C10+E10+G10+I10+K10+M10+U10</f>
        <v>23291.7</v>
      </c>
    </row>
    <row r="11" spans="1:30" ht="18.600000000000001" customHeight="1" x14ac:dyDescent="0.25">
      <c r="A11" s="47">
        <f t="shared" si="8"/>
        <v>6</v>
      </c>
      <c r="B11" s="15" t="s">
        <v>14</v>
      </c>
      <c r="C11" s="16">
        <f>5.1+140.3</f>
        <v>145.4</v>
      </c>
      <c r="D11" s="17">
        <v>6666.6666599999999</v>
      </c>
      <c r="E11" s="16">
        <v>11844.9</v>
      </c>
      <c r="F11" s="18">
        <v>5333.3333300000004</v>
      </c>
      <c r="G11" s="19">
        <v>696</v>
      </c>
      <c r="H11" s="18">
        <v>500</v>
      </c>
      <c r="I11" s="19">
        <v>0</v>
      </c>
      <c r="J11" s="18">
        <v>500</v>
      </c>
      <c r="K11" s="16">
        <v>289.2</v>
      </c>
      <c r="L11" s="17">
        <v>5666.6666599999999</v>
      </c>
      <c r="M11" s="20">
        <v>1365.1</v>
      </c>
      <c r="N11" s="263">
        <v>7956</v>
      </c>
      <c r="O11" s="239">
        <f t="shared" si="9"/>
        <v>9321.1</v>
      </c>
      <c r="P11" s="17">
        <v>3333.3333299999999</v>
      </c>
      <c r="Q11" s="16">
        <v>8158.2</v>
      </c>
      <c r="R11" s="17">
        <v>7016.6666599999999</v>
      </c>
      <c r="S11" s="91">
        <f t="shared" si="10"/>
        <v>30454.799999999999</v>
      </c>
      <c r="T11" s="89">
        <f t="shared" si="6"/>
        <v>29016.666639999999</v>
      </c>
      <c r="U11" s="16">
        <v>4223.8</v>
      </c>
      <c r="V11" s="17">
        <v>400</v>
      </c>
      <c r="W11" s="110">
        <f>SUM(S11+U11)</f>
        <v>34678.6</v>
      </c>
      <c r="X11" s="111">
        <f t="shared" si="7"/>
        <v>29416.666639999999</v>
      </c>
      <c r="Y11" s="45" t="s">
        <v>59</v>
      </c>
      <c r="Z11" s="46">
        <v>25</v>
      </c>
      <c r="AA11" s="21" t="s">
        <v>7</v>
      </c>
      <c r="AB11" s="22"/>
      <c r="AD11" s="234">
        <f t="shared" si="3"/>
        <v>18564.400000000001</v>
      </c>
    </row>
    <row r="12" spans="1:30" ht="18.600000000000001" customHeight="1" x14ac:dyDescent="0.25">
      <c r="A12" s="47">
        <f t="shared" si="8"/>
        <v>7</v>
      </c>
      <c r="B12" s="15" t="s">
        <v>15</v>
      </c>
      <c r="C12" s="16">
        <v>460.2</v>
      </c>
      <c r="D12" s="17">
        <v>6666.6666599999999</v>
      </c>
      <c r="E12" s="16">
        <v>15221.4</v>
      </c>
      <c r="F12" s="18">
        <v>5333.3333300000004</v>
      </c>
      <c r="G12" s="19">
        <v>868.4</v>
      </c>
      <c r="H12" s="18">
        <v>500</v>
      </c>
      <c r="I12" s="19">
        <v>0</v>
      </c>
      <c r="J12" s="18">
        <v>500</v>
      </c>
      <c r="K12" s="16">
        <v>0</v>
      </c>
      <c r="L12" s="17">
        <v>5666.6666599999999</v>
      </c>
      <c r="M12" s="20">
        <v>695.5</v>
      </c>
      <c r="N12" s="263">
        <v>5351</v>
      </c>
      <c r="O12" s="239">
        <f t="shared" si="9"/>
        <v>6046.5</v>
      </c>
      <c r="P12" s="17">
        <v>3333.3333299999999</v>
      </c>
      <c r="Q12" s="16">
        <v>8443.2999999999993</v>
      </c>
      <c r="R12" s="17">
        <v>7016.6666599999999</v>
      </c>
      <c r="S12" s="91">
        <f t="shared" si="10"/>
        <v>31039.8</v>
      </c>
      <c r="T12" s="89">
        <f t="shared" si="6"/>
        <v>29016.666639999999</v>
      </c>
      <c r="U12" s="16">
        <v>4009.4</v>
      </c>
      <c r="V12" s="17">
        <v>400</v>
      </c>
      <c r="W12" s="110">
        <f t="shared" ref="W12:X15" si="11">SUM(S12+U12)</f>
        <v>35049.199999999997</v>
      </c>
      <c r="X12" s="111">
        <f t="shared" si="11"/>
        <v>29416.666639999999</v>
      </c>
      <c r="Y12" s="45" t="s">
        <v>59</v>
      </c>
      <c r="Z12" s="46">
        <v>26</v>
      </c>
      <c r="AA12" s="21" t="s">
        <v>7</v>
      </c>
      <c r="AB12" s="22"/>
      <c r="AD12" s="234">
        <f t="shared" si="3"/>
        <v>21254.9</v>
      </c>
    </row>
    <row r="13" spans="1:30" ht="18.600000000000001" customHeight="1" x14ac:dyDescent="0.25">
      <c r="A13" s="47">
        <f t="shared" si="8"/>
        <v>8</v>
      </c>
      <c r="B13" s="52" t="s">
        <v>6</v>
      </c>
      <c r="C13" s="16">
        <v>1689.4</v>
      </c>
      <c r="D13" s="17">
        <v>6666.6666599999999</v>
      </c>
      <c r="E13" s="16">
        <v>15671.7</v>
      </c>
      <c r="F13" s="18">
        <v>5333.3333300000004</v>
      </c>
      <c r="G13" s="19">
        <v>877.9</v>
      </c>
      <c r="H13" s="18">
        <v>500</v>
      </c>
      <c r="I13" s="19">
        <v>4068</v>
      </c>
      <c r="J13" s="18">
        <v>500</v>
      </c>
      <c r="K13" s="16">
        <f>11152.4-I13</f>
        <v>7084.4</v>
      </c>
      <c r="L13" s="17">
        <v>5666.6666599999999</v>
      </c>
      <c r="M13" s="16">
        <v>0</v>
      </c>
      <c r="N13" s="263">
        <v>2314</v>
      </c>
      <c r="O13" s="239">
        <f t="shared" si="9"/>
        <v>2314</v>
      </c>
      <c r="P13" s="17">
        <v>3333.3333299999999</v>
      </c>
      <c r="Q13" s="16">
        <v>9519.75</v>
      </c>
      <c r="R13" s="17">
        <v>7016.6666599999999</v>
      </c>
      <c r="S13" s="91">
        <f t="shared" si="10"/>
        <v>41225.15</v>
      </c>
      <c r="T13" s="89">
        <f t="shared" si="6"/>
        <v>29016.666639999999</v>
      </c>
      <c r="U13" s="16">
        <v>4327.2</v>
      </c>
      <c r="V13" s="17">
        <v>400</v>
      </c>
      <c r="W13" s="110">
        <f t="shared" si="11"/>
        <v>45552.35</v>
      </c>
      <c r="X13" s="111">
        <f t="shared" si="11"/>
        <v>29416.666639999999</v>
      </c>
      <c r="Y13" s="45" t="s">
        <v>59</v>
      </c>
      <c r="Z13" s="46">
        <v>30</v>
      </c>
      <c r="AA13" s="21" t="s">
        <v>7</v>
      </c>
      <c r="AB13" s="22"/>
      <c r="AD13" s="234">
        <f t="shared" si="3"/>
        <v>33718.6</v>
      </c>
    </row>
    <row r="14" spans="1:30" s="43" customFormat="1" ht="18.600000000000001" customHeight="1" x14ac:dyDescent="0.25">
      <c r="A14" s="23">
        <f t="shared" si="8"/>
        <v>9</v>
      </c>
      <c r="B14" s="24" t="s">
        <v>8</v>
      </c>
      <c r="C14" s="25">
        <v>3358</v>
      </c>
      <c r="D14" s="26">
        <v>6666.6666599999999</v>
      </c>
      <c r="E14" s="25">
        <v>18383.900000000001</v>
      </c>
      <c r="F14" s="27">
        <v>5333.3333300000004</v>
      </c>
      <c r="G14" s="28">
        <v>1305.8</v>
      </c>
      <c r="H14" s="27">
        <v>500</v>
      </c>
      <c r="I14" s="28">
        <v>7844.5</v>
      </c>
      <c r="J14" s="27">
        <v>500</v>
      </c>
      <c r="K14" s="25">
        <f>33030.6-I14</f>
        <v>25186.1</v>
      </c>
      <c r="L14" s="26">
        <v>5666.6666599999999</v>
      </c>
      <c r="M14" s="25">
        <v>0</v>
      </c>
      <c r="N14" s="81">
        <v>0</v>
      </c>
      <c r="O14" s="81">
        <f t="shared" si="9"/>
        <v>0</v>
      </c>
      <c r="P14" s="26">
        <v>3333.3333299999999</v>
      </c>
      <c r="Q14" s="25">
        <v>14059.8</v>
      </c>
      <c r="R14" s="26">
        <v>7016.6666599999999</v>
      </c>
      <c r="S14" s="184">
        <f t="shared" si="10"/>
        <v>70138.100000000006</v>
      </c>
      <c r="T14" s="90">
        <f t="shared" si="6"/>
        <v>29016.666639999999</v>
      </c>
      <c r="U14" s="25">
        <v>5861.5</v>
      </c>
      <c r="V14" s="26">
        <v>400</v>
      </c>
      <c r="W14" s="424">
        <f t="shared" si="11"/>
        <v>75999.600000000006</v>
      </c>
      <c r="X14" s="95">
        <f t="shared" si="11"/>
        <v>29416.666639999999</v>
      </c>
      <c r="Y14" s="29" t="s">
        <v>59</v>
      </c>
      <c r="Z14" s="30">
        <v>28</v>
      </c>
      <c r="AA14" s="31" t="s">
        <v>7</v>
      </c>
      <c r="AB14" s="32"/>
      <c r="AD14" s="234">
        <f t="shared" si="3"/>
        <v>61939.8</v>
      </c>
    </row>
    <row r="15" spans="1:30" ht="18.600000000000001" customHeight="1" x14ac:dyDescent="0.25">
      <c r="A15" s="23">
        <f t="shared" si="8"/>
        <v>10</v>
      </c>
      <c r="B15" s="24" t="s">
        <v>9</v>
      </c>
      <c r="C15" s="25">
        <v>5876.1</v>
      </c>
      <c r="D15" s="26">
        <v>6666.6666599999999</v>
      </c>
      <c r="E15" s="25">
        <v>20365.3</v>
      </c>
      <c r="F15" s="27">
        <v>5333.3333300000004</v>
      </c>
      <c r="G15" s="28">
        <v>1436.7</v>
      </c>
      <c r="H15" s="27">
        <v>500</v>
      </c>
      <c r="I15" s="28">
        <v>0</v>
      </c>
      <c r="J15" s="27">
        <v>500</v>
      </c>
      <c r="K15" s="25">
        <v>1011.2</v>
      </c>
      <c r="L15" s="26">
        <v>5666.6666599999999</v>
      </c>
      <c r="M15" s="25">
        <v>0</v>
      </c>
      <c r="N15" s="81">
        <v>0</v>
      </c>
      <c r="O15" s="81">
        <f t="shared" si="9"/>
        <v>0</v>
      </c>
      <c r="P15" s="26">
        <v>3333.3333299999999</v>
      </c>
      <c r="Q15" s="25">
        <v>5183.6000000000004</v>
      </c>
      <c r="R15" s="26">
        <v>7016.6666599999999</v>
      </c>
      <c r="S15" s="184">
        <f t="shared" si="10"/>
        <v>33872.9</v>
      </c>
      <c r="T15" s="90">
        <f t="shared" si="6"/>
        <v>29016.666639999999</v>
      </c>
      <c r="U15" s="25">
        <v>10061.299999999999</v>
      </c>
      <c r="V15" s="26">
        <v>400</v>
      </c>
      <c r="W15" s="92">
        <f>SUM(S15+U15)</f>
        <v>43934.2</v>
      </c>
      <c r="X15" s="95">
        <f t="shared" si="11"/>
        <v>29416.666639999999</v>
      </c>
      <c r="Y15" s="29" t="s">
        <v>59</v>
      </c>
      <c r="Z15" s="30">
        <v>27</v>
      </c>
      <c r="AA15" s="31" t="s">
        <v>7</v>
      </c>
      <c r="AB15" s="32"/>
      <c r="AD15" s="234">
        <f t="shared" si="3"/>
        <v>38750.600000000006</v>
      </c>
    </row>
    <row r="16" spans="1:30" ht="18.600000000000001" customHeight="1" x14ac:dyDescent="0.25">
      <c r="A16" s="33" t="s">
        <v>10</v>
      </c>
      <c r="B16" s="34">
        <f>SUM(B8+1)</f>
        <v>37</v>
      </c>
      <c r="C16" s="35">
        <f t="shared" ref="C16:X16" si="12">SUM(C9:C15)</f>
        <v>12689.6</v>
      </c>
      <c r="D16" s="36">
        <f t="shared" si="12"/>
        <v>46666.666620000004</v>
      </c>
      <c r="E16" s="35">
        <f>SUM(E9:E15)</f>
        <v>108201.40000000001</v>
      </c>
      <c r="F16" s="36">
        <f t="shared" si="12"/>
        <v>37333.333310000002</v>
      </c>
      <c r="G16" s="35">
        <f t="shared" si="12"/>
        <v>6156</v>
      </c>
      <c r="H16" s="36">
        <f t="shared" si="12"/>
        <v>3500</v>
      </c>
      <c r="I16" s="35">
        <f>SUM(I9:I15)</f>
        <v>11912.5</v>
      </c>
      <c r="J16" s="36">
        <f>SUM(J9:J15)</f>
        <v>3500</v>
      </c>
      <c r="K16" s="35">
        <f t="shared" si="12"/>
        <v>40990.299999999996</v>
      </c>
      <c r="L16" s="36">
        <f t="shared" si="12"/>
        <v>39666.666620000004</v>
      </c>
      <c r="M16" s="35">
        <f t="shared" ref="M16:P16" si="13">SUM(M9:M15)</f>
        <v>4758.8</v>
      </c>
      <c r="N16" s="82">
        <f t="shared" si="13"/>
        <v>31099</v>
      </c>
      <c r="O16" s="38">
        <f t="shared" si="13"/>
        <v>35857.799999999996</v>
      </c>
      <c r="P16" s="37">
        <f t="shared" si="13"/>
        <v>23333.333310000002</v>
      </c>
      <c r="Q16" s="35">
        <f t="shared" si="12"/>
        <v>58634.299999999996</v>
      </c>
      <c r="R16" s="36">
        <f t="shared" si="12"/>
        <v>49116.666620000004</v>
      </c>
      <c r="S16" s="35">
        <f t="shared" si="12"/>
        <v>274441.90000000002</v>
      </c>
      <c r="T16" s="36">
        <f t="shared" si="12"/>
        <v>203116.66648000001</v>
      </c>
      <c r="U16" s="35">
        <f t="shared" si="12"/>
        <v>33409.699999999997</v>
      </c>
      <c r="V16" s="36">
        <f t="shared" si="12"/>
        <v>2800</v>
      </c>
      <c r="W16" s="35">
        <f t="shared" si="12"/>
        <v>307851.60000000003</v>
      </c>
      <c r="X16" s="36">
        <f t="shared" si="12"/>
        <v>205916.66648000001</v>
      </c>
      <c r="Y16" s="39"/>
      <c r="Z16" s="40">
        <f>SUM(Z9:Z15)/7</f>
        <v>27</v>
      </c>
      <c r="AA16" s="41" t="s">
        <v>7</v>
      </c>
      <c r="AB16" s="42"/>
      <c r="AD16" s="234"/>
    </row>
    <row r="17" spans="1:30" ht="18.600000000000001" customHeight="1" x14ac:dyDescent="0.25">
      <c r="A17" s="44">
        <f>SUM(A15+1)</f>
        <v>11</v>
      </c>
      <c r="B17" s="15" t="s">
        <v>12</v>
      </c>
      <c r="C17" s="49">
        <v>968.8</v>
      </c>
      <c r="D17" s="17">
        <v>6666.6666599999999</v>
      </c>
      <c r="E17" s="49">
        <v>12105.5</v>
      </c>
      <c r="F17" s="18">
        <v>5333.3333300000004</v>
      </c>
      <c r="G17" s="19">
        <v>954</v>
      </c>
      <c r="H17" s="18">
        <v>500</v>
      </c>
      <c r="I17" s="19">
        <v>0</v>
      </c>
      <c r="J17" s="18">
        <v>500</v>
      </c>
      <c r="K17" s="16">
        <v>0</v>
      </c>
      <c r="L17" s="17">
        <v>5666.6666599999999</v>
      </c>
      <c r="M17" s="16">
        <v>1650.3</v>
      </c>
      <c r="N17" s="263">
        <v>3943</v>
      </c>
      <c r="O17" s="239">
        <f>M17+N17</f>
        <v>5593.3</v>
      </c>
      <c r="P17" s="17">
        <v>3333.3333299999999</v>
      </c>
      <c r="Q17" s="16">
        <v>8359</v>
      </c>
      <c r="R17" s="17">
        <v>7016.6666599999999</v>
      </c>
      <c r="S17" s="91">
        <f t="shared" ref="S17:S23" si="14">SUM(C17+E17+G17+I17+K17+O17+Q17)</f>
        <v>27980.6</v>
      </c>
      <c r="T17" s="89">
        <f t="shared" ref="T17:T23" si="15">SUM(D17+F17+H17+J17+L17+P17+R17)</f>
        <v>29016.666639999999</v>
      </c>
      <c r="U17" s="16">
        <v>4772.8</v>
      </c>
      <c r="V17" s="17">
        <v>400</v>
      </c>
      <c r="W17" s="110">
        <f t="shared" ref="W17:X23" si="16">SUM(S17+U17)</f>
        <v>32753.399999999998</v>
      </c>
      <c r="X17" s="111">
        <f t="shared" si="16"/>
        <v>29416.666639999999</v>
      </c>
      <c r="Y17" s="45" t="s">
        <v>59</v>
      </c>
      <c r="Z17" s="46">
        <v>28</v>
      </c>
      <c r="AA17" s="21" t="s">
        <v>7</v>
      </c>
      <c r="AB17" s="22"/>
      <c r="AD17" s="234">
        <f t="shared" si="3"/>
        <v>20451.399999999998</v>
      </c>
    </row>
    <row r="18" spans="1:30" ht="18.600000000000001" customHeight="1" x14ac:dyDescent="0.25">
      <c r="A18" s="47">
        <f t="shared" ref="A18:A23" si="17">SUM(A17+1)</f>
        <v>12</v>
      </c>
      <c r="B18" s="15" t="s">
        <v>13</v>
      </c>
      <c r="C18" s="16">
        <v>1231.8</v>
      </c>
      <c r="D18" s="17">
        <v>6666.6666599999999</v>
      </c>
      <c r="E18" s="16">
        <v>11985.9</v>
      </c>
      <c r="F18" s="18">
        <v>5333.3333300000004</v>
      </c>
      <c r="G18" s="19">
        <v>527</v>
      </c>
      <c r="H18" s="18">
        <v>500</v>
      </c>
      <c r="I18" s="19">
        <v>0</v>
      </c>
      <c r="J18" s="18">
        <v>500</v>
      </c>
      <c r="K18" s="16">
        <v>129.5</v>
      </c>
      <c r="L18" s="17">
        <v>5666.6666599999999</v>
      </c>
      <c r="M18" s="20">
        <v>772.2</v>
      </c>
      <c r="N18" s="263">
        <v>6832</v>
      </c>
      <c r="O18" s="239">
        <f t="shared" ref="O18:O23" si="18">M18+N18</f>
        <v>7604.2</v>
      </c>
      <c r="P18" s="17">
        <v>3333.3333299999999</v>
      </c>
      <c r="Q18" s="16">
        <v>8352.6</v>
      </c>
      <c r="R18" s="17">
        <v>7016.6666599999999</v>
      </c>
      <c r="S18" s="91">
        <f t="shared" si="14"/>
        <v>29831</v>
      </c>
      <c r="T18" s="89">
        <f t="shared" si="15"/>
        <v>29016.666639999999</v>
      </c>
      <c r="U18" s="16">
        <v>1603.4</v>
      </c>
      <c r="V18" s="17">
        <v>400</v>
      </c>
      <c r="W18" s="110">
        <f t="shared" si="16"/>
        <v>31434.400000000001</v>
      </c>
      <c r="X18" s="111">
        <f t="shared" si="16"/>
        <v>29416.666639999999</v>
      </c>
      <c r="Y18" s="45" t="s">
        <v>176</v>
      </c>
      <c r="Z18" s="46">
        <v>27</v>
      </c>
      <c r="AA18" s="21" t="s">
        <v>7</v>
      </c>
      <c r="AB18" s="22"/>
      <c r="AD18" s="234">
        <f t="shared" si="3"/>
        <v>16249.8</v>
      </c>
    </row>
    <row r="19" spans="1:30" ht="18.600000000000001" customHeight="1" x14ac:dyDescent="0.25">
      <c r="A19" s="47">
        <f t="shared" si="17"/>
        <v>13</v>
      </c>
      <c r="B19" s="15" t="s">
        <v>14</v>
      </c>
      <c r="C19" s="16">
        <v>8462.9</v>
      </c>
      <c r="D19" s="17">
        <v>6666.6666599999999</v>
      </c>
      <c r="E19" s="16">
        <v>1045.3</v>
      </c>
      <c r="F19" s="18">
        <v>5333.3333300000004</v>
      </c>
      <c r="G19" s="19">
        <v>318.7</v>
      </c>
      <c r="H19" s="18">
        <v>500</v>
      </c>
      <c r="I19" s="19">
        <v>0</v>
      </c>
      <c r="J19" s="18">
        <v>500</v>
      </c>
      <c r="K19" s="16">
        <v>0</v>
      </c>
      <c r="L19" s="17">
        <v>5666.6666599999999</v>
      </c>
      <c r="M19" s="20">
        <v>557.29999999999995</v>
      </c>
      <c r="N19" s="263">
        <v>7474</v>
      </c>
      <c r="O19" s="239">
        <f t="shared" si="18"/>
        <v>8031.3</v>
      </c>
      <c r="P19" s="17">
        <v>3333.3333299999999</v>
      </c>
      <c r="Q19" s="16">
        <v>7438.3</v>
      </c>
      <c r="R19" s="17">
        <v>7016.6666599999999</v>
      </c>
      <c r="S19" s="91">
        <f t="shared" si="14"/>
        <v>25296.5</v>
      </c>
      <c r="T19" s="89">
        <f t="shared" si="15"/>
        <v>29016.666639999999</v>
      </c>
      <c r="U19" s="16">
        <v>0</v>
      </c>
      <c r="V19" s="17">
        <v>400</v>
      </c>
      <c r="W19" s="110">
        <f t="shared" si="16"/>
        <v>25296.5</v>
      </c>
      <c r="X19" s="111">
        <f t="shared" si="16"/>
        <v>29416.666639999999</v>
      </c>
      <c r="Y19" s="45" t="s">
        <v>166</v>
      </c>
      <c r="Z19" s="46">
        <v>18</v>
      </c>
      <c r="AA19" s="21" t="s">
        <v>7</v>
      </c>
      <c r="AB19" s="22"/>
      <c r="AD19" s="234">
        <f t="shared" si="3"/>
        <v>10384.199999999999</v>
      </c>
    </row>
    <row r="20" spans="1:30" ht="18.600000000000001" customHeight="1" x14ac:dyDescent="0.25">
      <c r="A20" s="47">
        <f t="shared" si="17"/>
        <v>14</v>
      </c>
      <c r="B20" s="15" t="s">
        <v>15</v>
      </c>
      <c r="C20" s="16">
        <v>7226.2</v>
      </c>
      <c r="D20" s="17">
        <v>6666.6666599999999</v>
      </c>
      <c r="E20" s="16">
        <v>1066.5999999999999</v>
      </c>
      <c r="F20" s="18">
        <v>5333.3333300000004</v>
      </c>
      <c r="G20" s="19">
        <v>512.5</v>
      </c>
      <c r="H20" s="18">
        <v>500</v>
      </c>
      <c r="I20" s="19">
        <v>0</v>
      </c>
      <c r="J20" s="18">
        <v>500</v>
      </c>
      <c r="K20" s="16">
        <v>7966.9</v>
      </c>
      <c r="L20" s="17">
        <v>5666.6666599999999</v>
      </c>
      <c r="M20" s="20">
        <v>702.6</v>
      </c>
      <c r="N20" s="123">
        <v>7578</v>
      </c>
      <c r="O20" s="239">
        <f t="shared" si="18"/>
        <v>8280.6</v>
      </c>
      <c r="P20" s="17">
        <v>3333.3333299999999</v>
      </c>
      <c r="Q20" s="16">
        <v>6873.3</v>
      </c>
      <c r="R20" s="17">
        <v>7016.6666599999999</v>
      </c>
      <c r="S20" s="91">
        <f t="shared" si="14"/>
        <v>31926.099999999995</v>
      </c>
      <c r="T20" s="89">
        <f t="shared" si="15"/>
        <v>29016.666639999999</v>
      </c>
      <c r="U20" s="16">
        <v>0</v>
      </c>
      <c r="V20" s="17">
        <v>400</v>
      </c>
      <c r="W20" s="110">
        <f t="shared" si="16"/>
        <v>31926.099999999995</v>
      </c>
      <c r="X20" s="111">
        <f t="shared" si="16"/>
        <v>29416.666639999999</v>
      </c>
      <c r="Y20" s="45" t="s">
        <v>166</v>
      </c>
      <c r="Z20" s="46">
        <v>16</v>
      </c>
      <c r="AA20" s="21" t="s">
        <v>7</v>
      </c>
      <c r="AB20" s="22"/>
      <c r="AD20" s="234">
        <f t="shared" si="3"/>
        <v>17474.799999999996</v>
      </c>
    </row>
    <row r="21" spans="1:30" ht="18.600000000000001" customHeight="1" x14ac:dyDescent="0.25">
      <c r="A21" s="47">
        <f t="shared" si="17"/>
        <v>15</v>
      </c>
      <c r="B21" s="52" t="s">
        <v>6</v>
      </c>
      <c r="C21" s="16">
        <f>609.8+321.4</f>
        <v>931.19999999999993</v>
      </c>
      <c r="D21" s="17">
        <v>6666.6666599999999</v>
      </c>
      <c r="E21" s="16">
        <v>12738.5</v>
      </c>
      <c r="F21" s="18">
        <v>5333.3333300000004</v>
      </c>
      <c r="G21" s="19">
        <v>846.2</v>
      </c>
      <c r="H21" s="18">
        <v>500</v>
      </c>
      <c r="I21" s="19">
        <v>0</v>
      </c>
      <c r="J21" s="18">
        <v>500</v>
      </c>
      <c r="K21" s="16">
        <v>19956.7</v>
      </c>
      <c r="L21" s="17">
        <v>5666.6666599999999</v>
      </c>
      <c r="M21" s="16">
        <v>0</v>
      </c>
      <c r="N21" s="123">
        <v>1219</v>
      </c>
      <c r="O21" s="239">
        <f t="shared" si="18"/>
        <v>1219</v>
      </c>
      <c r="P21" s="17">
        <v>3333.3333299999999</v>
      </c>
      <c r="Q21" s="16">
        <v>7749.4</v>
      </c>
      <c r="R21" s="17">
        <v>7016.6666599999999</v>
      </c>
      <c r="S21" s="91">
        <f t="shared" si="14"/>
        <v>43441.000000000007</v>
      </c>
      <c r="T21" s="89">
        <f t="shared" si="15"/>
        <v>29016.666639999999</v>
      </c>
      <c r="U21" s="16">
        <v>806.1</v>
      </c>
      <c r="V21" s="17">
        <v>400</v>
      </c>
      <c r="W21" s="110">
        <f t="shared" si="16"/>
        <v>44247.100000000006</v>
      </c>
      <c r="X21" s="111">
        <f t="shared" si="16"/>
        <v>29416.666639999999</v>
      </c>
      <c r="Y21" s="45" t="s">
        <v>63</v>
      </c>
      <c r="Z21" s="46">
        <v>20</v>
      </c>
      <c r="AA21" s="21" t="s">
        <v>7</v>
      </c>
      <c r="AB21" s="22"/>
      <c r="AD21" s="234">
        <f t="shared" si="3"/>
        <v>35278.700000000004</v>
      </c>
    </row>
    <row r="22" spans="1:30" s="43" customFormat="1" ht="18.600000000000001" customHeight="1" x14ac:dyDescent="0.25">
      <c r="A22" s="23">
        <f t="shared" si="17"/>
        <v>16</v>
      </c>
      <c r="B22" s="24" t="s">
        <v>8</v>
      </c>
      <c r="C22" s="25">
        <v>7202.4</v>
      </c>
      <c r="D22" s="26">
        <v>6666.6666599999999</v>
      </c>
      <c r="E22" s="25">
        <v>8126.5</v>
      </c>
      <c r="F22" s="27">
        <v>5333.3333300000004</v>
      </c>
      <c r="G22" s="28">
        <v>1344</v>
      </c>
      <c r="H22" s="27">
        <v>500</v>
      </c>
      <c r="I22" s="28">
        <v>1443</v>
      </c>
      <c r="J22" s="27">
        <v>500</v>
      </c>
      <c r="K22" s="25">
        <f>26592-I22</f>
        <v>25149</v>
      </c>
      <c r="L22" s="26">
        <v>5666.6666599999999</v>
      </c>
      <c r="M22" s="25">
        <v>0</v>
      </c>
      <c r="N22" s="81">
        <v>0</v>
      </c>
      <c r="O22" s="81">
        <f t="shared" si="18"/>
        <v>0</v>
      </c>
      <c r="P22" s="26">
        <v>3333.3333299999999</v>
      </c>
      <c r="Q22" s="25">
        <v>12855.4</v>
      </c>
      <c r="R22" s="26">
        <v>7016.6666599999999</v>
      </c>
      <c r="S22" s="184">
        <f t="shared" si="14"/>
        <v>56120.3</v>
      </c>
      <c r="T22" s="90">
        <f t="shared" si="15"/>
        <v>29016.666639999999</v>
      </c>
      <c r="U22" s="25">
        <v>1653</v>
      </c>
      <c r="V22" s="26">
        <v>400</v>
      </c>
      <c r="W22" s="92">
        <f t="shared" si="16"/>
        <v>57773.3</v>
      </c>
      <c r="X22" s="95">
        <f t="shared" si="16"/>
        <v>29416.666639999999</v>
      </c>
      <c r="Y22" s="29" t="s">
        <v>188</v>
      </c>
      <c r="Z22" s="30">
        <v>25</v>
      </c>
      <c r="AA22" s="31" t="s">
        <v>7</v>
      </c>
      <c r="AB22" s="32"/>
      <c r="AD22" s="234">
        <f t="shared" si="3"/>
        <v>44917.9</v>
      </c>
    </row>
    <row r="23" spans="1:30" ht="18.600000000000001" customHeight="1" x14ac:dyDescent="0.25">
      <c r="A23" s="23">
        <f t="shared" si="17"/>
        <v>17</v>
      </c>
      <c r="B23" s="53" t="s">
        <v>9</v>
      </c>
      <c r="C23" s="25">
        <v>1141</v>
      </c>
      <c r="D23" s="26">
        <v>6666.6666599999999</v>
      </c>
      <c r="E23" s="25">
        <v>20704.8</v>
      </c>
      <c r="F23" s="27">
        <v>5333.3333300000004</v>
      </c>
      <c r="G23" s="28">
        <v>1350.5</v>
      </c>
      <c r="H23" s="27">
        <v>500</v>
      </c>
      <c r="I23" s="28">
        <v>0</v>
      </c>
      <c r="J23" s="27">
        <v>500</v>
      </c>
      <c r="K23" s="25">
        <v>2795.4</v>
      </c>
      <c r="L23" s="26">
        <v>5666.6666599999999</v>
      </c>
      <c r="M23" s="25">
        <v>18</v>
      </c>
      <c r="N23" s="81">
        <v>1665</v>
      </c>
      <c r="O23" s="81">
        <f t="shared" si="18"/>
        <v>1683</v>
      </c>
      <c r="P23" s="26">
        <v>3333.3333299999999</v>
      </c>
      <c r="Q23" s="25">
        <v>5206</v>
      </c>
      <c r="R23" s="26">
        <v>7016.6666599999999</v>
      </c>
      <c r="S23" s="184">
        <f t="shared" si="14"/>
        <v>32880.699999999997</v>
      </c>
      <c r="T23" s="90">
        <f t="shared" si="15"/>
        <v>29016.666639999999</v>
      </c>
      <c r="U23" s="25">
        <v>3908.1</v>
      </c>
      <c r="V23" s="26">
        <v>400</v>
      </c>
      <c r="W23" s="92">
        <f t="shared" si="16"/>
        <v>36788.799999999996</v>
      </c>
      <c r="X23" s="95">
        <f t="shared" si="16"/>
        <v>29416.666639999999</v>
      </c>
      <c r="Y23" s="29" t="s">
        <v>176</v>
      </c>
      <c r="Z23" s="30">
        <v>26</v>
      </c>
      <c r="AA23" s="31" t="s">
        <v>7</v>
      </c>
      <c r="AB23" s="32"/>
      <c r="AD23" s="234">
        <f t="shared" si="3"/>
        <v>29917.8</v>
      </c>
    </row>
    <row r="24" spans="1:30" ht="18.600000000000001" customHeight="1" x14ac:dyDescent="0.25">
      <c r="A24" s="33" t="s">
        <v>10</v>
      </c>
      <c r="B24" s="34">
        <f>SUM(B16+1)</f>
        <v>38</v>
      </c>
      <c r="C24" s="35">
        <f t="shared" ref="C24:X24" si="19">SUM(C17:C23)</f>
        <v>27164.300000000003</v>
      </c>
      <c r="D24" s="36">
        <f t="shared" si="19"/>
        <v>46666.666620000004</v>
      </c>
      <c r="E24" s="35">
        <f t="shared" si="19"/>
        <v>67773.100000000006</v>
      </c>
      <c r="F24" s="37">
        <f t="shared" si="19"/>
        <v>37333.333310000002</v>
      </c>
      <c r="G24" s="38">
        <f t="shared" si="19"/>
        <v>5852.9</v>
      </c>
      <c r="H24" s="37">
        <f t="shared" si="19"/>
        <v>3500</v>
      </c>
      <c r="I24" s="38">
        <f>SUM(I17:I23)</f>
        <v>1443</v>
      </c>
      <c r="J24" s="37">
        <f>SUM(J17:J23)</f>
        <v>3500</v>
      </c>
      <c r="K24" s="35">
        <f t="shared" si="19"/>
        <v>55997.5</v>
      </c>
      <c r="L24" s="36">
        <f t="shared" si="19"/>
        <v>39666.666620000004</v>
      </c>
      <c r="M24" s="35">
        <f t="shared" ref="M24:P24" si="20">SUM(M17:M23)</f>
        <v>3700.4</v>
      </c>
      <c r="N24" s="38">
        <f t="shared" si="20"/>
        <v>28711</v>
      </c>
      <c r="O24" s="82">
        <f t="shared" si="20"/>
        <v>32411.4</v>
      </c>
      <c r="P24" s="36">
        <f t="shared" si="20"/>
        <v>23333.333310000002</v>
      </c>
      <c r="Q24" s="35">
        <f t="shared" si="19"/>
        <v>56834</v>
      </c>
      <c r="R24" s="36">
        <f t="shared" si="19"/>
        <v>49116.666620000004</v>
      </c>
      <c r="S24" s="35">
        <f t="shared" si="19"/>
        <v>247476.2</v>
      </c>
      <c r="T24" s="36">
        <f t="shared" si="19"/>
        <v>203116.66648000001</v>
      </c>
      <c r="U24" s="35">
        <f t="shared" si="19"/>
        <v>12743.400000000001</v>
      </c>
      <c r="V24" s="36">
        <f t="shared" si="19"/>
        <v>2800</v>
      </c>
      <c r="W24" s="35">
        <f t="shared" si="19"/>
        <v>260219.59999999998</v>
      </c>
      <c r="X24" s="36">
        <f t="shared" si="19"/>
        <v>205916.66648000001</v>
      </c>
      <c r="Y24" s="39" t="s">
        <v>11</v>
      </c>
      <c r="Z24" s="40">
        <f>SUM(Z17:Z23)/7</f>
        <v>22.857142857142858</v>
      </c>
      <c r="AA24" s="41" t="s">
        <v>7</v>
      </c>
      <c r="AB24" s="42"/>
      <c r="AD24" s="234"/>
    </row>
    <row r="25" spans="1:30" ht="18.600000000000001" customHeight="1" x14ac:dyDescent="0.25">
      <c r="A25" s="44">
        <f>SUM(A23+1)</f>
        <v>18</v>
      </c>
      <c r="B25" s="15" t="s">
        <v>12</v>
      </c>
      <c r="C25" s="16">
        <v>8012</v>
      </c>
      <c r="D25" s="17">
        <v>6666.6666599999999</v>
      </c>
      <c r="E25" s="16">
        <v>0</v>
      </c>
      <c r="F25" s="18">
        <v>5333.3333300000004</v>
      </c>
      <c r="G25" s="19">
        <v>48.5</v>
      </c>
      <c r="H25" s="18">
        <v>500</v>
      </c>
      <c r="I25" s="19">
        <v>0</v>
      </c>
      <c r="J25" s="18">
        <v>500</v>
      </c>
      <c r="K25" s="16">
        <v>0</v>
      </c>
      <c r="L25" s="17">
        <v>5666.6666599999999</v>
      </c>
      <c r="M25" s="16">
        <v>1156.8</v>
      </c>
      <c r="N25" s="123">
        <v>3491</v>
      </c>
      <c r="O25" s="239">
        <f>M25+N25</f>
        <v>4647.8</v>
      </c>
      <c r="P25" s="17">
        <v>3333.3333299999999</v>
      </c>
      <c r="Q25" s="16">
        <v>7009</v>
      </c>
      <c r="R25" s="17">
        <v>7016.6666599999999</v>
      </c>
      <c r="S25" s="91">
        <f t="shared" ref="S25:S31" si="21">SUM(C25+E25+G25+I25+K25+O25+Q25)</f>
        <v>19717.3</v>
      </c>
      <c r="T25" s="89">
        <f t="shared" ref="T25:T31" si="22">SUM(D25+F25+H25+J25+L25+P25+R25)</f>
        <v>29016.666639999999</v>
      </c>
      <c r="U25" s="16">
        <v>0</v>
      </c>
      <c r="V25" s="17">
        <v>400</v>
      </c>
      <c r="W25" s="110">
        <f t="shared" ref="W25:X31" si="23">SUM(S25+U25)</f>
        <v>19717.3</v>
      </c>
      <c r="X25" s="111">
        <f t="shared" si="23"/>
        <v>29416.666639999999</v>
      </c>
      <c r="Y25" s="50" t="s">
        <v>175</v>
      </c>
      <c r="Z25" s="51">
        <v>20</v>
      </c>
      <c r="AA25" s="21" t="s">
        <v>7</v>
      </c>
      <c r="AB25" s="22"/>
      <c r="AD25" s="234">
        <f t="shared" si="3"/>
        <v>9217.2999999999993</v>
      </c>
    </row>
    <row r="26" spans="1:30" ht="18.600000000000001" customHeight="1" x14ac:dyDescent="0.25">
      <c r="A26" s="47">
        <f t="shared" ref="A26:A31" si="24">SUM(A25+1)</f>
        <v>19</v>
      </c>
      <c r="B26" s="15" t="s">
        <v>13</v>
      </c>
      <c r="C26" s="16">
        <v>9523.2999999999993</v>
      </c>
      <c r="D26" s="17">
        <v>6666.6666599999999</v>
      </c>
      <c r="E26" s="16">
        <v>1204.9000000000001</v>
      </c>
      <c r="F26" s="18">
        <v>5333.3333300000004</v>
      </c>
      <c r="G26" s="19">
        <v>417.9</v>
      </c>
      <c r="H26" s="18">
        <v>500</v>
      </c>
      <c r="I26" s="19">
        <v>0</v>
      </c>
      <c r="J26" s="18">
        <v>500</v>
      </c>
      <c r="K26" s="16">
        <v>0</v>
      </c>
      <c r="L26" s="17">
        <v>5666.6666599999999</v>
      </c>
      <c r="M26" s="20">
        <v>1419.2</v>
      </c>
      <c r="N26" s="263">
        <v>4947</v>
      </c>
      <c r="O26" s="239">
        <f t="shared" ref="O26:O31" si="25">M26+N26</f>
        <v>6366.2</v>
      </c>
      <c r="P26" s="17">
        <v>3333.3333299999999</v>
      </c>
      <c r="Q26" s="16">
        <v>6463.7</v>
      </c>
      <c r="R26" s="17">
        <v>7016.6666599999999</v>
      </c>
      <c r="S26" s="91">
        <f t="shared" si="21"/>
        <v>23976</v>
      </c>
      <c r="T26" s="89">
        <f t="shared" si="22"/>
        <v>29016.666639999999</v>
      </c>
      <c r="U26" s="16">
        <v>0</v>
      </c>
      <c r="V26" s="17">
        <v>400</v>
      </c>
      <c r="W26" s="110">
        <f t="shared" si="23"/>
        <v>23976</v>
      </c>
      <c r="X26" s="111">
        <f t="shared" si="23"/>
        <v>29416.666639999999</v>
      </c>
      <c r="Y26" s="45" t="s">
        <v>187</v>
      </c>
      <c r="Z26" s="46">
        <v>21</v>
      </c>
      <c r="AA26" s="21" t="s">
        <v>7</v>
      </c>
      <c r="AB26" s="22"/>
      <c r="AD26" s="234">
        <f t="shared" si="3"/>
        <v>12565.3</v>
      </c>
    </row>
    <row r="27" spans="1:30" ht="18.600000000000001" customHeight="1" x14ac:dyDescent="0.25">
      <c r="A27" s="47">
        <f t="shared" si="24"/>
        <v>20</v>
      </c>
      <c r="B27" s="15" t="s">
        <v>14</v>
      </c>
      <c r="C27" s="16">
        <v>700.6</v>
      </c>
      <c r="D27" s="17">
        <v>6666.6666599999999</v>
      </c>
      <c r="E27" s="16">
        <v>9683.2000000000007</v>
      </c>
      <c r="F27" s="18">
        <v>5333.3333300000004</v>
      </c>
      <c r="G27" s="19">
        <v>1275.0999999999999</v>
      </c>
      <c r="H27" s="18">
        <v>500</v>
      </c>
      <c r="I27" s="19">
        <v>0</v>
      </c>
      <c r="J27" s="18">
        <v>500</v>
      </c>
      <c r="K27" s="16">
        <v>0</v>
      </c>
      <c r="L27" s="17">
        <v>5666.6666599999999</v>
      </c>
      <c r="M27" s="20">
        <v>2382.8000000000002</v>
      </c>
      <c r="N27" s="263">
        <v>7095</v>
      </c>
      <c r="O27" s="239">
        <f t="shared" si="25"/>
        <v>9477.7999999999993</v>
      </c>
      <c r="P27" s="17">
        <v>3333.3333299999999</v>
      </c>
      <c r="Q27" s="16">
        <v>8639</v>
      </c>
      <c r="R27" s="17">
        <v>7016.6666599999999</v>
      </c>
      <c r="S27" s="91">
        <f t="shared" si="21"/>
        <v>29775.7</v>
      </c>
      <c r="T27" s="89">
        <f t="shared" si="22"/>
        <v>29016.666639999999</v>
      </c>
      <c r="U27" s="16">
        <v>1561.1</v>
      </c>
      <c r="V27" s="17">
        <v>400</v>
      </c>
      <c r="W27" s="110">
        <f t="shared" si="23"/>
        <v>31336.799999999999</v>
      </c>
      <c r="X27" s="111">
        <f t="shared" si="23"/>
        <v>29416.666639999999</v>
      </c>
      <c r="Y27" s="45" t="s">
        <v>187</v>
      </c>
      <c r="Z27" s="46">
        <v>23</v>
      </c>
      <c r="AA27" s="21" t="s">
        <v>7</v>
      </c>
      <c r="AB27" s="22"/>
      <c r="AD27" s="234">
        <f t="shared" si="3"/>
        <v>15602.800000000001</v>
      </c>
    </row>
    <row r="28" spans="1:30" ht="18.600000000000001" customHeight="1" x14ac:dyDescent="0.25">
      <c r="A28" s="47">
        <f t="shared" si="24"/>
        <v>21</v>
      </c>
      <c r="B28" s="15" t="s">
        <v>15</v>
      </c>
      <c r="C28" s="16">
        <v>3705.3</v>
      </c>
      <c r="D28" s="17">
        <v>6666.6666599999999</v>
      </c>
      <c r="E28" s="16">
        <v>4331.3</v>
      </c>
      <c r="F28" s="18">
        <v>5333.3333300000004</v>
      </c>
      <c r="G28" s="19">
        <v>336.2</v>
      </c>
      <c r="H28" s="18">
        <v>500</v>
      </c>
      <c r="I28" s="19">
        <v>0</v>
      </c>
      <c r="J28" s="18">
        <v>500</v>
      </c>
      <c r="K28" s="16">
        <v>1955</v>
      </c>
      <c r="L28" s="17">
        <v>5666.6666599999999</v>
      </c>
      <c r="M28" s="20">
        <v>379.7</v>
      </c>
      <c r="N28" s="263">
        <v>8108</v>
      </c>
      <c r="O28" s="239">
        <f t="shared" si="25"/>
        <v>8487.7000000000007</v>
      </c>
      <c r="P28" s="17">
        <v>3333.3333299999999</v>
      </c>
      <c r="Q28" s="16">
        <v>7537.8</v>
      </c>
      <c r="R28" s="17">
        <v>7016.6666599999999</v>
      </c>
      <c r="S28" s="91">
        <f>SUM(C28+E28+G28+I28+K28+O28+Q28)</f>
        <v>26353.3</v>
      </c>
      <c r="T28" s="89">
        <f t="shared" si="22"/>
        <v>29016.666639999999</v>
      </c>
      <c r="U28" s="16">
        <v>828.2</v>
      </c>
      <c r="V28" s="17">
        <v>400</v>
      </c>
      <c r="W28" s="110">
        <f>SUM(S28+U28)</f>
        <v>27181.5</v>
      </c>
      <c r="X28" s="111">
        <f t="shared" si="23"/>
        <v>29416.666639999999</v>
      </c>
      <c r="Y28" s="45" t="s">
        <v>166</v>
      </c>
      <c r="Z28" s="46">
        <v>23</v>
      </c>
      <c r="AA28" s="21" t="s">
        <v>7</v>
      </c>
      <c r="AB28" s="22"/>
      <c r="AD28" s="234">
        <f t="shared" si="3"/>
        <v>11535.700000000003</v>
      </c>
    </row>
    <row r="29" spans="1:30" ht="18.600000000000001" customHeight="1" x14ac:dyDescent="0.25">
      <c r="A29" s="47">
        <f t="shared" si="24"/>
        <v>22</v>
      </c>
      <c r="B29" s="15" t="s">
        <v>6</v>
      </c>
      <c r="C29" s="16">
        <v>10491.6</v>
      </c>
      <c r="D29" s="17">
        <v>6666.6666599999999</v>
      </c>
      <c r="E29" s="16">
        <v>35.200000000000003</v>
      </c>
      <c r="F29" s="18">
        <v>5333.3333300000004</v>
      </c>
      <c r="G29" s="19">
        <v>233.9</v>
      </c>
      <c r="H29" s="18">
        <v>500</v>
      </c>
      <c r="I29" s="19">
        <v>3123</v>
      </c>
      <c r="J29" s="18">
        <v>500</v>
      </c>
      <c r="K29" s="16">
        <f>14042.5-I29</f>
        <v>10919.5</v>
      </c>
      <c r="L29" s="17">
        <v>5666.6666599999999</v>
      </c>
      <c r="M29" s="16">
        <v>303.60000000000002</v>
      </c>
      <c r="N29" s="263">
        <v>3120</v>
      </c>
      <c r="O29" s="239">
        <f t="shared" si="25"/>
        <v>3423.6</v>
      </c>
      <c r="P29" s="17">
        <v>3333.3333299999999</v>
      </c>
      <c r="Q29" s="16">
        <v>12575.2</v>
      </c>
      <c r="R29" s="17">
        <v>7016.6666599999999</v>
      </c>
      <c r="S29" s="91">
        <f>SUM(C29+E29+G29+I29+K29+O29+Q29)</f>
        <v>40802</v>
      </c>
      <c r="T29" s="89">
        <f t="shared" si="22"/>
        <v>29016.666639999999</v>
      </c>
      <c r="U29" s="16">
        <v>0</v>
      </c>
      <c r="V29" s="17">
        <v>400</v>
      </c>
      <c r="W29" s="110">
        <f t="shared" si="23"/>
        <v>40802</v>
      </c>
      <c r="X29" s="111">
        <f t="shared" si="23"/>
        <v>29416.666639999999</v>
      </c>
      <c r="Y29" s="45" t="s">
        <v>117</v>
      </c>
      <c r="Z29" s="46">
        <v>17</v>
      </c>
      <c r="AA29" s="21" t="s">
        <v>7</v>
      </c>
      <c r="AB29" s="22"/>
      <c r="AD29" s="234">
        <f t="shared" si="3"/>
        <v>25106.799999999999</v>
      </c>
    </row>
    <row r="30" spans="1:30" ht="18.600000000000001" customHeight="1" x14ac:dyDescent="0.25">
      <c r="A30" s="23">
        <f t="shared" si="24"/>
        <v>23</v>
      </c>
      <c r="B30" s="24" t="s">
        <v>8</v>
      </c>
      <c r="C30" s="25">
        <v>13073.5</v>
      </c>
      <c r="D30" s="26">
        <v>6666.6666599999999</v>
      </c>
      <c r="E30" s="25">
        <v>1678.1</v>
      </c>
      <c r="F30" s="27">
        <v>5333.3333300000004</v>
      </c>
      <c r="G30" s="28">
        <v>231.8</v>
      </c>
      <c r="H30" s="27">
        <v>500</v>
      </c>
      <c r="I30" s="28">
        <v>4029</v>
      </c>
      <c r="J30" s="27">
        <v>500</v>
      </c>
      <c r="K30" s="25">
        <f>21878.4-I30</f>
        <v>17849.400000000001</v>
      </c>
      <c r="L30" s="26">
        <v>5666.6666599999999</v>
      </c>
      <c r="M30" s="25">
        <v>0</v>
      </c>
      <c r="N30" s="81">
        <v>2160</v>
      </c>
      <c r="O30" s="81">
        <f t="shared" si="25"/>
        <v>2160</v>
      </c>
      <c r="P30" s="26">
        <v>3333.3333299999999</v>
      </c>
      <c r="Q30" s="25">
        <v>11772.1</v>
      </c>
      <c r="R30" s="26">
        <v>7016.6666599999999</v>
      </c>
      <c r="S30" s="184">
        <f t="shared" si="21"/>
        <v>50793.9</v>
      </c>
      <c r="T30" s="90">
        <f t="shared" si="22"/>
        <v>29016.666639999999</v>
      </c>
      <c r="U30" s="25">
        <v>0</v>
      </c>
      <c r="V30" s="26">
        <v>400</v>
      </c>
      <c r="W30" s="92">
        <f t="shared" si="23"/>
        <v>50793.9</v>
      </c>
      <c r="X30" s="95">
        <f t="shared" si="23"/>
        <v>29416.666639999999</v>
      </c>
      <c r="Y30" s="45" t="s">
        <v>166</v>
      </c>
      <c r="Z30" s="30">
        <v>16</v>
      </c>
      <c r="AA30" s="31" t="s">
        <v>7</v>
      </c>
      <c r="AB30" s="32"/>
      <c r="AD30" s="234">
        <f t="shared" si="3"/>
        <v>36861.800000000003</v>
      </c>
    </row>
    <row r="31" spans="1:30" ht="18.600000000000001" customHeight="1" x14ac:dyDescent="0.25">
      <c r="A31" s="23">
        <f t="shared" si="24"/>
        <v>24</v>
      </c>
      <c r="B31" s="24" t="s">
        <v>9</v>
      </c>
      <c r="C31" s="25">
        <v>13315</v>
      </c>
      <c r="D31" s="26">
        <v>6666.6666599999999</v>
      </c>
      <c r="E31" s="25">
        <v>5600.9</v>
      </c>
      <c r="F31" s="27">
        <v>5333.3333300000004</v>
      </c>
      <c r="G31" s="28">
        <v>1013.1</v>
      </c>
      <c r="H31" s="27">
        <v>500</v>
      </c>
      <c r="I31" s="28">
        <v>0</v>
      </c>
      <c r="J31" s="27">
        <v>500</v>
      </c>
      <c r="K31" s="25">
        <v>0</v>
      </c>
      <c r="L31" s="26">
        <v>5666.6666599999999</v>
      </c>
      <c r="M31" s="25">
        <v>878.4</v>
      </c>
      <c r="N31" s="81">
        <v>0</v>
      </c>
      <c r="O31" s="81">
        <f t="shared" si="25"/>
        <v>878.4</v>
      </c>
      <c r="P31" s="26">
        <v>3333.3333299999999</v>
      </c>
      <c r="Q31" s="25">
        <v>6599.2</v>
      </c>
      <c r="R31" s="26">
        <v>7016.6666599999999</v>
      </c>
      <c r="S31" s="184">
        <f t="shared" si="21"/>
        <v>27406.600000000002</v>
      </c>
      <c r="T31" s="90">
        <f t="shared" si="22"/>
        <v>29016.666639999999</v>
      </c>
      <c r="U31" s="25">
        <v>796.3</v>
      </c>
      <c r="V31" s="26">
        <v>400</v>
      </c>
      <c r="W31" s="92">
        <f t="shared" si="23"/>
        <v>28202.9</v>
      </c>
      <c r="X31" s="95">
        <f t="shared" si="23"/>
        <v>29416.666639999999</v>
      </c>
      <c r="Y31" s="29" t="s">
        <v>59</v>
      </c>
      <c r="Z31" s="30">
        <v>19</v>
      </c>
      <c r="AA31" s="31" t="s">
        <v>7</v>
      </c>
      <c r="AB31" s="32"/>
      <c r="AD31" s="234">
        <f t="shared" si="3"/>
        <v>21603.7</v>
      </c>
    </row>
    <row r="32" spans="1:30" ht="18.600000000000001" customHeight="1" x14ac:dyDescent="0.25">
      <c r="A32" s="33" t="s">
        <v>10</v>
      </c>
      <c r="B32" s="34">
        <f>SUM(B24+1)</f>
        <v>39</v>
      </c>
      <c r="C32" s="35">
        <f t="shared" ref="C32:X32" si="26">SUM(C25:C31)</f>
        <v>58821.299999999996</v>
      </c>
      <c r="D32" s="36">
        <f t="shared" si="26"/>
        <v>46666.666620000004</v>
      </c>
      <c r="E32" s="35">
        <f t="shared" si="26"/>
        <v>22533.599999999999</v>
      </c>
      <c r="F32" s="37">
        <f t="shared" si="26"/>
        <v>37333.333310000002</v>
      </c>
      <c r="G32" s="38">
        <f t="shared" si="26"/>
        <v>3556.5</v>
      </c>
      <c r="H32" s="37">
        <f t="shared" si="26"/>
        <v>3500</v>
      </c>
      <c r="I32" s="38">
        <f>SUM(I25:I31)</f>
        <v>7152</v>
      </c>
      <c r="J32" s="37">
        <f>SUM(J25:J31)</f>
        <v>3500</v>
      </c>
      <c r="K32" s="35">
        <f t="shared" si="26"/>
        <v>30723.9</v>
      </c>
      <c r="L32" s="36">
        <f t="shared" si="26"/>
        <v>39666.666620000004</v>
      </c>
      <c r="M32" s="35">
        <f t="shared" ref="M32:P32" si="27">SUM(M25:M31)</f>
        <v>6520.5</v>
      </c>
      <c r="N32" s="82">
        <f>SUM(N25:N31)</f>
        <v>28921</v>
      </c>
      <c r="O32" s="35">
        <f>SUM(O25:O31)</f>
        <v>35441.5</v>
      </c>
      <c r="P32" s="36">
        <f t="shared" si="27"/>
        <v>23333.333310000002</v>
      </c>
      <c r="Q32" s="35">
        <f t="shared" si="26"/>
        <v>60595.999999999993</v>
      </c>
      <c r="R32" s="36">
        <f t="shared" si="26"/>
        <v>49116.666620000004</v>
      </c>
      <c r="S32" s="35">
        <f t="shared" si="26"/>
        <v>218824.8</v>
      </c>
      <c r="T32" s="36">
        <f t="shared" si="26"/>
        <v>203116.66648000001</v>
      </c>
      <c r="U32" s="35">
        <f t="shared" si="26"/>
        <v>3185.6000000000004</v>
      </c>
      <c r="V32" s="36">
        <f t="shared" si="26"/>
        <v>2800</v>
      </c>
      <c r="W32" s="35">
        <f t="shared" si="26"/>
        <v>222010.4</v>
      </c>
      <c r="X32" s="36">
        <f t="shared" si="26"/>
        <v>205916.66648000001</v>
      </c>
      <c r="Y32" s="39" t="s">
        <v>11</v>
      </c>
      <c r="Z32" s="40">
        <f>SUM(Z25:Z31)/7</f>
        <v>19.857142857142858</v>
      </c>
      <c r="AA32" s="41" t="s">
        <v>7</v>
      </c>
      <c r="AB32" s="42"/>
      <c r="AD32" s="234"/>
    </row>
    <row r="33" spans="1:30" ht="18.600000000000001" customHeight="1" x14ac:dyDescent="0.25">
      <c r="A33" s="44">
        <f>SUM(A31+1)</f>
        <v>25</v>
      </c>
      <c r="B33" s="15" t="s">
        <v>12</v>
      </c>
      <c r="C33" s="16">
        <v>4953.1000000000004</v>
      </c>
      <c r="D33" s="17">
        <v>6666.6666599999999</v>
      </c>
      <c r="E33" s="16">
        <v>4568.1000000000004</v>
      </c>
      <c r="F33" s="18">
        <v>5333.3333300000004</v>
      </c>
      <c r="G33" s="19">
        <v>431.3</v>
      </c>
      <c r="H33" s="18">
        <v>500</v>
      </c>
      <c r="I33" s="19">
        <v>0</v>
      </c>
      <c r="J33" s="18">
        <v>500</v>
      </c>
      <c r="K33" s="16">
        <v>0</v>
      </c>
      <c r="L33" s="17">
        <v>5666.6666599999999</v>
      </c>
      <c r="M33" s="16">
        <v>1285.3</v>
      </c>
      <c r="N33" s="263">
        <v>4182</v>
      </c>
      <c r="O33" s="239">
        <f>M33+N33</f>
        <v>5467.3</v>
      </c>
      <c r="P33" s="17">
        <v>3333.3333299999999</v>
      </c>
      <c r="Q33" s="16">
        <v>8353.9</v>
      </c>
      <c r="R33" s="17">
        <v>7016.6666599999999</v>
      </c>
      <c r="S33" s="91">
        <f t="shared" ref="S33:S38" si="28">SUM(C33+E33+G33+I33+K33+O33+Q33)</f>
        <v>23773.699999999997</v>
      </c>
      <c r="T33" s="89">
        <f t="shared" ref="T33:T38" si="29">SUM(D33+F33+H33+J33+L33+P33+R33)</f>
        <v>29016.666639999999</v>
      </c>
      <c r="U33" s="16">
        <v>352.9</v>
      </c>
      <c r="V33" s="17">
        <v>400</v>
      </c>
      <c r="W33" s="110">
        <f t="shared" ref="W33:X36" si="30">SUM(S33+U33)</f>
        <v>24126.6</v>
      </c>
      <c r="X33" s="111">
        <f t="shared" si="30"/>
        <v>29416.666639999999</v>
      </c>
      <c r="Y33" s="45" t="s">
        <v>59</v>
      </c>
      <c r="Z33" s="46">
        <v>19</v>
      </c>
      <c r="AA33" s="21" t="s">
        <v>7</v>
      </c>
      <c r="AB33" s="22"/>
      <c r="AD33" s="234">
        <f t="shared" si="3"/>
        <v>11590.699999999999</v>
      </c>
    </row>
    <row r="34" spans="1:30" ht="18.600000000000001" customHeight="1" x14ac:dyDescent="0.25">
      <c r="A34" s="44">
        <f>SUM(A33+1)</f>
        <v>26</v>
      </c>
      <c r="B34" s="15" t="s">
        <v>13</v>
      </c>
      <c r="C34" s="16">
        <v>2721.1</v>
      </c>
      <c r="D34" s="17">
        <v>6666.6666599999999</v>
      </c>
      <c r="E34" s="16">
        <v>6661.3</v>
      </c>
      <c r="F34" s="18">
        <v>5333.3333300000004</v>
      </c>
      <c r="G34" s="19">
        <v>426</v>
      </c>
      <c r="H34" s="18">
        <v>500</v>
      </c>
      <c r="I34" s="19">
        <v>0</v>
      </c>
      <c r="J34" s="18">
        <v>500</v>
      </c>
      <c r="K34" s="16">
        <v>0</v>
      </c>
      <c r="L34" s="17">
        <v>5666.6666599999999</v>
      </c>
      <c r="M34" s="16">
        <v>1241.3</v>
      </c>
      <c r="N34" s="263">
        <v>6186</v>
      </c>
      <c r="O34" s="239">
        <f t="shared" ref="O34:O38" si="31">M34+N34</f>
        <v>7427.3</v>
      </c>
      <c r="P34" s="17">
        <v>3333.3333299999999</v>
      </c>
      <c r="Q34" s="16">
        <v>5725.1</v>
      </c>
      <c r="R34" s="17">
        <v>7016.6666599999999</v>
      </c>
      <c r="S34" s="91">
        <f t="shared" si="28"/>
        <v>22960.800000000003</v>
      </c>
      <c r="T34" s="89">
        <f t="shared" si="29"/>
        <v>29016.666639999999</v>
      </c>
      <c r="U34" s="16">
        <v>750</v>
      </c>
      <c r="V34" s="17">
        <v>400</v>
      </c>
      <c r="W34" s="110">
        <f t="shared" si="30"/>
        <v>23710.800000000003</v>
      </c>
      <c r="X34" s="111">
        <f t="shared" si="30"/>
        <v>29416.666639999999</v>
      </c>
      <c r="Y34" s="45" t="s">
        <v>59</v>
      </c>
      <c r="Z34" s="46">
        <v>21</v>
      </c>
      <c r="AA34" s="21" t="s">
        <v>7</v>
      </c>
      <c r="AB34" s="22"/>
      <c r="AD34" s="425">
        <f t="shared" si="3"/>
        <v>11799.699999999999</v>
      </c>
    </row>
    <row r="35" spans="1:30" ht="18.600000000000001" customHeight="1" x14ac:dyDescent="0.25">
      <c r="A35" s="44">
        <f>SUM(A34+1)</f>
        <v>27</v>
      </c>
      <c r="B35" s="15" t="s">
        <v>14</v>
      </c>
      <c r="C35" s="16">
        <v>2825.3</v>
      </c>
      <c r="D35" s="17">
        <v>6666.6666599999999</v>
      </c>
      <c r="E35" s="16">
        <v>8704.7000000000007</v>
      </c>
      <c r="F35" s="18">
        <v>5333.3333300000004</v>
      </c>
      <c r="G35" s="19">
        <v>366.1</v>
      </c>
      <c r="H35" s="18">
        <v>500</v>
      </c>
      <c r="I35" s="19">
        <v>0</v>
      </c>
      <c r="J35" s="18">
        <v>500</v>
      </c>
      <c r="K35" s="16">
        <v>1094.3</v>
      </c>
      <c r="L35" s="17">
        <v>5666.6666599999999</v>
      </c>
      <c r="M35" s="20">
        <v>683.8</v>
      </c>
      <c r="N35" s="263">
        <v>7070</v>
      </c>
      <c r="O35" s="239">
        <f t="shared" si="31"/>
        <v>7753.8</v>
      </c>
      <c r="P35" s="17">
        <v>3333.3333299999999</v>
      </c>
      <c r="Q35" s="16">
        <v>7697.7</v>
      </c>
      <c r="R35" s="17">
        <v>7016.6666599999999</v>
      </c>
      <c r="S35" s="91">
        <f t="shared" si="28"/>
        <v>28441.9</v>
      </c>
      <c r="T35" s="89">
        <f t="shared" si="29"/>
        <v>29016.666639999999</v>
      </c>
      <c r="U35" s="16">
        <v>1026.5999999999999</v>
      </c>
      <c r="V35" s="17">
        <v>400</v>
      </c>
      <c r="W35" s="110">
        <f t="shared" si="30"/>
        <v>29468.5</v>
      </c>
      <c r="X35" s="111">
        <f t="shared" si="30"/>
        <v>29416.666639999999</v>
      </c>
      <c r="Y35" s="45" t="s">
        <v>59</v>
      </c>
      <c r="Z35" s="46">
        <v>21</v>
      </c>
      <c r="AA35" s="21" t="s">
        <v>7</v>
      </c>
      <c r="AB35" s="22"/>
      <c r="AD35" s="234">
        <f t="shared" si="3"/>
        <v>14700.8</v>
      </c>
    </row>
    <row r="36" spans="1:30" ht="18.600000000000001" customHeight="1" x14ac:dyDescent="0.25">
      <c r="A36" s="44">
        <f>SUM(A35+1)</f>
        <v>28</v>
      </c>
      <c r="B36" s="15" t="s">
        <v>15</v>
      </c>
      <c r="C36" s="16">
        <v>1079.5999999999999</v>
      </c>
      <c r="D36" s="17">
        <v>6666.6666599999999</v>
      </c>
      <c r="E36" s="16">
        <v>9108.5</v>
      </c>
      <c r="F36" s="18">
        <v>5333.3333300000004</v>
      </c>
      <c r="G36" s="19">
        <v>422.3</v>
      </c>
      <c r="H36" s="18">
        <v>500</v>
      </c>
      <c r="I36" s="19">
        <v>0</v>
      </c>
      <c r="J36" s="18">
        <v>500</v>
      </c>
      <c r="K36" s="16">
        <v>1143.3</v>
      </c>
      <c r="L36" s="17">
        <v>5666.6666599999999</v>
      </c>
      <c r="M36" s="20">
        <v>857.9</v>
      </c>
      <c r="N36" s="263">
        <v>6085</v>
      </c>
      <c r="O36" s="239">
        <f t="shared" si="31"/>
        <v>6942.9</v>
      </c>
      <c r="P36" s="17">
        <v>3333.3333299999999</v>
      </c>
      <c r="Q36" s="16">
        <v>8277.4</v>
      </c>
      <c r="R36" s="17">
        <v>7016.6666599999999</v>
      </c>
      <c r="S36" s="91">
        <f>SUM(C36+E36+G36+I36+K36+O36+Q36)</f>
        <v>26974</v>
      </c>
      <c r="T36" s="89">
        <f t="shared" si="29"/>
        <v>29016.666639999999</v>
      </c>
      <c r="U36" s="16">
        <v>850.7</v>
      </c>
      <c r="V36" s="17">
        <v>400</v>
      </c>
      <c r="W36" s="110">
        <f t="shared" si="30"/>
        <v>27824.7</v>
      </c>
      <c r="X36" s="111">
        <f t="shared" si="30"/>
        <v>29416.666639999999</v>
      </c>
      <c r="Y36" s="45" t="s">
        <v>59</v>
      </c>
      <c r="Z36" s="46">
        <v>27</v>
      </c>
      <c r="AA36" s="21" t="s">
        <v>7</v>
      </c>
      <c r="AB36" s="22"/>
      <c r="AD36" s="234">
        <f t="shared" si="3"/>
        <v>13462.3</v>
      </c>
    </row>
    <row r="37" spans="1:30" ht="18.600000000000001" customHeight="1" x14ac:dyDescent="0.25">
      <c r="A37" s="44">
        <f>SUM(A36+1)</f>
        <v>29</v>
      </c>
      <c r="B37" s="15" t="s">
        <v>6</v>
      </c>
      <c r="C37" s="16">
        <v>6329</v>
      </c>
      <c r="D37" s="17">
        <v>6666.6666599999999</v>
      </c>
      <c r="E37" s="16">
        <v>7557.5</v>
      </c>
      <c r="F37" s="18">
        <v>5333.3333300000004</v>
      </c>
      <c r="G37" s="19">
        <v>550.1</v>
      </c>
      <c r="H37" s="18">
        <v>500</v>
      </c>
      <c r="I37" s="19">
        <v>3459</v>
      </c>
      <c r="J37" s="18">
        <v>500</v>
      </c>
      <c r="K37" s="16">
        <f>17426.7-I37</f>
        <v>13967.7</v>
      </c>
      <c r="L37" s="17">
        <v>5666.6666599999999</v>
      </c>
      <c r="M37" s="20">
        <v>289.10000000000002</v>
      </c>
      <c r="N37" s="263">
        <v>5031</v>
      </c>
      <c r="O37" s="239">
        <f t="shared" si="31"/>
        <v>5320.1</v>
      </c>
      <c r="P37" s="17">
        <v>3333.3333299999999</v>
      </c>
      <c r="Q37" s="16">
        <v>8726.2999999999993</v>
      </c>
      <c r="R37" s="17">
        <v>7016.6666599999999</v>
      </c>
      <c r="S37" s="91">
        <f>SUM(C37+E37+G37+I37+K37+O37+Q37)</f>
        <v>45909.7</v>
      </c>
      <c r="T37" s="89">
        <f t="shared" si="29"/>
        <v>29016.666639999999</v>
      </c>
      <c r="U37" s="16">
        <v>1365.3</v>
      </c>
      <c r="V37" s="17">
        <v>400</v>
      </c>
      <c r="W37" s="110">
        <f>SUM(S37+U37)</f>
        <v>47275</v>
      </c>
      <c r="X37" s="111">
        <f t="shared" ref="X37" si="32">SUM(T37+V37)</f>
        <v>29416.666639999999</v>
      </c>
      <c r="Y37" s="45" t="s">
        <v>59</v>
      </c>
      <c r="Z37" s="46">
        <v>25</v>
      </c>
      <c r="AA37" s="21"/>
      <c r="AB37" s="22"/>
      <c r="AD37" s="234">
        <f t="shared" si="3"/>
        <v>33517.699999999997</v>
      </c>
    </row>
    <row r="38" spans="1:30" ht="18.600000000000001" customHeight="1" x14ac:dyDescent="0.25">
      <c r="A38" s="23">
        <f>SUM(A37+1)</f>
        <v>30</v>
      </c>
      <c r="B38" s="24" t="s">
        <v>8</v>
      </c>
      <c r="C38" s="25">
        <v>9783</v>
      </c>
      <c r="D38" s="26">
        <v>6666.6666599999999</v>
      </c>
      <c r="E38" s="25">
        <v>7326.6</v>
      </c>
      <c r="F38" s="27">
        <v>5333.3333300000004</v>
      </c>
      <c r="G38" s="28">
        <v>911</v>
      </c>
      <c r="H38" s="27">
        <v>500</v>
      </c>
      <c r="I38" s="28">
        <v>0</v>
      </c>
      <c r="J38" s="27">
        <v>500</v>
      </c>
      <c r="K38" s="25">
        <v>17052.099999999999</v>
      </c>
      <c r="L38" s="26">
        <v>5666.6666599999999</v>
      </c>
      <c r="M38" s="25">
        <v>0</v>
      </c>
      <c r="N38" s="81">
        <v>560</v>
      </c>
      <c r="O38" s="252">
        <f t="shared" si="31"/>
        <v>560</v>
      </c>
      <c r="P38" s="26">
        <v>3333.3333299999999</v>
      </c>
      <c r="Q38" s="25">
        <v>9317.7000000000007</v>
      </c>
      <c r="R38" s="26">
        <v>7016.6666599999999</v>
      </c>
      <c r="S38" s="184">
        <f t="shared" si="28"/>
        <v>44950.399999999994</v>
      </c>
      <c r="T38" s="90">
        <f t="shared" si="29"/>
        <v>29016.666639999999</v>
      </c>
      <c r="U38" s="25">
        <v>701.9</v>
      </c>
      <c r="V38" s="26">
        <v>400</v>
      </c>
      <c r="W38" s="92">
        <f t="shared" ref="W38" si="33">SUM(S38+U38)</f>
        <v>45652.299999999996</v>
      </c>
      <c r="X38" s="247">
        <f t="shared" ref="X38" si="34">SUM(T38+V38)</f>
        <v>29416.666639999999</v>
      </c>
      <c r="Y38" s="29" t="s">
        <v>78</v>
      </c>
      <c r="Z38" s="30">
        <v>22</v>
      </c>
      <c r="AA38" s="31" t="s">
        <v>7</v>
      </c>
      <c r="AB38" s="32"/>
      <c r="AD38" s="234">
        <f t="shared" si="3"/>
        <v>35774.6</v>
      </c>
    </row>
    <row r="39" spans="1:30" ht="18.600000000000001" customHeight="1" thickBot="1" x14ac:dyDescent="0.3">
      <c r="A39" s="33" t="s">
        <v>10</v>
      </c>
      <c r="B39" s="34">
        <f>SUM(B32+1)</f>
        <v>40</v>
      </c>
      <c r="C39" s="35">
        <f>SUM(C33:C38)</f>
        <v>27691.1</v>
      </c>
      <c r="D39" s="35">
        <f t="shared" ref="D39:V39" si="35">SUM(D33:D38)</f>
        <v>39999.999960000001</v>
      </c>
      <c r="E39" s="68">
        <f t="shared" si="35"/>
        <v>43926.700000000004</v>
      </c>
      <c r="F39" s="82">
        <f t="shared" si="35"/>
        <v>31999.999980000004</v>
      </c>
      <c r="G39" s="68">
        <f t="shared" si="35"/>
        <v>3106.8</v>
      </c>
      <c r="H39" s="82">
        <f t="shared" si="35"/>
        <v>3000</v>
      </c>
      <c r="I39" s="68">
        <f t="shared" si="35"/>
        <v>3459</v>
      </c>
      <c r="J39" s="82">
        <f t="shared" si="35"/>
        <v>3000</v>
      </c>
      <c r="K39" s="68">
        <f t="shared" si="35"/>
        <v>33257.4</v>
      </c>
      <c r="L39" s="82">
        <f t="shared" si="35"/>
        <v>33999.999960000001</v>
      </c>
      <c r="M39" s="68">
        <f t="shared" si="35"/>
        <v>4357.3999999999996</v>
      </c>
      <c r="N39" s="326">
        <f>SUM(N33:N38)</f>
        <v>29114</v>
      </c>
      <c r="O39" s="70">
        <f t="shared" si="35"/>
        <v>33471.4</v>
      </c>
      <c r="P39" s="82">
        <f t="shared" si="35"/>
        <v>19999.999980000001</v>
      </c>
      <c r="Q39" s="68">
        <f t="shared" si="35"/>
        <v>48098.099999999991</v>
      </c>
      <c r="R39" s="82">
        <f t="shared" si="35"/>
        <v>42099.999960000001</v>
      </c>
      <c r="S39" s="35">
        <f>SUM(S33:S38)</f>
        <v>193010.49999999997</v>
      </c>
      <c r="T39" s="35">
        <f t="shared" si="35"/>
        <v>174099.99984</v>
      </c>
      <c r="U39" s="35">
        <f t="shared" si="35"/>
        <v>5047.3999999999996</v>
      </c>
      <c r="V39" s="35">
        <f t="shared" si="35"/>
        <v>2400</v>
      </c>
      <c r="W39" s="35">
        <f>SUM(W33:W38)</f>
        <v>198057.89999999997</v>
      </c>
      <c r="X39" s="36">
        <f>SUM(X33:X38)</f>
        <v>176499.99984</v>
      </c>
      <c r="Y39" s="39" t="s">
        <v>11</v>
      </c>
      <c r="Z39" s="40">
        <f>SUM(Z33:Z36)/4</f>
        <v>22</v>
      </c>
      <c r="AA39" s="41" t="s">
        <v>7</v>
      </c>
      <c r="AB39" s="42"/>
      <c r="AD39" s="234">
        <f>SUM(AD5:AD38)</f>
        <v>768557.60000000009</v>
      </c>
    </row>
    <row r="40" spans="1:30" ht="19.149999999999999" customHeight="1" x14ac:dyDescent="0.25">
      <c r="A40" s="176" t="s">
        <v>16</v>
      </c>
      <c r="B40" s="128"/>
      <c r="C40" s="116">
        <f t="shared" ref="C40:M40" si="36">SUM(C8+C16+C24+C32+C39)</f>
        <v>130974.70000000001</v>
      </c>
      <c r="D40" s="117">
        <f t="shared" si="36"/>
        <v>199999.99979999999</v>
      </c>
      <c r="E40" s="116">
        <f t="shared" si="36"/>
        <v>294369.60000000003</v>
      </c>
      <c r="F40" s="117">
        <f t="shared" si="36"/>
        <v>159999.9999</v>
      </c>
      <c r="G40" s="116">
        <f t="shared" si="36"/>
        <v>21771.8</v>
      </c>
      <c r="H40" s="117">
        <f t="shared" si="36"/>
        <v>15000</v>
      </c>
      <c r="I40" s="116">
        <f t="shared" si="36"/>
        <v>27778.5</v>
      </c>
      <c r="J40" s="117">
        <f t="shared" si="36"/>
        <v>15000</v>
      </c>
      <c r="K40" s="116">
        <f t="shared" si="36"/>
        <v>210663.5</v>
      </c>
      <c r="L40" s="117">
        <f t="shared" si="36"/>
        <v>169999.99979999999</v>
      </c>
      <c r="M40" s="116">
        <f t="shared" si="36"/>
        <v>19337.099999999999</v>
      </c>
      <c r="N40" s="116">
        <f>SUM(N8+N16+N24+N32+N39)</f>
        <v>120335</v>
      </c>
      <c r="O40" s="257">
        <f>M40+N40</f>
        <v>139672.1</v>
      </c>
      <c r="P40" s="117">
        <f>P8+P16+P24+P32+P39</f>
        <v>99999.999899999995</v>
      </c>
      <c r="Q40" s="116">
        <f t="shared" ref="Q40:X40" si="37">SUM(Q8+Q16+Q24+Q32+Q39)</f>
        <v>247641.69999999995</v>
      </c>
      <c r="R40" s="117">
        <f t="shared" si="37"/>
        <v>210499.99979999999</v>
      </c>
      <c r="S40" s="116">
        <f>SUM(S8+S16+S24+S32+S39)</f>
        <v>1072871.9000000001</v>
      </c>
      <c r="T40" s="117">
        <f t="shared" si="37"/>
        <v>870499.99919999996</v>
      </c>
      <c r="U40" s="116">
        <f t="shared" si="37"/>
        <v>63662.400000000001</v>
      </c>
      <c r="V40" s="117">
        <f t="shared" si="37"/>
        <v>12000</v>
      </c>
      <c r="W40" s="116">
        <f>SUM(W8+W16+W24+W32+W39)</f>
        <v>1136534.3</v>
      </c>
      <c r="X40" s="117">
        <f t="shared" si="37"/>
        <v>882499.99919999996</v>
      </c>
      <c r="Y40" s="127" t="s">
        <v>16</v>
      </c>
      <c r="Z40" s="102"/>
      <c r="AA40" s="103"/>
      <c r="AB40" s="104"/>
    </row>
    <row r="41" spans="1:30" ht="19.5" customHeight="1" thickBot="1" x14ac:dyDescent="0.3">
      <c r="A41" s="63" t="s">
        <v>28</v>
      </c>
      <c r="B41" s="64"/>
      <c r="C41" s="65">
        <f t="shared" ref="C41:L41" si="38">C40/30</f>
        <v>4365.8233333333337</v>
      </c>
      <c r="D41" s="66">
        <f t="shared" si="38"/>
        <v>6666.6666599999999</v>
      </c>
      <c r="E41" s="65">
        <f t="shared" si="38"/>
        <v>9812.3200000000015</v>
      </c>
      <c r="F41" s="66">
        <f t="shared" si="38"/>
        <v>5333.3333299999995</v>
      </c>
      <c r="G41" s="65">
        <f t="shared" si="38"/>
        <v>725.72666666666669</v>
      </c>
      <c r="H41" s="66">
        <f t="shared" si="38"/>
        <v>500</v>
      </c>
      <c r="I41" s="65">
        <f t="shared" si="38"/>
        <v>925.95</v>
      </c>
      <c r="J41" s="66">
        <f t="shared" si="38"/>
        <v>500</v>
      </c>
      <c r="K41" s="65">
        <f t="shared" si="38"/>
        <v>7022.1166666666668</v>
      </c>
      <c r="L41" s="66">
        <f t="shared" si="38"/>
        <v>5666.6666599999999</v>
      </c>
      <c r="M41" s="266"/>
      <c r="N41" s="391">
        <v>123</v>
      </c>
      <c r="O41" s="391"/>
      <c r="P41" s="390">
        <f>SUM(O40-P40)</f>
        <v>39672.100100000011</v>
      </c>
      <c r="Q41" s="65">
        <f t="shared" ref="Q41:X41" si="39">Q40/30</f>
        <v>8254.7233333333315</v>
      </c>
      <c r="R41" s="66">
        <f t="shared" si="39"/>
        <v>7016.6666599999999</v>
      </c>
      <c r="S41" s="65">
        <f t="shared" si="39"/>
        <v>35762.396666666675</v>
      </c>
      <c r="T41" s="66">
        <f t="shared" si="39"/>
        <v>29016.666639999999</v>
      </c>
      <c r="U41" s="65">
        <f t="shared" si="39"/>
        <v>2122.08</v>
      </c>
      <c r="V41" s="66">
        <f t="shared" si="39"/>
        <v>400</v>
      </c>
      <c r="W41" s="65">
        <f t="shared" si="39"/>
        <v>37884.476666666669</v>
      </c>
      <c r="X41" s="66">
        <f t="shared" si="39"/>
        <v>29416.666639999999</v>
      </c>
      <c r="Y41" s="69" t="s">
        <v>17</v>
      </c>
      <c r="Z41" s="99"/>
      <c r="AA41" s="100"/>
      <c r="AB41" s="101"/>
    </row>
    <row r="42" spans="1:30" ht="20.100000000000001" customHeight="1" x14ac:dyDescent="0.25">
      <c r="A42" s="72" t="s">
        <v>18</v>
      </c>
      <c r="B42" s="73"/>
      <c r="C42" s="74">
        <f>SUM(C40-D40)</f>
        <v>-69025.299799999979</v>
      </c>
      <c r="D42" s="75"/>
      <c r="E42" s="74">
        <f>SUM(E40-F40)</f>
        <v>134369.60010000004</v>
      </c>
      <c r="F42" s="75"/>
      <c r="G42" s="74">
        <f>SUM(G40-H40)</f>
        <v>6771.7999999999993</v>
      </c>
      <c r="H42" s="75"/>
      <c r="I42" s="74">
        <f>SUM(I40-J40)</f>
        <v>12778.5</v>
      </c>
      <c r="J42" s="75"/>
      <c r="K42" s="74">
        <f>SUM(K40-L40)</f>
        <v>40663.500200000009</v>
      </c>
      <c r="L42" s="74">
        <f t="shared" ref="L42:P42" si="40">SUM(L40-M40)</f>
        <v>150662.89979999998</v>
      </c>
      <c r="M42" s="74">
        <f>SUM(M40-N40)</f>
        <v>-100997.9</v>
      </c>
      <c r="N42" s="259">
        <f>SUM(N40-O40)</f>
        <v>-19337.100000000006</v>
      </c>
      <c r="O42" s="259">
        <f t="shared" si="40"/>
        <v>39672.100100000011</v>
      </c>
      <c r="P42" s="134">
        <f t="shared" si="40"/>
        <v>-147641.70009999996</v>
      </c>
      <c r="Q42" s="74">
        <f>SUM(Q40-R40)</f>
        <v>37141.700199999963</v>
      </c>
      <c r="R42" s="75"/>
      <c r="S42" s="97">
        <f>SUM(S40-T40)</f>
        <v>202371.90080000018</v>
      </c>
      <c r="T42" s="75"/>
      <c r="U42" s="74">
        <f>SUM(U40-V40)</f>
        <v>51662.400000000001</v>
      </c>
      <c r="V42" s="75"/>
      <c r="W42" s="112">
        <f>SUM(W40-X40)</f>
        <v>254034.30080000008</v>
      </c>
      <c r="X42" s="113"/>
      <c r="AA42" s="2"/>
      <c r="AB42" s="2"/>
    </row>
    <row r="43" spans="1:30" ht="20.100000000000001" customHeight="1" thickBot="1" x14ac:dyDescent="0.3">
      <c r="A43" s="76" t="s">
        <v>19</v>
      </c>
      <c r="B43" s="77"/>
      <c r="C43" s="96">
        <f>SUM(100/D40*C40)</f>
        <v>65.487350065487362</v>
      </c>
      <c r="D43" s="78"/>
      <c r="E43" s="96">
        <f>SUM(100/F40*E40)</f>
        <v>183.98100011498815</v>
      </c>
      <c r="F43" s="78"/>
      <c r="G43" s="96">
        <f>SUM(100/H40*G40)</f>
        <v>145.14533333333333</v>
      </c>
      <c r="H43" s="78"/>
      <c r="I43" s="96">
        <f>SUM(100/J40*I40)</f>
        <v>185.19</v>
      </c>
      <c r="J43" s="78"/>
      <c r="K43" s="96">
        <f>SUM(100/L40*K40)</f>
        <v>123.91970602814084</v>
      </c>
      <c r="L43" s="96">
        <f t="shared" ref="L43:P43" si="41">SUM(100/M40*L40)</f>
        <v>879.13906325146991</v>
      </c>
      <c r="M43" s="96">
        <f>SUM(100/N40*M40)</f>
        <v>16.069389620642372</v>
      </c>
      <c r="N43" s="260">
        <f>SUM(100/O40*N40)</f>
        <v>86.155359588636529</v>
      </c>
      <c r="O43" s="260">
        <f t="shared" si="41"/>
        <v>139.6721001396721</v>
      </c>
      <c r="P43" s="272">
        <f t="shared" si="41"/>
        <v>40.380921266491072</v>
      </c>
      <c r="Q43" s="96">
        <f>SUM(100/R40*Q40)</f>
        <v>117.64451317590925</v>
      </c>
      <c r="R43" s="78"/>
      <c r="S43" s="98">
        <f>SUM(100/T40*S40)</f>
        <v>123.24777725284117</v>
      </c>
      <c r="T43" s="78"/>
      <c r="U43" s="96">
        <f>SUM(100/V40*U40)</f>
        <v>530.52</v>
      </c>
      <c r="V43" s="78"/>
      <c r="W43" s="114">
        <f>SUM(100/X40*W40)</f>
        <v>128.78575649068398</v>
      </c>
      <c r="X43" s="115"/>
      <c r="AA43" s="2"/>
      <c r="AB43" s="2"/>
    </row>
    <row r="45" spans="1:30" x14ac:dyDescent="0.25">
      <c r="A45" s="426"/>
      <c r="B45" s="243"/>
      <c r="C45" s="243"/>
      <c r="D45" s="243"/>
      <c r="E45" s="422"/>
      <c r="F45" s="243"/>
      <c r="G45" s="388"/>
      <c r="H45" s="388"/>
      <c r="I45" s="388"/>
      <c r="J45" s="388"/>
      <c r="K45" s="243"/>
      <c r="L45" s="243"/>
      <c r="M45" s="422"/>
      <c r="N45" s="243"/>
      <c r="O45" s="243"/>
      <c r="P45" s="243"/>
      <c r="Q45" s="243"/>
      <c r="R45" s="243"/>
      <c r="S45" s="243"/>
      <c r="T45" s="243"/>
      <c r="U45" s="243"/>
    </row>
    <row r="51" spans="17:17" x14ac:dyDescent="0.25">
      <c r="Q51" s="234"/>
    </row>
  </sheetData>
  <customSheetViews>
    <customSheetView guid="{C78804EC-14F7-46C5-9444-E096CDC58DC2}" scale="70" fitToPage="1">
      <pane ySplit="4" topLeftCell="A20" activePane="bottomLeft" state="frozen"/>
      <selection pane="bottomLeft" activeCell="J54" sqref="J54"/>
      <pageMargins left="0.59055118110236227" right="0.59055118110236227" top="1.1811023622047245" bottom="0.59055118110236227" header="0.11811023622047245" footer="0.31496062992125984"/>
      <pageSetup paperSize="9" scale="41" orientation="landscape" horizontalDpi="4294967293" verticalDpi="4294967293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70" showPageBreaks="1" fitToPage="1" printArea="1" topLeftCell="K1">
      <pane ySplit="4" topLeftCell="A5" activePane="bottomLeft" state="frozen"/>
      <selection pane="bottomLeft" activeCell="O6" sqref="O6"/>
      <pageMargins left="0.59055118110236227" right="0.59055118110236227" top="1.1811023622047245" bottom="0.59055118110236227" header="0.11811023622047245" footer="0.31496062992125984"/>
      <pageSetup paperSize="9" scale="41" orientation="landscape" horizontalDpi="4294967293" verticalDpi="4294967293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5" activePane="bottomLeft" state="frozen"/>
      <selection pane="bottomLeft" activeCell="W15" sqref="W15"/>
      <pageMargins left="0.59055118110236227" right="0.59055118110236227" top="1.1811023622047245" bottom="0.59055118110236227" header="0.11811023622047245" footer="0.31496062992125984"/>
      <pageSetup paperSize="9" scale="41" orientation="landscape" horizontalDpi="4294967293" verticalDpi="4294967293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90" showPageBreaks="1" fitToPage="1" printArea="1">
      <pane ySplit="4" topLeftCell="A5" activePane="bottomLeft" state="frozen"/>
      <selection pane="bottomLeft" activeCell="N11" sqref="N11"/>
      <pageMargins left="0.59055118110236227" right="0.59055118110236227" top="1.1811023622047245" bottom="0.59055118110236227" header="0.11811023622047245" footer="0.31496062992125984"/>
      <pageSetup paperSize="9" scale="47" orientation="landscape" horizontalDpi="4294967293" verticalDpi="4294967293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showPageBreaks="1" fitToPage="1" printArea="1">
      <pane ySplit="4" topLeftCell="A5" activePane="bottomLeft" state="frozen"/>
      <selection pane="bottomLeft" activeCell="N11" sqref="N11"/>
      <pageMargins left="0.59055118110236227" right="0.59055118110236227" top="1.1811023622047245" bottom="0.59055118110236227" header="0.11811023622047245" footer="0.31496062992125984"/>
      <pageSetup paperSize="9" scale="47" orientation="landscape" horizontalDpi="4294967293" verticalDpi="4294967293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>
      <pane ySplit="4" topLeftCell="A17" activePane="bottomLeft" state="frozen"/>
      <selection pane="bottomLeft" activeCell="I40" sqref="I40"/>
      <pageMargins left="0.59055118110236227" right="0.59055118110236227" top="1.1811023622047245" bottom="0.59055118110236227" header="0.11811023622047245" footer="0.31496062992125984"/>
      <pageSetup paperSize="9" scale="41" orientation="landscape" horizontalDpi="4294967293" verticalDpi="4294967293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80" showPageBreaks="1" fitToPage="1" printArea="1">
      <pane ySplit="4" topLeftCell="A23" activePane="bottomLeft" state="frozen"/>
      <selection pane="bottomLeft" activeCell="Q22" sqref="Q22"/>
      <pageMargins left="0.59055118110236227" right="0.59055118110236227" top="1.1811023622047245" bottom="0.59055118110236227" header="0.11811023622047245" footer="0.31496062992125984"/>
      <pageSetup paperSize="9" scale="41" orientation="landscape" horizontalDpi="4294967293" verticalDpi="4294967293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70" showPageBreaks="1" fitToPage="1" printArea="1">
      <pane ySplit="4" topLeftCell="A20" activePane="bottomLeft" state="frozen"/>
      <selection pane="bottomLeft" activeCell="J54" sqref="J54"/>
      <pageMargins left="0.59055118110236227" right="0.59055118110236227" top="1.1811023622047245" bottom="0.59055118110236227" header="0.11811023622047245" footer="0.31496062992125984"/>
      <pageSetup paperSize="9" scale="41" orientation="landscape" horizontalDpi="4294967293" verticalDpi="4294967293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Q3:R3"/>
    <mergeCell ref="H1:K1"/>
    <mergeCell ref="C3:D3"/>
    <mergeCell ref="E3:F3"/>
    <mergeCell ref="G3:H3"/>
    <mergeCell ref="K3:L3"/>
    <mergeCell ref="I3:J3"/>
    <mergeCell ref="M3:P3"/>
    <mergeCell ref="S3:T3"/>
    <mergeCell ref="U3:V3"/>
    <mergeCell ref="W3:X3"/>
    <mergeCell ref="Y3:AB3"/>
    <mergeCell ref="Z4:AA4"/>
  </mergeCells>
  <pageMargins left="0.59055118110236227" right="0.59055118110236227" top="1.1811023622047245" bottom="0.59055118110236227" header="0.11811023622047245" footer="0.31496062992125984"/>
  <pageSetup paperSize="9" scale="41" orientation="landscape" horizontalDpi="4294967293" verticalDpi="4294967293" r:id="rId9"/>
  <headerFooter>
    <oddHeader>&amp;L&amp;G</oddHeader>
    <oddFooter>&amp;L&amp;"DIN Offc Light,Standard"&amp;7&amp;F / Version &amp;D&amp;R&amp;"DIN Offc Light,Standard"&amp;7Seite &amp;P von &amp;N</oddFooter>
  </headerFooter>
  <legacyDrawingHF r:id="rId1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D49"/>
  <sheetViews>
    <sheetView topLeftCell="E1" zoomScale="80" zoomScaleNormal="70" workbookViewId="0">
      <pane ySplit="4" topLeftCell="A17" activePane="bottomLeft" state="frozen"/>
      <selection activeCell="E1" sqref="E1"/>
      <selection pane="bottomLeft" activeCell="Y46" sqref="Y46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8.28515625" style="2" bestFit="1" customWidth="1"/>
    <col min="4" max="4" width="14.5703125" style="2" bestFit="1" customWidth="1"/>
    <col min="5" max="5" width="18.28515625" style="2" bestFit="1" customWidth="1"/>
    <col min="6" max="6" width="13.140625" style="2" bestFit="1" customWidth="1"/>
    <col min="7" max="7" width="21" style="6" bestFit="1" customWidth="1"/>
    <col min="8" max="8" width="12.85546875" style="6" bestFit="1" customWidth="1"/>
    <col min="9" max="10" width="11.7109375" style="6" customWidth="1"/>
    <col min="11" max="11" width="18.28515625" style="2" bestFit="1" customWidth="1"/>
    <col min="12" max="12" width="14.28515625" style="2" bestFit="1" customWidth="1"/>
    <col min="13" max="13" width="14.140625" style="2" customWidth="1"/>
    <col min="14" max="14" width="12.85546875" style="2" bestFit="1" customWidth="1"/>
    <col min="15" max="15" width="15" style="2" bestFit="1" customWidth="1"/>
    <col min="16" max="16" width="13.140625" style="2" bestFit="1" customWidth="1"/>
    <col min="17" max="17" width="18.28515625" style="2" bestFit="1" customWidth="1"/>
    <col min="18" max="18" width="14.28515625" style="2" bestFit="1" customWidth="1"/>
    <col min="19" max="19" width="15.85546875" style="2" bestFit="1" customWidth="1"/>
    <col min="20" max="20" width="14.5703125" style="2" bestFit="1" customWidth="1"/>
    <col min="21" max="21" width="15.42578125" style="2" bestFit="1" customWidth="1"/>
    <col min="22" max="22" width="8.42578125" style="2" bestFit="1" customWidth="1"/>
    <col min="23" max="23" width="15.85546875" style="4" bestFit="1" customWidth="1"/>
    <col min="24" max="24" width="18.140625" style="4" customWidth="1"/>
    <col min="25" max="25" width="29.42578125" style="2" bestFit="1" customWidth="1"/>
    <col min="26" max="29" width="11.42578125" style="2"/>
    <col min="30" max="30" width="35.28515625" style="2" bestFit="1" customWidth="1"/>
    <col min="31" max="16384" width="11.42578125" style="2"/>
  </cols>
  <sheetData>
    <row r="1" spans="1:30" ht="34.15" customHeight="1" x14ac:dyDescent="0.25">
      <c r="A1" s="105" t="s">
        <v>56</v>
      </c>
      <c r="G1" s="2"/>
      <c r="H1" s="443">
        <v>45200</v>
      </c>
      <c r="I1" s="443"/>
      <c r="J1" s="443"/>
      <c r="K1" s="443"/>
      <c r="N1" s="243"/>
      <c r="W1" s="2"/>
      <c r="X1" s="2"/>
      <c r="AA1" s="4"/>
      <c r="AB1" s="4"/>
    </row>
    <row r="2" spans="1:30" ht="21" thickBot="1" x14ac:dyDescent="0.3">
      <c r="A2" s="106"/>
      <c r="N2" s="243"/>
      <c r="W2" s="2"/>
      <c r="X2" s="2"/>
      <c r="AA2" s="4"/>
      <c r="AB2" s="4"/>
    </row>
    <row r="3" spans="1:30" s="8" customFormat="1" ht="36" customHeight="1" thickBot="1" x14ac:dyDescent="0.3">
      <c r="A3" s="7"/>
      <c r="C3" s="440" t="s">
        <v>20</v>
      </c>
      <c r="D3" s="441"/>
      <c r="E3" s="440" t="s">
        <v>23</v>
      </c>
      <c r="F3" s="441"/>
      <c r="G3" s="440" t="s">
        <v>24</v>
      </c>
      <c r="H3" s="441"/>
      <c r="I3" s="440" t="s">
        <v>53</v>
      </c>
      <c r="J3" s="441"/>
      <c r="K3" s="440" t="s">
        <v>25</v>
      </c>
      <c r="L3" s="441"/>
      <c r="M3" s="440" t="s">
        <v>30</v>
      </c>
      <c r="N3" s="448"/>
      <c r="O3" s="448"/>
      <c r="P3" s="449"/>
      <c r="Q3" s="440" t="s">
        <v>2</v>
      </c>
      <c r="R3" s="441"/>
      <c r="S3" s="450" t="s">
        <v>75</v>
      </c>
      <c r="T3" s="451"/>
      <c r="U3" s="440" t="s">
        <v>26</v>
      </c>
      <c r="V3" s="441"/>
      <c r="W3" s="446" t="s">
        <v>27</v>
      </c>
      <c r="X3" s="447"/>
      <c r="Y3" s="440" t="s">
        <v>0</v>
      </c>
      <c r="Z3" s="442"/>
      <c r="AA3" s="442"/>
      <c r="AB3" s="441"/>
      <c r="AD3" s="383" t="s">
        <v>155</v>
      </c>
    </row>
    <row r="4" spans="1:30" s="4" customFormat="1" ht="18.600000000000001" customHeight="1" x14ac:dyDescent="0.25">
      <c r="A4" s="107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72</v>
      </c>
      <c r="N4" s="250" t="s">
        <v>73</v>
      </c>
      <c r="O4" s="256" t="s">
        <v>74</v>
      </c>
      <c r="P4" s="12" t="s">
        <v>21</v>
      </c>
      <c r="Q4" s="84" t="s">
        <v>22</v>
      </c>
      <c r="R4" s="12" t="s">
        <v>21</v>
      </c>
      <c r="S4" s="84" t="s">
        <v>22</v>
      </c>
      <c r="T4" s="12" t="s">
        <v>21</v>
      </c>
      <c r="U4" s="11" t="s">
        <v>22</v>
      </c>
      <c r="V4" s="12" t="s">
        <v>21</v>
      </c>
      <c r="W4" s="108" t="s">
        <v>22</v>
      </c>
      <c r="X4" s="109" t="s">
        <v>21</v>
      </c>
      <c r="Y4" s="13" t="s">
        <v>3</v>
      </c>
      <c r="Z4" s="438" t="s">
        <v>4</v>
      </c>
      <c r="AA4" s="439"/>
      <c r="AB4" s="14" t="s">
        <v>5</v>
      </c>
    </row>
    <row r="5" spans="1:30" ht="18.600000000000001" customHeight="1" x14ac:dyDescent="0.25">
      <c r="A5" s="23">
        <v>1</v>
      </c>
      <c r="B5" s="24" t="s">
        <v>9</v>
      </c>
      <c r="C5" s="25">
        <v>4351.5</v>
      </c>
      <c r="D5" s="26">
        <v>9354.8387000000002</v>
      </c>
      <c r="E5" s="25">
        <v>16053.7</v>
      </c>
      <c r="F5" s="27">
        <v>1935.48387</v>
      </c>
      <c r="G5" s="28">
        <v>1233</v>
      </c>
      <c r="H5" s="27">
        <v>322.580645</v>
      </c>
      <c r="I5" s="28">
        <v>0</v>
      </c>
      <c r="J5" s="27"/>
      <c r="K5" s="25">
        <v>3311.4</v>
      </c>
      <c r="L5" s="27">
        <v>4193.5483800000002</v>
      </c>
      <c r="M5" s="25">
        <v>-20</v>
      </c>
      <c r="N5" s="252">
        <v>0</v>
      </c>
      <c r="O5" s="28">
        <f>M5+N5</f>
        <v>-20</v>
      </c>
      <c r="P5" s="26">
        <v>2258.0645159999999</v>
      </c>
      <c r="Q5" s="25">
        <v>5403.2</v>
      </c>
      <c r="R5" s="26">
        <v>5274.1935480000002</v>
      </c>
      <c r="S5" s="184">
        <f>SUM(C5+E5+G5+I5+K5+O5+Q5)</f>
        <v>30332.800000000003</v>
      </c>
      <c r="T5" s="90">
        <f>SUM(D5+F5+H5+P5+J5+L5+R5)</f>
        <v>23338.709659</v>
      </c>
      <c r="U5" s="25">
        <v>2000.1</v>
      </c>
      <c r="V5" s="26"/>
      <c r="W5" s="92">
        <f>SUM(S5+U5)</f>
        <v>32332.9</v>
      </c>
      <c r="X5" s="95">
        <f t="shared" ref="X5" si="0">SUM(T5+V5)</f>
        <v>23338.709659</v>
      </c>
      <c r="Y5" s="29" t="s">
        <v>59</v>
      </c>
      <c r="Z5" s="30">
        <v>22</v>
      </c>
      <c r="AA5" s="31" t="s">
        <v>7</v>
      </c>
      <c r="AB5" s="32"/>
      <c r="AD5" s="234">
        <f t="shared" ref="AD5:AD42" si="1">C5+E5+G5+I5+K5+M5+U5</f>
        <v>26929.7</v>
      </c>
    </row>
    <row r="6" spans="1:30" s="43" customFormat="1" ht="18.600000000000001" customHeight="1" x14ac:dyDescent="0.25">
      <c r="A6" s="33" t="s">
        <v>10</v>
      </c>
      <c r="B6" s="34">
        <v>39</v>
      </c>
      <c r="C6" s="35">
        <f t="shared" ref="C6:X6" si="2">SUM(C5:C5)</f>
        <v>4351.5</v>
      </c>
      <c r="D6" s="82">
        <f t="shared" si="2"/>
        <v>9354.8387000000002</v>
      </c>
      <c r="E6" s="35">
        <f t="shared" si="2"/>
        <v>16053.7</v>
      </c>
      <c r="F6" s="82">
        <f t="shared" si="2"/>
        <v>1935.48387</v>
      </c>
      <c r="G6" s="35">
        <f t="shared" si="2"/>
        <v>1233</v>
      </c>
      <c r="H6" s="82">
        <f t="shared" si="2"/>
        <v>322.580645</v>
      </c>
      <c r="I6" s="35">
        <f t="shared" si="2"/>
        <v>0</v>
      </c>
      <c r="J6" s="82">
        <f t="shared" si="2"/>
        <v>0</v>
      </c>
      <c r="K6" s="35">
        <f t="shared" si="2"/>
        <v>3311.4</v>
      </c>
      <c r="L6" s="82">
        <f t="shared" si="2"/>
        <v>4193.5483800000002</v>
      </c>
      <c r="M6" s="35">
        <f t="shared" si="2"/>
        <v>-20</v>
      </c>
      <c r="N6" s="38">
        <f t="shared" si="2"/>
        <v>0</v>
      </c>
      <c r="O6" s="38">
        <f t="shared" si="2"/>
        <v>-20</v>
      </c>
      <c r="P6" s="37">
        <f t="shared" si="2"/>
        <v>2258.0645159999999</v>
      </c>
      <c r="Q6" s="35">
        <f t="shared" si="2"/>
        <v>5403.2</v>
      </c>
      <c r="R6" s="82">
        <f t="shared" si="2"/>
        <v>5274.1935480000002</v>
      </c>
      <c r="S6" s="35">
        <f t="shared" si="2"/>
        <v>30332.800000000003</v>
      </c>
      <c r="T6" s="36">
        <f t="shared" si="2"/>
        <v>23338.709659</v>
      </c>
      <c r="U6" s="35">
        <f t="shared" si="2"/>
        <v>2000.1</v>
      </c>
      <c r="V6" s="36">
        <f t="shared" si="2"/>
        <v>0</v>
      </c>
      <c r="W6" s="35">
        <f t="shared" si="2"/>
        <v>32332.9</v>
      </c>
      <c r="X6" s="36">
        <f t="shared" si="2"/>
        <v>23338.709659</v>
      </c>
      <c r="Y6" s="39" t="s">
        <v>11</v>
      </c>
      <c r="Z6" s="40">
        <f>SUM(Z5:Z5)/3</f>
        <v>7.333333333333333</v>
      </c>
      <c r="AA6" s="41" t="s">
        <v>7</v>
      </c>
      <c r="AB6" s="42"/>
      <c r="AD6" s="234"/>
    </row>
    <row r="7" spans="1:30" ht="18.600000000000001" customHeight="1" x14ac:dyDescent="0.25">
      <c r="A7" s="44">
        <f>SUM(A5+1)</f>
        <v>2</v>
      </c>
      <c r="B7" s="15" t="s">
        <v>12</v>
      </c>
      <c r="C7" s="16">
        <v>1660.8</v>
      </c>
      <c r="D7" s="230">
        <v>9354.8387000000002</v>
      </c>
      <c r="E7" s="20">
        <v>12230.4</v>
      </c>
      <c r="F7" s="231">
        <v>1935.48387</v>
      </c>
      <c r="G7" s="239">
        <v>643.79999999999995</v>
      </c>
      <c r="H7" s="231">
        <v>322.580645</v>
      </c>
      <c r="I7" s="239">
        <v>0</v>
      </c>
      <c r="J7" s="231"/>
      <c r="K7" s="20">
        <v>2379.8000000000002</v>
      </c>
      <c r="L7" s="231">
        <v>4193.5483800000002</v>
      </c>
      <c r="M7" s="20">
        <v>773.3</v>
      </c>
      <c r="N7" s="263">
        <v>2010</v>
      </c>
      <c r="O7" s="19">
        <f t="shared" ref="O7:O13" si="3">SUM(M7:N7)</f>
        <v>2783.3</v>
      </c>
      <c r="P7" s="230">
        <v>2258.0645159999999</v>
      </c>
      <c r="Q7" s="20">
        <v>4832.7</v>
      </c>
      <c r="R7" s="230">
        <v>5274.1935480000002</v>
      </c>
      <c r="S7" s="232">
        <f>SUM(C7+E7+G7+I7+K7+O7+Q7)</f>
        <v>24530.799999999999</v>
      </c>
      <c r="T7" s="233">
        <f t="shared" ref="T7:T13" si="4">SUM(D7+F7+H7+P7+J7+L7+R7)</f>
        <v>23338.709659</v>
      </c>
      <c r="U7" s="16">
        <v>0</v>
      </c>
      <c r="V7" s="17"/>
      <c r="W7" s="110">
        <f t="shared" ref="W7:X9" si="5">SUM(S7+U7)</f>
        <v>24530.799999999999</v>
      </c>
      <c r="X7" s="111">
        <f t="shared" si="5"/>
        <v>23338.709659</v>
      </c>
      <c r="Y7" s="45" t="s">
        <v>59</v>
      </c>
      <c r="Z7" s="46">
        <v>24</v>
      </c>
      <c r="AA7" s="21" t="s">
        <v>7</v>
      </c>
      <c r="AB7" s="22"/>
      <c r="AD7" s="234">
        <f t="shared" si="1"/>
        <v>17688.099999999999</v>
      </c>
    </row>
    <row r="8" spans="1:30" ht="18.600000000000001" customHeight="1" x14ac:dyDescent="0.25">
      <c r="A8" s="47">
        <f t="shared" ref="A8:A13" si="6">SUM(A7+1)</f>
        <v>3</v>
      </c>
      <c r="B8" s="15" t="s">
        <v>13</v>
      </c>
      <c r="C8" s="16">
        <v>6043.6</v>
      </c>
      <c r="D8" s="230">
        <v>9354.8387000000002</v>
      </c>
      <c r="E8" s="20">
        <v>6548.2</v>
      </c>
      <c r="F8" s="231">
        <v>1935.48387</v>
      </c>
      <c r="G8" s="239">
        <v>409.4</v>
      </c>
      <c r="H8" s="231">
        <v>322.580645</v>
      </c>
      <c r="I8" s="239">
        <v>0</v>
      </c>
      <c r="J8" s="231"/>
      <c r="K8" s="20">
        <v>0</v>
      </c>
      <c r="L8" s="231">
        <v>4193.5483800000002</v>
      </c>
      <c r="M8" s="20">
        <v>74</v>
      </c>
      <c r="N8" s="263">
        <v>775</v>
      </c>
      <c r="O8" s="19">
        <f t="shared" si="3"/>
        <v>849</v>
      </c>
      <c r="P8" s="230">
        <v>2258.0645159999999</v>
      </c>
      <c r="Q8" s="20">
        <v>5428.35</v>
      </c>
      <c r="R8" s="230">
        <v>5274.1935480000002</v>
      </c>
      <c r="S8" s="232">
        <f t="shared" ref="S8:S13" si="7">SUM(C8+E8+G8+I8+K8+O8+Q8)</f>
        <v>19278.55</v>
      </c>
      <c r="T8" s="233">
        <f t="shared" si="4"/>
        <v>23338.709659</v>
      </c>
      <c r="U8" s="16">
        <v>0</v>
      </c>
      <c r="V8" s="17"/>
      <c r="W8" s="110">
        <f t="shared" si="5"/>
        <v>19278.55</v>
      </c>
      <c r="X8" s="111">
        <f t="shared" si="5"/>
        <v>23338.709659</v>
      </c>
      <c r="Y8" s="45" t="s">
        <v>189</v>
      </c>
      <c r="Z8" s="46">
        <v>22</v>
      </c>
      <c r="AA8" s="21" t="s">
        <v>7</v>
      </c>
      <c r="AB8" s="22"/>
      <c r="AD8" s="234">
        <f t="shared" si="1"/>
        <v>13075.199999999999</v>
      </c>
    </row>
    <row r="9" spans="1:30" ht="18.600000000000001" customHeight="1" x14ac:dyDescent="0.25">
      <c r="A9" s="47">
        <f t="shared" si="6"/>
        <v>4</v>
      </c>
      <c r="B9" s="15" t="s">
        <v>14</v>
      </c>
      <c r="C9" s="16">
        <v>8251.2999999999993</v>
      </c>
      <c r="D9" s="230">
        <v>9354.8387000000002</v>
      </c>
      <c r="E9" s="20">
        <v>3239.4</v>
      </c>
      <c r="F9" s="231">
        <v>1935.48387</v>
      </c>
      <c r="G9" s="239">
        <v>292.89999999999998</v>
      </c>
      <c r="H9" s="231">
        <v>322.580645</v>
      </c>
      <c r="I9" s="239">
        <v>0</v>
      </c>
      <c r="J9" s="231"/>
      <c r="K9" s="20">
        <v>0</v>
      </c>
      <c r="L9" s="231">
        <v>4193.5483800000002</v>
      </c>
      <c r="M9" s="20">
        <v>1886.4</v>
      </c>
      <c r="N9" s="263">
        <v>2777</v>
      </c>
      <c r="O9" s="19">
        <f t="shared" si="3"/>
        <v>4663.3999999999996</v>
      </c>
      <c r="P9" s="230">
        <v>2258.0645159999999</v>
      </c>
      <c r="Q9" s="20">
        <v>7279.2</v>
      </c>
      <c r="R9" s="230">
        <v>5274.1935480000002</v>
      </c>
      <c r="S9" s="232">
        <f t="shared" si="7"/>
        <v>23726.2</v>
      </c>
      <c r="T9" s="233">
        <f t="shared" si="4"/>
        <v>23338.709659</v>
      </c>
      <c r="U9" s="16">
        <v>0</v>
      </c>
      <c r="V9" s="17"/>
      <c r="W9" s="110">
        <f t="shared" si="5"/>
        <v>23726.2</v>
      </c>
      <c r="X9" s="111">
        <f t="shared" si="5"/>
        <v>23338.709659</v>
      </c>
      <c r="Y9" s="45" t="s">
        <v>173</v>
      </c>
      <c r="Z9" s="46">
        <v>17</v>
      </c>
      <c r="AA9" s="21" t="s">
        <v>7</v>
      </c>
      <c r="AB9" s="22"/>
      <c r="AD9" s="234">
        <f t="shared" si="1"/>
        <v>13669.999999999998</v>
      </c>
    </row>
    <row r="10" spans="1:30" ht="18.600000000000001" customHeight="1" x14ac:dyDescent="0.25">
      <c r="A10" s="47">
        <f t="shared" si="6"/>
        <v>5</v>
      </c>
      <c r="B10" s="15" t="s">
        <v>15</v>
      </c>
      <c r="C10" s="16">
        <v>5981.2</v>
      </c>
      <c r="D10" s="230">
        <v>9354.8387000000002</v>
      </c>
      <c r="E10" s="20">
        <v>3087.3</v>
      </c>
      <c r="F10" s="231">
        <v>1935.48387</v>
      </c>
      <c r="G10" s="239">
        <v>286.3</v>
      </c>
      <c r="H10" s="231">
        <v>322.580645</v>
      </c>
      <c r="I10" s="239">
        <v>0</v>
      </c>
      <c r="J10" s="231"/>
      <c r="K10" s="20">
        <v>0</v>
      </c>
      <c r="L10" s="231">
        <v>4193.5483800000002</v>
      </c>
      <c r="M10" s="20">
        <v>897</v>
      </c>
      <c r="N10" s="263">
        <v>7912.1</v>
      </c>
      <c r="O10" s="19">
        <f t="shared" si="3"/>
        <v>8809.1</v>
      </c>
      <c r="P10" s="230">
        <v>2258.0645159999999</v>
      </c>
      <c r="Q10" s="20">
        <v>3201.2</v>
      </c>
      <c r="R10" s="230">
        <v>5274.1935480000002</v>
      </c>
      <c r="S10" s="232">
        <f>SUM(C10+E10+G10+I10+K10+O10+Q10)</f>
        <v>21365.100000000002</v>
      </c>
      <c r="T10" s="233">
        <f t="shared" si="4"/>
        <v>23338.709659</v>
      </c>
      <c r="U10" s="16">
        <v>0</v>
      </c>
      <c r="V10" s="17"/>
      <c r="W10" s="110">
        <f t="shared" ref="W10:X13" si="8">SUM(S10+U10)</f>
        <v>21365.100000000002</v>
      </c>
      <c r="X10" s="111">
        <f t="shared" si="8"/>
        <v>23338.709659</v>
      </c>
      <c r="Y10" s="45" t="s">
        <v>173</v>
      </c>
      <c r="Z10" s="46">
        <v>18</v>
      </c>
      <c r="AA10" s="21" t="s">
        <v>7</v>
      </c>
      <c r="AB10" s="22"/>
      <c r="AD10" s="234">
        <f t="shared" si="1"/>
        <v>10251.799999999999</v>
      </c>
    </row>
    <row r="11" spans="1:30" ht="18.600000000000001" customHeight="1" x14ac:dyDescent="0.25">
      <c r="A11" s="47">
        <f t="shared" si="6"/>
        <v>6</v>
      </c>
      <c r="B11" s="52" t="s">
        <v>6</v>
      </c>
      <c r="C11" s="16">
        <v>8353.5</v>
      </c>
      <c r="D11" s="230">
        <v>9354.8387000000002</v>
      </c>
      <c r="E11" s="20">
        <v>5881.6</v>
      </c>
      <c r="F11" s="231">
        <v>1935.48387</v>
      </c>
      <c r="G11" s="239">
        <v>406.1</v>
      </c>
      <c r="H11" s="231">
        <v>322.580645</v>
      </c>
      <c r="I11" s="239">
        <v>0</v>
      </c>
      <c r="J11" s="231"/>
      <c r="K11" s="20">
        <v>2439.9</v>
      </c>
      <c r="L11" s="231">
        <v>4193.5483800000002</v>
      </c>
      <c r="M11" s="20">
        <v>850.4</v>
      </c>
      <c r="N11" s="263">
        <v>782</v>
      </c>
      <c r="O11" s="19">
        <f>SUM(M11:N11)</f>
        <v>1632.4</v>
      </c>
      <c r="P11" s="230">
        <v>2258.0645159999999</v>
      </c>
      <c r="Q11" s="20">
        <v>5040.1000000000004</v>
      </c>
      <c r="R11" s="230">
        <v>5274.1935480000002</v>
      </c>
      <c r="S11" s="232">
        <f>SUM(C11,E11,G11,I11,K11,Q11,O11)</f>
        <v>23753.600000000006</v>
      </c>
      <c r="T11" s="233">
        <f t="shared" si="4"/>
        <v>23338.709659</v>
      </c>
      <c r="U11" s="16">
        <v>0</v>
      </c>
      <c r="V11" s="17"/>
      <c r="W11" s="110">
        <f t="shared" si="8"/>
        <v>23753.600000000006</v>
      </c>
      <c r="X11" s="111">
        <f t="shared" si="8"/>
        <v>23338.709659</v>
      </c>
      <c r="Y11" s="45" t="s">
        <v>108</v>
      </c>
      <c r="Z11" s="46">
        <v>20</v>
      </c>
      <c r="AA11" s="21" t="s">
        <v>7</v>
      </c>
      <c r="AB11" s="22"/>
      <c r="AD11" s="234">
        <f t="shared" si="1"/>
        <v>17931.500000000004</v>
      </c>
    </row>
    <row r="12" spans="1:30" ht="18.600000000000001" customHeight="1" x14ac:dyDescent="0.25">
      <c r="A12" s="23">
        <f t="shared" si="6"/>
        <v>7</v>
      </c>
      <c r="B12" s="24" t="s">
        <v>8</v>
      </c>
      <c r="C12" s="25">
        <v>8244.6</v>
      </c>
      <c r="D12" s="26">
        <v>9354.8387000000002</v>
      </c>
      <c r="E12" s="25">
        <v>5729</v>
      </c>
      <c r="F12" s="27">
        <v>1935.48387</v>
      </c>
      <c r="G12" s="28">
        <v>835.4</v>
      </c>
      <c r="H12" s="27">
        <v>322.580645</v>
      </c>
      <c r="I12" s="28">
        <v>0</v>
      </c>
      <c r="J12" s="27"/>
      <c r="K12" s="25">
        <v>18045.599999999999</v>
      </c>
      <c r="L12" s="27">
        <v>4193.5483800000002</v>
      </c>
      <c r="M12" s="25">
        <v>0</v>
      </c>
      <c r="N12" s="28">
        <v>0</v>
      </c>
      <c r="O12" s="81">
        <f t="shared" si="3"/>
        <v>0</v>
      </c>
      <c r="P12" s="26">
        <v>2258.0645159999999</v>
      </c>
      <c r="Q12" s="25">
        <v>7989.3</v>
      </c>
      <c r="R12" s="26">
        <v>5274.1935480000002</v>
      </c>
      <c r="S12" s="184">
        <f t="shared" si="7"/>
        <v>40843.9</v>
      </c>
      <c r="T12" s="90">
        <f t="shared" si="4"/>
        <v>23338.709659</v>
      </c>
      <c r="U12" s="25">
        <v>0</v>
      </c>
      <c r="V12" s="26"/>
      <c r="W12" s="92">
        <f t="shared" si="8"/>
        <v>40843.9</v>
      </c>
      <c r="X12" s="95">
        <f t="shared" si="8"/>
        <v>23338.709659</v>
      </c>
      <c r="Y12" s="29" t="s">
        <v>108</v>
      </c>
      <c r="Z12" s="30">
        <v>21</v>
      </c>
      <c r="AA12" s="31" t="s">
        <v>7</v>
      </c>
      <c r="AB12" s="32"/>
      <c r="AD12" s="234">
        <f t="shared" si="1"/>
        <v>32854.6</v>
      </c>
    </row>
    <row r="13" spans="1:30" ht="18.600000000000001" customHeight="1" x14ac:dyDescent="0.25">
      <c r="A13" s="23">
        <f t="shared" si="6"/>
        <v>8</v>
      </c>
      <c r="B13" s="24" t="s">
        <v>9</v>
      </c>
      <c r="C13" s="25">
        <v>5467</v>
      </c>
      <c r="D13" s="26">
        <v>9354.8387000000002</v>
      </c>
      <c r="E13" s="25">
        <v>14520</v>
      </c>
      <c r="F13" s="27">
        <v>1935.48387</v>
      </c>
      <c r="G13" s="28">
        <v>1121.0999999999999</v>
      </c>
      <c r="H13" s="27">
        <v>322.580645</v>
      </c>
      <c r="I13" s="28">
        <v>0</v>
      </c>
      <c r="J13" s="27"/>
      <c r="K13" s="25">
        <v>6272.4</v>
      </c>
      <c r="L13" s="27">
        <v>4193.5483800000002</v>
      </c>
      <c r="M13" s="25">
        <v>0</v>
      </c>
      <c r="N13" s="28">
        <v>0</v>
      </c>
      <c r="O13" s="81">
        <f t="shared" si="3"/>
        <v>0</v>
      </c>
      <c r="P13" s="26">
        <v>2258.0645159999999</v>
      </c>
      <c r="Q13" s="25">
        <v>4079.1</v>
      </c>
      <c r="R13" s="26">
        <v>5274.1935480000002</v>
      </c>
      <c r="S13" s="184">
        <f t="shared" si="7"/>
        <v>31459.599999999999</v>
      </c>
      <c r="T13" s="90">
        <f t="shared" si="4"/>
        <v>23338.709659</v>
      </c>
      <c r="U13" s="25">
        <v>0</v>
      </c>
      <c r="V13" s="26"/>
      <c r="W13" s="92">
        <f t="shared" si="8"/>
        <v>31459.599999999999</v>
      </c>
      <c r="X13" s="95">
        <f t="shared" si="8"/>
        <v>23338.709659</v>
      </c>
      <c r="Y13" s="29" t="s">
        <v>190</v>
      </c>
      <c r="Z13" s="30">
        <v>24</v>
      </c>
      <c r="AA13" s="31" t="s">
        <v>7</v>
      </c>
      <c r="AB13" s="32"/>
      <c r="AD13" s="234">
        <f t="shared" si="1"/>
        <v>27380.5</v>
      </c>
    </row>
    <row r="14" spans="1:30" s="43" customFormat="1" ht="18.600000000000001" customHeight="1" x14ac:dyDescent="0.25">
      <c r="A14" s="33" t="s">
        <v>10</v>
      </c>
      <c r="B14" s="34">
        <f>SUM(B6+1)</f>
        <v>40</v>
      </c>
      <c r="C14" s="35">
        <f>SUM(C7:C13)</f>
        <v>44002</v>
      </c>
      <c r="D14" s="82">
        <f>SUM(D7:D13)</f>
        <v>65483.870900000002</v>
      </c>
      <c r="E14" s="35">
        <f>SUM(E7:E13)</f>
        <v>51235.9</v>
      </c>
      <c r="F14" s="82">
        <f>SUM(F7:F13)</f>
        <v>13548.38709</v>
      </c>
      <c r="G14" s="35">
        <f t="shared" ref="G14:L14" si="9">SUM(G7:G13)</f>
        <v>3995</v>
      </c>
      <c r="H14" s="82">
        <f t="shared" si="9"/>
        <v>2258.064515</v>
      </c>
      <c r="I14" s="35">
        <f t="shared" si="9"/>
        <v>0</v>
      </c>
      <c r="J14" s="82">
        <f t="shared" si="9"/>
        <v>0</v>
      </c>
      <c r="K14" s="35">
        <f t="shared" si="9"/>
        <v>29137.699999999997</v>
      </c>
      <c r="L14" s="82">
        <f t="shared" si="9"/>
        <v>29354.838660000001</v>
      </c>
      <c r="M14" s="35">
        <f t="shared" ref="M14:O14" si="10">SUM(M7:M13)</f>
        <v>4481.0999999999995</v>
      </c>
      <c r="N14" s="38">
        <f t="shared" si="10"/>
        <v>14256.1</v>
      </c>
      <c r="O14" s="37">
        <f t="shared" si="10"/>
        <v>18737.200000000004</v>
      </c>
      <c r="P14" s="36">
        <f>SUM(P7:P13)</f>
        <v>15806.451612000001</v>
      </c>
      <c r="Q14" s="35">
        <f>SUM(Q7:Q13)</f>
        <v>37849.950000000004</v>
      </c>
      <c r="R14" s="35">
        <f>SUM(R7:R13)</f>
        <v>36919.354835999999</v>
      </c>
      <c r="S14" s="35">
        <f t="shared" ref="S14:X14" si="11">SUM(S7:S13)</f>
        <v>184957.75000000003</v>
      </c>
      <c r="T14" s="36">
        <f t="shared" si="11"/>
        <v>163370.96761300002</v>
      </c>
      <c r="U14" s="35">
        <f t="shared" si="11"/>
        <v>0</v>
      </c>
      <c r="V14" s="36">
        <f t="shared" si="11"/>
        <v>0</v>
      </c>
      <c r="W14" s="35">
        <f t="shared" si="11"/>
        <v>184957.75000000003</v>
      </c>
      <c r="X14" s="36">
        <f t="shared" si="11"/>
        <v>163370.96761300002</v>
      </c>
      <c r="Y14" s="39" t="s">
        <v>11</v>
      </c>
      <c r="Z14" s="40">
        <f>SUM(Z7:Z13)/7</f>
        <v>20.857142857142858</v>
      </c>
      <c r="AA14" s="41" t="s">
        <v>7</v>
      </c>
      <c r="AB14" s="42"/>
      <c r="AD14" s="234"/>
    </row>
    <row r="15" spans="1:30" ht="18.600000000000001" customHeight="1" x14ac:dyDescent="0.25">
      <c r="A15" s="44">
        <f>SUM(A13+1)</f>
        <v>9</v>
      </c>
      <c r="B15" s="15" t="s">
        <v>12</v>
      </c>
      <c r="C15" s="49">
        <v>6295.3</v>
      </c>
      <c r="D15" s="230">
        <v>9354.8387000000002</v>
      </c>
      <c r="E15" s="246">
        <v>4161.8</v>
      </c>
      <c r="F15" s="231">
        <v>1935.48387</v>
      </c>
      <c r="G15" s="239">
        <v>309.10000000000002</v>
      </c>
      <c r="H15" s="231">
        <v>322.580645</v>
      </c>
      <c r="I15" s="239">
        <v>0</v>
      </c>
      <c r="J15" s="231"/>
      <c r="K15" s="20">
        <v>0</v>
      </c>
      <c r="L15" s="231">
        <v>4193.5483800000002</v>
      </c>
      <c r="M15" s="20">
        <v>975.5</v>
      </c>
      <c r="N15" s="123">
        <v>585</v>
      </c>
      <c r="O15" s="19">
        <f>SUM(M15:N15)</f>
        <v>1560.5</v>
      </c>
      <c r="P15" s="230">
        <v>2258.0645159999999</v>
      </c>
      <c r="Q15" s="20">
        <v>7012.4</v>
      </c>
      <c r="R15" s="230">
        <v>5274.1935480000002</v>
      </c>
      <c r="S15" s="232">
        <f t="shared" ref="S15:S21" si="12">SUM(C15+E15+G15+I15+K15+O15+Q15)</f>
        <v>19339.099999999999</v>
      </c>
      <c r="T15" s="233">
        <f t="shared" ref="T15:T21" si="13">SUM(D15+F15+H15+P15+J15+L15+R15)</f>
        <v>23338.709659</v>
      </c>
      <c r="U15" s="16">
        <v>0</v>
      </c>
      <c r="V15" s="17"/>
      <c r="W15" s="110">
        <f t="shared" ref="W15:X21" si="14">SUM(S15+U15)</f>
        <v>19339.099999999999</v>
      </c>
      <c r="X15" s="111">
        <f t="shared" si="14"/>
        <v>23338.709659</v>
      </c>
      <c r="Y15" s="45" t="s">
        <v>160</v>
      </c>
      <c r="Z15" s="46">
        <v>25</v>
      </c>
      <c r="AA15" s="21" t="s">
        <v>7</v>
      </c>
      <c r="AB15" s="22"/>
      <c r="AD15" s="234">
        <f t="shared" si="1"/>
        <v>11741.7</v>
      </c>
    </row>
    <row r="16" spans="1:30" ht="18.600000000000001" customHeight="1" x14ac:dyDescent="0.25">
      <c r="A16" s="47">
        <f t="shared" ref="A16:A21" si="15">SUM(A15+1)</f>
        <v>10</v>
      </c>
      <c r="B16" s="15" t="s">
        <v>13</v>
      </c>
      <c r="C16" s="16">
        <v>5301.4</v>
      </c>
      <c r="D16" s="230">
        <v>9354.8387000000002</v>
      </c>
      <c r="E16" s="20">
        <v>6627.2</v>
      </c>
      <c r="F16" s="231">
        <v>1935.48387</v>
      </c>
      <c r="G16" s="239">
        <v>498.1</v>
      </c>
      <c r="H16" s="231">
        <v>322.580645</v>
      </c>
      <c r="I16" s="239">
        <v>0</v>
      </c>
      <c r="J16" s="231"/>
      <c r="K16" s="20">
        <v>0</v>
      </c>
      <c r="L16" s="231">
        <v>4193.5483800000002</v>
      </c>
      <c r="M16" s="20">
        <v>101.5</v>
      </c>
      <c r="N16" s="123">
        <v>2462.5</v>
      </c>
      <c r="O16" s="19">
        <f t="shared" ref="O16:O21" si="16">SUM(M16:N16)</f>
        <v>2564</v>
      </c>
      <c r="P16" s="230">
        <v>2258.0645159999999</v>
      </c>
      <c r="Q16" s="20">
        <v>5775.7</v>
      </c>
      <c r="R16" s="230">
        <v>5274.1935480000002</v>
      </c>
      <c r="S16" s="232">
        <f t="shared" si="12"/>
        <v>20766.399999999998</v>
      </c>
      <c r="T16" s="233">
        <f t="shared" si="13"/>
        <v>23338.709659</v>
      </c>
      <c r="U16" s="16">
        <v>0</v>
      </c>
      <c r="V16" s="17"/>
      <c r="W16" s="110">
        <f t="shared" si="14"/>
        <v>20766.399999999998</v>
      </c>
      <c r="X16" s="111">
        <f t="shared" si="14"/>
        <v>23338.709659</v>
      </c>
      <c r="Y16" s="45" t="s">
        <v>108</v>
      </c>
      <c r="Z16" s="46">
        <v>23</v>
      </c>
      <c r="AA16" s="21" t="s">
        <v>7</v>
      </c>
      <c r="AB16" s="22"/>
      <c r="AD16" s="234">
        <f t="shared" si="1"/>
        <v>12528.199999999999</v>
      </c>
    </row>
    <row r="17" spans="1:30" ht="18.600000000000001" customHeight="1" x14ac:dyDescent="0.25">
      <c r="A17" s="47">
        <f t="shared" si="15"/>
        <v>11</v>
      </c>
      <c r="B17" s="15" t="s">
        <v>14</v>
      </c>
      <c r="C17" s="16">
        <f>5042.5+87.9</f>
        <v>5130.3999999999996</v>
      </c>
      <c r="D17" s="230">
        <v>9354.8387000000002</v>
      </c>
      <c r="E17" s="20">
        <v>10258.6</v>
      </c>
      <c r="F17" s="231">
        <v>1935.48387</v>
      </c>
      <c r="G17" s="239">
        <v>624</v>
      </c>
      <c r="H17" s="231">
        <v>322.580645</v>
      </c>
      <c r="I17" s="239">
        <v>0</v>
      </c>
      <c r="J17" s="231"/>
      <c r="K17" s="20">
        <v>0</v>
      </c>
      <c r="L17" s="231">
        <v>4193.5483800000002</v>
      </c>
      <c r="M17" s="20">
        <v>236.2</v>
      </c>
      <c r="N17" s="123">
        <v>1954</v>
      </c>
      <c r="O17" s="19">
        <f t="shared" si="16"/>
        <v>2190.1999999999998</v>
      </c>
      <c r="P17" s="230">
        <v>2258.0645159999999</v>
      </c>
      <c r="Q17" s="20">
        <v>6500.2</v>
      </c>
      <c r="R17" s="230">
        <v>5274.1935480000002</v>
      </c>
      <c r="S17" s="232">
        <f t="shared" si="12"/>
        <v>24703.4</v>
      </c>
      <c r="T17" s="233">
        <f t="shared" si="13"/>
        <v>23338.709659</v>
      </c>
      <c r="U17" s="16">
        <v>0</v>
      </c>
      <c r="V17" s="17"/>
      <c r="W17" s="110">
        <f t="shared" si="14"/>
        <v>24703.4</v>
      </c>
      <c r="X17" s="111">
        <f t="shared" si="14"/>
        <v>23338.709659</v>
      </c>
      <c r="Y17" s="45" t="s">
        <v>59</v>
      </c>
      <c r="Z17" s="46">
        <v>24</v>
      </c>
      <c r="AA17" s="21" t="s">
        <v>7</v>
      </c>
      <c r="AB17" s="22"/>
      <c r="AD17" s="234">
        <f t="shared" si="1"/>
        <v>16249.2</v>
      </c>
    </row>
    <row r="18" spans="1:30" ht="18.600000000000001" customHeight="1" x14ac:dyDescent="0.25">
      <c r="A18" s="47">
        <f t="shared" si="15"/>
        <v>12</v>
      </c>
      <c r="B18" s="15" t="s">
        <v>15</v>
      </c>
      <c r="C18" s="16">
        <v>6335</v>
      </c>
      <c r="D18" s="230">
        <v>9354.8387000000002</v>
      </c>
      <c r="E18" s="20">
        <v>7433.8</v>
      </c>
      <c r="F18" s="231">
        <v>1935.48387</v>
      </c>
      <c r="G18" s="239">
        <v>639.6</v>
      </c>
      <c r="H18" s="231">
        <v>322.580645</v>
      </c>
      <c r="I18" s="239">
        <v>0</v>
      </c>
      <c r="J18" s="231"/>
      <c r="K18" s="20">
        <v>0</v>
      </c>
      <c r="L18" s="231">
        <v>4193.5483800000002</v>
      </c>
      <c r="M18" s="20">
        <v>586.6</v>
      </c>
      <c r="N18" s="123">
        <v>1780.5</v>
      </c>
      <c r="O18" s="19">
        <f t="shared" si="16"/>
        <v>2367.1</v>
      </c>
      <c r="P18" s="230">
        <v>2258.0645159999999</v>
      </c>
      <c r="Q18" s="20">
        <v>5246.3</v>
      </c>
      <c r="R18" s="230">
        <v>5274.1935480000002</v>
      </c>
      <c r="S18" s="232">
        <f t="shared" si="12"/>
        <v>22021.8</v>
      </c>
      <c r="T18" s="233">
        <f t="shared" si="13"/>
        <v>23338.709659</v>
      </c>
      <c r="U18" s="16">
        <v>0</v>
      </c>
      <c r="V18" s="17"/>
      <c r="W18" s="110">
        <f t="shared" si="14"/>
        <v>22021.8</v>
      </c>
      <c r="X18" s="111">
        <f t="shared" si="14"/>
        <v>23338.709659</v>
      </c>
      <c r="Y18" s="45" t="s">
        <v>190</v>
      </c>
      <c r="Z18" s="46">
        <v>23</v>
      </c>
      <c r="AA18" s="21" t="s">
        <v>7</v>
      </c>
      <c r="AB18" s="22"/>
      <c r="AD18" s="234">
        <f t="shared" si="1"/>
        <v>14995</v>
      </c>
    </row>
    <row r="19" spans="1:30" ht="18.600000000000001" customHeight="1" x14ac:dyDescent="0.25">
      <c r="A19" s="47">
        <f t="shared" si="15"/>
        <v>13</v>
      </c>
      <c r="B19" s="52" t="s">
        <v>6</v>
      </c>
      <c r="C19" s="16">
        <v>10292.9</v>
      </c>
      <c r="D19" s="230">
        <v>9354.8387000000002</v>
      </c>
      <c r="E19" s="20">
        <v>10967.1</v>
      </c>
      <c r="F19" s="231">
        <v>1935.48387</v>
      </c>
      <c r="G19" s="239">
        <v>574.6</v>
      </c>
      <c r="H19" s="231">
        <v>322.580645</v>
      </c>
      <c r="I19" s="239">
        <v>0</v>
      </c>
      <c r="J19" s="231"/>
      <c r="K19" s="20">
        <v>10811.6</v>
      </c>
      <c r="L19" s="231">
        <v>4193.5483800000002</v>
      </c>
      <c r="M19" s="20">
        <v>0</v>
      </c>
      <c r="N19" s="123">
        <v>955</v>
      </c>
      <c r="O19" s="19">
        <f t="shared" si="16"/>
        <v>955</v>
      </c>
      <c r="P19" s="230">
        <v>2258.0645159999999</v>
      </c>
      <c r="Q19" s="20">
        <v>6807.8</v>
      </c>
      <c r="R19" s="230">
        <v>5274.1935480000002</v>
      </c>
      <c r="S19" s="232">
        <f t="shared" si="12"/>
        <v>40409</v>
      </c>
      <c r="T19" s="233">
        <f t="shared" si="13"/>
        <v>23338.709659</v>
      </c>
      <c r="U19" s="16">
        <v>0</v>
      </c>
      <c r="V19" s="17"/>
      <c r="W19" s="110">
        <f t="shared" si="14"/>
        <v>40409</v>
      </c>
      <c r="X19" s="111">
        <f t="shared" si="14"/>
        <v>23338.709659</v>
      </c>
      <c r="Y19" s="45" t="s">
        <v>108</v>
      </c>
      <c r="Z19" s="46">
        <v>23</v>
      </c>
      <c r="AA19" s="21" t="s">
        <v>7</v>
      </c>
      <c r="AB19" s="22"/>
      <c r="AD19" s="234">
        <f t="shared" si="1"/>
        <v>32646.199999999997</v>
      </c>
    </row>
    <row r="20" spans="1:30" ht="18.600000000000001" customHeight="1" x14ac:dyDescent="0.25">
      <c r="A20" s="23">
        <f t="shared" si="15"/>
        <v>14</v>
      </c>
      <c r="B20" s="24" t="s">
        <v>8</v>
      </c>
      <c r="C20" s="25">
        <v>11577.9</v>
      </c>
      <c r="D20" s="26">
        <v>9354.8387000000002</v>
      </c>
      <c r="E20" s="25">
        <v>236.6</v>
      </c>
      <c r="F20" s="27">
        <v>1935.48387</v>
      </c>
      <c r="G20" s="28">
        <v>56</v>
      </c>
      <c r="H20" s="27">
        <v>322.580645</v>
      </c>
      <c r="I20" s="28">
        <v>0</v>
      </c>
      <c r="J20" s="27"/>
      <c r="K20" s="25">
        <v>12837.5</v>
      </c>
      <c r="L20" s="27">
        <v>4193.5483800000002</v>
      </c>
      <c r="M20" s="25">
        <v>0</v>
      </c>
      <c r="N20" s="81">
        <v>0</v>
      </c>
      <c r="O20" s="28">
        <f t="shared" si="16"/>
        <v>0</v>
      </c>
      <c r="P20" s="26">
        <v>2258.0645159999999</v>
      </c>
      <c r="Q20" s="20">
        <v>7518.8</v>
      </c>
      <c r="R20" s="26">
        <v>5274.1935480000002</v>
      </c>
      <c r="S20" s="184">
        <f t="shared" si="12"/>
        <v>32226.799999999999</v>
      </c>
      <c r="T20" s="90">
        <f t="shared" si="13"/>
        <v>23338.709659</v>
      </c>
      <c r="U20" s="25">
        <v>0</v>
      </c>
      <c r="V20" s="26"/>
      <c r="W20" s="92">
        <f t="shared" si="14"/>
        <v>32226.799999999999</v>
      </c>
      <c r="X20" s="95">
        <f t="shared" si="14"/>
        <v>23338.709659</v>
      </c>
      <c r="Y20" s="29" t="s">
        <v>132</v>
      </c>
      <c r="Z20" s="30">
        <v>18</v>
      </c>
      <c r="AA20" s="31" t="s">
        <v>7</v>
      </c>
      <c r="AB20" s="32"/>
      <c r="AD20" s="234">
        <f t="shared" si="1"/>
        <v>24708</v>
      </c>
    </row>
    <row r="21" spans="1:30" ht="18.600000000000001" customHeight="1" x14ac:dyDescent="0.25">
      <c r="A21" s="23">
        <f t="shared" si="15"/>
        <v>15</v>
      </c>
      <c r="B21" s="53" t="s">
        <v>9</v>
      </c>
      <c r="C21" s="25">
        <v>13236.8</v>
      </c>
      <c r="D21" s="26">
        <v>9354.8387000000002</v>
      </c>
      <c r="E21" s="25">
        <v>0</v>
      </c>
      <c r="F21" s="27">
        <v>1935.48387</v>
      </c>
      <c r="G21" s="28">
        <v>73.900000000000006</v>
      </c>
      <c r="H21" s="27">
        <v>322.580645</v>
      </c>
      <c r="I21" s="28">
        <v>0</v>
      </c>
      <c r="J21" s="27"/>
      <c r="K21" s="25">
        <v>6133.5</v>
      </c>
      <c r="L21" s="27">
        <v>4193.5483800000002</v>
      </c>
      <c r="M21" s="25">
        <v>0</v>
      </c>
      <c r="N21" s="81">
        <v>0</v>
      </c>
      <c r="O21" s="28">
        <f t="shared" si="16"/>
        <v>0</v>
      </c>
      <c r="P21" s="26">
        <v>2258.0645159999999</v>
      </c>
      <c r="Q21" s="25">
        <v>3025.4</v>
      </c>
      <c r="R21" s="26">
        <v>5274.1935480000002</v>
      </c>
      <c r="S21" s="184">
        <f t="shared" si="12"/>
        <v>22469.599999999999</v>
      </c>
      <c r="T21" s="90">
        <f t="shared" si="13"/>
        <v>23338.709659</v>
      </c>
      <c r="U21" s="25">
        <v>0</v>
      </c>
      <c r="V21" s="26"/>
      <c r="W21" s="92">
        <f t="shared" si="14"/>
        <v>22469.599999999999</v>
      </c>
      <c r="X21" s="95">
        <f t="shared" si="14"/>
        <v>23338.709659</v>
      </c>
      <c r="Y21" s="29" t="s">
        <v>191</v>
      </c>
      <c r="Z21" s="30">
        <v>12</v>
      </c>
      <c r="AA21" s="31" t="s">
        <v>7</v>
      </c>
      <c r="AB21" s="32"/>
      <c r="AD21" s="234">
        <f t="shared" si="1"/>
        <v>19444.199999999997</v>
      </c>
    </row>
    <row r="22" spans="1:30" s="43" customFormat="1" ht="18.600000000000001" customHeight="1" x14ac:dyDescent="0.25">
      <c r="A22" s="33" t="s">
        <v>10</v>
      </c>
      <c r="B22" s="34">
        <f>SUM(B14+1)</f>
        <v>41</v>
      </c>
      <c r="C22" s="35">
        <f>SUM(C15:C21)</f>
        <v>58169.7</v>
      </c>
      <c r="D22" s="36">
        <f>SUM(D15:D21)</f>
        <v>65483.870900000002</v>
      </c>
      <c r="E22" s="35">
        <f t="shared" ref="E22:L22" si="17">SUM(E15:E21)</f>
        <v>39685.1</v>
      </c>
      <c r="F22" s="36">
        <f t="shared" si="17"/>
        <v>13548.38709</v>
      </c>
      <c r="G22" s="35">
        <f t="shared" si="17"/>
        <v>2775.3</v>
      </c>
      <c r="H22" s="36">
        <f t="shared" si="17"/>
        <v>2258.064515</v>
      </c>
      <c r="I22" s="35">
        <f t="shared" si="17"/>
        <v>0</v>
      </c>
      <c r="J22" s="36">
        <f t="shared" si="17"/>
        <v>0</v>
      </c>
      <c r="K22" s="35">
        <f t="shared" si="17"/>
        <v>29782.6</v>
      </c>
      <c r="L22" s="36">
        <f t="shared" si="17"/>
        <v>29354.838660000001</v>
      </c>
      <c r="M22" s="35">
        <f t="shared" ref="M22:R22" si="18">SUM(M15:M21)</f>
        <v>1899.8000000000002</v>
      </c>
      <c r="N22" s="38">
        <f>SUM(N15:N21)</f>
        <v>7737</v>
      </c>
      <c r="O22" s="82">
        <f t="shared" si="18"/>
        <v>9636.7999999999993</v>
      </c>
      <c r="P22" s="36">
        <f>SUM(P15:P21)</f>
        <v>15806.451612000001</v>
      </c>
      <c r="Q22" s="35">
        <f>SUM(Q15:Q21)</f>
        <v>41886.6</v>
      </c>
      <c r="R22" s="36">
        <f t="shared" si="18"/>
        <v>36919.354835999999</v>
      </c>
      <c r="S22" s="35">
        <f t="shared" ref="S22:X22" si="19">SUM(S15:S21)</f>
        <v>181936.1</v>
      </c>
      <c r="T22" s="36">
        <f t="shared" si="19"/>
        <v>163370.96761300002</v>
      </c>
      <c r="U22" s="35">
        <f t="shared" si="19"/>
        <v>0</v>
      </c>
      <c r="V22" s="36">
        <f t="shared" si="19"/>
        <v>0</v>
      </c>
      <c r="W22" s="35">
        <f t="shared" si="19"/>
        <v>181936.1</v>
      </c>
      <c r="X22" s="36">
        <f t="shared" si="19"/>
        <v>163370.96761300002</v>
      </c>
      <c r="Y22" s="39" t="s">
        <v>11</v>
      </c>
      <c r="Z22" s="40">
        <f>SUM(Z15:Z21)/7</f>
        <v>21.142857142857142</v>
      </c>
      <c r="AA22" s="41" t="s">
        <v>7</v>
      </c>
      <c r="AB22" s="42"/>
      <c r="AD22" s="234"/>
    </row>
    <row r="23" spans="1:30" ht="18.600000000000001" customHeight="1" x14ac:dyDescent="0.25">
      <c r="A23" s="44">
        <f>SUM(A21+1)</f>
        <v>16</v>
      </c>
      <c r="B23" s="15" t="s">
        <v>12</v>
      </c>
      <c r="C23" s="16">
        <v>5951.4</v>
      </c>
      <c r="D23" s="230">
        <v>9354.8387000000002</v>
      </c>
      <c r="E23" s="20">
        <v>477.7</v>
      </c>
      <c r="F23" s="231">
        <v>1935.48387</v>
      </c>
      <c r="G23" s="239">
        <v>222.3</v>
      </c>
      <c r="H23" s="231">
        <v>322.580645</v>
      </c>
      <c r="I23" s="239">
        <v>0</v>
      </c>
      <c r="J23" s="231"/>
      <c r="K23" s="20">
        <v>0</v>
      </c>
      <c r="L23" s="231">
        <v>4193.5483800000002</v>
      </c>
      <c r="M23" s="20">
        <v>730.8</v>
      </c>
      <c r="N23" s="263">
        <v>2272</v>
      </c>
      <c r="O23" s="19">
        <f>SUM(M23:N23)</f>
        <v>3002.8</v>
      </c>
      <c r="P23" s="230">
        <v>2258.0645159999999</v>
      </c>
      <c r="Q23" s="20">
        <v>2620.4</v>
      </c>
      <c r="R23" s="230">
        <v>5274.1935480000002</v>
      </c>
      <c r="S23" s="232">
        <f t="shared" ref="S23:S29" si="20">SUM(C23+E23+G23+I23+K23+O23+Q23)</f>
        <v>12274.6</v>
      </c>
      <c r="T23" s="233">
        <f t="shared" ref="T23:T29" si="21">SUM(D23+F23+H23+P23+J23+L23+R23)</f>
        <v>23338.709659</v>
      </c>
      <c r="U23" s="16">
        <v>0</v>
      </c>
      <c r="V23" s="17"/>
      <c r="W23" s="110">
        <f t="shared" ref="W23:X29" si="22">SUM(S23+U23)</f>
        <v>12274.6</v>
      </c>
      <c r="X23" s="111">
        <f t="shared" si="22"/>
        <v>23338.709659</v>
      </c>
      <c r="Y23" s="50" t="s">
        <v>160</v>
      </c>
      <c r="Z23" s="51">
        <v>14</v>
      </c>
      <c r="AA23" s="21" t="s">
        <v>7</v>
      </c>
      <c r="AB23" s="22"/>
      <c r="AD23" s="234">
        <f t="shared" si="1"/>
        <v>7382.2</v>
      </c>
    </row>
    <row r="24" spans="1:30" ht="18.600000000000001" customHeight="1" x14ac:dyDescent="0.25">
      <c r="A24" s="47">
        <f t="shared" ref="A24:A29" si="23">SUM(A23+1)</f>
        <v>17</v>
      </c>
      <c r="B24" s="15" t="s">
        <v>13</v>
      </c>
      <c r="C24" s="16">
        <v>6037.8</v>
      </c>
      <c r="D24" s="230">
        <v>9354.8387000000002</v>
      </c>
      <c r="E24" s="20">
        <v>143.69999999999999</v>
      </c>
      <c r="F24" s="231">
        <v>1935.48387</v>
      </c>
      <c r="G24" s="239">
        <v>154.5</v>
      </c>
      <c r="H24" s="231">
        <v>322.580645</v>
      </c>
      <c r="I24" s="239">
        <v>0</v>
      </c>
      <c r="J24" s="231"/>
      <c r="K24" s="20">
        <v>0</v>
      </c>
      <c r="L24" s="231">
        <v>4193.5483800000002</v>
      </c>
      <c r="M24" s="20">
        <v>442</v>
      </c>
      <c r="N24" s="263">
        <v>4145</v>
      </c>
      <c r="O24" s="19">
        <f t="shared" ref="O24:O29" si="24">SUM(M24:N24)</f>
        <v>4587</v>
      </c>
      <c r="P24" s="230">
        <v>2258.0645159999999</v>
      </c>
      <c r="Q24" s="20">
        <v>3313.2</v>
      </c>
      <c r="R24" s="230">
        <v>5274.1935480000002</v>
      </c>
      <c r="S24" s="232">
        <f t="shared" si="20"/>
        <v>14236.2</v>
      </c>
      <c r="T24" s="233">
        <f t="shared" si="21"/>
        <v>23338.709659</v>
      </c>
      <c r="U24" s="16">
        <v>0</v>
      </c>
      <c r="V24" s="17"/>
      <c r="W24" s="110">
        <f t="shared" si="22"/>
        <v>14236.2</v>
      </c>
      <c r="X24" s="111">
        <f t="shared" si="22"/>
        <v>23338.709659</v>
      </c>
      <c r="Y24" s="45" t="s">
        <v>173</v>
      </c>
      <c r="Z24" s="46">
        <v>13</v>
      </c>
      <c r="AA24" s="21" t="s">
        <v>7</v>
      </c>
      <c r="AB24" s="22"/>
      <c r="AD24" s="234">
        <f t="shared" si="1"/>
        <v>6778</v>
      </c>
    </row>
    <row r="25" spans="1:30" ht="18.600000000000001" customHeight="1" x14ac:dyDescent="0.25">
      <c r="A25" s="47">
        <f t="shared" si="23"/>
        <v>18</v>
      </c>
      <c r="B25" s="15" t="s">
        <v>14</v>
      </c>
      <c r="C25" s="16">
        <v>4958.3999999999996</v>
      </c>
      <c r="D25" s="230">
        <v>9354.8387000000002</v>
      </c>
      <c r="E25" s="20">
        <v>0</v>
      </c>
      <c r="F25" s="231">
        <v>1935.48387</v>
      </c>
      <c r="G25" s="239">
        <v>15.3</v>
      </c>
      <c r="H25" s="231">
        <v>322.580645</v>
      </c>
      <c r="I25" s="239">
        <v>0</v>
      </c>
      <c r="J25" s="231"/>
      <c r="K25" s="20">
        <v>0</v>
      </c>
      <c r="L25" s="231">
        <v>4193.5483800000002</v>
      </c>
      <c r="M25" s="20">
        <v>346.6</v>
      </c>
      <c r="N25" s="263">
        <v>580</v>
      </c>
      <c r="O25" s="19">
        <f t="shared" si="24"/>
        <v>926.6</v>
      </c>
      <c r="P25" s="230">
        <v>2258.0645159999999</v>
      </c>
      <c r="Q25" s="20">
        <v>3422.8</v>
      </c>
      <c r="R25" s="230">
        <v>5274.1935480000002</v>
      </c>
      <c r="S25" s="232">
        <f t="shared" si="20"/>
        <v>9323.1</v>
      </c>
      <c r="T25" s="233">
        <f t="shared" si="21"/>
        <v>23338.709659</v>
      </c>
      <c r="U25" s="16">
        <v>0</v>
      </c>
      <c r="V25" s="17"/>
      <c r="W25" s="110">
        <f t="shared" si="22"/>
        <v>9323.1</v>
      </c>
      <c r="X25" s="111">
        <f t="shared" si="22"/>
        <v>23338.709659</v>
      </c>
      <c r="Y25" s="45" t="s">
        <v>192</v>
      </c>
      <c r="Z25" s="46">
        <v>12</v>
      </c>
      <c r="AA25" s="21" t="s">
        <v>7</v>
      </c>
      <c r="AB25" s="22"/>
      <c r="AD25" s="234">
        <f t="shared" si="1"/>
        <v>5320.3</v>
      </c>
    </row>
    <row r="26" spans="1:30" ht="18.600000000000001" customHeight="1" x14ac:dyDescent="0.25">
      <c r="A26" s="47">
        <f t="shared" si="23"/>
        <v>19</v>
      </c>
      <c r="B26" s="15" t="s">
        <v>15</v>
      </c>
      <c r="C26" s="16">
        <v>7882.3</v>
      </c>
      <c r="D26" s="230">
        <v>9354.8387000000002</v>
      </c>
      <c r="E26" s="20">
        <v>216.2</v>
      </c>
      <c r="F26" s="231">
        <v>1935.48387</v>
      </c>
      <c r="G26" s="239">
        <v>77</v>
      </c>
      <c r="H26" s="231">
        <v>322.580645</v>
      </c>
      <c r="I26" s="239">
        <v>0</v>
      </c>
      <c r="J26" s="231"/>
      <c r="K26" s="20">
        <v>807.7</v>
      </c>
      <c r="L26" s="231">
        <v>4193.5483800000002</v>
      </c>
      <c r="M26" s="20">
        <v>1645.9</v>
      </c>
      <c r="N26" s="123">
        <v>7422</v>
      </c>
      <c r="O26" s="19">
        <f t="shared" si="24"/>
        <v>9067.9</v>
      </c>
      <c r="P26" s="230">
        <v>2258.0645159999999</v>
      </c>
      <c r="Q26" s="20">
        <v>5432.1</v>
      </c>
      <c r="R26" s="230">
        <v>5274.1935480000002</v>
      </c>
      <c r="S26" s="232">
        <f t="shared" si="20"/>
        <v>23483.199999999997</v>
      </c>
      <c r="T26" s="233">
        <f t="shared" si="21"/>
        <v>23338.709659</v>
      </c>
      <c r="U26" s="16">
        <v>0</v>
      </c>
      <c r="V26" s="17"/>
      <c r="W26" s="110">
        <f t="shared" si="22"/>
        <v>23483.199999999997</v>
      </c>
      <c r="X26" s="111">
        <f t="shared" si="22"/>
        <v>23338.709659</v>
      </c>
      <c r="Y26" s="45" t="s">
        <v>117</v>
      </c>
      <c r="Z26" s="46">
        <v>18</v>
      </c>
      <c r="AA26" s="21" t="s">
        <v>7</v>
      </c>
      <c r="AB26" s="22"/>
      <c r="AD26" s="234">
        <f t="shared" si="1"/>
        <v>10629.1</v>
      </c>
    </row>
    <row r="27" spans="1:30" ht="18.600000000000001" customHeight="1" x14ac:dyDescent="0.25">
      <c r="A27" s="47">
        <f t="shared" si="23"/>
        <v>20</v>
      </c>
      <c r="B27" s="15" t="s">
        <v>6</v>
      </c>
      <c r="C27" s="16">
        <v>8365.1</v>
      </c>
      <c r="D27" s="230">
        <v>9354.8387000000002</v>
      </c>
      <c r="E27" s="20">
        <v>0</v>
      </c>
      <c r="F27" s="231">
        <v>1935.48387</v>
      </c>
      <c r="G27" s="239">
        <v>19.600000000000001</v>
      </c>
      <c r="H27" s="231">
        <v>322.580645</v>
      </c>
      <c r="I27" s="239">
        <v>0</v>
      </c>
      <c r="J27" s="231"/>
      <c r="K27" s="20">
        <v>14783.1</v>
      </c>
      <c r="L27" s="231">
        <v>4193.5483800000002</v>
      </c>
      <c r="M27" s="20">
        <v>207</v>
      </c>
      <c r="N27" s="123">
        <v>4377</v>
      </c>
      <c r="O27" s="19">
        <f t="shared" si="24"/>
        <v>4584</v>
      </c>
      <c r="P27" s="230">
        <v>2258.0645159999999</v>
      </c>
      <c r="Q27" s="20">
        <v>7483.3</v>
      </c>
      <c r="R27" s="230">
        <v>5274.1935480000002</v>
      </c>
      <c r="S27" s="232">
        <f t="shared" si="20"/>
        <v>35235.100000000006</v>
      </c>
      <c r="T27" s="233">
        <f t="shared" si="21"/>
        <v>23338.709659</v>
      </c>
      <c r="U27" s="16">
        <v>0</v>
      </c>
      <c r="V27" s="17"/>
      <c r="W27" s="110">
        <f t="shared" si="22"/>
        <v>35235.100000000006</v>
      </c>
      <c r="X27" s="111">
        <f t="shared" si="22"/>
        <v>23338.709659</v>
      </c>
      <c r="Y27" s="45" t="s">
        <v>154</v>
      </c>
      <c r="Z27" s="46">
        <v>13</v>
      </c>
      <c r="AA27" s="21" t="s">
        <v>7</v>
      </c>
      <c r="AB27" s="22"/>
      <c r="AD27" s="234">
        <f t="shared" si="1"/>
        <v>23374.800000000003</v>
      </c>
    </row>
    <row r="28" spans="1:30" ht="18.600000000000001" customHeight="1" x14ac:dyDescent="0.25">
      <c r="A28" s="23">
        <f t="shared" si="23"/>
        <v>21</v>
      </c>
      <c r="B28" s="24" t="s">
        <v>8</v>
      </c>
      <c r="C28" s="25">
        <v>13330.2</v>
      </c>
      <c r="D28" s="26">
        <v>9354.8387000000002</v>
      </c>
      <c r="E28" s="25">
        <v>0</v>
      </c>
      <c r="F28" s="27">
        <v>1935.48387</v>
      </c>
      <c r="G28" s="28">
        <v>170.3</v>
      </c>
      <c r="H28" s="27">
        <v>322.580645</v>
      </c>
      <c r="I28" s="28">
        <v>0</v>
      </c>
      <c r="J28" s="27"/>
      <c r="K28" s="25">
        <v>13113.5</v>
      </c>
      <c r="L28" s="27">
        <v>4193.5483800000002</v>
      </c>
      <c r="M28" s="25">
        <v>930</v>
      </c>
      <c r="N28" s="28">
        <v>3246</v>
      </c>
      <c r="O28" s="28">
        <f t="shared" si="24"/>
        <v>4176</v>
      </c>
      <c r="P28" s="26">
        <v>2258.0645159999999</v>
      </c>
      <c r="Q28" s="25">
        <v>7636.8</v>
      </c>
      <c r="R28" s="26">
        <v>5274.1935480000002</v>
      </c>
      <c r="S28" s="184">
        <f t="shared" si="20"/>
        <v>38426.800000000003</v>
      </c>
      <c r="T28" s="90">
        <f t="shared" si="21"/>
        <v>23338.709659</v>
      </c>
      <c r="U28" s="25">
        <v>0</v>
      </c>
      <c r="V28" s="26"/>
      <c r="W28" s="92">
        <f t="shared" si="22"/>
        <v>38426.800000000003</v>
      </c>
      <c r="X28" s="95">
        <f t="shared" si="22"/>
        <v>23338.709659</v>
      </c>
      <c r="Y28" s="29" t="s">
        <v>191</v>
      </c>
      <c r="Z28" s="30">
        <v>15</v>
      </c>
      <c r="AA28" s="31" t="s">
        <v>7</v>
      </c>
      <c r="AB28" s="32"/>
      <c r="AD28" s="234">
        <f t="shared" si="1"/>
        <v>27544</v>
      </c>
    </row>
    <row r="29" spans="1:30" ht="18.600000000000001" customHeight="1" x14ac:dyDescent="0.25">
      <c r="A29" s="23">
        <f t="shared" si="23"/>
        <v>22</v>
      </c>
      <c r="B29" s="24" t="s">
        <v>9</v>
      </c>
      <c r="C29" s="25">
        <v>12174.55</v>
      </c>
      <c r="D29" s="26">
        <v>9354.8387000000002</v>
      </c>
      <c r="E29" s="25">
        <v>1832</v>
      </c>
      <c r="F29" s="27">
        <v>1935.48387</v>
      </c>
      <c r="G29" s="28">
        <v>482.5</v>
      </c>
      <c r="H29" s="27">
        <v>322.580645</v>
      </c>
      <c r="I29" s="28">
        <v>0</v>
      </c>
      <c r="J29" s="27"/>
      <c r="K29" s="25">
        <v>7516.1</v>
      </c>
      <c r="L29" s="27">
        <v>4193.5483800000002</v>
      </c>
      <c r="M29" s="25">
        <v>0</v>
      </c>
      <c r="N29" s="28">
        <v>50</v>
      </c>
      <c r="O29" s="28">
        <f t="shared" si="24"/>
        <v>50</v>
      </c>
      <c r="P29" s="26">
        <v>2258.0645159999999</v>
      </c>
      <c r="Q29" s="25">
        <v>2847.2</v>
      </c>
      <c r="R29" s="26">
        <v>5274.1935480000002</v>
      </c>
      <c r="S29" s="184">
        <f t="shared" si="20"/>
        <v>24902.350000000002</v>
      </c>
      <c r="T29" s="90">
        <f t="shared" si="21"/>
        <v>23338.709659</v>
      </c>
      <c r="U29" s="25">
        <v>0</v>
      </c>
      <c r="V29" s="26"/>
      <c r="W29" s="92">
        <f t="shared" si="22"/>
        <v>24902.350000000002</v>
      </c>
      <c r="X29" s="95">
        <f t="shared" si="22"/>
        <v>23338.709659</v>
      </c>
      <c r="Y29" s="29" t="s">
        <v>63</v>
      </c>
      <c r="Z29" s="30">
        <v>15</v>
      </c>
      <c r="AA29" s="31" t="s">
        <v>7</v>
      </c>
      <c r="AB29" s="32"/>
      <c r="AD29" s="234">
        <f t="shared" si="1"/>
        <v>22005.15</v>
      </c>
    </row>
    <row r="30" spans="1:30" ht="18.600000000000001" customHeight="1" x14ac:dyDescent="0.25">
      <c r="A30" s="33" t="s">
        <v>10</v>
      </c>
      <c r="B30" s="34">
        <f>SUM(B22+1)</f>
        <v>42</v>
      </c>
      <c r="C30" s="35">
        <f>SUM(C23:C29)</f>
        <v>58699.75</v>
      </c>
      <c r="D30" s="82">
        <f>SUM(D23:D29)</f>
        <v>65483.870900000002</v>
      </c>
      <c r="E30" s="35">
        <f t="shared" ref="E30:L30" si="25">SUM(E23:E29)</f>
        <v>2669.6</v>
      </c>
      <c r="F30" s="82">
        <f t="shared" si="25"/>
        <v>13548.38709</v>
      </c>
      <c r="G30" s="35">
        <f t="shared" si="25"/>
        <v>1141.5</v>
      </c>
      <c r="H30" s="82">
        <f t="shared" si="25"/>
        <v>2258.064515</v>
      </c>
      <c r="I30" s="35">
        <f t="shared" si="25"/>
        <v>0</v>
      </c>
      <c r="J30" s="82">
        <f t="shared" si="25"/>
        <v>0</v>
      </c>
      <c r="K30" s="35">
        <f t="shared" si="25"/>
        <v>36220.400000000001</v>
      </c>
      <c r="L30" s="82">
        <f t="shared" si="25"/>
        <v>29354.838660000001</v>
      </c>
      <c r="M30" s="35">
        <f t="shared" ref="M30:R30" si="26">SUM(M23:M29)</f>
        <v>4302.3</v>
      </c>
      <c r="N30" s="38">
        <f>SUM(N23:N29)</f>
        <v>22092</v>
      </c>
      <c r="O30" s="82">
        <f>SUM(O23:O29)</f>
        <v>26394.3</v>
      </c>
      <c r="P30" s="36">
        <f>SUM(P23:P29)</f>
        <v>15806.451612000001</v>
      </c>
      <c r="Q30" s="82">
        <f>SUM(Q23:Q29)</f>
        <v>32755.800000000003</v>
      </c>
      <c r="R30" s="36">
        <f t="shared" si="26"/>
        <v>36919.354835999999</v>
      </c>
      <c r="S30" s="35">
        <f t="shared" ref="S30:X30" si="27">SUM(S23:S29)</f>
        <v>157881.35</v>
      </c>
      <c r="T30" s="36">
        <f t="shared" si="27"/>
        <v>163370.96761300002</v>
      </c>
      <c r="U30" s="35">
        <f t="shared" si="27"/>
        <v>0</v>
      </c>
      <c r="V30" s="36">
        <f t="shared" si="27"/>
        <v>0</v>
      </c>
      <c r="W30" s="35">
        <f t="shared" si="27"/>
        <v>157881.35</v>
      </c>
      <c r="X30" s="36">
        <f t="shared" si="27"/>
        <v>163370.96761300002</v>
      </c>
      <c r="Y30" s="39" t="s">
        <v>11</v>
      </c>
      <c r="Z30" s="40">
        <f>SUM(Z23:Z29)/7</f>
        <v>14.285714285714286</v>
      </c>
      <c r="AA30" s="41" t="s">
        <v>7</v>
      </c>
      <c r="AB30" s="42"/>
      <c r="AD30" s="234"/>
    </row>
    <row r="31" spans="1:30" ht="18.600000000000001" customHeight="1" x14ac:dyDescent="0.25">
      <c r="A31" s="44">
        <f>SUM(A29+1)</f>
        <v>23</v>
      </c>
      <c r="B31" s="15" t="s">
        <v>12</v>
      </c>
      <c r="C31" s="16">
        <v>6491.1</v>
      </c>
      <c r="D31" s="230">
        <v>9354.8387000000002</v>
      </c>
      <c r="E31" s="20">
        <v>210.9</v>
      </c>
      <c r="F31" s="231">
        <v>1935.48387</v>
      </c>
      <c r="G31" s="239">
        <v>96.5</v>
      </c>
      <c r="H31" s="231">
        <v>322.580645</v>
      </c>
      <c r="I31" s="239">
        <v>0</v>
      </c>
      <c r="J31" s="231"/>
      <c r="K31" s="20">
        <v>0</v>
      </c>
      <c r="L31" s="231">
        <v>4193.5483800000002</v>
      </c>
      <c r="M31" s="20">
        <v>623</v>
      </c>
      <c r="N31" s="123">
        <v>2587</v>
      </c>
      <c r="O31" s="19">
        <f>SUM(M31:N31)</f>
        <v>3210</v>
      </c>
      <c r="P31" s="230">
        <v>2258.0645159999999</v>
      </c>
      <c r="Q31" s="20">
        <v>3266.4</v>
      </c>
      <c r="R31" s="230">
        <v>5274.1935480000002</v>
      </c>
      <c r="S31" s="232">
        <f t="shared" ref="S31:S37" si="28">SUM(C31+E31+G31+I31+K31+O31+Q31)</f>
        <v>13274.9</v>
      </c>
      <c r="T31" s="233">
        <f t="shared" ref="T31:T37" si="29">SUM(D31+F31+H31+P31+J31+L31+R31)</f>
        <v>23338.709659</v>
      </c>
      <c r="U31" s="16">
        <v>0</v>
      </c>
      <c r="V31" s="17"/>
      <c r="W31" s="110">
        <f t="shared" ref="W31:X37" si="30">SUM(S31+U31)</f>
        <v>13274.9</v>
      </c>
      <c r="X31" s="111">
        <f t="shared" si="30"/>
        <v>23338.709659</v>
      </c>
      <c r="Y31" s="50" t="s">
        <v>117</v>
      </c>
      <c r="Z31" s="51">
        <v>14</v>
      </c>
      <c r="AA31" s="21" t="s">
        <v>7</v>
      </c>
      <c r="AB31" s="22"/>
      <c r="AD31" s="234">
        <f t="shared" si="1"/>
        <v>7421.5</v>
      </c>
    </row>
    <row r="32" spans="1:30" ht="18.600000000000001" customHeight="1" x14ac:dyDescent="0.25">
      <c r="A32" s="47">
        <f t="shared" ref="A32:A37" si="31">SUM(A31+1)</f>
        <v>24</v>
      </c>
      <c r="B32" s="15" t="s">
        <v>13</v>
      </c>
      <c r="C32" s="16">
        <v>5409</v>
      </c>
      <c r="D32" s="230">
        <v>9354.8387000000002</v>
      </c>
      <c r="E32" s="20">
        <v>0</v>
      </c>
      <c r="F32" s="231">
        <v>1935.48387</v>
      </c>
      <c r="G32" s="239">
        <v>0</v>
      </c>
      <c r="H32" s="231">
        <v>322.580645</v>
      </c>
      <c r="I32" s="239">
        <v>0</v>
      </c>
      <c r="J32" s="231"/>
      <c r="K32" s="20">
        <v>1646.3</v>
      </c>
      <c r="L32" s="231">
        <v>4193.5483800000002</v>
      </c>
      <c r="M32" s="20">
        <v>1501.7</v>
      </c>
      <c r="N32" s="123">
        <v>5080</v>
      </c>
      <c r="O32" s="19">
        <f t="shared" ref="O32:O37" si="32">SUM(M32:N32)</f>
        <v>6581.7</v>
      </c>
      <c r="P32" s="230">
        <v>2258.0645159999999</v>
      </c>
      <c r="Q32" s="20">
        <v>4186.2</v>
      </c>
      <c r="R32" s="230">
        <v>5274.1935480000002</v>
      </c>
      <c r="S32" s="232">
        <f t="shared" si="28"/>
        <v>17823.2</v>
      </c>
      <c r="T32" s="233">
        <f t="shared" si="29"/>
        <v>23338.709659</v>
      </c>
      <c r="U32" s="16">
        <v>0</v>
      </c>
      <c r="V32" s="17"/>
      <c r="W32" s="110">
        <f t="shared" si="30"/>
        <v>17823.2</v>
      </c>
      <c r="X32" s="111">
        <f t="shared" si="30"/>
        <v>23338.709659</v>
      </c>
      <c r="Y32" s="45" t="s">
        <v>113</v>
      </c>
      <c r="Z32" s="46">
        <v>11</v>
      </c>
      <c r="AA32" s="21" t="s">
        <v>7</v>
      </c>
      <c r="AB32" s="22"/>
      <c r="AD32" s="234">
        <f t="shared" si="1"/>
        <v>8557</v>
      </c>
    </row>
    <row r="33" spans="1:30" ht="18.600000000000001" customHeight="1" x14ac:dyDescent="0.25">
      <c r="A33" s="47">
        <f t="shared" si="31"/>
        <v>25</v>
      </c>
      <c r="B33" s="15" t="s">
        <v>14</v>
      </c>
      <c r="C33" s="16">
        <v>8458.5</v>
      </c>
      <c r="D33" s="230">
        <v>9354.8387000000002</v>
      </c>
      <c r="E33" s="20">
        <v>12</v>
      </c>
      <c r="F33" s="231">
        <v>1935.48387</v>
      </c>
      <c r="G33" s="239">
        <v>61.1</v>
      </c>
      <c r="H33" s="231">
        <v>322.580645</v>
      </c>
      <c r="I33" s="239">
        <v>0</v>
      </c>
      <c r="J33" s="231"/>
      <c r="K33" s="20">
        <v>0</v>
      </c>
      <c r="L33" s="231">
        <v>4193.5483800000002</v>
      </c>
      <c r="M33" s="20">
        <v>1774.7</v>
      </c>
      <c r="N33" s="123">
        <v>10099</v>
      </c>
      <c r="O33" s="19">
        <f t="shared" si="32"/>
        <v>11873.7</v>
      </c>
      <c r="P33" s="230">
        <v>2258.0645159999999</v>
      </c>
      <c r="Q33" s="20">
        <v>2766.7</v>
      </c>
      <c r="R33" s="230">
        <v>5274.1935480000002</v>
      </c>
      <c r="S33" s="232">
        <f t="shared" si="28"/>
        <v>23172.000000000004</v>
      </c>
      <c r="T33" s="233">
        <f>SUM(D33+F33+H33+P33+J33+L33+R33)</f>
        <v>23338.709659</v>
      </c>
      <c r="U33" s="16">
        <v>0</v>
      </c>
      <c r="V33" s="17"/>
      <c r="W33" s="110">
        <f t="shared" si="30"/>
        <v>23172.000000000004</v>
      </c>
      <c r="X33" s="111">
        <f t="shared" si="30"/>
        <v>23338.709659</v>
      </c>
      <c r="Y33" s="45" t="s">
        <v>191</v>
      </c>
      <c r="Z33" s="46">
        <v>14</v>
      </c>
      <c r="AA33" s="21" t="s">
        <v>7</v>
      </c>
      <c r="AB33" s="22"/>
      <c r="AD33" s="234">
        <f t="shared" si="1"/>
        <v>10306.300000000001</v>
      </c>
    </row>
    <row r="34" spans="1:30" ht="18.600000000000001" customHeight="1" x14ac:dyDescent="0.25">
      <c r="A34" s="47">
        <f t="shared" si="31"/>
        <v>26</v>
      </c>
      <c r="B34" s="15" t="s">
        <v>15</v>
      </c>
      <c r="C34" s="16">
        <v>8305</v>
      </c>
      <c r="D34" s="230">
        <v>9354.8387000000002</v>
      </c>
      <c r="E34" s="20">
        <v>0</v>
      </c>
      <c r="F34" s="231">
        <v>1935.48387</v>
      </c>
      <c r="G34" s="239">
        <v>10.3</v>
      </c>
      <c r="H34" s="231">
        <v>322.580645</v>
      </c>
      <c r="I34" s="239">
        <v>0</v>
      </c>
      <c r="J34" s="231"/>
      <c r="K34" s="20">
        <v>0</v>
      </c>
      <c r="L34" s="231">
        <v>4193.5483800000002</v>
      </c>
      <c r="M34" s="20">
        <v>2008</v>
      </c>
      <c r="N34" s="123">
        <v>6706</v>
      </c>
      <c r="O34" s="19">
        <f t="shared" si="32"/>
        <v>8714</v>
      </c>
      <c r="P34" s="230">
        <v>2258.0645159999999</v>
      </c>
      <c r="Q34" s="20">
        <v>6816.2</v>
      </c>
      <c r="R34" s="230">
        <v>5274.1935480000002</v>
      </c>
      <c r="S34" s="232">
        <f t="shared" si="28"/>
        <v>23845.5</v>
      </c>
      <c r="T34" s="233">
        <f t="shared" si="29"/>
        <v>23338.709659</v>
      </c>
      <c r="U34" s="16">
        <v>0</v>
      </c>
      <c r="V34" s="17"/>
      <c r="W34" s="110">
        <f t="shared" si="30"/>
        <v>23845.5</v>
      </c>
      <c r="X34" s="111">
        <f t="shared" si="30"/>
        <v>23338.709659</v>
      </c>
      <c r="Y34" s="45" t="s">
        <v>193</v>
      </c>
      <c r="Z34" s="46">
        <v>13</v>
      </c>
      <c r="AA34" s="21" t="s">
        <v>7</v>
      </c>
      <c r="AB34" s="22"/>
      <c r="AD34" s="234">
        <f t="shared" si="1"/>
        <v>10323.299999999999</v>
      </c>
    </row>
    <row r="35" spans="1:30" ht="18.600000000000001" customHeight="1" x14ac:dyDescent="0.25">
      <c r="A35" s="47">
        <f t="shared" si="31"/>
        <v>27</v>
      </c>
      <c r="B35" s="15" t="s">
        <v>6</v>
      </c>
      <c r="C35" s="16">
        <v>8317.1</v>
      </c>
      <c r="D35" s="230">
        <v>9354.8387000000002</v>
      </c>
      <c r="E35" s="20">
        <v>21.8</v>
      </c>
      <c r="F35" s="231">
        <v>1935.48387</v>
      </c>
      <c r="G35" s="239">
        <v>109.9</v>
      </c>
      <c r="H35" s="231">
        <v>322.580645</v>
      </c>
      <c r="I35" s="239">
        <v>0</v>
      </c>
      <c r="J35" s="231"/>
      <c r="K35" s="20">
        <v>9413.2999999999993</v>
      </c>
      <c r="L35" s="231">
        <v>4193.5483800000002</v>
      </c>
      <c r="M35" s="20">
        <v>1246.5</v>
      </c>
      <c r="N35" s="123">
        <v>4576</v>
      </c>
      <c r="O35" s="19">
        <f t="shared" si="32"/>
        <v>5822.5</v>
      </c>
      <c r="P35" s="230">
        <v>2258.0645159999999</v>
      </c>
      <c r="Q35" s="20">
        <v>6911.6</v>
      </c>
      <c r="R35" s="230">
        <v>5274.1935480000002</v>
      </c>
      <c r="S35" s="232">
        <f t="shared" si="28"/>
        <v>30596.199999999997</v>
      </c>
      <c r="T35" s="233">
        <f t="shared" si="29"/>
        <v>23338.709659</v>
      </c>
      <c r="U35" s="16">
        <v>0</v>
      </c>
      <c r="V35" s="17"/>
      <c r="W35" s="110">
        <f t="shared" si="30"/>
        <v>30596.199999999997</v>
      </c>
      <c r="X35" s="111">
        <f t="shared" si="30"/>
        <v>23338.709659</v>
      </c>
      <c r="Y35" s="45" t="s">
        <v>193</v>
      </c>
      <c r="Z35" s="46">
        <v>14</v>
      </c>
      <c r="AA35" s="21" t="s">
        <v>7</v>
      </c>
      <c r="AB35" s="22"/>
      <c r="AD35" s="234">
        <f t="shared" si="1"/>
        <v>19108.599999999999</v>
      </c>
    </row>
    <row r="36" spans="1:30" ht="18.600000000000001" customHeight="1" x14ac:dyDescent="0.25">
      <c r="A36" s="23">
        <f t="shared" si="31"/>
        <v>28</v>
      </c>
      <c r="B36" s="24" t="s">
        <v>8</v>
      </c>
      <c r="C36" s="25">
        <v>15713.2</v>
      </c>
      <c r="D36" s="26">
        <v>9354.8387000000002</v>
      </c>
      <c r="E36" s="25">
        <v>929.6</v>
      </c>
      <c r="F36" s="27">
        <v>1935.48387</v>
      </c>
      <c r="G36" s="28">
        <v>997.2</v>
      </c>
      <c r="H36" s="27">
        <v>322.580645</v>
      </c>
      <c r="I36" s="28">
        <v>0</v>
      </c>
      <c r="J36" s="27"/>
      <c r="K36" s="25">
        <v>0</v>
      </c>
      <c r="L36" s="27">
        <v>4193.5483800000002</v>
      </c>
      <c r="M36" s="25">
        <v>0</v>
      </c>
      <c r="N36" s="28">
        <v>0</v>
      </c>
      <c r="O36" s="19">
        <f t="shared" si="32"/>
        <v>0</v>
      </c>
      <c r="P36" s="26">
        <v>2258.0645159999999</v>
      </c>
      <c r="Q36" s="25">
        <v>6129.9</v>
      </c>
      <c r="R36" s="26">
        <v>5274.1935480000002</v>
      </c>
      <c r="S36" s="184">
        <f t="shared" si="28"/>
        <v>23769.9</v>
      </c>
      <c r="T36" s="90">
        <f t="shared" si="29"/>
        <v>23338.709659</v>
      </c>
      <c r="U36" s="25">
        <v>0</v>
      </c>
      <c r="V36" s="26"/>
      <c r="W36" s="92">
        <f t="shared" si="30"/>
        <v>23769.9</v>
      </c>
      <c r="X36" s="95">
        <f t="shared" si="30"/>
        <v>23338.709659</v>
      </c>
      <c r="Y36" s="29" t="s">
        <v>59</v>
      </c>
      <c r="Z36" s="30">
        <v>14</v>
      </c>
      <c r="AA36" s="31" t="s">
        <v>7</v>
      </c>
      <c r="AB36" s="32"/>
      <c r="AD36" s="234">
        <f t="shared" si="1"/>
        <v>17640</v>
      </c>
    </row>
    <row r="37" spans="1:30" ht="18.600000000000001" customHeight="1" x14ac:dyDescent="0.25">
      <c r="A37" s="23">
        <f t="shared" si="31"/>
        <v>29</v>
      </c>
      <c r="B37" s="24" t="s">
        <v>9</v>
      </c>
      <c r="C37" s="25">
        <v>12409.1</v>
      </c>
      <c r="D37" s="26">
        <v>9354.8387000000002</v>
      </c>
      <c r="E37" s="25">
        <v>1786.9</v>
      </c>
      <c r="F37" s="27">
        <v>1935.48387</v>
      </c>
      <c r="G37" s="28">
        <v>505.2</v>
      </c>
      <c r="H37" s="27">
        <v>322.580645</v>
      </c>
      <c r="I37" s="28">
        <v>0</v>
      </c>
      <c r="J37" s="27"/>
      <c r="K37" s="25">
        <v>3925</v>
      </c>
      <c r="L37" s="27">
        <v>4193.5483800000002</v>
      </c>
      <c r="M37" s="25">
        <v>0</v>
      </c>
      <c r="N37" s="28">
        <v>0</v>
      </c>
      <c r="O37" s="19">
        <f t="shared" si="32"/>
        <v>0</v>
      </c>
      <c r="P37" s="26">
        <v>2258.0645159999999</v>
      </c>
      <c r="Q37" s="25">
        <v>1875.4</v>
      </c>
      <c r="R37" s="26">
        <v>5274.1935480000002</v>
      </c>
      <c r="S37" s="184">
        <f t="shared" si="28"/>
        <v>20501.600000000002</v>
      </c>
      <c r="T37" s="90">
        <f t="shared" si="29"/>
        <v>23338.709659</v>
      </c>
      <c r="U37" s="25">
        <v>0</v>
      </c>
      <c r="V37" s="26"/>
      <c r="W37" s="92">
        <f t="shared" si="30"/>
        <v>20501.600000000002</v>
      </c>
      <c r="X37" s="95">
        <f t="shared" si="30"/>
        <v>23338.709659</v>
      </c>
      <c r="Y37" s="29" t="s">
        <v>187</v>
      </c>
      <c r="Z37" s="30">
        <v>16</v>
      </c>
      <c r="AA37" s="31" t="s">
        <v>7</v>
      </c>
      <c r="AB37" s="32"/>
      <c r="AD37" s="234">
        <f t="shared" si="1"/>
        <v>18626.2</v>
      </c>
    </row>
    <row r="38" spans="1:30" ht="18.600000000000001" customHeight="1" x14ac:dyDescent="0.25">
      <c r="A38" s="33" t="s">
        <v>10</v>
      </c>
      <c r="B38" s="34">
        <f>SUM(B30+1)</f>
        <v>43</v>
      </c>
      <c r="C38" s="35">
        <f t="shared" ref="C38:X38" si="33">SUM(C31:C37)</f>
        <v>65102.999999999993</v>
      </c>
      <c r="D38" s="36">
        <f t="shared" si="33"/>
        <v>65483.870900000002</v>
      </c>
      <c r="E38" s="35">
        <f>SUM(E31:E37)</f>
        <v>2961.2</v>
      </c>
      <c r="F38" s="36">
        <f t="shared" si="33"/>
        <v>13548.38709</v>
      </c>
      <c r="G38" s="35">
        <f t="shared" si="33"/>
        <v>1780.2</v>
      </c>
      <c r="H38" s="36">
        <f t="shared" si="33"/>
        <v>2258.064515</v>
      </c>
      <c r="I38" s="35">
        <f>SUM(I31:I37)</f>
        <v>0</v>
      </c>
      <c r="J38" s="36">
        <f>SUM(J31:J37)</f>
        <v>0</v>
      </c>
      <c r="K38" s="35">
        <f t="shared" si="33"/>
        <v>14984.599999999999</v>
      </c>
      <c r="L38" s="36">
        <f t="shared" si="33"/>
        <v>29354.838660000001</v>
      </c>
      <c r="M38" s="35">
        <f>SUM(M31:M37)</f>
        <v>7153.9</v>
      </c>
      <c r="N38" s="82">
        <f>SUM(N31:N37)</f>
        <v>29048</v>
      </c>
      <c r="O38" s="38">
        <f>SUM(O31:O37)</f>
        <v>36201.9</v>
      </c>
      <c r="P38" s="82">
        <f>SUM(P31:P37)</f>
        <v>15806.451612000001</v>
      </c>
      <c r="Q38" s="35">
        <f t="shared" si="33"/>
        <v>31952.400000000001</v>
      </c>
      <c r="R38" s="36">
        <f t="shared" si="33"/>
        <v>36919.354835999999</v>
      </c>
      <c r="S38" s="35">
        <f t="shared" si="33"/>
        <v>152983.30000000002</v>
      </c>
      <c r="T38" s="36">
        <f t="shared" si="33"/>
        <v>163370.96761300002</v>
      </c>
      <c r="U38" s="35">
        <f t="shared" si="33"/>
        <v>0</v>
      </c>
      <c r="V38" s="36">
        <f t="shared" si="33"/>
        <v>0</v>
      </c>
      <c r="W38" s="35">
        <f t="shared" si="33"/>
        <v>152983.30000000002</v>
      </c>
      <c r="X38" s="36">
        <f t="shared" si="33"/>
        <v>163370.96761300002</v>
      </c>
      <c r="Y38" s="39" t="s">
        <v>11</v>
      </c>
      <c r="Z38" s="40">
        <f>SUM(Z31:Z37)/7</f>
        <v>13.714285714285714</v>
      </c>
      <c r="AA38" s="41" t="s">
        <v>7</v>
      </c>
      <c r="AB38" s="42"/>
      <c r="AD38" s="234"/>
    </row>
    <row r="39" spans="1:30" ht="18.600000000000001" customHeight="1" x14ac:dyDescent="0.25">
      <c r="A39" s="47">
        <v>30</v>
      </c>
      <c r="B39" s="238" t="s">
        <v>12</v>
      </c>
      <c r="C39" s="16">
        <v>5631.8</v>
      </c>
      <c r="D39" s="230">
        <v>9354.8387000000002</v>
      </c>
      <c r="E39" s="16">
        <v>0</v>
      </c>
      <c r="F39" s="230">
        <v>1935.48387</v>
      </c>
      <c r="G39" s="16">
        <v>24</v>
      </c>
      <c r="H39" s="231">
        <v>322.580645</v>
      </c>
      <c r="I39" s="265">
        <v>0</v>
      </c>
      <c r="J39" s="393"/>
      <c r="K39" s="16">
        <v>0</v>
      </c>
      <c r="L39" s="393">
        <v>4193.5483800000002</v>
      </c>
      <c r="M39" s="16">
        <v>0</v>
      </c>
      <c r="N39" s="429">
        <v>0</v>
      </c>
      <c r="O39" s="394">
        <f>SUM(M39:N39)</f>
        <v>0</v>
      </c>
      <c r="P39" s="230">
        <v>2258.0645159999999</v>
      </c>
      <c r="Q39" s="20">
        <v>1906.6</v>
      </c>
      <c r="R39" s="230">
        <v>5274.1935480000002</v>
      </c>
      <c r="S39" s="232">
        <f t="shared" ref="S39" si="34">SUM(C39+E39+G39+I39+K39+O39+Q39)</f>
        <v>7562.4</v>
      </c>
      <c r="T39" s="233">
        <f t="shared" ref="T39" si="35">SUM(D39+F39+H39+P39+J39+L39+R39)</f>
        <v>23338.709659</v>
      </c>
      <c r="U39" s="20">
        <v>0</v>
      </c>
      <c r="V39" s="392"/>
      <c r="W39" s="110">
        <f t="shared" ref="W39" si="36">SUM(S39+U39)</f>
        <v>7562.4</v>
      </c>
      <c r="X39" s="395">
        <f t="shared" ref="X39" si="37">SUM(T39+V39)</f>
        <v>23338.709659</v>
      </c>
      <c r="Y39" s="428" t="s">
        <v>131</v>
      </c>
      <c r="Z39" s="427">
        <v>14</v>
      </c>
      <c r="AA39" s="241"/>
      <c r="AB39" s="242"/>
      <c r="AD39" s="234">
        <f t="shared" si="1"/>
        <v>5655.8</v>
      </c>
    </row>
    <row r="40" spans="1:30" ht="18.600000000000001" customHeight="1" x14ac:dyDescent="0.25">
      <c r="A40" s="47">
        <v>31</v>
      </c>
      <c r="B40" s="238" t="s">
        <v>13</v>
      </c>
      <c r="C40" s="16">
        <v>7072.4</v>
      </c>
      <c r="D40" s="230">
        <v>9354.8387000000002</v>
      </c>
      <c r="E40" s="16">
        <v>0</v>
      </c>
      <c r="F40" s="231">
        <v>1935.48387</v>
      </c>
      <c r="G40" s="239">
        <v>99</v>
      </c>
      <c r="H40" s="231">
        <v>322.580645</v>
      </c>
      <c r="I40" s="239">
        <v>0</v>
      </c>
      <c r="J40" s="231"/>
      <c r="K40" s="16">
        <v>0</v>
      </c>
      <c r="L40" s="231">
        <v>4193.5483800000002</v>
      </c>
      <c r="M40" s="16">
        <v>632.9</v>
      </c>
      <c r="N40" s="20">
        <v>0</v>
      </c>
      <c r="O40" s="394">
        <f>SUM(M40:N40)</f>
        <v>632.9</v>
      </c>
      <c r="P40" s="230">
        <v>2258.0645159999999</v>
      </c>
      <c r="Q40" s="16">
        <v>1095.0999999999999</v>
      </c>
      <c r="R40" s="230">
        <v>5274.1935480000002</v>
      </c>
      <c r="S40" s="232">
        <f t="shared" ref="S40" si="38">SUM(C40+E40+G40+I40+K40+O40+Q40)</f>
        <v>8899.4</v>
      </c>
      <c r="T40" s="233">
        <f t="shared" ref="T40" si="39">SUM(D40+F40+H40+P40+J40+L40+R40)</f>
        <v>23338.709659</v>
      </c>
      <c r="U40" s="20">
        <v>0</v>
      </c>
      <c r="V40" s="230"/>
      <c r="W40" s="110">
        <f t="shared" ref="W40" si="40">SUM(S40+U40)</f>
        <v>8899.4</v>
      </c>
      <c r="X40" s="395">
        <f t="shared" ref="X40" si="41">SUM(T40+V40)</f>
        <v>23338.709659</v>
      </c>
      <c r="Y40" s="16" t="s">
        <v>191</v>
      </c>
      <c r="Z40" s="51">
        <v>13</v>
      </c>
      <c r="AA40" s="241" t="s">
        <v>7</v>
      </c>
      <c r="AB40" s="242"/>
      <c r="AD40" s="234">
        <f t="shared" si="1"/>
        <v>7804.2999999999993</v>
      </c>
    </row>
    <row r="41" spans="1:30" ht="18.600000000000001" customHeight="1" thickBot="1" x14ac:dyDescent="0.3">
      <c r="A41" s="33" t="s">
        <v>10</v>
      </c>
      <c r="B41" s="34">
        <v>44</v>
      </c>
      <c r="C41" s="35">
        <f t="shared" ref="C41:X41" si="42">SUM(C39:C40)</f>
        <v>12704.2</v>
      </c>
      <c r="D41" s="35">
        <f t="shared" si="42"/>
        <v>18709.6774</v>
      </c>
      <c r="E41" s="68">
        <f t="shared" si="42"/>
        <v>0</v>
      </c>
      <c r="F41" s="82">
        <f t="shared" si="42"/>
        <v>3870.96774</v>
      </c>
      <c r="G41" s="68">
        <f t="shared" si="42"/>
        <v>123</v>
      </c>
      <c r="H41" s="82">
        <f t="shared" si="42"/>
        <v>645.16129000000001</v>
      </c>
      <c r="I41" s="68">
        <f t="shared" si="42"/>
        <v>0</v>
      </c>
      <c r="J41" s="82">
        <f t="shared" si="42"/>
        <v>0</v>
      </c>
      <c r="K41" s="35">
        <f t="shared" si="42"/>
        <v>0</v>
      </c>
      <c r="L41" s="82">
        <f t="shared" si="42"/>
        <v>8387.0967600000004</v>
      </c>
      <c r="M41" s="35">
        <f t="shared" si="42"/>
        <v>632.9</v>
      </c>
      <c r="N41" s="38">
        <f t="shared" si="42"/>
        <v>0</v>
      </c>
      <c r="O41" s="38">
        <f t="shared" si="42"/>
        <v>632.9</v>
      </c>
      <c r="P41" s="82">
        <f t="shared" si="42"/>
        <v>4516.1290319999998</v>
      </c>
      <c r="Q41" s="35">
        <f t="shared" si="42"/>
        <v>3001.7</v>
      </c>
      <c r="R41" s="82">
        <f t="shared" si="42"/>
        <v>10548.387096</v>
      </c>
      <c r="S41" s="35">
        <f t="shared" si="42"/>
        <v>16461.8</v>
      </c>
      <c r="T41" s="82">
        <f t="shared" si="42"/>
        <v>46677.419318</v>
      </c>
      <c r="U41" s="35">
        <f t="shared" si="42"/>
        <v>0</v>
      </c>
      <c r="V41" s="82">
        <f t="shared" si="42"/>
        <v>0</v>
      </c>
      <c r="W41" s="35">
        <f t="shared" si="42"/>
        <v>16461.8</v>
      </c>
      <c r="X41" s="35">
        <f t="shared" si="42"/>
        <v>46677.419318</v>
      </c>
      <c r="Y41" s="39" t="s">
        <v>11</v>
      </c>
      <c r="Z41" s="40">
        <f>SUM(Z33:Z40)/7</f>
        <v>15.959183673469386</v>
      </c>
      <c r="AA41" s="41" t="s">
        <v>7</v>
      </c>
      <c r="AB41" s="42"/>
      <c r="AD41" s="234">
        <f t="shared" si="1"/>
        <v>13460.1</v>
      </c>
    </row>
    <row r="42" spans="1:30" ht="19.149999999999999" customHeight="1" x14ac:dyDescent="0.25">
      <c r="A42" s="176" t="s">
        <v>16</v>
      </c>
      <c r="B42" s="128"/>
      <c r="C42" s="116">
        <f>SUM(C6+C14+C22+C30+C38+C41)</f>
        <v>243030.15000000002</v>
      </c>
      <c r="D42" s="117">
        <f>SUM(D6+D14+D22+D30+D38+D41)</f>
        <v>289999.99969999999</v>
      </c>
      <c r="E42" s="116">
        <f>SUM(E6+E14+E22+E30+E38+E41)</f>
        <v>112605.50000000001</v>
      </c>
      <c r="F42" s="117">
        <f t="shared" ref="F42:X42" si="43">SUM(F6+F14+F22+F30+F38+F41)</f>
        <v>59999.999969999997</v>
      </c>
      <c r="G42" s="116">
        <f t="shared" si="43"/>
        <v>11048</v>
      </c>
      <c r="H42" s="117">
        <f t="shared" si="43"/>
        <v>9999.9999950000001</v>
      </c>
      <c r="I42" s="116">
        <f t="shared" si="43"/>
        <v>0</v>
      </c>
      <c r="J42" s="117">
        <f t="shared" si="43"/>
        <v>0</v>
      </c>
      <c r="K42" s="116">
        <f t="shared" si="43"/>
        <v>113436.70000000001</v>
      </c>
      <c r="L42" s="117">
        <f t="shared" si="43"/>
        <v>129999.99978</v>
      </c>
      <c r="M42" s="116">
        <f t="shared" si="43"/>
        <v>18450</v>
      </c>
      <c r="N42" s="257">
        <f t="shared" si="43"/>
        <v>73133.100000000006</v>
      </c>
      <c r="O42" s="257">
        <f t="shared" si="43"/>
        <v>91583.1</v>
      </c>
      <c r="P42" s="117">
        <f>SUM(P6+P14+P22+P30+P38+P41)</f>
        <v>69999.999995999999</v>
      </c>
      <c r="Q42" s="116">
        <f>SUM(Q6+Q14+Q22+Q30+Q38+Q41)</f>
        <v>152849.65000000002</v>
      </c>
      <c r="R42" s="117">
        <f t="shared" si="43"/>
        <v>163499.999988</v>
      </c>
      <c r="S42" s="116">
        <f t="shared" si="43"/>
        <v>724553.10000000009</v>
      </c>
      <c r="T42" s="117">
        <f>SUM(T6+T14+T22+T30+T38+T41)</f>
        <v>723499.99942899996</v>
      </c>
      <c r="U42" s="116">
        <f t="shared" si="43"/>
        <v>2000.1</v>
      </c>
      <c r="V42" s="117">
        <f t="shared" si="43"/>
        <v>0</v>
      </c>
      <c r="W42" s="116">
        <f t="shared" si="43"/>
        <v>726553.20000000007</v>
      </c>
      <c r="X42" s="116">
        <f t="shared" si="43"/>
        <v>723499.99942899996</v>
      </c>
      <c r="Y42" s="127" t="s">
        <v>16</v>
      </c>
      <c r="Z42" s="102"/>
      <c r="AA42" s="103"/>
      <c r="AB42" s="104"/>
      <c r="AD42" s="234">
        <f t="shared" si="1"/>
        <v>500570.45</v>
      </c>
    </row>
    <row r="43" spans="1:30" ht="19.5" customHeight="1" thickBot="1" x14ac:dyDescent="0.3">
      <c r="A43" s="178" t="s">
        <v>28</v>
      </c>
      <c r="B43" s="179"/>
      <c r="C43" s="65">
        <f t="shared" ref="C43:X43" si="44">C42/31</f>
        <v>7839.6822580645166</v>
      </c>
      <c r="D43" s="66">
        <f t="shared" si="44"/>
        <v>9354.8387000000002</v>
      </c>
      <c r="E43" s="65">
        <f t="shared" si="44"/>
        <v>3632.4354838709683</v>
      </c>
      <c r="F43" s="66">
        <f t="shared" si="44"/>
        <v>1935.4838699999998</v>
      </c>
      <c r="G43" s="65">
        <f t="shared" si="44"/>
        <v>356.38709677419354</v>
      </c>
      <c r="H43" s="66">
        <f t="shared" si="44"/>
        <v>322.580645</v>
      </c>
      <c r="I43" s="65">
        <f>I42/31</f>
        <v>0</v>
      </c>
      <c r="J43" s="66">
        <f>J42/31</f>
        <v>0</v>
      </c>
      <c r="K43" s="65">
        <f t="shared" si="44"/>
        <v>3659.2483870967744</v>
      </c>
      <c r="L43" s="66">
        <f t="shared" si="44"/>
        <v>4193.5483800000002</v>
      </c>
      <c r="M43" s="65">
        <f t="shared" ref="M43:P43" si="45">M42/31</f>
        <v>595.16129032258061</v>
      </c>
      <c r="N43" s="83">
        <f t="shared" si="45"/>
        <v>2359.1322580645165</v>
      </c>
      <c r="O43" s="83">
        <f t="shared" si="45"/>
        <v>2954.293548387097</v>
      </c>
      <c r="P43" s="67">
        <f t="shared" si="45"/>
        <v>2258.0645159999999</v>
      </c>
      <c r="Q43" s="65">
        <f t="shared" si="44"/>
        <v>4930.633870967743</v>
      </c>
      <c r="R43" s="66">
        <f t="shared" si="44"/>
        <v>5274.1935480000002</v>
      </c>
      <c r="S43" s="65">
        <f t="shared" si="44"/>
        <v>23372.680645161294</v>
      </c>
      <c r="T43" s="66">
        <f t="shared" si="44"/>
        <v>23338.709659</v>
      </c>
      <c r="U43" s="65">
        <f t="shared" si="44"/>
        <v>64.519354838709674</v>
      </c>
      <c r="V43" s="66">
        <f t="shared" si="44"/>
        <v>0</v>
      </c>
      <c r="W43" s="65">
        <f t="shared" si="44"/>
        <v>23437.200000000001</v>
      </c>
      <c r="X43" s="66">
        <f t="shared" si="44"/>
        <v>23338.709659</v>
      </c>
      <c r="Y43" s="69" t="s">
        <v>17</v>
      </c>
      <c r="Z43" s="99"/>
      <c r="AA43" s="100"/>
      <c r="AB43" s="101"/>
    </row>
    <row r="44" spans="1:30" ht="20.100000000000001" customHeight="1" x14ac:dyDescent="0.25">
      <c r="A44" s="72" t="s">
        <v>18</v>
      </c>
      <c r="B44" s="73"/>
      <c r="C44" s="74">
        <f>SUM(C42-D42)</f>
        <v>-46969.849699999962</v>
      </c>
      <c r="D44" s="75"/>
      <c r="E44" s="74">
        <f>SUM(E42-F42)</f>
        <v>52605.500030000017</v>
      </c>
      <c r="F44" s="75"/>
      <c r="G44" s="74">
        <f>SUM(G42-H42)</f>
        <v>1048.0000049999999</v>
      </c>
      <c r="H44" s="75"/>
      <c r="I44" s="74">
        <f>SUM(I42-J42)</f>
        <v>0</v>
      </c>
      <c r="J44" s="75"/>
      <c r="K44" s="74">
        <f>SUM(K42-L42)</f>
        <v>-16563.299779999987</v>
      </c>
      <c r="L44" s="75"/>
      <c r="M44" s="74"/>
      <c r="N44" s="362"/>
      <c r="O44" s="396">
        <f>SUM(O42-P42)</f>
        <v>21583.100004000007</v>
      </c>
      <c r="Q44" s="74">
        <f>SUM(Q42-R42)</f>
        <v>-10650.349987999973</v>
      </c>
      <c r="R44" s="75"/>
      <c r="S44" s="97">
        <f>SUM(S42-T42)</f>
        <v>1053.1005710001336</v>
      </c>
      <c r="T44" s="75"/>
      <c r="U44" s="74">
        <f>SUM(U42-V42)</f>
        <v>2000.1</v>
      </c>
      <c r="V44" s="75"/>
      <c r="W44" s="112">
        <f>SUM(W42-X42)</f>
        <v>3053.2005710001104</v>
      </c>
      <c r="X44" s="113"/>
    </row>
    <row r="45" spans="1:30" ht="20.100000000000001" customHeight="1" thickBot="1" x14ac:dyDescent="0.3">
      <c r="A45" s="76" t="s">
        <v>19</v>
      </c>
      <c r="B45" s="77"/>
      <c r="C45" s="96">
        <f>SUM(100/D42*C42)</f>
        <v>83.80350008669329</v>
      </c>
      <c r="D45" s="78"/>
      <c r="E45" s="96">
        <f t="shared" ref="E45" si="46">SUM(100/F42*E42)</f>
        <v>187.67583342717128</v>
      </c>
      <c r="F45" s="78"/>
      <c r="G45" s="96">
        <f t="shared" ref="G45" si="47">SUM(100/H42*G42)</f>
        <v>110.48000005524001</v>
      </c>
      <c r="H45" s="78"/>
      <c r="I45" s="96" t="e">
        <f t="shared" ref="I45" si="48">SUM(100/J42*I42)</f>
        <v>#DIV/0!</v>
      </c>
      <c r="J45" s="78"/>
      <c r="K45" s="96">
        <f>SUM(100/L42*K42)</f>
        <v>87.259000147669099</v>
      </c>
      <c r="L45" s="78"/>
      <c r="M45" s="96"/>
      <c r="N45" s="260"/>
      <c r="O45" s="272">
        <f>SUM(100/P42*O42)</f>
        <v>130.83300000747619</v>
      </c>
      <c r="P45" s="272"/>
      <c r="Q45" s="96">
        <f>SUM(100/R42*Q42)</f>
        <v>93.486024471693185</v>
      </c>
      <c r="R45" s="78"/>
      <c r="S45" s="98">
        <f>SUM(100/T42*S42)</f>
        <v>100.14555640246458</v>
      </c>
      <c r="T45" s="78"/>
      <c r="U45" s="96" t="e">
        <f>SUM(100/V42*U42)</f>
        <v>#DIV/0!</v>
      </c>
      <c r="V45" s="78"/>
      <c r="W45" s="114">
        <f>SUM(100/X42*W42)</f>
        <v>100.42200422576499</v>
      </c>
      <c r="X45" s="115"/>
    </row>
    <row r="47" spans="1:30" x14ac:dyDescent="0.25">
      <c r="A47" s="426"/>
      <c r="B47" s="243"/>
      <c r="C47" s="243"/>
      <c r="D47" s="243"/>
      <c r="E47" s="243"/>
      <c r="F47" s="243"/>
      <c r="G47" s="243"/>
      <c r="H47" s="388"/>
      <c r="I47" s="243"/>
      <c r="J47" s="388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426"/>
      <c r="X47" s="426"/>
      <c r="Y47" s="243"/>
      <c r="Z47" s="243"/>
      <c r="AA47" s="243"/>
      <c r="AB47" s="243"/>
      <c r="AC47" s="243"/>
      <c r="AD47" s="243"/>
    </row>
    <row r="48" spans="1:30" x14ac:dyDescent="0.25">
      <c r="A48" s="426"/>
      <c r="B48" s="243"/>
      <c r="C48" s="243"/>
      <c r="D48" s="243"/>
      <c r="E48" s="243"/>
      <c r="F48" s="243"/>
      <c r="G48" s="388"/>
      <c r="H48" s="388"/>
      <c r="I48" s="388"/>
      <c r="J48" s="388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426"/>
      <c r="X48" s="426"/>
      <c r="Y48" s="243"/>
      <c r="Z48" s="243"/>
      <c r="AA48" s="243"/>
      <c r="AB48" s="243"/>
      <c r="AC48" s="243"/>
      <c r="AD48" s="243"/>
    </row>
    <row r="49" spans="1:30" x14ac:dyDescent="0.25">
      <c r="A49" s="426"/>
      <c r="B49" s="243"/>
      <c r="C49" s="243"/>
      <c r="D49" s="243"/>
      <c r="E49" s="243"/>
      <c r="F49" s="243"/>
      <c r="G49" s="243"/>
      <c r="H49" s="388"/>
      <c r="I49" s="243"/>
      <c r="J49" s="388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426"/>
      <c r="X49" s="426"/>
      <c r="Y49" s="243"/>
      <c r="Z49" s="243"/>
      <c r="AA49" s="243"/>
      <c r="AB49" s="243"/>
      <c r="AC49" s="243"/>
      <c r="AD49" s="243"/>
    </row>
  </sheetData>
  <customSheetViews>
    <customSheetView guid="{C78804EC-14F7-46C5-9444-E096CDC58DC2}" scale="80" fitToPage="1" topLeftCell="E1">
      <pane ySplit="4" topLeftCell="A17" activePane="bottomLeft" state="frozen"/>
      <selection pane="bottomLeft" activeCell="Y46" sqref="Y46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5" showPageBreaks="1" fitToPage="1" printArea="1" topLeftCell="H1">
      <pane ySplit="4" topLeftCell="A5" activePane="bottomLeft" state="frozen"/>
      <selection pane="bottomLeft" activeCell="Y47" sqref="Y47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5" activePane="bottomLeft" state="frozen"/>
      <selection pane="bottomLeft" activeCell="P26" sqref="P26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5" showPageBreaks="1" fitToPage="1" printArea="1">
      <pane ySplit="4" topLeftCell="A23" activePane="bottomLeft" state="frozen"/>
      <selection pane="bottomLeft" activeCell="O45" sqref="O45"/>
      <pageMargins left="0.59055118110236227" right="0.59055118110236227" top="1.1811023622047245" bottom="0.59055118110236227" header="0.11811023622047245" footer="0.31496062992125984"/>
      <pageSetup paperSize="9" scale="48" orientation="landscape" horizontalDpi="4294967293" verticalDpi="4294967293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5" showPageBreaks="1" fitToPage="1" printArea="1">
      <pane ySplit="4" topLeftCell="A23" activePane="bottomLeft" state="frozen"/>
      <selection pane="bottomLeft" activeCell="O45" sqref="O45"/>
      <pageMargins left="0.59055118110236227" right="0.59055118110236227" top="1.1811023622047245" bottom="0.59055118110236227" header="0.11811023622047245" footer="0.31496062992125984"/>
      <pageSetup paperSize="9" scale="47" orientation="landscape" horizontalDpi="4294967293" verticalDpi="4294967293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5" showPageBreaks="1" fitToPage="1" printArea="1">
      <pane ySplit="4" topLeftCell="A5" activePane="bottomLeft" state="frozen"/>
      <selection pane="bottomLeft" activeCell="O7" sqref="O7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0" showPageBreaks="1" fitToPage="1" printArea="1" topLeftCell="B1">
      <pane ySplit="4" topLeftCell="A11" activePane="bottomLeft" state="frozen"/>
      <selection pane="bottomLeft" activeCell="Q1" sqref="Q1:R1048576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80" showPageBreaks="1" fitToPage="1" printArea="1" topLeftCell="E1">
      <pane ySplit="4" topLeftCell="A17" activePane="bottomLeft" state="frozen"/>
      <selection pane="bottomLeft" activeCell="Y46" sqref="Y46"/>
      <pageMargins left="0.59055118110236227" right="0.59055118110236227" top="1.1811023622047245" bottom="0.59055118110236227" header="0.11811023622047245" footer="0.31496062992125984"/>
      <pageSetup paperSize="9" scale="38" orientation="landscape" horizontalDpi="4294967293" verticalDpi="4294967293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Q3:R3"/>
    <mergeCell ref="H1:K1"/>
    <mergeCell ref="C3:D3"/>
    <mergeCell ref="E3:F3"/>
    <mergeCell ref="G3:H3"/>
    <mergeCell ref="K3:L3"/>
    <mergeCell ref="I3:J3"/>
    <mergeCell ref="M3:P3"/>
    <mergeCell ref="S3:T3"/>
    <mergeCell ref="U3:V3"/>
    <mergeCell ref="W3:X3"/>
    <mergeCell ref="Y3:AB3"/>
    <mergeCell ref="Z4:AA4"/>
  </mergeCells>
  <pageMargins left="0.59055118110236227" right="0.59055118110236227" top="1.1811023622047245" bottom="0.59055118110236227" header="0.11811023622047245" footer="0.31496062992125984"/>
  <pageSetup paperSize="9" scale="38" orientation="landscape" horizontalDpi="4294967293" verticalDpi="4294967293" r:id="rId9"/>
  <headerFooter>
    <oddHeader>&amp;L&amp;G</oddHeader>
    <oddFooter>&amp;L&amp;"DIN Offc Light,Standard"&amp;7&amp;F / Version &amp;D&amp;R&amp;"DIN Offc Light,Standard"&amp;7Seite &amp;P von &amp;N</oddFooter>
  </headerFooter>
  <legacyDrawingHF r:id="rId1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D48"/>
  <sheetViews>
    <sheetView zoomScale="80" zoomScaleNormal="70" workbookViewId="0">
      <pane ySplit="4" topLeftCell="A5" activePane="bottomLeft" state="frozen"/>
      <selection pane="bottomLeft" activeCell="C25" sqref="C25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4.28515625" style="2" customWidth="1"/>
    <col min="4" max="4" width="14.140625" style="2" bestFit="1" customWidth="1"/>
    <col min="5" max="5" width="11.7109375" style="2" customWidth="1"/>
    <col min="6" max="6" width="12.28515625" style="2" bestFit="1" customWidth="1"/>
    <col min="7" max="10" width="11.7109375" style="6" customWidth="1"/>
    <col min="11" max="11" width="12.85546875" style="2" bestFit="1" customWidth="1"/>
    <col min="12" max="12" width="14.140625" style="2" bestFit="1" customWidth="1"/>
    <col min="13" max="13" width="13.140625" style="2" customWidth="1"/>
    <col min="14" max="14" width="14.140625" style="2" bestFit="1" customWidth="1"/>
    <col min="15" max="15" width="14.5703125" style="2" bestFit="1" customWidth="1"/>
    <col min="16" max="16" width="13.85546875" style="2" bestFit="1" customWidth="1"/>
    <col min="17" max="17" width="14.28515625" style="2" customWidth="1"/>
    <col min="18" max="18" width="14.140625" style="2" bestFit="1" customWidth="1"/>
    <col min="19" max="19" width="15.85546875" style="2" bestFit="1" customWidth="1"/>
    <col min="20" max="20" width="14.140625" style="2" bestFit="1" customWidth="1"/>
    <col min="21" max="22" width="11.7109375" style="2" customWidth="1"/>
    <col min="23" max="23" width="15.85546875" style="2" bestFit="1" customWidth="1"/>
    <col min="24" max="24" width="14.140625" style="2" bestFit="1" customWidth="1"/>
    <col min="25" max="25" width="38.140625" style="2" bestFit="1" customWidth="1"/>
    <col min="26" max="26" width="6.5703125" style="2" bestFit="1" customWidth="1"/>
    <col min="27" max="27" width="5.140625" style="4" customWidth="1"/>
    <col min="28" max="28" width="20.7109375" style="4" customWidth="1"/>
    <col min="29" max="29" width="11.42578125" style="2"/>
    <col min="30" max="30" width="19.85546875" style="2" customWidth="1"/>
    <col min="31" max="16384" width="11.42578125" style="2"/>
  </cols>
  <sheetData>
    <row r="1" spans="1:30" ht="34.15" customHeight="1" x14ac:dyDescent="0.25">
      <c r="A1" s="105" t="s">
        <v>56</v>
      </c>
      <c r="G1" s="2"/>
      <c r="H1" s="443">
        <v>45231</v>
      </c>
      <c r="I1" s="443"/>
      <c r="J1" s="443"/>
      <c r="K1" s="443"/>
    </row>
    <row r="2" spans="1:30" ht="21" thickBot="1" x14ac:dyDescent="0.3">
      <c r="A2" s="106"/>
    </row>
    <row r="3" spans="1:30" s="8" customFormat="1" ht="36" customHeight="1" thickBot="1" x14ac:dyDescent="0.3">
      <c r="A3" s="7"/>
      <c r="C3" s="440" t="s">
        <v>20</v>
      </c>
      <c r="D3" s="441"/>
      <c r="E3" s="440" t="s">
        <v>23</v>
      </c>
      <c r="F3" s="441"/>
      <c r="G3" s="440" t="s">
        <v>24</v>
      </c>
      <c r="H3" s="441"/>
      <c r="I3" s="440" t="s">
        <v>53</v>
      </c>
      <c r="J3" s="441"/>
      <c r="K3" s="440" t="s">
        <v>25</v>
      </c>
      <c r="L3" s="441"/>
      <c r="M3" s="440" t="s">
        <v>30</v>
      </c>
      <c r="N3" s="442"/>
      <c r="O3" s="448"/>
      <c r="P3" s="449"/>
      <c r="Q3" s="442" t="s">
        <v>2</v>
      </c>
      <c r="R3" s="442"/>
      <c r="S3" s="444" t="s">
        <v>29</v>
      </c>
      <c r="T3" s="445"/>
      <c r="U3" s="440" t="s">
        <v>26</v>
      </c>
      <c r="V3" s="441"/>
      <c r="W3" s="446" t="s">
        <v>27</v>
      </c>
      <c r="X3" s="447"/>
      <c r="Y3" s="440" t="s">
        <v>0</v>
      </c>
      <c r="Z3" s="442"/>
      <c r="AA3" s="442"/>
      <c r="AB3" s="441"/>
      <c r="AD3" s="434" t="s">
        <v>155</v>
      </c>
    </row>
    <row r="4" spans="1:30" s="4" customFormat="1" ht="18.600000000000001" customHeight="1" x14ac:dyDescent="0.25">
      <c r="A4" s="107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72</v>
      </c>
      <c r="N4" s="270" t="s">
        <v>73</v>
      </c>
      <c r="O4" s="273" t="s">
        <v>74</v>
      </c>
      <c r="P4" s="271" t="s">
        <v>21</v>
      </c>
      <c r="Q4" s="84" t="s">
        <v>22</v>
      </c>
      <c r="R4" s="12" t="s">
        <v>21</v>
      </c>
      <c r="S4" s="84" t="s">
        <v>22</v>
      </c>
      <c r="T4" s="12" t="s">
        <v>21</v>
      </c>
      <c r="U4" s="11" t="s">
        <v>22</v>
      </c>
      <c r="V4" s="12" t="s">
        <v>21</v>
      </c>
      <c r="W4" s="108" t="s">
        <v>22</v>
      </c>
      <c r="X4" s="109" t="s">
        <v>21</v>
      </c>
      <c r="Y4" s="13" t="s">
        <v>3</v>
      </c>
      <c r="Z4" s="438" t="s">
        <v>4</v>
      </c>
      <c r="AA4" s="439"/>
      <c r="AB4" s="14" t="s">
        <v>5</v>
      </c>
    </row>
    <row r="5" spans="1:30" ht="18.600000000000001" customHeight="1" x14ac:dyDescent="0.25">
      <c r="A5" s="47">
        <v>1</v>
      </c>
      <c r="B5" s="15" t="s">
        <v>14</v>
      </c>
      <c r="C5" s="16">
        <v>8670.9</v>
      </c>
      <c r="D5" s="17">
        <v>8000</v>
      </c>
      <c r="E5" s="16">
        <v>0</v>
      </c>
      <c r="F5" s="18">
        <v>116.66665999999999</v>
      </c>
      <c r="G5" s="19">
        <v>33.200000000000003</v>
      </c>
      <c r="H5" s="18">
        <v>50</v>
      </c>
      <c r="I5" s="19">
        <v>0</v>
      </c>
      <c r="J5" s="18"/>
      <c r="K5" s="16">
        <v>1347.5</v>
      </c>
      <c r="L5" s="17">
        <v>3000</v>
      </c>
      <c r="M5" s="16">
        <v>1356.1</v>
      </c>
      <c r="N5" s="17">
        <v>676</v>
      </c>
      <c r="O5" s="230">
        <f t="shared" ref="O5:O41" si="0">M5+N5</f>
        <v>2032.1</v>
      </c>
      <c r="P5" s="18">
        <v>3666.6666599999999</v>
      </c>
      <c r="Q5" s="16">
        <v>3266</v>
      </c>
      <c r="R5" s="17">
        <v>4680</v>
      </c>
      <c r="S5" s="91">
        <f t="shared" ref="S5:S9" si="1">SUM(C5+E5+G5+I5+K5+O5+Q5)</f>
        <v>15349.7</v>
      </c>
      <c r="T5" s="89">
        <f t="shared" ref="T5:T9" si="2">SUM(D5+F5+H5+J5+L5+P5+R5)</f>
        <v>19513.333319999998</v>
      </c>
      <c r="U5" s="16">
        <v>0</v>
      </c>
      <c r="V5" s="17"/>
      <c r="W5" s="110">
        <f t="shared" ref="W5:W9" si="3">SUM(S5+U5)</f>
        <v>15349.7</v>
      </c>
      <c r="X5" s="111">
        <f t="shared" ref="X5:X9" si="4">SUM(T5+V5)</f>
        <v>19513.333319999998</v>
      </c>
      <c r="Y5" s="45" t="s">
        <v>58</v>
      </c>
      <c r="Z5" s="46">
        <v>11</v>
      </c>
      <c r="AA5" s="21" t="s">
        <v>7</v>
      </c>
      <c r="AB5" s="22"/>
      <c r="AD5" s="234">
        <f t="shared" ref="AD5:AD38" si="5">C5+E5+G5+I5+K5+M5+U5</f>
        <v>11407.7</v>
      </c>
    </row>
    <row r="6" spans="1:30" ht="18.600000000000001" customHeight="1" x14ac:dyDescent="0.25">
      <c r="A6" s="47">
        <f t="shared" ref="A6:A9" si="6">SUM(A5+1)</f>
        <v>2</v>
      </c>
      <c r="B6" s="15" t="s">
        <v>15</v>
      </c>
      <c r="C6" s="16">
        <v>4152</v>
      </c>
      <c r="D6" s="17">
        <v>8000</v>
      </c>
      <c r="E6" s="16">
        <v>0</v>
      </c>
      <c r="F6" s="18">
        <v>116.66665999999999</v>
      </c>
      <c r="G6" s="19">
        <v>59</v>
      </c>
      <c r="H6" s="18">
        <v>50</v>
      </c>
      <c r="I6" s="19">
        <v>0</v>
      </c>
      <c r="J6" s="18"/>
      <c r="K6" s="16">
        <v>0</v>
      </c>
      <c r="L6" s="17">
        <v>3000</v>
      </c>
      <c r="M6" s="16">
        <v>963.6</v>
      </c>
      <c r="N6" s="17">
        <v>6155</v>
      </c>
      <c r="O6" s="230">
        <f t="shared" si="0"/>
        <v>7118.6</v>
      </c>
      <c r="P6" s="18">
        <v>3666.6666599999999</v>
      </c>
      <c r="Q6" s="16">
        <v>4315.6000000000004</v>
      </c>
      <c r="R6" s="17">
        <v>4680</v>
      </c>
      <c r="S6" s="91">
        <f t="shared" si="1"/>
        <v>15645.2</v>
      </c>
      <c r="T6" s="89">
        <f t="shared" si="2"/>
        <v>19513.333319999998</v>
      </c>
      <c r="U6" s="16">
        <v>0</v>
      </c>
      <c r="V6" s="17"/>
      <c r="W6" s="110">
        <f t="shared" si="3"/>
        <v>15645.2</v>
      </c>
      <c r="X6" s="111">
        <f t="shared" si="4"/>
        <v>19513.333319999998</v>
      </c>
      <c r="Y6" s="45" t="s">
        <v>60</v>
      </c>
      <c r="Z6" s="46">
        <v>10</v>
      </c>
      <c r="AA6" s="21" t="s">
        <v>7</v>
      </c>
      <c r="AB6" s="22"/>
      <c r="AD6" s="234">
        <f t="shared" si="5"/>
        <v>5174.6000000000004</v>
      </c>
    </row>
    <row r="7" spans="1:30" ht="18.600000000000001" customHeight="1" x14ac:dyDescent="0.25">
      <c r="A7" s="47">
        <f t="shared" si="6"/>
        <v>3</v>
      </c>
      <c r="B7" s="52" t="s">
        <v>6</v>
      </c>
      <c r="C7" s="16">
        <f>8070.8-94.6</f>
        <v>7976.2</v>
      </c>
      <c r="D7" s="17">
        <v>8000</v>
      </c>
      <c r="E7" s="16">
        <v>4.3</v>
      </c>
      <c r="F7" s="18">
        <v>116.66665999999999</v>
      </c>
      <c r="G7" s="19">
        <v>28.7</v>
      </c>
      <c r="H7" s="18">
        <v>50</v>
      </c>
      <c r="I7" s="19">
        <v>0</v>
      </c>
      <c r="J7" s="18"/>
      <c r="K7" s="16">
        <v>1400</v>
      </c>
      <c r="L7" s="17">
        <v>3000</v>
      </c>
      <c r="M7" s="16">
        <v>707.4</v>
      </c>
      <c r="N7" s="17">
        <v>3777</v>
      </c>
      <c r="O7" s="230">
        <f t="shared" si="0"/>
        <v>4484.3999999999996</v>
      </c>
      <c r="P7" s="18">
        <v>3666.6666599999999</v>
      </c>
      <c r="Q7" s="16">
        <v>2622.4</v>
      </c>
      <c r="R7" s="17">
        <v>4680</v>
      </c>
      <c r="S7" s="91">
        <f t="shared" si="1"/>
        <v>16516</v>
      </c>
      <c r="T7" s="89">
        <f t="shared" si="2"/>
        <v>19513.333319999998</v>
      </c>
      <c r="U7" s="16">
        <v>0</v>
      </c>
      <c r="V7" s="17"/>
      <c r="W7" s="110">
        <f t="shared" si="3"/>
        <v>16516</v>
      </c>
      <c r="X7" s="111">
        <f t="shared" si="4"/>
        <v>19513.333319999998</v>
      </c>
      <c r="Y7" s="45" t="s">
        <v>61</v>
      </c>
      <c r="Z7" s="46">
        <v>9</v>
      </c>
      <c r="AA7" s="21" t="s">
        <v>7</v>
      </c>
      <c r="AB7" s="22"/>
      <c r="AD7" s="234">
        <f t="shared" si="5"/>
        <v>10116.6</v>
      </c>
    </row>
    <row r="8" spans="1:30" ht="18.600000000000001" customHeight="1" x14ac:dyDescent="0.25">
      <c r="A8" s="23">
        <f t="shared" si="6"/>
        <v>4</v>
      </c>
      <c r="B8" s="24" t="s">
        <v>8</v>
      </c>
      <c r="C8" s="25">
        <v>12624.5</v>
      </c>
      <c r="D8" s="26">
        <v>8000</v>
      </c>
      <c r="E8" s="25">
        <v>0</v>
      </c>
      <c r="F8" s="27">
        <v>116.66665999999999</v>
      </c>
      <c r="G8" s="28">
        <v>15.8</v>
      </c>
      <c r="H8" s="27">
        <v>50</v>
      </c>
      <c r="I8" s="25">
        <v>0</v>
      </c>
      <c r="J8" s="27"/>
      <c r="K8" s="25">
        <v>0</v>
      </c>
      <c r="L8" s="26">
        <v>3000</v>
      </c>
      <c r="M8" s="25">
        <v>328.4</v>
      </c>
      <c r="N8" s="26">
        <v>400</v>
      </c>
      <c r="O8" s="230">
        <f t="shared" si="0"/>
        <v>728.4</v>
      </c>
      <c r="P8" s="27">
        <v>3666.6666599999999</v>
      </c>
      <c r="Q8" s="25">
        <v>6708.3</v>
      </c>
      <c r="R8" s="26">
        <v>4680</v>
      </c>
      <c r="S8" s="91">
        <f t="shared" si="1"/>
        <v>20077</v>
      </c>
      <c r="T8" s="90">
        <f t="shared" si="2"/>
        <v>19513.333319999998</v>
      </c>
      <c r="U8" s="16">
        <v>0</v>
      </c>
      <c r="V8" s="26"/>
      <c r="W8" s="92">
        <f t="shared" si="3"/>
        <v>20077</v>
      </c>
      <c r="X8" s="95">
        <f t="shared" si="4"/>
        <v>19513.333319999998</v>
      </c>
      <c r="Y8" s="29" t="s">
        <v>194</v>
      </c>
      <c r="Z8" s="30">
        <v>10</v>
      </c>
      <c r="AA8" s="31" t="s">
        <v>7</v>
      </c>
      <c r="AB8" s="32"/>
      <c r="AD8" s="234">
        <f t="shared" si="5"/>
        <v>12968.699999999999</v>
      </c>
    </row>
    <row r="9" spans="1:30" ht="18.600000000000001" customHeight="1" x14ac:dyDescent="0.25">
      <c r="A9" s="23">
        <f t="shared" si="6"/>
        <v>5</v>
      </c>
      <c r="B9" s="24" t="s">
        <v>9</v>
      </c>
      <c r="C9" s="25">
        <v>10243.5</v>
      </c>
      <c r="D9" s="26">
        <v>8000</v>
      </c>
      <c r="E9" s="25">
        <v>0</v>
      </c>
      <c r="F9" s="27">
        <v>116.66665999999999</v>
      </c>
      <c r="G9" s="28">
        <v>0</v>
      </c>
      <c r="H9" s="27">
        <v>50</v>
      </c>
      <c r="I9" s="25">
        <v>0</v>
      </c>
      <c r="J9" s="27"/>
      <c r="K9" s="25">
        <v>7512.1</v>
      </c>
      <c r="L9" s="26">
        <v>3000</v>
      </c>
      <c r="M9" s="25">
        <v>20</v>
      </c>
      <c r="N9" s="26">
        <v>0</v>
      </c>
      <c r="O9" s="230">
        <f t="shared" si="0"/>
        <v>20</v>
      </c>
      <c r="P9" s="27">
        <v>3666.6666599999999</v>
      </c>
      <c r="Q9" s="25">
        <v>2218.4499999999998</v>
      </c>
      <c r="R9" s="26">
        <v>4680</v>
      </c>
      <c r="S9" s="91">
        <f t="shared" si="1"/>
        <v>19994.05</v>
      </c>
      <c r="T9" s="90">
        <f t="shared" si="2"/>
        <v>19513.333319999998</v>
      </c>
      <c r="U9" s="16">
        <v>0</v>
      </c>
      <c r="V9" s="26"/>
      <c r="W9" s="92">
        <f t="shared" si="3"/>
        <v>19994.05</v>
      </c>
      <c r="X9" s="95">
        <f t="shared" si="4"/>
        <v>19513.333319999998</v>
      </c>
      <c r="Y9" s="29" t="s">
        <v>195</v>
      </c>
      <c r="Z9" s="30">
        <v>11</v>
      </c>
      <c r="AA9" s="31" t="s">
        <v>7</v>
      </c>
      <c r="AB9" s="32"/>
      <c r="AD9" s="234">
        <f t="shared" si="5"/>
        <v>17775.599999999999</v>
      </c>
    </row>
    <row r="10" spans="1:30" ht="18.600000000000001" customHeight="1" x14ac:dyDescent="0.25">
      <c r="A10" s="33" t="s">
        <v>10</v>
      </c>
      <c r="B10" s="34">
        <v>45</v>
      </c>
      <c r="C10" s="35">
        <f t="shared" ref="C10:X10" si="7">SUM(C5:C9)</f>
        <v>43667.1</v>
      </c>
      <c r="D10" s="37">
        <f t="shared" si="7"/>
        <v>40000</v>
      </c>
      <c r="E10" s="35">
        <f t="shared" si="7"/>
        <v>4.3</v>
      </c>
      <c r="F10" s="82">
        <f t="shared" si="7"/>
        <v>583.33330000000001</v>
      </c>
      <c r="G10" s="281">
        <f t="shared" si="7"/>
        <v>136.70000000000002</v>
      </c>
      <c r="H10" s="36">
        <f t="shared" si="7"/>
        <v>250</v>
      </c>
      <c r="I10" s="281">
        <f t="shared" si="7"/>
        <v>0</v>
      </c>
      <c r="J10" s="36">
        <f t="shared" si="7"/>
        <v>0</v>
      </c>
      <c r="K10" s="276">
        <f t="shared" si="7"/>
        <v>10259.6</v>
      </c>
      <c r="L10" s="35">
        <f t="shared" si="7"/>
        <v>15000</v>
      </c>
      <c r="M10" s="35">
        <f t="shared" si="7"/>
        <v>3375.5</v>
      </c>
      <c r="N10" s="36">
        <f t="shared" si="7"/>
        <v>11008</v>
      </c>
      <c r="O10" s="430">
        <f>SUM(O5:O9)</f>
        <v>14383.5</v>
      </c>
      <c r="P10" s="82">
        <f t="shared" si="7"/>
        <v>18333.333299999998</v>
      </c>
      <c r="Q10" s="281">
        <f t="shared" si="7"/>
        <v>19130.75</v>
      </c>
      <c r="R10" s="36">
        <f t="shared" si="7"/>
        <v>23400</v>
      </c>
      <c r="S10" s="35">
        <f t="shared" si="7"/>
        <v>87581.95</v>
      </c>
      <c r="T10" s="36">
        <f t="shared" si="7"/>
        <v>97566.666599999997</v>
      </c>
      <c r="U10" s="35">
        <f t="shared" si="7"/>
        <v>0</v>
      </c>
      <c r="V10" s="36">
        <f t="shared" si="7"/>
        <v>0</v>
      </c>
      <c r="W10" s="435">
        <f>SUM(W5:W9)</f>
        <v>87581.95</v>
      </c>
      <c r="X10" s="36">
        <f t="shared" si="7"/>
        <v>97566.666599999997</v>
      </c>
      <c r="Y10" s="39"/>
      <c r="Z10" s="40"/>
      <c r="AA10" s="41" t="s">
        <v>7</v>
      </c>
      <c r="AB10" s="42"/>
      <c r="AD10" s="234"/>
    </row>
    <row r="11" spans="1:30" ht="18.600000000000001" customHeight="1" x14ac:dyDescent="0.25">
      <c r="A11" s="44">
        <f>SUM(A9+1)</f>
        <v>6</v>
      </c>
      <c r="B11" s="15" t="s">
        <v>12</v>
      </c>
      <c r="C11" s="16">
        <v>5403.5</v>
      </c>
      <c r="D11" s="17">
        <v>8000</v>
      </c>
      <c r="E11" s="16">
        <v>0</v>
      </c>
      <c r="F11" s="18">
        <v>116.66665999999999</v>
      </c>
      <c r="G11" s="19">
        <v>14.6</v>
      </c>
      <c r="H11" s="18">
        <v>50</v>
      </c>
      <c r="I11" s="19">
        <v>0</v>
      </c>
      <c r="J11" s="18"/>
      <c r="K11" s="16">
        <v>0</v>
      </c>
      <c r="L11" s="17">
        <v>3000</v>
      </c>
      <c r="M11" s="16">
        <v>485.4</v>
      </c>
      <c r="N11" s="17">
        <v>448</v>
      </c>
      <c r="O11" s="17">
        <f>M11+N11</f>
        <v>933.4</v>
      </c>
      <c r="P11" s="18">
        <v>3666.6666599999999</v>
      </c>
      <c r="Q11" s="16">
        <f>3235.8-30</f>
        <v>3205.8</v>
      </c>
      <c r="R11" s="17">
        <v>4680</v>
      </c>
      <c r="S11" s="91">
        <f>SUM(C11+E11+G11+I11+K11+O11+Q11)</f>
        <v>9557.2999999999993</v>
      </c>
      <c r="T11" s="89">
        <f t="shared" ref="T11:T17" si="8">SUM(D11+F11+H11+J11+L11+P11+R11)</f>
        <v>19513.333319999998</v>
      </c>
      <c r="U11" s="16">
        <v>0</v>
      </c>
      <c r="V11" s="17"/>
      <c r="W11" s="110">
        <f t="shared" ref="W11:X13" si="9">SUM(S11+U11)</f>
        <v>9557.2999999999993</v>
      </c>
      <c r="X11" s="111">
        <f t="shared" si="9"/>
        <v>19513.333319999998</v>
      </c>
      <c r="Y11" s="45" t="s">
        <v>58</v>
      </c>
      <c r="Z11" s="46">
        <v>12</v>
      </c>
      <c r="AA11" s="21" t="s">
        <v>7</v>
      </c>
      <c r="AB11" s="22"/>
      <c r="AD11" s="234">
        <f t="shared" si="5"/>
        <v>5903.5</v>
      </c>
    </row>
    <row r="12" spans="1:30" ht="18.600000000000001" customHeight="1" x14ac:dyDescent="0.25">
      <c r="A12" s="47">
        <f t="shared" ref="A12:A17" si="10">SUM(A11+1)</f>
        <v>7</v>
      </c>
      <c r="B12" s="15" t="s">
        <v>13</v>
      </c>
      <c r="C12" s="16">
        <v>5592.8</v>
      </c>
      <c r="D12" s="17">
        <v>8000</v>
      </c>
      <c r="E12" s="16">
        <v>0</v>
      </c>
      <c r="F12" s="18">
        <v>116.66665999999999</v>
      </c>
      <c r="G12" s="19">
        <v>0</v>
      </c>
      <c r="H12" s="18">
        <v>50</v>
      </c>
      <c r="I12" s="19">
        <v>0</v>
      </c>
      <c r="J12" s="18"/>
      <c r="K12" s="16">
        <v>993</v>
      </c>
      <c r="L12" s="17">
        <v>3000</v>
      </c>
      <c r="M12" s="16">
        <v>1441.2</v>
      </c>
      <c r="N12" s="17">
        <v>3807</v>
      </c>
      <c r="O12" s="230">
        <f t="shared" si="0"/>
        <v>5248.2</v>
      </c>
      <c r="P12" s="18">
        <v>3666.6666599999999</v>
      </c>
      <c r="Q12" s="16">
        <v>5935.1</v>
      </c>
      <c r="R12" s="17">
        <v>4680</v>
      </c>
      <c r="S12" s="91">
        <f t="shared" ref="S12:S17" si="11">SUM(C12+E12+G12+I12+K12+O12+Q12)</f>
        <v>17769.099999999999</v>
      </c>
      <c r="T12" s="89">
        <f t="shared" si="8"/>
        <v>19513.333319999998</v>
      </c>
      <c r="U12" s="16">
        <v>0</v>
      </c>
      <c r="V12" s="17"/>
      <c r="W12" s="110">
        <f t="shared" si="9"/>
        <v>17769.099999999999</v>
      </c>
      <c r="X12" s="111">
        <f t="shared" si="9"/>
        <v>19513.333319999998</v>
      </c>
      <c r="Y12" s="45" t="s">
        <v>58</v>
      </c>
      <c r="Z12" s="46">
        <v>10</v>
      </c>
      <c r="AA12" s="21" t="s">
        <v>7</v>
      </c>
      <c r="AB12" s="22"/>
      <c r="AD12" s="234">
        <f t="shared" si="5"/>
        <v>8027</v>
      </c>
    </row>
    <row r="13" spans="1:30" ht="18.600000000000001" customHeight="1" x14ac:dyDescent="0.25">
      <c r="A13" s="47">
        <f t="shared" si="10"/>
        <v>8</v>
      </c>
      <c r="B13" s="15" t="s">
        <v>14</v>
      </c>
      <c r="C13" s="16">
        <v>5943.9</v>
      </c>
      <c r="D13" s="17">
        <v>8000</v>
      </c>
      <c r="E13" s="16">
        <v>369.1</v>
      </c>
      <c r="F13" s="18">
        <v>116.66665999999999</v>
      </c>
      <c r="G13" s="19">
        <v>222</v>
      </c>
      <c r="H13" s="18">
        <v>50</v>
      </c>
      <c r="I13" s="19">
        <v>0</v>
      </c>
      <c r="J13" s="18"/>
      <c r="K13" s="16">
        <v>1026.0999999999999</v>
      </c>
      <c r="L13" s="17">
        <v>3000</v>
      </c>
      <c r="M13" s="16">
        <v>569.9</v>
      </c>
      <c r="N13" s="17">
        <v>4770</v>
      </c>
      <c r="O13" s="230">
        <f t="shared" si="0"/>
        <v>5339.9</v>
      </c>
      <c r="P13" s="18">
        <v>3666.6666599999999</v>
      </c>
      <c r="Q13" s="16">
        <v>4965</v>
      </c>
      <c r="R13" s="17">
        <v>4680</v>
      </c>
      <c r="S13" s="91">
        <f t="shared" si="11"/>
        <v>17866</v>
      </c>
      <c r="T13" s="89">
        <f t="shared" si="8"/>
        <v>19513.333319999998</v>
      </c>
      <c r="U13" s="16">
        <v>0</v>
      </c>
      <c r="V13" s="17"/>
      <c r="W13" s="110">
        <f t="shared" si="9"/>
        <v>17866</v>
      </c>
      <c r="X13" s="111">
        <f t="shared" si="9"/>
        <v>19513.333319999998</v>
      </c>
      <c r="Y13" s="45" t="s">
        <v>59</v>
      </c>
      <c r="Z13" s="46">
        <v>10</v>
      </c>
      <c r="AA13" s="21" t="s">
        <v>7</v>
      </c>
      <c r="AB13" s="22"/>
      <c r="AD13" s="234">
        <f t="shared" si="5"/>
        <v>8131</v>
      </c>
    </row>
    <row r="14" spans="1:30" s="43" customFormat="1" ht="18.600000000000001" customHeight="1" x14ac:dyDescent="0.25">
      <c r="A14" s="47">
        <f t="shared" si="10"/>
        <v>9</v>
      </c>
      <c r="B14" s="15" t="s">
        <v>15</v>
      </c>
      <c r="C14" s="16">
        <v>7230.1</v>
      </c>
      <c r="D14" s="17">
        <v>8000</v>
      </c>
      <c r="E14" s="16">
        <v>0</v>
      </c>
      <c r="F14" s="18">
        <v>116.66665999999999</v>
      </c>
      <c r="G14" s="19">
        <v>0</v>
      </c>
      <c r="H14" s="18">
        <v>50</v>
      </c>
      <c r="I14" s="19">
        <v>0</v>
      </c>
      <c r="J14" s="18"/>
      <c r="K14" s="16">
        <v>0</v>
      </c>
      <c r="L14" s="17">
        <v>3000</v>
      </c>
      <c r="M14" s="16">
        <v>992</v>
      </c>
      <c r="N14" s="17">
        <v>4282</v>
      </c>
      <c r="O14" s="230">
        <f t="shared" si="0"/>
        <v>5274</v>
      </c>
      <c r="P14" s="18">
        <v>3666.6666599999999</v>
      </c>
      <c r="Q14" s="16">
        <f>4972.1-40</f>
        <v>4932.1000000000004</v>
      </c>
      <c r="R14" s="17">
        <v>4680</v>
      </c>
      <c r="S14" s="91">
        <f t="shared" si="11"/>
        <v>17436.2</v>
      </c>
      <c r="T14" s="89">
        <f t="shared" si="8"/>
        <v>19513.333319999998</v>
      </c>
      <c r="U14" s="16">
        <v>0</v>
      </c>
      <c r="V14" s="17"/>
      <c r="W14" s="110">
        <f t="shared" ref="W14:X17" si="12">SUM(S14+U14)</f>
        <v>17436.2</v>
      </c>
      <c r="X14" s="111">
        <f t="shared" si="12"/>
        <v>19513.333319999998</v>
      </c>
      <c r="Y14" s="45" t="s">
        <v>195</v>
      </c>
      <c r="Z14" s="46">
        <v>8</v>
      </c>
      <c r="AA14" s="21" t="s">
        <v>7</v>
      </c>
      <c r="AB14" s="22"/>
      <c r="AD14" s="234">
        <f t="shared" si="5"/>
        <v>8222.1</v>
      </c>
    </row>
    <row r="15" spans="1:30" ht="18.600000000000001" customHeight="1" x14ac:dyDescent="0.25">
      <c r="A15" s="47">
        <f t="shared" si="10"/>
        <v>10</v>
      </c>
      <c r="B15" s="52" t="s">
        <v>6</v>
      </c>
      <c r="C15" s="16">
        <v>8350.1</v>
      </c>
      <c r="D15" s="17">
        <v>8000</v>
      </c>
      <c r="E15" s="16">
        <v>0</v>
      </c>
      <c r="F15" s="18">
        <v>116.66665999999999</v>
      </c>
      <c r="G15" s="19">
        <v>0</v>
      </c>
      <c r="H15" s="18">
        <v>50</v>
      </c>
      <c r="I15" s="19">
        <v>0</v>
      </c>
      <c r="J15" s="18"/>
      <c r="K15" s="16">
        <v>3307.7</v>
      </c>
      <c r="L15" s="17">
        <v>3000</v>
      </c>
      <c r="M15" s="16">
        <v>1039.2</v>
      </c>
      <c r="N15" s="17">
        <v>5605</v>
      </c>
      <c r="O15" s="17">
        <f t="shared" si="0"/>
        <v>6644.2</v>
      </c>
      <c r="P15" s="18">
        <v>3666.6666599999999</v>
      </c>
      <c r="Q15" s="16">
        <f>4624.1-2498.2</f>
        <v>2125.9000000000005</v>
      </c>
      <c r="R15" s="17">
        <v>4680</v>
      </c>
      <c r="S15" s="91">
        <f t="shared" si="11"/>
        <v>20427.900000000001</v>
      </c>
      <c r="T15" s="89">
        <f t="shared" si="8"/>
        <v>19513.333319999998</v>
      </c>
      <c r="U15" s="16">
        <v>0</v>
      </c>
      <c r="V15" s="17"/>
      <c r="W15" s="110">
        <f t="shared" si="12"/>
        <v>20427.900000000001</v>
      </c>
      <c r="X15" s="111">
        <f t="shared" si="12"/>
        <v>19513.333319999998</v>
      </c>
      <c r="Y15" s="45" t="s">
        <v>186</v>
      </c>
      <c r="Z15" s="46">
        <v>9</v>
      </c>
      <c r="AA15" s="21" t="s">
        <v>7</v>
      </c>
      <c r="AB15" s="22"/>
      <c r="AD15" s="234">
        <f t="shared" si="5"/>
        <v>12697</v>
      </c>
    </row>
    <row r="16" spans="1:30" ht="18.600000000000001" customHeight="1" x14ac:dyDescent="0.25">
      <c r="A16" s="23">
        <f t="shared" si="10"/>
        <v>11</v>
      </c>
      <c r="B16" s="24" t="s">
        <v>8</v>
      </c>
      <c r="C16" s="25">
        <v>13528.1</v>
      </c>
      <c r="D16" s="26">
        <v>8000</v>
      </c>
      <c r="E16" s="25">
        <v>0</v>
      </c>
      <c r="F16" s="27">
        <v>116.66665999999999</v>
      </c>
      <c r="G16" s="28">
        <v>0</v>
      </c>
      <c r="H16" s="27">
        <v>50</v>
      </c>
      <c r="I16" s="25">
        <v>0</v>
      </c>
      <c r="J16" s="27"/>
      <c r="K16" s="25">
        <v>4955.8</v>
      </c>
      <c r="L16" s="26">
        <v>3000</v>
      </c>
      <c r="M16" s="25">
        <v>0</v>
      </c>
      <c r="N16" s="26">
        <v>4390</v>
      </c>
      <c r="O16" s="27">
        <f t="shared" si="0"/>
        <v>4390</v>
      </c>
      <c r="P16" s="27">
        <v>3666.6666599999999</v>
      </c>
      <c r="Q16" s="25">
        <v>3634.2</v>
      </c>
      <c r="R16" s="26">
        <v>4680</v>
      </c>
      <c r="S16" s="91">
        <f t="shared" si="11"/>
        <v>26508.100000000002</v>
      </c>
      <c r="T16" s="90">
        <f t="shared" si="8"/>
        <v>19513.333319999998</v>
      </c>
      <c r="U16" s="16">
        <v>0</v>
      </c>
      <c r="V16" s="26"/>
      <c r="W16" s="92">
        <f t="shared" si="12"/>
        <v>26508.100000000002</v>
      </c>
      <c r="X16" s="95">
        <f t="shared" si="12"/>
        <v>19513.333319999998</v>
      </c>
      <c r="Y16" s="29" t="s">
        <v>196</v>
      </c>
      <c r="Z16" s="30">
        <v>8</v>
      </c>
      <c r="AA16" s="31" t="s">
        <v>7</v>
      </c>
      <c r="AB16" s="32"/>
      <c r="AD16" s="234">
        <f t="shared" si="5"/>
        <v>18483.900000000001</v>
      </c>
    </row>
    <row r="17" spans="1:30" ht="18.600000000000001" customHeight="1" x14ac:dyDescent="0.25">
      <c r="A17" s="23">
        <f t="shared" si="10"/>
        <v>12</v>
      </c>
      <c r="B17" s="53" t="s">
        <v>9</v>
      </c>
      <c r="C17" s="25">
        <v>4171.2</v>
      </c>
      <c r="D17" s="26">
        <v>8000</v>
      </c>
      <c r="E17" s="25">
        <v>0</v>
      </c>
      <c r="F17" s="27">
        <v>116.66665999999999</v>
      </c>
      <c r="G17" s="28">
        <v>0</v>
      </c>
      <c r="H17" s="27">
        <v>50</v>
      </c>
      <c r="I17" s="25">
        <v>0</v>
      </c>
      <c r="J17" s="27"/>
      <c r="K17" s="25">
        <v>2126.3000000000002</v>
      </c>
      <c r="L17" s="26">
        <v>3000</v>
      </c>
      <c r="M17" s="25">
        <v>0</v>
      </c>
      <c r="N17" s="26">
        <v>0</v>
      </c>
      <c r="O17" s="27">
        <f t="shared" si="0"/>
        <v>0</v>
      </c>
      <c r="P17" s="27">
        <v>3666.6666599999999</v>
      </c>
      <c r="Q17" s="25">
        <v>1565.9</v>
      </c>
      <c r="R17" s="26">
        <v>4680</v>
      </c>
      <c r="S17" s="91">
        <f t="shared" si="11"/>
        <v>7863.4</v>
      </c>
      <c r="T17" s="90">
        <f t="shared" si="8"/>
        <v>19513.333319999998</v>
      </c>
      <c r="U17" s="16">
        <v>0</v>
      </c>
      <c r="V17" s="26"/>
      <c r="W17" s="92">
        <f t="shared" si="12"/>
        <v>7863.4</v>
      </c>
      <c r="X17" s="95">
        <f t="shared" si="12"/>
        <v>19513.333319999998</v>
      </c>
      <c r="Y17" s="29" t="s">
        <v>197</v>
      </c>
      <c r="Z17" s="30">
        <v>1</v>
      </c>
      <c r="AA17" s="31" t="s">
        <v>7</v>
      </c>
      <c r="AB17" s="32"/>
      <c r="AD17" s="234">
        <f t="shared" si="5"/>
        <v>6297.5</v>
      </c>
    </row>
    <row r="18" spans="1:30" ht="18.600000000000001" customHeight="1" x14ac:dyDescent="0.25">
      <c r="A18" s="33" t="s">
        <v>10</v>
      </c>
      <c r="B18" s="34">
        <f>SUM(B10+1)</f>
        <v>46</v>
      </c>
      <c r="C18" s="35">
        <f>SUM(C11:C17)</f>
        <v>50219.69999999999</v>
      </c>
      <c r="D18" s="82">
        <f t="shared" ref="D18:L18" si="13">SUM(D11:D17)</f>
        <v>56000</v>
      </c>
      <c r="E18" s="35">
        <f t="shared" si="13"/>
        <v>369.1</v>
      </c>
      <c r="F18" s="82">
        <f t="shared" si="13"/>
        <v>816.66661999999997</v>
      </c>
      <c r="G18" s="35">
        <f t="shared" si="13"/>
        <v>236.6</v>
      </c>
      <c r="H18" s="82">
        <f t="shared" si="13"/>
        <v>350</v>
      </c>
      <c r="I18" s="35">
        <f t="shared" si="13"/>
        <v>0</v>
      </c>
      <c r="J18" s="82">
        <f t="shared" si="13"/>
        <v>0</v>
      </c>
      <c r="K18" s="35">
        <f t="shared" si="13"/>
        <v>12408.899999999998</v>
      </c>
      <c r="L18" s="82">
        <f t="shared" si="13"/>
        <v>21000</v>
      </c>
      <c r="M18" s="35">
        <f>SUM(M11:M17)</f>
        <v>4527.7</v>
      </c>
      <c r="N18" s="36">
        <f>SUM(N11:N17)</f>
        <v>23302</v>
      </c>
      <c r="O18" s="431">
        <f>SUM(O11:O17)</f>
        <v>27829.7</v>
      </c>
      <c r="P18" s="37">
        <f>SUM(P11:P17)</f>
        <v>25666.666619999996</v>
      </c>
      <c r="Q18" s="35">
        <f>SUM(Q11:Q17)</f>
        <v>26364.000000000004</v>
      </c>
      <c r="R18" s="82">
        <f t="shared" ref="R18:X18" si="14">SUM(R11:R17)</f>
        <v>32760</v>
      </c>
      <c r="S18" s="35">
        <f t="shared" si="14"/>
        <v>117428</v>
      </c>
      <c r="T18" s="36">
        <f>SUM(T11:T17)</f>
        <v>136593.33324000001</v>
      </c>
      <c r="U18" s="35">
        <f t="shared" si="14"/>
        <v>0</v>
      </c>
      <c r="V18" s="36">
        <f t="shared" si="14"/>
        <v>0</v>
      </c>
      <c r="W18" s="35">
        <f t="shared" si="14"/>
        <v>117428</v>
      </c>
      <c r="X18" s="36">
        <f t="shared" si="14"/>
        <v>136593.33324000001</v>
      </c>
      <c r="Y18" s="39"/>
      <c r="Z18" s="40"/>
      <c r="AA18" s="41" t="s">
        <v>7</v>
      </c>
      <c r="AB18" s="42"/>
      <c r="AD18" s="234"/>
    </row>
    <row r="19" spans="1:30" ht="18.600000000000001" customHeight="1" x14ac:dyDescent="0.25">
      <c r="A19" s="44">
        <f>SUM(A17+1)</f>
        <v>13</v>
      </c>
      <c r="B19" s="15" t="s">
        <v>12</v>
      </c>
      <c r="C19" s="49">
        <v>4325</v>
      </c>
      <c r="D19" s="18">
        <v>8000</v>
      </c>
      <c r="E19" s="49">
        <v>0</v>
      </c>
      <c r="F19" s="18">
        <v>116.66665999999999</v>
      </c>
      <c r="G19" s="19">
        <v>11.6</v>
      </c>
      <c r="H19" s="18">
        <v>50</v>
      </c>
      <c r="I19" s="19">
        <v>0</v>
      </c>
      <c r="J19" s="18"/>
      <c r="K19" s="16">
        <v>0</v>
      </c>
      <c r="L19" s="17">
        <v>3000</v>
      </c>
      <c r="M19" s="16">
        <v>462</v>
      </c>
      <c r="N19" s="17">
        <v>4811.2</v>
      </c>
      <c r="O19" s="17">
        <f t="shared" si="0"/>
        <v>5273.2</v>
      </c>
      <c r="P19" s="18">
        <v>3666.6666599999999</v>
      </c>
      <c r="Q19" s="16">
        <v>4665</v>
      </c>
      <c r="R19" s="17">
        <v>4680</v>
      </c>
      <c r="S19" s="91">
        <f>SUM(C19+E19+G19+I19+K19+O19+Q19)</f>
        <v>14274.8</v>
      </c>
      <c r="T19" s="89">
        <f t="shared" ref="T19:T25" si="15">SUM(D19+F19+H19+J19+L19+P19+R19)</f>
        <v>19513.333319999998</v>
      </c>
      <c r="U19" s="16">
        <v>0</v>
      </c>
      <c r="V19" s="17"/>
      <c r="W19" s="110">
        <f t="shared" ref="W19:X25" si="16">SUM(S19+U19)</f>
        <v>14274.8</v>
      </c>
      <c r="X19" s="111">
        <f t="shared" si="16"/>
        <v>19513.333319999998</v>
      </c>
      <c r="Y19" s="45" t="s">
        <v>191</v>
      </c>
      <c r="Z19" s="46">
        <v>14</v>
      </c>
      <c r="AA19" s="21" t="s">
        <v>7</v>
      </c>
      <c r="AB19" s="22"/>
      <c r="AD19" s="234">
        <f t="shared" si="5"/>
        <v>4798.6000000000004</v>
      </c>
    </row>
    <row r="20" spans="1:30" ht="18.600000000000001" customHeight="1" x14ac:dyDescent="0.25">
      <c r="A20" s="47">
        <f t="shared" ref="A20:A25" si="17">SUM(A19+1)</f>
        <v>14</v>
      </c>
      <c r="B20" s="15" t="s">
        <v>13</v>
      </c>
      <c r="C20" s="16">
        <v>8336.1</v>
      </c>
      <c r="D20" s="17">
        <v>8000</v>
      </c>
      <c r="E20" s="16">
        <v>0</v>
      </c>
      <c r="F20" s="18">
        <v>116.66665999999999</v>
      </c>
      <c r="G20" s="19">
        <v>0</v>
      </c>
      <c r="H20" s="18">
        <v>50</v>
      </c>
      <c r="I20" s="19">
        <v>0</v>
      </c>
      <c r="J20" s="18"/>
      <c r="K20" s="16">
        <v>0</v>
      </c>
      <c r="L20" s="17">
        <v>3000</v>
      </c>
      <c r="M20" s="16">
        <v>159.69999999999999</v>
      </c>
      <c r="N20" s="17">
        <v>5393</v>
      </c>
      <c r="O20" s="230">
        <f t="shared" si="0"/>
        <v>5552.7</v>
      </c>
      <c r="P20" s="18">
        <v>3666.6666599999999</v>
      </c>
      <c r="Q20" s="16">
        <v>5733.2</v>
      </c>
      <c r="R20" s="17">
        <v>4680</v>
      </c>
      <c r="S20" s="91">
        <f t="shared" ref="S20:S25" si="18">SUM(C20+E20+G20+I20+K20+O20+Q20)</f>
        <v>19622</v>
      </c>
      <c r="T20" s="89">
        <f t="shared" si="15"/>
        <v>19513.333319999998</v>
      </c>
      <c r="U20" s="16">
        <v>0</v>
      </c>
      <c r="V20" s="17"/>
      <c r="W20" s="110">
        <f t="shared" si="16"/>
        <v>19622</v>
      </c>
      <c r="X20" s="111">
        <f t="shared" si="16"/>
        <v>19513.333319999998</v>
      </c>
      <c r="Y20" s="45" t="s">
        <v>198</v>
      </c>
      <c r="Z20" s="46">
        <v>12</v>
      </c>
      <c r="AA20" s="21" t="s">
        <v>7</v>
      </c>
      <c r="AB20" s="22"/>
      <c r="AD20" s="234">
        <f t="shared" si="5"/>
        <v>8495.8000000000011</v>
      </c>
    </row>
    <row r="21" spans="1:30" ht="18.600000000000001" customHeight="1" x14ac:dyDescent="0.25">
      <c r="A21" s="47">
        <f t="shared" si="17"/>
        <v>15</v>
      </c>
      <c r="B21" s="15" t="s">
        <v>14</v>
      </c>
      <c r="C21" s="16">
        <v>5207.7</v>
      </c>
      <c r="D21" s="17">
        <v>8000</v>
      </c>
      <c r="E21" s="16">
        <v>0</v>
      </c>
      <c r="F21" s="18">
        <v>116.66665999999999</v>
      </c>
      <c r="G21" s="19">
        <v>78.8</v>
      </c>
      <c r="H21" s="18">
        <v>50</v>
      </c>
      <c r="I21" s="19">
        <v>0</v>
      </c>
      <c r="J21" s="18"/>
      <c r="K21" s="16">
        <v>0</v>
      </c>
      <c r="L21" s="17">
        <v>3000</v>
      </c>
      <c r="M21" s="16">
        <v>908.2</v>
      </c>
      <c r="N21" s="17">
        <v>6104</v>
      </c>
      <c r="O21" s="230">
        <f t="shared" si="0"/>
        <v>7012.2</v>
      </c>
      <c r="P21" s="18">
        <v>3666.6666599999999</v>
      </c>
      <c r="Q21" s="16">
        <v>5379.7</v>
      </c>
      <c r="R21" s="17">
        <v>4680</v>
      </c>
      <c r="S21" s="91">
        <f t="shared" si="18"/>
        <v>17678.400000000001</v>
      </c>
      <c r="T21" s="89">
        <f t="shared" si="15"/>
        <v>19513.333319999998</v>
      </c>
      <c r="U21" s="16">
        <v>0</v>
      </c>
      <c r="V21" s="17"/>
      <c r="W21" s="110">
        <f t="shared" si="16"/>
        <v>17678.400000000001</v>
      </c>
      <c r="X21" s="111">
        <f t="shared" si="16"/>
        <v>19513.333319999998</v>
      </c>
      <c r="Y21" s="45" t="s">
        <v>200</v>
      </c>
      <c r="Z21" s="46">
        <v>10</v>
      </c>
      <c r="AA21" s="21" t="s">
        <v>7</v>
      </c>
      <c r="AB21" s="22"/>
      <c r="AD21" s="234">
        <f t="shared" si="5"/>
        <v>6194.7</v>
      </c>
    </row>
    <row r="22" spans="1:30" s="43" customFormat="1" ht="18.600000000000001" customHeight="1" x14ac:dyDescent="0.25">
      <c r="A22" s="47">
        <f t="shared" si="17"/>
        <v>16</v>
      </c>
      <c r="B22" s="15" t="s">
        <v>15</v>
      </c>
      <c r="C22" s="16">
        <v>5707.7</v>
      </c>
      <c r="D22" s="17">
        <v>8000</v>
      </c>
      <c r="E22" s="16">
        <v>0</v>
      </c>
      <c r="F22" s="18">
        <v>116.66665999999999</v>
      </c>
      <c r="G22" s="19">
        <v>0</v>
      </c>
      <c r="H22" s="18">
        <v>50</v>
      </c>
      <c r="I22" s="19">
        <v>0</v>
      </c>
      <c r="J22" s="18"/>
      <c r="K22" s="16">
        <v>8289.6</v>
      </c>
      <c r="L22" s="17">
        <v>3000</v>
      </c>
      <c r="M22" s="16">
        <v>1848.6</v>
      </c>
      <c r="N22" s="17">
        <v>9757.7999999999993</v>
      </c>
      <c r="O22" s="230">
        <f t="shared" si="0"/>
        <v>11606.4</v>
      </c>
      <c r="P22" s="18">
        <v>3666.6666599999999</v>
      </c>
      <c r="Q22" s="16">
        <v>7782.7</v>
      </c>
      <c r="R22" s="17">
        <v>4680</v>
      </c>
      <c r="S22" s="91">
        <f t="shared" si="18"/>
        <v>33386.399999999994</v>
      </c>
      <c r="T22" s="89">
        <f t="shared" si="15"/>
        <v>19513.333319999998</v>
      </c>
      <c r="U22" s="16">
        <v>0</v>
      </c>
      <c r="V22" s="17"/>
      <c r="W22" s="110">
        <f t="shared" si="16"/>
        <v>33386.399999999994</v>
      </c>
      <c r="X22" s="111">
        <f t="shared" si="16"/>
        <v>19513.333319999998</v>
      </c>
      <c r="Y22" s="45" t="s">
        <v>199</v>
      </c>
      <c r="Z22" s="46">
        <v>11</v>
      </c>
      <c r="AA22" s="21" t="s">
        <v>7</v>
      </c>
      <c r="AB22" s="22"/>
      <c r="AD22" s="234">
        <f t="shared" si="5"/>
        <v>15845.9</v>
      </c>
    </row>
    <row r="23" spans="1:30" ht="18.600000000000001" customHeight="1" x14ac:dyDescent="0.25">
      <c r="A23" s="47">
        <f t="shared" si="17"/>
        <v>17</v>
      </c>
      <c r="B23" s="15" t="s">
        <v>6</v>
      </c>
      <c r="C23" s="16">
        <v>8000.4</v>
      </c>
      <c r="D23" s="17">
        <v>8000</v>
      </c>
      <c r="E23" s="16">
        <v>0</v>
      </c>
      <c r="F23" s="18">
        <v>116.66665999999999</v>
      </c>
      <c r="G23" s="19">
        <v>0</v>
      </c>
      <c r="H23" s="18">
        <v>50</v>
      </c>
      <c r="I23" s="19">
        <v>0</v>
      </c>
      <c r="J23" s="18"/>
      <c r="K23" s="16">
        <v>1001.7</v>
      </c>
      <c r="L23" s="17">
        <v>3000</v>
      </c>
      <c r="M23" s="16">
        <v>4615.1000000000004</v>
      </c>
      <c r="N23" s="17">
        <v>4058</v>
      </c>
      <c r="O23" s="17">
        <f t="shared" si="0"/>
        <v>8673.1</v>
      </c>
      <c r="P23" s="18">
        <v>3666.6666599999999</v>
      </c>
      <c r="Q23" s="16">
        <v>4519.7</v>
      </c>
      <c r="R23" s="17">
        <v>4680</v>
      </c>
      <c r="S23" s="91">
        <f t="shared" si="18"/>
        <v>22194.9</v>
      </c>
      <c r="T23" s="89">
        <f t="shared" si="15"/>
        <v>19513.333319999998</v>
      </c>
      <c r="U23" s="16">
        <v>0</v>
      </c>
      <c r="V23" s="17"/>
      <c r="W23" s="110">
        <f t="shared" si="16"/>
        <v>22194.9</v>
      </c>
      <c r="X23" s="111">
        <f t="shared" si="16"/>
        <v>19513.333319999998</v>
      </c>
      <c r="Y23" s="45" t="s">
        <v>201</v>
      </c>
      <c r="Z23" s="46">
        <v>7</v>
      </c>
      <c r="AA23" s="21" t="s">
        <v>7</v>
      </c>
      <c r="AB23" s="22"/>
      <c r="AD23" s="234">
        <f t="shared" si="5"/>
        <v>13617.2</v>
      </c>
    </row>
    <row r="24" spans="1:30" ht="18.600000000000001" customHeight="1" x14ac:dyDescent="0.25">
      <c r="A24" s="23">
        <f t="shared" si="17"/>
        <v>18</v>
      </c>
      <c r="B24" s="24" t="s">
        <v>8</v>
      </c>
      <c r="C24" s="25">
        <v>11624.7</v>
      </c>
      <c r="D24" s="26">
        <v>8000</v>
      </c>
      <c r="E24" s="25">
        <v>0</v>
      </c>
      <c r="F24" s="27">
        <v>116.66665999999999</v>
      </c>
      <c r="G24" s="28">
        <v>0</v>
      </c>
      <c r="H24" s="27">
        <v>50</v>
      </c>
      <c r="I24" s="25">
        <v>0</v>
      </c>
      <c r="J24" s="27"/>
      <c r="K24" s="25">
        <v>7500</v>
      </c>
      <c r="L24" s="26">
        <v>3000</v>
      </c>
      <c r="M24" s="25">
        <v>0</v>
      </c>
      <c r="N24" s="26">
        <v>0</v>
      </c>
      <c r="O24" s="27">
        <f t="shared" si="0"/>
        <v>0</v>
      </c>
      <c r="P24" s="27">
        <v>3666.6666599999999</v>
      </c>
      <c r="Q24" s="25">
        <v>6820.2</v>
      </c>
      <c r="R24" s="26">
        <v>4680</v>
      </c>
      <c r="S24" s="91">
        <f t="shared" si="18"/>
        <v>25944.9</v>
      </c>
      <c r="T24" s="90">
        <f t="shared" si="15"/>
        <v>19513.333319999998</v>
      </c>
      <c r="U24" s="16">
        <v>0</v>
      </c>
      <c r="V24" s="26"/>
      <c r="W24" s="92">
        <f t="shared" si="16"/>
        <v>25944.9</v>
      </c>
      <c r="X24" s="95">
        <f t="shared" si="16"/>
        <v>19513.333319999998</v>
      </c>
      <c r="Y24" s="29" t="s">
        <v>191</v>
      </c>
      <c r="Z24" s="30">
        <v>10</v>
      </c>
      <c r="AA24" s="31" t="s">
        <v>7</v>
      </c>
      <c r="AB24" s="32"/>
      <c r="AD24" s="234">
        <f t="shared" si="5"/>
        <v>19124.7</v>
      </c>
    </row>
    <row r="25" spans="1:30" ht="18.600000000000001" customHeight="1" x14ac:dyDescent="0.25">
      <c r="A25" s="23">
        <f t="shared" si="17"/>
        <v>19</v>
      </c>
      <c r="B25" s="24" t="s">
        <v>9</v>
      </c>
      <c r="C25" s="25">
        <v>12448.3</v>
      </c>
      <c r="D25" s="26">
        <v>8000</v>
      </c>
      <c r="E25" s="25">
        <v>0</v>
      </c>
      <c r="F25" s="27">
        <v>116.66665999999999</v>
      </c>
      <c r="G25" s="28">
        <v>0</v>
      </c>
      <c r="H25" s="27">
        <v>50</v>
      </c>
      <c r="I25" s="25">
        <v>0</v>
      </c>
      <c r="J25" s="27"/>
      <c r="K25" s="25">
        <v>2485</v>
      </c>
      <c r="L25" s="26">
        <v>3000</v>
      </c>
      <c r="M25" s="25">
        <v>0</v>
      </c>
      <c r="N25" s="26">
        <v>0</v>
      </c>
      <c r="O25" s="27">
        <f t="shared" si="0"/>
        <v>0</v>
      </c>
      <c r="P25" s="27">
        <v>3666.6666599999999</v>
      </c>
      <c r="Q25" s="25">
        <v>2734.9</v>
      </c>
      <c r="R25" s="26">
        <v>4680</v>
      </c>
      <c r="S25" s="91">
        <f t="shared" si="18"/>
        <v>17668.2</v>
      </c>
      <c r="T25" s="90">
        <f t="shared" si="15"/>
        <v>19513.333319999998</v>
      </c>
      <c r="U25" s="25">
        <v>0</v>
      </c>
      <c r="V25" s="26"/>
      <c r="W25" s="92">
        <f>SUM(S25+U25)</f>
        <v>17668.2</v>
      </c>
      <c r="X25" s="95">
        <f t="shared" si="16"/>
        <v>19513.333319999998</v>
      </c>
      <c r="Y25" s="29" t="s">
        <v>175</v>
      </c>
      <c r="Z25" s="30">
        <v>11</v>
      </c>
      <c r="AA25" s="31" t="s">
        <v>7</v>
      </c>
      <c r="AB25" s="32"/>
      <c r="AD25" s="234">
        <f t="shared" si="5"/>
        <v>14933.3</v>
      </c>
    </row>
    <row r="26" spans="1:30" ht="18.600000000000001" customHeight="1" x14ac:dyDescent="0.25">
      <c r="A26" s="33" t="s">
        <v>10</v>
      </c>
      <c r="B26" s="34">
        <f>SUM(B18+1)</f>
        <v>47</v>
      </c>
      <c r="C26" s="35">
        <f>SUM(C19:C25)</f>
        <v>55649.900000000009</v>
      </c>
      <c r="D26" s="82">
        <f t="shared" ref="D26:L26" si="19">SUM(D19:D25)</f>
        <v>56000</v>
      </c>
      <c r="E26" s="35">
        <f t="shared" si="19"/>
        <v>0</v>
      </c>
      <c r="F26" s="82">
        <f t="shared" si="19"/>
        <v>816.66661999999997</v>
      </c>
      <c r="G26" s="35">
        <f t="shared" si="19"/>
        <v>90.399999999999991</v>
      </c>
      <c r="H26" s="82">
        <f t="shared" si="19"/>
        <v>350</v>
      </c>
      <c r="I26" s="35">
        <f t="shared" si="19"/>
        <v>0</v>
      </c>
      <c r="J26" s="82">
        <f t="shared" si="19"/>
        <v>0</v>
      </c>
      <c r="K26" s="35">
        <f t="shared" si="19"/>
        <v>19276.300000000003</v>
      </c>
      <c r="L26" s="82">
        <f t="shared" si="19"/>
        <v>21000</v>
      </c>
      <c r="M26" s="35">
        <f>SUM(M19:M25)</f>
        <v>7993.6</v>
      </c>
      <c r="N26" s="36">
        <f>SUM(N19:N25)</f>
        <v>30124</v>
      </c>
      <c r="O26" s="431">
        <f>SUM(O19:O25)</f>
        <v>38117.599999999999</v>
      </c>
      <c r="P26" s="37">
        <f>SUM(P19:P25)</f>
        <v>25666.666619999996</v>
      </c>
      <c r="Q26" s="35">
        <f t="shared" ref="Q26:X26" si="20">SUM(Q19:Q25)</f>
        <v>37635.4</v>
      </c>
      <c r="R26" s="82">
        <f t="shared" si="20"/>
        <v>32760</v>
      </c>
      <c r="S26" s="35">
        <f t="shared" si="20"/>
        <v>150769.60000000001</v>
      </c>
      <c r="T26" s="36">
        <f t="shared" si="20"/>
        <v>136593.33324000001</v>
      </c>
      <c r="U26" s="35">
        <f t="shared" si="20"/>
        <v>0</v>
      </c>
      <c r="V26" s="36">
        <f t="shared" si="20"/>
        <v>0</v>
      </c>
      <c r="W26" s="35">
        <f>SUM(W19:W25)</f>
        <v>150769.60000000001</v>
      </c>
      <c r="X26" s="36">
        <f t="shared" si="20"/>
        <v>136593.33324000001</v>
      </c>
      <c r="Y26" s="39"/>
      <c r="Z26" s="40"/>
      <c r="AA26" s="41" t="s">
        <v>7</v>
      </c>
      <c r="AB26" s="42"/>
      <c r="AD26" s="234"/>
    </row>
    <row r="27" spans="1:30" ht="18.600000000000001" customHeight="1" x14ac:dyDescent="0.25">
      <c r="A27" s="44">
        <f>SUM(A25+1)</f>
        <v>20</v>
      </c>
      <c r="B27" s="15" t="s">
        <v>12</v>
      </c>
      <c r="C27" s="16">
        <v>5799.5</v>
      </c>
      <c r="D27" s="17">
        <v>8000</v>
      </c>
      <c r="E27" s="16">
        <v>0</v>
      </c>
      <c r="F27" s="18">
        <v>116.66665999999999</v>
      </c>
      <c r="G27" s="19">
        <v>0</v>
      </c>
      <c r="H27" s="18">
        <v>50</v>
      </c>
      <c r="I27" s="19">
        <v>0</v>
      </c>
      <c r="J27" s="18"/>
      <c r="K27" s="16">
        <v>2356.6</v>
      </c>
      <c r="L27" s="17">
        <v>3000</v>
      </c>
      <c r="M27" s="16">
        <v>1217.9000000000001</v>
      </c>
      <c r="N27" s="17">
        <v>3779</v>
      </c>
      <c r="O27" s="17">
        <f t="shared" si="0"/>
        <v>4996.8999999999996</v>
      </c>
      <c r="P27" s="18">
        <v>3666.6666599999999</v>
      </c>
      <c r="Q27" s="16">
        <v>1939.3</v>
      </c>
      <c r="R27" s="17">
        <v>4680</v>
      </c>
      <c r="S27" s="91">
        <f>SUM(C27+E27+G27+I27+K27+O27+Q27)</f>
        <v>15092.3</v>
      </c>
      <c r="T27" s="89">
        <f t="shared" ref="T27:T33" si="21">SUM(D27+F27+H27+J27+L27+P27+R27)</f>
        <v>19513.333319999998</v>
      </c>
      <c r="U27" s="16">
        <v>0</v>
      </c>
      <c r="V27" s="17"/>
      <c r="W27" s="110">
        <f t="shared" ref="W27:X33" si="22">SUM(S27+U27)</f>
        <v>15092.3</v>
      </c>
      <c r="X27" s="111">
        <f t="shared" si="22"/>
        <v>19513.333319999998</v>
      </c>
      <c r="Y27" s="50" t="s">
        <v>160</v>
      </c>
      <c r="Z27" s="51">
        <v>12</v>
      </c>
      <c r="AA27" s="21" t="s">
        <v>7</v>
      </c>
      <c r="AB27" s="22"/>
      <c r="AD27" s="234">
        <f t="shared" si="5"/>
        <v>9374</v>
      </c>
    </row>
    <row r="28" spans="1:30" ht="18.600000000000001" customHeight="1" x14ac:dyDescent="0.25">
      <c r="A28" s="47">
        <f t="shared" ref="A28:A33" si="23">SUM(A27+1)</f>
        <v>21</v>
      </c>
      <c r="B28" s="15" t="s">
        <v>13</v>
      </c>
      <c r="C28" s="16">
        <v>7363.9</v>
      </c>
      <c r="D28" s="17">
        <v>8000</v>
      </c>
      <c r="E28" s="16">
        <v>0</v>
      </c>
      <c r="F28" s="18">
        <v>116.66665999999999</v>
      </c>
      <c r="G28" s="19">
        <v>0</v>
      </c>
      <c r="H28" s="18">
        <v>50</v>
      </c>
      <c r="I28" s="19">
        <v>0</v>
      </c>
      <c r="J28" s="18"/>
      <c r="K28" s="16">
        <v>0</v>
      </c>
      <c r="L28" s="17">
        <v>3000</v>
      </c>
      <c r="M28" s="16">
        <v>707.8</v>
      </c>
      <c r="N28" s="17">
        <v>2001</v>
      </c>
      <c r="O28" s="230">
        <f t="shared" si="0"/>
        <v>2708.8</v>
      </c>
      <c r="P28" s="18">
        <v>3666.6666599999999</v>
      </c>
      <c r="Q28" s="16">
        <v>3626.1</v>
      </c>
      <c r="R28" s="17">
        <v>4680</v>
      </c>
      <c r="S28" s="91">
        <f>SUM(C28+E28+G28+I28+K28+O28+Q28)</f>
        <v>13698.800000000001</v>
      </c>
      <c r="T28" s="89">
        <f t="shared" si="21"/>
        <v>19513.333319999998</v>
      </c>
      <c r="U28" s="16">
        <v>0</v>
      </c>
      <c r="V28" s="17"/>
      <c r="W28" s="110">
        <f t="shared" si="22"/>
        <v>13698.800000000001</v>
      </c>
      <c r="X28" s="111">
        <f t="shared" si="22"/>
        <v>19513.333319999998</v>
      </c>
      <c r="Y28" s="45" t="s">
        <v>166</v>
      </c>
      <c r="Z28" s="46">
        <v>7</v>
      </c>
      <c r="AA28" s="21" t="s">
        <v>7</v>
      </c>
      <c r="AB28" s="22"/>
      <c r="AD28" s="234">
        <f t="shared" si="5"/>
        <v>8071.7</v>
      </c>
    </row>
    <row r="29" spans="1:30" ht="18.600000000000001" customHeight="1" x14ac:dyDescent="0.25">
      <c r="A29" s="47">
        <f t="shared" si="23"/>
        <v>22</v>
      </c>
      <c r="B29" s="15" t="s">
        <v>14</v>
      </c>
      <c r="C29" s="16">
        <v>7659</v>
      </c>
      <c r="D29" s="17">
        <v>8000</v>
      </c>
      <c r="E29" s="16">
        <v>0</v>
      </c>
      <c r="F29" s="18">
        <v>116.66665999999999</v>
      </c>
      <c r="G29" s="19">
        <v>0</v>
      </c>
      <c r="H29" s="18">
        <v>50</v>
      </c>
      <c r="I29" s="19">
        <v>0</v>
      </c>
      <c r="J29" s="18"/>
      <c r="K29" s="16">
        <v>0</v>
      </c>
      <c r="L29" s="17">
        <v>3000</v>
      </c>
      <c r="M29" s="16">
        <v>266.5</v>
      </c>
      <c r="N29" s="17">
        <v>6932</v>
      </c>
      <c r="O29" s="230">
        <f t="shared" si="0"/>
        <v>7198.5</v>
      </c>
      <c r="P29" s="18">
        <v>3666.6666599999999</v>
      </c>
      <c r="Q29" s="16">
        <v>2873.9</v>
      </c>
      <c r="R29" s="17">
        <v>4680</v>
      </c>
      <c r="S29" s="91">
        <f t="shared" ref="S29:S33" si="24">SUM(C29+E29+G29+I29+K29+O29+Q29)</f>
        <v>17731.400000000001</v>
      </c>
      <c r="T29" s="89">
        <f t="shared" si="21"/>
        <v>19513.333319999998</v>
      </c>
      <c r="U29" s="16">
        <v>0</v>
      </c>
      <c r="V29" s="17"/>
      <c r="W29" s="110">
        <f t="shared" si="22"/>
        <v>17731.400000000001</v>
      </c>
      <c r="X29" s="111">
        <f t="shared" si="22"/>
        <v>19513.333319999998</v>
      </c>
      <c r="Y29" s="45" t="s">
        <v>202</v>
      </c>
      <c r="Z29" s="46">
        <v>5</v>
      </c>
      <c r="AA29" s="21" t="s">
        <v>7</v>
      </c>
      <c r="AB29" s="22"/>
      <c r="AD29" s="234">
        <f t="shared" si="5"/>
        <v>7925.5</v>
      </c>
    </row>
    <row r="30" spans="1:30" ht="18.600000000000001" customHeight="1" x14ac:dyDescent="0.25">
      <c r="A30" s="47">
        <f t="shared" si="23"/>
        <v>23</v>
      </c>
      <c r="B30" s="15" t="s">
        <v>15</v>
      </c>
      <c r="C30" s="16">
        <v>6138.9</v>
      </c>
      <c r="D30" s="17">
        <v>8000</v>
      </c>
      <c r="E30" s="16">
        <v>0</v>
      </c>
      <c r="F30" s="18">
        <v>116.66665999999999</v>
      </c>
      <c r="G30" s="19">
        <v>15.8</v>
      </c>
      <c r="H30" s="18">
        <v>50</v>
      </c>
      <c r="I30" s="19">
        <v>0</v>
      </c>
      <c r="J30" s="18"/>
      <c r="K30" s="16">
        <v>0</v>
      </c>
      <c r="L30" s="17">
        <v>3000</v>
      </c>
      <c r="M30" s="16">
        <v>1089.0999999999999</v>
      </c>
      <c r="N30" s="17">
        <v>5275</v>
      </c>
      <c r="O30" s="230">
        <f t="shared" si="0"/>
        <v>6364.1</v>
      </c>
      <c r="P30" s="18">
        <v>3666.6666599999999</v>
      </c>
      <c r="Q30" s="16">
        <v>4538.6000000000004</v>
      </c>
      <c r="R30" s="17">
        <v>4680</v>
      </c>
      <c r="S30" s="91">
        <f t="shared" si="24"/>
        <v>17057.400000000001</v>
      </c>
      <c r="T30" s="89">
        <f t="shared" si="21"/>
        <v>19513.333319999998</v>
      </c>
      <c r="U30" s="16">
        <v>0</v>
      </c>
      <c r="V30" s="17"/>
      <c r="W30" s="110">
        <f t="shared" si="22"/>
        <v>17057.400000000001</v>
      </c>
      <c r="X30" s="111">
        <f t="shared" si="22"/>
        <v>19513.333319999998</v>
      </c>
      <c r="Y30" s="45" t="s">
        <v>59</v>
      </c>
      <c r="Z30" s="46">
        <v>5</v>
      </c>
      <c r="AA30" s="21" t="s">
        <v>7</v>
      </c>
      <c r="AB30" s="22"/>
      <c r="AD30" s="234">
        <f t="shared" si="5"/>
        <v>7243.7999999999993</v>
      </c>
    </row>
    <row r="31" spans="1:30" ht="18.600000000000001" customHeight="1" x14ac:dyDescent="0.25">
      <c r="A31" s="47">
        <f t="shared" si="23"/>
        <v>24</v>
      </c>
      <c r="B31" s="15" t="s">
        <v>6</v>
      </c>
      <c r="C31" s="16">
        <v>11748.3</v>
      </c>
      <c r="D31" s="17">
        <v>8000</v>
      </c>
      <c r="E31" s="16">
        <v>0</v>
      </c>
      <c r="F31" s="18">
        <v>116.66665999999999</v>
      </c>
      <c r="G31" s="19">
        <v>0</v>
      </c>
      <c r="H31" s="18">
        <v>50</v>
      </c>
      <c r="I31" s="19">
        <v>0</v>
      </c>
      <c r="J31" s="18"/>
      <c r="K31" s="16">
        <v>8441.1</v>
      </c>
      <c r="L31" s="17">
        <v>3000</v>
      </c>
      <c r="M31" s="16">
        <v>298.2</v>
      </c>
      <c r="N31" s="17">
        <v>3124.5</v>
      </c>
      <c r="O31" s="17">
        <f t="shared" si="0"/>
        <v>3422.7</v>
      </c>
      <c r="P31" s="18">
        <v>3666.6666599999999</v>
      </c>
      <c r="Q31" s="16">
        <v>6077.4</v>
      </c>
      <c r="R31" s="17">
        <v>4680</v>
      </c>
      <c r="S31" s="91">
        <f t="shared" si="24"/>
        <v>29689.5</v>
      </c>
      <c r="T31" s="89">
        <f t="shared" si="21"/>
        <v>19513.333319999998</v>
      </c>
      <c r="U31" s="16">
        <v>0</v>
      </c>
      <c r="V31" s="17"/>
      <c r="W31" s="110">
        <f t="shared" si="22"/>
        <v>29689.5</v>
      </c>
      <c r="X31" s="111">
        <f t="shared" si="22"/>
        <v>19513.333319999998</v>
      </c>
      <c r="Y31" s="45" t="s">
        <v>203</v>
      </c>
      <c r="Z31" s="46">
        <v>8</v>
      </c>
      <c r="AA31" s="21" t="s">
        <v>7</v>
      </c>
      <c r="AB31" s="22"/>
      <c r="AD31" s="234">
        <f t="shared" si="5"/>
        <v>20487.600000000002</v>
      </c>
    </row>
    <row r="32" spans="1:30" ht="18.600000000000001" customHeight="1" x14ac:dyDescent="0.25">
      <c r="A32" s="23">
        <f t="shared" si="23"/>
        <v>25</v>
      </c>
      <c r="B32" s="24" t="s">
        <v>8</v>
      </c>
      <c r="C32" s="25">
        <v>11566.3</v>
      </c>
      <c r="D32" s="26">
        <v>8000</v>
      </c>
      <c r="E32" s="25">
        <v>0</v>
      </c>
      <c r="F32" s="27">
        <v>116.66665999999999</v>
      </c>
      <c r="G32" s="28">
        <v>0</v>
      </c>
      <c r="H32" s="27">
        <v>50</v>
      </c>
      <c r="I32" s="25">
        <v>0</v>
      </c>
      <c r="J32" s="27"/>
      <c r="K32" s="25">
        <v>2556.1</v>
      </c>
      <c r="L32" s="26">
        <v>3000</v>
      </c>
      <c r="M32" s="25">
        <v>1912.2</v>
      </c>
      <c r="N32" s="26">
        <v>0</v>
      </c>
      <c r="O32" s="27">
        <f t="shared" si="0"/>
        <v>1912.2</v>
      </c>
      <c r="P32" s="27">
        <v>3666.6666599999999</v>
      </c>
      <c r="Q32" s="25">
        <v>6870</v>
      </c>
      <c r="R32" s="26">
        <v>4680</v>
      </c>
      <c r="S32" s="91">
        <f t="shared" si="24"/>
        <v>22904.6</v>
      </c>
      <c r="T32" s="90">
        <f t="shared" si="21"/>
        <v>19513.333319999998</v>
      </c>
      <c r="U32" s="16">
        <v>0</v>
      </c>
      <c r="V32" s="26"/>
      <c r="W32" s="92">
        <f t="shared" si="22"/>
        <v>22904.6</v>
      </c>
      <c r="X32" s="95">
        <f t="shared" si="22"/>
        <v>19513.333319999998</v>
      </c>
      <c r="Y32" s="29" t="s">
        <v>204</v>
      </c>
      <c r="Z32" s="30">
        <v>2</v>
      </c>
      <c r="AA32" s="31" t="s">
        <v>7</v>
      </c>
      <c r="AB32" s="32"/>
      <c r="AD32" s="234">
        <f t="shared" si="5"/>
        <v>16034.6</v>
      </c>
    </row>
    <row r="33" spans="1:30" ht="18.600000000000001" customHeight="1" x14ac:dyDescent="0.25">
      <c r="A33" s="23">
        <f t="shared" si="23"/>
        <v>26</v>
      </c>
      <c r="B33" s="24" t="s">
        <v>9</v>
      </c>
      <c r="C33" s="25">
        <v>9296</v>
      </c>
      <c r="D33" s="26">
        <v>8000</v>
      </c>
      <c r="E33" s="25">
        <v>0</v>
      </c>
      <c r="F33" s="27">
        <v>116.66665999999999</v>
      </c>
      <c r="G33" s="28">
        <v>10.4</v>
      </c>
      <c r="H33" s="27">
        <v>50</v>
      </c>
      <c r="I33" s="25">
        <v>0</v>
      </c>
      <c r="J33" s="27"/>
      <c r="K33" s="25">
        <v>0</v>
      </c>
      <c r="L33" s="26">
        <v>3000</v>
      </c>
      <c r="M33" s="25">
        <v>6</v>
      </c>
      <c r="N33" s="26">
        <v>1362</v>
      </c>
      <c r="O33" s="27">
        <f t="shared" si="0"/>
        <v>1368</v>
      </c>
      <c r="P33" s="27">
        <v>3666.6666599999999</v>
      </c>
      <c r="Q33" s="25">
        <v>2437.4</v>
      </c>
      <c r="R33" s="26">
        <v>4680</v>
      </c>
      <c r="S33" s="91">
        <f t="shared" si="24"/>
        <v>13111.8</v>
      </c>
      <c r="T33" s="90">
        <f t="shared" si="21"/>
        <v>19513.333319999998</v>
      </c>
      <c r="U33" s="16">
        <v>0</v>
      </c>
      <c r="V33" s="26"/>
      <c r="W33" s="92">
        <f t="shared" si="22"/>
        <v>13111.8</v>
      </c>
      <c r="X33" s="95">
        <f t="shared" si="22"/>
        <v>19513.333319999998</v>
      </c>
      <c r="Y33" s="29" t="s">
        <v>61</v>
      </c>
      <c r="Z33" s="30">
        <v>4</v>
      </c>
      <c r="AA33" s="31" t="s">
        <v>7</v>
      </c>
      <c r="AB33" s="32"/>
      <c r="AD33" s="234">
        <f t="shared" si="5"/>
        <v>9312.4</v>
      </c>
    </row>
    <row r="34" spans="1:30" ht="18.600000000000001" customHeight="1" x14ac:dyDescent="0.25">
      <c r="A34" s="33" t="s">
        <v>10</v>
      </c>
      <c r="B34" s="34">
        <f>SUM(B26+1)</f>
        <v>48</v>
      </c>
      <c r="C34" s="35">
        <f>SUM(C27:C33)</f>
        <v>59571.900000000009</v>
      </c>
      <c r="D34" s="82">
        <f t="shared" ref="D34:L34" si="25">SUM(D27:D33)</f>
        <v>56000</v>
      </c>
      <c r="E34" s="35">
        <f t="shared" si="25"/>
        <v>0</v>
      </c>
      <c r="F34" s="82">
        <f t="shared" si="25"/>
        <v>816.66661999999997</v>
      </c>
      <c r="G34" s="35">
        <f t="shared" si="25"/>
        <v>26.200000000000003</v>
      </c>
      <c r="H34" s="82">
        <f t="shared" si="25"/>
        <v>350</v>
      </c>
      <c r="I34" s="276">
        <f t="shared" si="25"/>
        <v>0</v>
      </c>
      <c r="J34" s="35">
        <f t="shared" si="25"/>
        <v>0</v>
      </c>
      <c r="K34" s="35">
        <f t="shared" si="25"/>
        <v>13353.800000000001</v>
      </c>
      <c r="L34" s="82">
        <f t="shared" si="25"/>
        <v>21000</v>
      </c>
      <c r="M34" s="35">
        <f>SUM(M27:M33)</f>
        <v>5497.7</v>
      </c>
      <c r="N34" s="36">
        <f>SUM(N27:N33)</f>
        <v>22473.5</v>
      </c>
      <c r="O34" s="431">
        <f>SUM(O27:O33)</f>
        <v>27971.200000000004</v>
      </c>
      <c r="P34" s="37">
        <f>SUM(P27:P33)</f>
        <v>25666.666619999996</v>
      </c>
      <c r="Q34" s="35">
        <f t="shared" ref="Q34:X34" si="26">SUM(Q27:Q33)</f>
        <v>28362.7</v>
      </c>
      <c r="R34" s="82">
        <f t="shared" si="26"/>
        <v>32760</v>
      </c>
      <c r="S34" s="35">
        <f t="shared" si="26"/>
        <v>129285.8</v>
      </c>
      <c r="T34" s="36">
        <f t="shared" si="26"/>
        <v>136593.33324000001</v>
      </c>
      <c r="U34" s="35">
        <f t="shared" si="26"/>
        <v>0</v>
      </c>
      <c r="V34" s="36">
        <f t="shared" si="26"/>
        <v>0</v>
      </c>
      <c r="W34" s="35">
        <f>SUM(W27:W33)</f>
        <v>129285.8</v>
      </c>
      <c r="X34" s="36">
        <f t="shared" si="26"/>
        <v>136593.33324000001</v>
      </c>
      <c r="Y34" s="39"/>
      <c r="Z34" s="40"/>
      <c r="AA34" s="41" t="s">
        <v>7</v>
      </c>
      <c r="AB34" s="42"/>
      <c r="AD34" s="234"/>
    </row>
    <row r="35" spans="1:30" ht="18.600000000000001" customHeight="1" x14ac:dyDescent="0.25">
      <c r="A35" s="44">
        <f>SUM(A33+1)</f>
        <v>27</v>
      </c>
      <c r="B35" s="15" t="s">
        <v>12</v>
      </c>
      <c r="C35" s="16">
        <v>4342.3</v>
      </c>
      <c r="D35" s="17">
        <v>8000</v>
      </c>
      <c r="E35" s="16">
        <v>0</v>
      </c>
      <c r="F35" s="18">
        <v>116.66665999999999</v>
      </c>
      <c r="G35" s="19">
        <v>0</v>
      </c>
      <c r="H35" s="18">
        <v>50</v>
      </c>
      <c r="I35" s="19">
        <v>0</v>
      </c>
      <c r="J35" s="18"/>
      <c r="K35" s="16">
        <v>0</v>
      </c>
      <c r="L35" s="17">
        <v>3000</v>
      </c>
      <c r="M35" s="16">
        <v>551.1</v>
      </c>
      <c r="N35" s="17">
        <v>1850</v>
      </c>
      <c r="O35" s="17">
        <f t="shared" si="0"/>
        <v>2401.1</v>
      </c>
      <c r="P35" s="18">
        <v>3666.6666599999999</v>
      </c>
      <c r="Q35" s="16">
        <v>2842.6</v>
      </c>
      <c r="R35" s="17">
        <v>4680</v>
      </c>
      <c r="S35" s="91">
        <f>SUM(C35+E35+G35+I35+K35+O35+Q35)</f>
        <v>9586</v>
      </c>
      <c r="T35" s="89">
        <f t="shared" ref="T35:T38" si="27">SUM(D35+F35+H35+J35+L35+P35+R35)</f>
        <v>19513.333319999998</v>
      </c>
      <c r="U35" s="16">
        <v>0</v>
      </c>
      <c r="V35" s="17"/>
      <c r="W35" s="110">
        <f t="shared" ref="W35:X38" si="28">SUM(S35+U35)</f>
        <v>9586</v>
      </c>
      <c r="X35" s="111">
        <f t="shared" si="28"/>
        <v>19513.333319999998</v>
      </c>
      <c r="Y35" s="45" t="s">
        <v>191</v>
      </c>
      <c r="Z35" s="46">
        <v>5</v>
      </c>
      <c r="AA35" s="21" t="s">
        <v>7</v>
      </c>
      <c r="AB35" s="22"/>
      <c r="AD35" s="234">
        <f t="shared" si="5"/>
        <v>4893.4000000000005</v>
      </c>
    </row>
    <row r="36" spans="1:30" ht="18.600000000000001" customHeight="1" x14ac:dyDescent="0.25">
      <c r="A36" s="44">
        <f>SUM(A35+1)</f>
        <v>28</v>
      </c>
      <c r="B36" s="15" t="s">
        <v>13</v>
      </c>
      <c r="C36" s="16">
        <v>3838</v>
      </c>
      <c r="D36" s="17">
        <v>8000</v>
      </c>
      <c r="E36" s="16">
        <v>0</v>
      </c>
      <c r="F36" s="18">
        <v>116.66665999999999</v>
      </c>
      <c r="G36" s="19">
        <v>0</v>
      </c>
      <c r="H36" s="18">
        <v>50</v>
      </c>
      <c r="I36" s="19">
        <v>0</v>
      </c>
      <c r="J36" s="18"/>
      <c r="K36" s="16">
        <v>2321.4</v>
      </c>
      <c r="L36" s="17">
        <v>3000</v>
      </c>
      <c r="M36" s="16">
        <v>1298.9000000000001</v>
      </c>
      <c r="N36" s="17">
        <v>3360</v>
      </c>
      <c r="O36" s="17">
        <f t="shared" si="0"/>
        <v>4658.8999999999996</v>
      </c>
      <c r="P36" s="18">
        <v>3666.6666599999999</v>
      </c>
      <c r="Q36" s="16">
        <v>3668.6</v>
      </c>
      <c r="R36" s="17">
        <v>4680</v>
      </c>
      <c r="S36" s="91">
        <f t="shared" ref="S36:S38" si="29">SUM(C36+E36+G36+I36+K36+O36+Q36)</f>
        <v>14486.9</v>
      </c>
      <c r="T36" s="89">
        <f t="shared" si="27"/>
        <v>19513.333319999998</v>
      </c>
      <c r="U36" s="16">
        <v>0</v>
      </c>
      <c r="V36" s="17"/>
      <c r="W36" s="110">
        <f t="shared" si="28"/>
        <v>14486.9</v>
      </c>
      <c r="X36" s="111">
        <f t="shared" si="28"/>
        <v>19513.333319999998</v>
      </c>
      <c r="Y36" s="45" t="s">
        <v>166</v>
      </c>
      <c r="Z36" s="46">
        <v>4</v>
      </c>
      <c r="AA36" s="21" t="s">
        <v>7</v>
      </c>
      <c r="AB36" s="22"/>
      <c r="AD36" s="234">
        <f t="shared" si="5"/>
        <v>7458.2999999999993</v>
      </c>
    </row>
    <row r="37" spans="1:30" ht="18.600000000000001" customHeight="1" x14ac:dyDescent="0.25">
      <c r="A37" s="44">
        <f t="shared" ref="A37:A38" si="30">SUM(A36+1)</f>
        <v>29</v>
      </c>
      <c r="B37" s="15" t="s">
        <v>14</v>
      </c>
      <c r="C37" s="16">
        <v>6690.9</v>
      </c>
      <c r="D37" s="17">
        <v>8000</v>
      </c>
      <c r="E37" s="16">
        <v>0</v>
      </c>
      <c r="F37" s="18">
        <v>116.66665999999999</v>
      </c>
      <c r="G37" s="19">
        <v>30.6</v>
      </c>
      <c r="H37" s="18">
        <v>50</v>
      </c>
      <c r="I37" s="19">
        <v>0</v>
      </c>
      <c r="J37" s="18"/>
      <c r="K37" s="16">
        <v>0</v>
      </c>
      <c r="L37" s="17">
        <v>3000</v>
      </c>
      <c r="M37" s="16">
        <v>73.599999999999994</v>
      </c>
      <c r="N37" s="17">
        <v>1161</v>
      </c>
      <c r="O37" s="17">
        <f t="shared" si="0"/>
        <v>1234.5999999999999</v>
      </c>
      <c r="P37" s="18">
        <v>3666.6666599999999</v>
      </c>
      <c r="Q37" s="16">
        <v>2763.8</v>
      </c>
      <c r="R37" s="17">
        <v>4680</v>
      </c>
      <c r="S37" s="91">
        <f t="shared" si="29"/>
        <v>10719.900000000001</v>
      </c>
      <c r="T37" s="89">
        <f t="shared" ref="T37" si="31">SUM(D37+F37+H37+J37+L37+P37+R37)</f>
        <v>19513.333319999998</v>
      </c>
      <c r="U37" s="16">
        <v>0</v>
      </c>
      <c r="V37" s="17"/>
      <c r="W37" s="110">
        <f t="shared" si="28"/>
        <v>10719.900000000001</v>
      </c>
      <c r="X37" s="111">
        <f t="shared" ref="X37" si="32">SUM(T37+V37)</f>
        <v>19513.333319999998</v>
      </c>
      <c r="Y37" s="45" t="s">
        <v>187</v>
      </c>
      <c r="Z37" s="46">
        <v>2</v>
      </c>
      <c r="AA37" s="21" t="s">
        <v>7</v>
      </c>
      <c r="AB37" s="22"/>
      <c r="AD37" s="234">
        <f t="shared" si="5"/>
        <v>6795.1</v>
      </c>
    </row>
    <row r="38" spans="1:30" ht="18.600000000000001" customHeight="1" x14ac:dyDescent="0.25">
      <c r="A38" s="44">
        <f t="shared" si="30"/>
        <v>30</v>
      </c>
      <c r="B38" s="15" t="s">
        <v>15</v>
      </c>
      <c r="C38" s="16">
        <v>4923.7</v>
      </c>
      <c r="D38" s="17">
        <v>8000</v>
      </c>
      <c r="E38" s="16">
        <v>0</v>
      </c>
      <c r="F38" s="18">
        <v>116.66665999999999</v>
      </c>
      <c r="G38" s="19">
        <v>0</v>
      </c>
      <c r="H38" s="18">
        <v>50</v>
      </c>
      <c r="I38" s="19">
        <v>0</v>
      </c>
      <c r="J38" s="18"/>
      <c r="K38" s="16">
        <v>0</v>
      </c>
      <c r="L38" s="17">
        <v>3000</v>
      </c>
      <c r="M38" s="16">
        <v>919.1</v>
      </c>
      <c r="N38" s="17">
        <v>6769</v>
      </c>
      <c r="O38" s="17">
        <f t="shared" si="0"/>
        <v>7688.1</v>
      </c>
      <c r="P38" s="18">
        <v>3666.6666599999999</v>
      </c>
      <c r="Q38" s="16">
        <v>4732.5</v>
      </c>
      <c r="R38" s="17">
        <v>4680</v>
      </c>
      <c r="S38" s="91">
        <f t="shared" si="29"/>
        <v>17344.3</v>
      </c>
      <c r="T38" s="89">
        <f t="shared" si="27"/>
        <v>19513.333319999998</v>
      </c>
      <c r="U38" s="16">
        <v>0</v>
      </c>
      <c r="V38" s="17"/>
      <c r="W38" s="110">
        <f t="shared" si="28"/>
        <v>17344.3</v>
      </c>
      <c r="X38" s="111">
        <f t="shared" si="28"/>
        <v>19513.333319999998</v>
      </c>
      <c r="Y38" s="45" t="s">
        <v>67</v>
      </c>
      <c r="Z38" s="46"/>
      <c r="AA38" s="21" t="s">
        <v>7</v>
      </c>
      <c r="AB38" s="22"/>
      <c r="AD38" s="234">
        <f t="shared" si="5"/>
        <v>5842.8</v>
      </c>
    </row>
    <row r="39" spans="1:30" ht="18.600000000000001" customHeight="1" thickBot="1" x14ac:dyDescent="0.3">
      <c r="A39" s="33" t="s">
        <v>10</v>
      </c>
      <c r="B39" s="34">
        <f>SUM(B34+1)</f>
        <v>49</v>
      </c>
      <c r="C39" s="68">
        <f>SUM(C35:C38)</f>
        <v>19794.900000000001</v>
      </c>
      <c r="D39" s="70">
        <f>SUM(D35:D38)</f>
        <v>32000</v>
      </c>
      <c r="E39" s="68">
        <f t="shared" ref="E39:N39" si="33">SUM(E35:E38)</f>
        <v>0</v>
      </c>
      <c r="F39" s="70">
        <f>SUM(F35:F38)</f>
        <v>466.66663999999997</v>
      </c>
      <c r="G39" s="277">
        <f t="shared" si="33"/>
        <v>30.6</v>
      </c>
      <c r="H39" s="68">
        <f>SUM(H35:H38)</f>
        <v>200</v>
      </c>
      <c r="I39" s="68">
        <f t="shared" si="33"/>
        <v>0</v>
      </c>
      <c r="J39" s="70">
        <f t="shared" si="33"/>
        <v>0</v>
      </c>
      <c r="K39" s="277">
        <f t="shared" si="33"/>
        <v>2321.4</v>
      </c>
      <c r="L39" s="68">
        <f>SUM(L35:L38)</f>
        <v>12000</v>
      </c>
      <c r="M39" s="68">
        <f t="shared" si="33"/>
        <v>2842.7</v>
      </c>
      <c r="N39" s="71">
        <f t="shared" si="33"/>
        <v>13140</v>
      </c>
      <c r="O39" s="432">
        <f>SUM(O35:O38)</f>
        <v>15982.7</v>
      </c>
      <c r="P39" s="82">
        <f>SUM(P35:P38)</f>
        <v>14666.666639999999</v>
      </c>
      <c r="Q39" s="68">
        <f t="shared" ref="Q39:X39" si="34">SUM(Q35:Q38)</f>
        <v>14007.5</v>
      </c>
      <c r="R39" s="82">
        <f>SUM(R35:R38)</f>
        <v>18720</v>
      </c>
      <c r="S39" s="68">
        <f t="shared" si="34"/>
        <v>52137.100000000006</v>
      </c>
      <c r="T39" s="82">
        <f>SUM(T35:T38)</f>
        <v>78053.333279999992</v>
      </c>
      <c r="U39" s="68">
        <f t="shared" si="34"/>
        <v>0</v>
      </c>
      <c r="V39" s="82">
        <f t="shared" si="34"/>
        <v>0</v>
      </c>
      <c r="W39" s="68">
        <f>SUM(W35:W38)</f>
        <v>52137.100000000006</v>
      </c>
      <c r="X39" s="36">
        <f t="shared" si="34"/>
        <v>78053.333279999992</v>
      </c>
      <c r="Y39" s="39" t="s">
        <v>11</v>
      </c>
      <c r="Z39" s="40">
        <f>SUM(Z35:Z38)/2</f>
        <v>5.5</v>
      </c>
      <c r="AA39" s="41" t="s">
        <v>7</v>
      </c>
      <c r="AB39" s="42"/>
      <c r="AD39" s="234">
        <f>SUM(AD5:AE38)</f>
        <v>311654.60000000003</v>
      </c>
    </row>
    <row r="40" spans="1:30" ht="19.149999999999999" customHeight="1" x14ac:dyDescent="0.25">
      <c r="A40" s="176" t="s">
        <v>16</v>
      </c>
      <c r="B40" s="128"/>
      <c r="C40" s="116">
        <f t="shared" ref="C40:M40" si="35">SUM(C10+C18+C26+C34+C39)</f>
        <v>228903.50000000003</v>
      </c>
      <c r="D40" s="117">
        <f t="shared" si="35"/>
        <v>240000</v>
      </c>
      <c r="E40" s="116">
        <f t="shared" si="35"/>
        <v>373.40000000000003</v>
      </c>
      <c r="F40" s="117">
        <f t="shared" si="35"/>
        <v>3499.9998000000001</v>
      </c>
      <c r="G40" s="116">
        <f t="shared" si="35"/>
        <v>520.5</v>
      </c>
      <c r="H40" s="117">
        <f t="shared" si="35"/>
        <v>1500</v>
      </c>
      <c r="I40" s="116">
        <f t="shared" si="35"/>
        <v>0</v>
      </c>
      <c r="J40" s="117">
        <f t="shared" si="35"/>
        <v>0</v>
      </c>
      <c r="K40" s="116">
        <f t="shared" si="35"/>
        <v>57620.000000000007</v>
      </c>
      <c r="L40" s="117">
        <f t="shared" si="35"/>
        <v>90000</v>
      </c>
      <c r="M40" s="116">
        <f t="shared" si="35"/>
        <v>24237.200000000001</v>
      </c>
      <c r="N40" s="139">
        <f>SUM(N10+N18+N26+N34+N39)</f>
        <v>100047.5</v>
      </c>
      <c r="O40" s="433">
        <f t="shared" si="0"/>
        <v>124284.7</v>
      </c>
      <c r="P40" s="117">
        <f>SUM(P10+P18+P26+P34+P39)</f>
        <v>109999.99979999998</v>
      </c>
      <c r="Q40" s="116">
        <f t="shared" ref="Q40:V40" si="36">SUM(Q10+Q18+Q26+Q34+Q39)</f>
        <v>125500.34999999999</v>
      </c>
      <c r="R40" s="117">
        <f t="shared" si="36"/>
        <v>140400</v>
      </c>
      <c r="S40" s="286">
        <f>SUM(S10+S18+S26+S34+S39)</f>
        <v>537202.45000000007</v>
      </c>
      <c r="T40" s="117">
        <f t="shared" si="36"/>
        <v>585399.99959999998</v>
      </c>
      <c r="U40" s="116">
        <f t="shared" si="36"/>
        <v>0</v>
      </c>
      <c r="V40" s="117">
        <f t="shared" si="36"/>
        <v>0</v>
      </c>
      <c r="W40" s="116">
        <f>SUM(W10+W18+W26+W34+W39)</f>
        <v>537202.45000000007</v>
      </c>
      <c r="X40" s="117">
        <f>SUM(X10+X18+X26+X34+X39)</f>
        <v>585399.99959999998</v>
      </c>
      <c r="Y40" s="127" t="s">
        <v>16</v>
      </c>
      <c r="Z40" s="102"/>
      <c r="AA40" s="103"/>
      <c r="AB40" s="104"/>
    </row>
    <row r="41" spans="1:30" ht="19.149999999999999" customHeight="1" thickBot="1" x14ac:dyDescent="0.3">
      <c r="A41" s="178" t="s">
        <v>28</v>
      </c>
      <c r="B41" s="179"/>
      <c r="C41" s="65">
        <f>C40/30</f>
        <v>7630.1166666666677</v>
      </c>
      <c r="D41" s="83">
        <f t="shared" ref="D41:X41" si="37">D40/30</f>
        <v>8000</v>
      </c>
      <c r="E41" s="65">
        <f t="shared" si="37"/>
        <v>12.446666666666667</v>
      </c>
      <c r="F41" s="83">
        <f t="shared" si="37"/>
        <v>116.66666000000001</v>
      </c>
      <c r="G41" s="65">
        <f t="shared" si="37"/>
        <v>17.350000000000001</v>
      </c>
      <c r="H41" s="83">
        <f t="shared" si="37"/>
        <v>50</v>
      </c>
      <c r="I41" s="65">
        <f t="shared" si="37"/>
        <v>0</v>
      </c>
      <c r="J41" s="66">
        <f t="shared" si="37"/>
        <v>0</v>
      </c>
      <c r="K41" s="83">
        <f t="shared" si="37"/>
        <v>1920.666666666667</v>
      </c>
      <c r="L41" s="83">
        <f t="shared" si="37"/>
        <v>3000</v>
      </c>
      <c r="M41" s="65">
        <f t="shared" si="37"/>
        <v>807.90666666666664</v>
      </c>
      <c r="N41" s="67">
        <f t="shared" si="37"/>
        <v>3334.9166666666665</v>
      </c>
      <c r="O41" s="65">
        <f t="shared" si="0"/>
        <v>4142.8233333333328</v>
      </c>
      <c r="P41" s="65">
        <f t="shared" si="37"/>
        <v>3666.6666599999994</v>
      </c>
      <c r="Q41" s="65">
        <f t="shared" si="37"/>
        <v>4183.3449999999993</v>
      </c>
      <c r="R41" s="83">
        <f t="shared" si="37"/>
        <v>4680</v>
      </c>
      <c r="S41" s="279">
        <f t="shared" si="37"/>
        <v>17906.748333333337</v>
      </c>
      <c r="T41" s="66">
        <f t="shared" si="37"/>
        <v>19513.333319999998</v>
      </c>
      <c r="U41" s="65">
        <f t="shared" si="37"/>
        <v>0</v>
      </c>
      <c r="V41" s="83">
        <f t="shared" si="37"/>
        <v>0</v>
      </c>
      <c r="W41" s="65">
        <f t="shared" si="37"/>
        <v>17906.748333333337</v>
      </c>
      <c r="X41" s="83">
        <f t="shared" si="37"/>
        <v>19513.333319999998</v>
      </c>
      <c r="Y41" s="69" t="s">
        <v>17</v>
      </c>
      <c r="Z41" s="99"/>
      <c r="AA41" s="100"/>
      <c r="AB41" s="101"/>
    </row>
    <row r="42" spans="1:30" ht="20.100000000000001" customHeight="1" x14ac:dyDescent="0.25">
      <c r="A42" s="72" t="s">
        <v>18</v>
      </c>
      <c r="B42" s="73"/>
      <c r="C42" s="74">
        <f>SUM(C40-D40)</f>
        <v>-11096.499999999971</v>
      </c>
      <c r="D42" s="75"/>
      <c r="E42" s="74">
        <f>SUM(E40-F40)</f>
        <v>-3126.5998</v>
      </c>
      <c r="F42" s="75"/>
      <c r="G42" s="74">
        <f>SUM(G40-H40)</f>
        <v>-979.5</v>
      </c>
      <c r="H42" s="75"/>
      <c r="I42" s="74">
        <f>SUM(I40-J40)</f>
        <v>0</v>
      </c>
      <c r="J42" s="75"/>
      <c r="K42" s="74">
        <f>SUM(K40-L40)</f>
        <v>-32379.999999999993</v>
      </c>
      <c r="L42" s="75"/>
      <c r="M42" s="74"/>
      <c r="N42" s="75"/>
      <c r="O42" s="274">
        <f>O40-P40</f>
        <v>14284.700200000021</v>
      </c>
      <c r="P42" s="134"/>
      <c r="Q42" s="74">
        <f>SUM(Q40-R40)</f>
        <v>-14899.650000000009</v>
      </c>
      <c r="R42" s="75"/>
      <c r="S42" s="97">
        <f>SUM(S40-T40)</f>
        <v>-48197.549599999911</v>
      </c>
      <c r="T42" s="75"/>
      <c r="U42" s="74">
        <f>SUM(U40-V40)</f>
        <v>0</v>
      </c>
      <c r="V42" s="75"/>
      <c r="W42" s="112">
        <f>SUM(W40-X40)</f>
        <v>-48197.549599999911</v>
      </c>
      <c r="X42" s="113"/>
      <c r="AA42" s="2"/>
      <c r="AB42" s="2"/>
    </row>
    <row r="43" spans="1:30" ht="20.100000000000001" customHeight="1" thickBot="1" x14ac:dyDescent="0.3">
      <c r="A43" s="76" t="s">
        <v>19</v>
      </c>
      <c r="B43" s="77"/>
      <c r="C43" s="96">
        <f>SUM(100/D40*C40)</f>
        <v>95.376458333333346</v>
      </c>
      <c r="D43" s="78"/>
      <c r="E43" s="96">
        <f>SUM(100/F40*E40)</f>
        <v>10.668572038204116</v>
      </c>
      <c r="F43" s="78"/>
      <c r="G43" s="96">
        <f>SUM(100/H40*G40)</f>
        <v>34.700000000000003</v>
      </c>
      <c r="H43" s="78"/>
      <c r="I43" s="96" t="e">
        <f>SUM(100/J40*I40)</f>
        <v>#DIV/0!</v>
      </c>
      <c r="J43" s="78"/>
      <c r="K43" s="96">
        <f>SUM(100/L40*K40)</f>
        <v>64.022222222222226</v>
      </c>
      <c r="L43" s="78"/>
      <c r="M43" s="96"/>
      <c r="N43" s="78"/>
      <c r="O43" s="275">
        <f>SUM(100/P40*O40)</f>
        <v>112.98609111452019</v>
      </c>
      <c r="P43" s="272"/>
      <c r="Q43" s="96">
        <f>SUM(100/R40*Q40)</f>
        <v>89.387713675213675</v>
      </c>
      <c r="R43" s="78"/>
      <c r="S43" s="98">
        <f>SUM(100/T40*S40)</f>
        <v>91.766732211661605</v>
      </c>
      <c r="T43" s="78"/>
      <c r="U43" s="96" t="e">
        <f>SUM(100/V40*U40)</f>
        <v>#DIV/0!</v>
      </c>
      <c r="V43" s="78"/>
      <c r="W43" s="114">
        <f>SUM(100/X40*W40)</f>
        <v>91.766732211661605</v>
      </c>
      <c r="X43" s="115"/>
      <c r="AA43" s="2"/>
      <c r="AB43" s="2"/>
    </row>
    <row r="45" spans="1:30" x14ac:dyDescent="0.25">
      <c r="C45" s="243"/>
      <c r="D45" s="243"/>
      <c r="E45" s="243"/>
      <c r="F45" s="243"/>
      <c r="G45" s="388"/>
      <c r="H45" s="388"/>
      <c r="I45" s="388"/>
      <c r="J45" s="388"/>
      <c r="K45" s="243"/>
      <c r="L45" s="243"/>
      <c r="M45" s="243"/>
      <c r="N45" s="243"/>
      <c r="O45" s="243"/>
      <c r="P45" s="243"/>
      <c r="Q45" s="243"/>
      <c r="R45" s="243"/>
      <c r="S45" s="243"/>
      <c r="W45" s="436"/>
      <c r="X45" s="436"/>
      <c r="Y45" s="436"/>
    </row>
    <row r="48" spans="1:30" x14ac:dyDescent="0.25">
      <c r="F48" s="234"/>
    </row>
  </sheetData>
  <customSheetViews>
    <customSheetView guid="{C78804EC-14F7-46C5-9444-E096CDC58DC2}" scale="80" fitToPage="1">
      <pane ySplit="4" topLeftCell="A17" activePane="bottomLeft" state="frozen"/>
      <selection pane="bottomLeft" activeCell="L49" sqref="L49"/>
      <pageMargins left="0.59055118110236227" right="0.59055118110236227" top="1.1811023622047245" bottom="0.59055118110236227" header="0.11811023622047245" footer="0.31496062992125984"/>
      <pageSetup paperSize="9" scale="42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 topLeftCell="R1">
      <pane ySplit="4" topLeftCell="A14" activePane="bottomLeft" state="frozen"/>
      <selection pane="bottomLeft" activeCell="Q37" sqref="Q37"/>
      <pageMargins left="0.59055118110236227" right="0.59055118110236227" top="1.1811023622047245" bottom="0.59055118110236227" header="0.11811023622047245" footer="0.31496062992125984"/>
      <pageSetup paperSize="9" scale="42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17" activePane="bottomLeft" state="frozen"/>
      <selection pane="bottomLeft" activeCell="H2" sqref="H2"/>
      <pageMargins left="0.59055118110236227" right="0.59055118110236227" top="1.1811023622047245" bottom="0.59055118110236227" header="0.11811023622047245" footer="0.31496062992125984"/>
      <pageSetup paperSize="9" scale="42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5" activePane="bottomLeft" state="frozen"/>
      <selection pane="bottomLeft" activeCell="Q51" sqref="Q51"/>
      <pageMargins left="0.59055118110236227" right="0.59055118110236227" top="1.1811023622047245" bottom="0.59055118110236227" header="0.11811023622047245" footer="0.31496062992125984"/>
      <pageSetup paperSize="9" scale="45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5" activePane="bottomLeft" state="frozen"/>
      <selection pane="bottomLeft" activeCell="Q51" sqref="Q51"/>
      <pageMargins left="0.59055118110236227" right="0.59055118110236227" top="1.1811023622047245" bottom="0.59055118110236227" header="0.11811023622047245" footer="0.31496062992125984"/>
      <pageSetup paperSize="9" scale="44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>
      <pane ySplit="4" topLeftCell="A5" activePane="bottomLeft" state="frozen"/>
      <selection pane="bottomLeft" activeCell="N37" sqref="N37"/>
      <pageMargins left="0.59055118110236227" right="0.59055118110236227" top="1.1811023622047245" bottom="0.59055118110236227" header="0.11811023622047245" footer="0.31496062992125984"/>
      <pageSetup paperSize="9" scale="43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70" showPageBreaks="1" fitToPage="1" printArea="1">
      <pane ySplit="4" topLeftCell="A8" activePane="bottomLeft" state="frozen"/>
      <selection pane="bottomLeft" activeCell="R1" sqref="R1:R1048576"/>
      <pageMargins left="0.59055118110236227" right="0.59055118110236227" top="1.1811023622047245" bottom="0.59055118110236227" header="0.11811023622047245" footer="0.31496062992125984"/>
      <pageSetup paperSize="9" scale="43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80" showPageBreaks="1" fitToPage="1" printArea="1">
      <pane ySplit="4" topLeftCell="A17" activePane="bottomLeft" state="frozen"/>
      <selection pane="bottomLeft" activeCell="L49" sqref="L49"/>
      <pageMargins left="0.59055118110236227" right="0.59055118110236227" top="1.1811023622047245" bottom="0.59055118110236227" header="0.11811023622047245" footer="0.31496062992125984"/>
      <pageSetup paperSize="9" scale="43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Q3:R3"/>
    <mergeCell ref="H1:K1"/>
    <mergeCell ref="C3:D3"/>
    <mergeCell ref="E3:F3"/>
    <mergeCell ref="G3:H3"/>
    <mergeCell ref="K3:L3"/>
    <mergeCell ref="I3:J3"/>
    <mergeCell ref="M3:P3"/>
    <mergeCell ref="S3:T3"/>
    <mergeCell ref="U3:V3"/>
    <mergeCell ref="W3:X3"/>
    <mergeCell ref="Y3:AB3"/>
    <mergeCell ref="Z4:AA4"/>
  </mergeCells>
  <pageMargins left="0.59055118110236227" right="0.59055118110236227" top="1.1811023622047245" bottom="0.59055118110236227" header="0.11811023622047245" footer="0.31496062992125984"/>
  <pageSetup paperSize="9" scale="43" orientation="landscape" r:id="rId9"/>
  <headerFooter>
    <oddHeader>&amp;L&amp;G</oddHeader>
    <oddFooter>&amp;L&amp;"DIN Offc Light,Standard"&amp;7&amp;F / Version &amp;D&amp;R&amp;"DIN Offc Light,Standard"&amp;7Seite &amp;P von &amp;N</oddFooter>
  </headerFooter>
  <legacyDrawingHF r:id="rId1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D46"/>
  <sheetViews>
    <sheetView tabSelected="1" zoomScale="70" zoomScaleNormal="70" workbookViewId="0">
      <pane ySplit="4" topLeftCell="A5" activePane="bottomLeft" state="frozen"/>
      <selection activeCell="I1" sqref="I1"/>
      <selection pane="bottomLeft" activeCell="C15" sqref="C15"/>
    </sheetView>
  </sheetViews>
  <sheetFormatPr baseColWidth="10" defaultColWidth="11.42578125" defaultRowHeight="15" x14ac:dyDescent="0.25"/>
  <cols>
    <col min="1" max="1" width="9.140625" style="4" customWidth="1"/>
    <col min="2" max="2" width="9.140625" style="2" customWidth="1"/>
    <col min="3" max="3" width="16.7109375" style="2" customWidth="1"/>
    <col min="4" max="4" width="14.5703125" style="2" bestFit="1" customWidth="1"/>
    <col min="5" max="6" width="11.7109375" style="2" customWidth="1"/>
    <col min="7" max="10" width="11.7109375" style="6" customWidth="1"/>
    <col min="11" max="11" width="13.140625" style="2" customWidth="1"/>
    <col min="12" max="12" width="14.42578125" style="2" bestFit="1" customWidth="1"/>
    <col min="13" max="13" width="11.7109375" style="2" customWidth="1"/>
    <col min="14" max="14" width="13" style="2" customWidth="1"/>
    <col min="15" max="15" width="16.85546875" style="2" bestFit="1" customWidth="1"/>
    <col min="16" max="16" width="12.85546875" style="2" customWidth="1"/>
    <col min="17" max="17" width="13.28515625" style="2" customWidth="1"/>
    <col min="18" max="18" width="14.140625" style="2" customWidth="1"/>
    <col min="19" max="19" width="15.42578125" style="2" bestFit="1" customWidth="1"/>
    <col min="20" max="20" width="14.5703125" style="2" customWidth="1"/>
    <col min="21" max="22" width="11.7109375" style="2" customWidth="1"/>
    <col min="23" max="23" width="14.85546875" style="2" bestFit="1" customWidth="1"/>
    <col min="24" max="24" width="14.7109375" style="2" customWidth="1"/>
    <col min="25" max="25" width="28.140625" style="2" customWidth="1"/>
    <col min="26" max="26" width="6.28515625" style="2" bestFit="1" customWidth="1"/>
    <col min="27" max="27" width="5.140625" style="4" customWidth="1"/>
    <col min="28" max="28" width="22.28515625" style="4" bestFit="1" customWidth="1"/>
    <col min="29" max="29" width="11.42578125" style="2"/>
    <col min="30" max="30" width="34.85546875" style="2" bestFit="1" customWidth="1"/>
    <col min="31" max="16384" width="11.42578125" style="2"/>
  </cols>
  <sheetData>
    <row r="1" spans="1:30" ht="34.15" customHeight="1" x14ac:dyDescent="0.25">
      <c r="A1" s="105" t="s">
        <v>56</v>
      </c>
      <c r="G1" s="2"/>
      <c r="H1" s="443">
        <v>45261</v>
      </c>
      <c r="I1" s="443"/>
      <c r="J1" s="443"/>
      <c r="K1" s="443"/>
    </row>
    <row r="2" spans="1:30" ht="21" thickBot="1" x14ac:dyDescent="0.3">
      <c r="A2" s="106"/>
    </row>
    <row r="3" spans="1:30" s="8" customFormat="1" ht="47.25" customHeight="1" thickBot="1" x14ac:dyDescent="0.3">
      <c r="A3" s="7"/>
      <c r="C3" s="440" t="s">
        <v>20</v>
      </c>
      <c r="D3" s="441"/>
      <c r="E3" s="440" t="s">
        <v>23</v>
      </c>
      <c r="F3" s="441"/>
      <c r="G3" s="440" t="s">
        <v>24</v>
      </c>
      <c r="H3" s="441"/>
      <c r="I3" s="440" t="s">
        <v>53</v>
      </c>
      <c r="J3" s="441"/>
      <c r="K3" s="440" t="s">
        <v>25</v>
      </c>
      <c r="L3" s="441"/>
      <c r="M3" s="440" t="s">
        <v>30</v>
      </c>
      <c r="N3" s="442"/>
      <c r="O3" s="442"/>
      <c r="P3" s="441"/>
      <c r="Q3" s="442" t="s">
        <v>2</v>
      </c>
      <c r="R3" s="442"/>
      <c r="S3" s="444" t="s">
        <v>29</v>
      </c>
      <c r="T3" s="445"/>
      <c r="U3" s="440" t="s">
        <v>26</v>
      </c>
      <c r="V3" s="441"/>
      <c r="W3" s="446" t="s">
        <v>27</v>
      </c>
      <c r="X3" s="447"/>
      <c r="Y3" s="440" t="s">
        <v>0</v>
      </c>
      <c r="Z3" s="442"/>
      <c r="AA3" s="442"/>
      <c r="AB3" s="441"/>
      <c r="AD3" s="383" t="s">
        <v>155</v>
      </c>
    </row>
    <row r="4" spans="1:30" s="4" customFormat="1" ht="18.600000000000001" customHeight="1" x14ac:dyDescent="0.25">
      <c r="A4" s="107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72</v>
      </c>
      <c r="N4" s="256" t="s">
        <v>73</v>
      </c>
      <c r="O4" s="250" t="s">
        <v>74</v>
      </c>
      <c r="P4" s="12" t="s">
        <v>21</v>
      </c>
      <c r="Q4" s="84" t="s">
        <v>22</v>
      </c>
      <c r="R4" s="12" t="s">
        <v>21</v>
      </c>
      <c r="S4" s="84" t="s">
        <v>22</v>
      </c>
      <c r="T4" s="12" t="s">
        <v>21</v>
      </c>
      <c r="U4" s="11" t="s">
        <v>22</v>
      </c>
      <c r="V4" s="12" t="s">
        <v>21</v>
      </c>
      <c r="W4" s="108" t="s">
        <v>22</v>
      </c>
      <c r="X4" s="109" t="s">
        <v>21</v>
      </c>
      <c r="Y4" s="13" t="s">
        <v>3</v>
      </c>
      <c r="Z4" s="438" t="s">
        <v>4</v>
      </c>
      <c r="AA4" s="439"/>
      <c r="AB4" s="14" t="s">
        <v>5</v>
      </c>
    </row>
    <row r="5" spans="1:30" ht="18.600000000000001" customHeight="1" x14ac:dyDescent="0.25">
      <c r="A5" s="47">
        <v>1</v>
      </c>
      <c r="B5" s="52" t="s">
        <v>6</v>
      </c>
      <c r="C5" s="16">
        <v>11068.3</v>
      </c>
      <c r="D5" s="17">
        <v>8709.6774100000002</v>
      </c>
      <c r="E5" s="16">
        <v>0</v>
      </c>
      <c r="F5" s="18">
        <v>16.12903</v>
      </c>
      <c r="G5" s="19">
        <v>0</v>
      </c>
      <c r="H5" s="18">
        <v>16.12903</v>
      </c>
      <c r="I5" s="19">
        <v>0</v>
      </c>
      <c r="J5" s="18"/>
      <c r="K5" s="16">
        <v>26195.599999999999</v>
      </c>
      <c r="L5" s="17">
        <v>3225.80645</v>
      </c>
      <c r="M5" s="16">
        <v>12</v>
      </c>
      <c r="N5" s="80">
        <v>1248</v>
      </c>
      <c r="O5" s="251">
        <f>SUM(M5:N5)</f>
        <v>1260</v>
      </c>
      <c r="P5" s="17">
        <v>806.45161199999995</v>
      </c>
      <c r="Q5" s="16">
        <v>2880.5</v>
      </c>
      <c r="R5" s="17">
        <v>3567.741935</v>
      </c>
      <c r="S5" s="91">
        <f t="shared" ref="S5:S7" si="0">SUM(C5+E5+G5+I5+K5+O5+Q5)</f>
        <v>41404.399999999994</v>
      </c>
      <c r="T5" s="89">
        <f>SUM(D5+F5+H5+J5+L5+P5+R5)</f>
        <v>16341.935467000001</v>
      </c>
      <c r="U5" s="16">
        <v>0</v>
      </c>
      <c r="V5" s="17"/>
      <c r="W5" s="110">
        <f t="shared" ref="W5:X7" si="1">SUM(S5+U5)</f>
        <v>41404.399999999994</v>
      </c>
      <c r="X5" s="111">
        <f t="shared" si="1"/>
        <v>16341.935467000001</v>
      </c>
      <c r="Y5" s="45" t="s">
        <v>63</v>
      </c>
      <c r="Z5" s="46">
        <v>3</v>
      </c>
      <c r="AA5" s="21" t="s">
        <v>7</v>
      </c>
      <c r="AB5" s="22"/>
      <c r="AD5" s="234">
        <f t="shared" ref="AD5:AD39" si="2">C5+E5+G5+I5+K5+M5+U5</f>
        <v>37275.899999999994</v>
      </c>
    </row>
    <row r="6" spans="1:30" ht="18.600000000000001" customHeight="1" x14ac:dyDescent="0.25">
      <c r="A6" s="23">
        <f>SUM(A5+1)</f>
        <v>2</v>
      </c>
      <c r="B6" s="24" t="s">
        <v>8</v>
      </c>
      <c r="C6" s="25">
        <v>9649.2000000000007</v>
      </c>
      <c r="D6" s="26">
        <v>8709.6774100000002</v>
      </c>
      <c r="E6" s="25">
        <v>0</v>
      </c>
      <c r="F6" s="27">
        <v>16.12903</v>
      </c>
      <c r="G6" s="28">
        <v>0</v>
      </c>
      <c r="H6" s="27">
        <v>16.12903</v>
      </c>
      <c r="I6" s="19">
        <v>0</v>
      </c>
      <c r="J6" s="27"/>
      <c r="K6" s="25">
        <v>7389.3</v>
      </c>
      <c r="L6" s="26">
        <v>3225.80645</v>
      </c>
      <c r="M6" s="25">
        <v>0</v>
      </c>
      <c r="N6" s="81">
        <v>0</v>
      </c>
      <c r="O6" s="251">
        <f t="shared" ref="O6:O7" si="3">SUM(M6:N6)</f>
        <v>0</v>
      </c>
      <c r="P6" s="26">
        <v>806.45161199999995</v>
      </c>
      <c r="Q6" s="25">
        <v>3986.9</v>
      </c>
      <c r="R6" s="26">
        <v>3567.741935</v>
      </c>
      <c r="S6" s="184">
        <f t="shared" si="0"/>
        <v>21025.4</v>
      </c>
      <c r="T6" s="90">
        <f>SUM(D6+F6+H6+J6+L6+P6+R6)</f>
        <v>16341.935467000001</v>
      </c>
      <c r="U6" s="25">
        <v>0</v>
      </c>
      <c r="V6" s="26"/>
      <c r="W6" s="92">
        <f t="shared" si="1"/>
        <v>21025.4</v>
      </c>
      <c r="X6" s="95">
        <f t="shared" si="1"/>
        <v>16341.935467000001</v>
      </c>
      <c r="Y6" s="29" t="s">
        <v>205</v>
      </c>
      <c r="Z6" s="30">
        <v>-3</v>
      </c>
      <c r="AA6" s="31" t="s">
        <v>7</v>
      </c>
      <c r="AB6" s="32"/>
      <c r="AD6" s="234">
        <f t="shared" si="2"/>
        <v>17038.5</v>
      </c>
    </row>
    <row r="7" spans="1:30" ht="18.600000000000001" customHeight="1" x14ac:dyDescent="0.25">
      <c r="A7" s="23">
        <f>SUM(A6+1)</f>
        <v>3</v>
      </c>
      <c r="B7" s="24" t="s">
        <v>9</v>
      </c>
      <c r="C7" s="25">
        <v>7851.1</v>
      </c>
      <c r="D7" s="26">
        <v>8709.6774100000002</v>
      </c>
      <c r="E7" s="25">
        <v>11.1</v>
      </c>
      <c r="F7" s="27">
        <v>16.12903</v>
      </c>
      <c r="G7" s="28">
        <v>44</v>
      </c>
      <c r="H7" s="27">
        <v>16.12903</v>
      </c>
      <c r="I7" s="19">
        <v>0</v>
      </c>
      <c r="J7" s="27"/>
      <c r="K7" s="25">
        <v>4011.2</v>
      </c>
      <c r="L7" s="26">
        <v>3225.80645</v>
      </c>
      <c r="M7" s="25">
        <v>0</v>
      </c>
      <c r="N7" s="81">
        <v>0</v>
      </c>
      <c r="O7" s="251">
        <f t="shared" si="3"/>
        <v>0</v>
      </c>
      <c r="P7" s="26">
        <v>806.45161199999995</v>
      </c>
      <c r="Q7" s="25">
        <v>800.1</v>
      </c>
      <c r="R7" s="26">
        <v>3567.741935</v>
      </c>
      <c r="S7" s="184">
        <f t="shared" si="0"/>
        <v>12717.500000000002</v>
      </c>
      <c r="T7" s="90">
        <f>SUM(D7+F7+H7+J7+L7+P7+R7)</f>
        <v>16341.935467000001</v>
      </c>
      <c r="U7" s="25">
        <v>0</v>
      </c>
      <c r="V7" s="26"/>
      <c r="W7" s="92">
        <f t="shared" si="1"/>
        <v>12717.500000000002</v>
      </c>
      <c r="X7" s="95">
        <f t="shared" si="1"/>
        <v>16341.935467000001</v>
      </c>
      <c r="Y7" s="29" t="s">
        <v>206</v>
      </c>
      <c r="Z7" s="30">
        <v>-5</v>
      </c>
      <c r="AA7" s="31" t="s">
        <v>7</v>
      </c>
      <c r="AB7" s="32"/>
      <c r="AD7" s="234">
        <f t="shared" si="2"/>
        <v>11917.400000000001</v>
      </c>
    </row>
    <row r="8" spans="1:30" ht="18.600000000000001" customHeight="1" x14ac:dyDescent="0.25">
      <c r="A8" s="33" t="s">
        <v>10</v>
      </c>
      <c r="B8" s="34">
        <v>49</v>
      </c>
      <c r="C8" s="35">
        <f t="shared" ref="C8:X8" si="4">SUM(C5:C7)</f>
        <v>28568.6</v>
      </c>
      <c r="D8" s="82">
        <f t="shared" si="4"/>
        <v>26129.032230000001</v>
      </c>
      <c r="E8" s="35">
        <f t="shared" si="4"/>
        <v>11.1</v>
      </c>
      <c r="F8" s="82">
        <f t="shared" si="4"/>
        <v>48.387090000000001</v>
      </c>
      <c r="G8" s="35">
        <f t="shared" si="4"/>
        <v>44</v>
      </c>
      <c r="H8" s="82">
        <f t="shared" si="4"/>
        <v>48.387090000000001</v>
      </c>
      <c r="I8" s="35">
        <f t="shared" si="4"/>
        <v>0</v>
      </c>
      <c r="J8" s="82">
        <f t="shared" si="4"/>
        <v>0</v>
      </c>
      <c r="K8" s="35">
        <f t="shared" si="4"/>
        <v>37596.1</v>
      </c>
      <c r="L8" s="82">
        <f t="shared" si="4"/>
        <v>9677.4193500000001</v>
      </c>
      <c r="M8" s="35">
        <f t="shared" si="4"/>
        <v>12</v>
      </c>
      <c r="N8" s="82">
        <f t="shared" si="4"/>
        <v>1248</v>
      </c>
      <c r="O8" s="82">
        <f>SUM(O5:O7)</f>
        <v>1260</v>
      </c>
      <c r="P8" s="35">
        <f t="shared" si="4"/>
        <v>2419.354836</v>
      </c>
      <c r="Q8" s="35">
        <f t="shared" si="4"/>
        <v>7667.5</v>
      </c>
      <c r="R8" s="82">
        <f t="shared" si="4"/>
        <v>10703.225805</v>
      </c>
      <c r="S8" s="35">
        <f t="shared" si="4"/>
        <v>75147.3</v>
      </c>
      <c r="T8" s="36">
        <f t="shared" si="4"/>
        <v>49025.806401000002</v>
      </c>
      <c r="U8" s="35">
        <v>0</v>
      </c>
      <c r="V8" s="37">
        <f t="shared" si="4"/>
        <v>0</v>
      </c>
      <c r="W8" s="35">
        <f t="shared" si="4"/>
        <v>75147.3</v>
      </c>
      <c r="X8" s="36">
        <f t="shared" si="4"/>
        <v>49025.806401000002</v>
      </c>
      <c r="Y8" s="39" t="s">
        <v>11</v>
      </c>
      <c r="Z8" s="40">
        <f>SUM(Z5:Z7)/7</f>
        <v>-0.7142857142857143</v>
      </c>
      <c r="AA8" s="41" t="s">
        <v>7</v>
      </c>
      <c r="AB8" s="42"/>
      <c r="AD8" s="234"/>
    </row>
    <row r="9" spans="1:30" ht="18.600000000000001" customHeight="1" x14ac:dyDescent="0.25">
      <c r="A9" s="44">
        <f>SUM(A7+1)</f>
        <v>4</v>
      </c>
      <c r="B9" s="15" t="s">
        <v>12</v>
      </c>
      <c r="C9" s="16">
        <v>4899.2</v>
      </c>
      <c r="D9" s="17">
        <v>8709.6774100000002</v>
      </c>
      <c r="E9" s="16">
        <v>0</v>
      </c>
      <c r="F9" s="18">
        <v>16.12903</v>
      </c>
      <c r="G9" s="19">
        <v>0</v>
      </c>
      <c r="H9" s="18">
        <v>16.12903</v>
      </c>
      <c r="I9" s="19">
        <v>0</v>
      </c>
      <c r="J9" s="18"/>
      <c r="K9" s="16">
        <v>1523.8</v>
      </c>
      <c r="L9" s="17">
        <v>3225.80645</v>
      </c>
      <c r="M9" s="16">
        <v>356.3</v>
      </c>
      <c r="N9" s="80">
        <v>795</v>
      </c>
      <c r="O9" s="251">
        <f>SUM(M9:N9)</f>
        <v>1151.3</v>
      </c>
      <c r="P9" s="17">
        <v>806.45161199999995</v>
      </c>
      <c r="Q9" s="16">
        <v>2282.4</v>
      </c>
      <c r="R9" s="17">
        <v>3567.741935</v>
      </c>
      <c r="S9" s="91">
        <f t="shared" ref="S9:S15" si="5">SUM(C9+E9+G9+I9+K9+O9+Q9)</f>
        <v>9856.7000000000007</v>
      </c>
      <c r="T9" s="89">
        <f t="shared" ref="T9:T15" si="6">SUM(D9+F9+H9+J9+L9+P9+R9)</f>
        <v>16341.935467000001</v>
      </c>
      <c r="U9" s="16">
        <v>0</v>
      </c>
      <c r="V9" s="17"/>
      <c r="W9" s="110">
        <f t="shared" ref="W9:X11" si="7">SUM(S9+U9)</f>
        <v>9856.7000000000007</v>
      </c>
      <c r="X9" s="111">
        <f t="shared" si="7"/>
        <v>16341.935467000001</v>
      </c>
      <c r="Y9" s="45" t="s">
        <v>207</v>
      </c>
      <c r="Z9" s="46">
        <v>-5</v>
      </c>
      <c r="AA9" s="21" t="s">
        <v>7</v>
      </c>
      <c r="AB9" s="22"/>
      <c r="AD9" s="234">
        <f>C9+E9+G9+I9+K9+M9+U9</f>
        <v>6779.3</v>
      </c>
    </row>
    <row r="10" spans="1:30" ht="18.600000000000001" customHeight="1" x14ac:dyDescent="0.25">
      <c r="A10" s="47">
        <f t="shared" ref="A10:A15" si="8">SUM(A9+1)</f>
        <v>5</v>
      </c>
      <c r="B10" s="15" t="s">
        <v>13</v>
      </c>
      <c r="C10" s="16">
        <v>4711</v>
      </c>
      <c r="D10" s="17">
        <v>8709.6774100000002</v>
      </c>
      <c r="E10" s="16">
        <v>0</v>
      </c>
      <c r="F10" s="18">
        <v>16.12903</v>
      </c>
      <c r="G10" s="19">
        <v>21.8</v>
      </c>
      <c r="H10" s="18">
        <v>16.12903</v>
      </c>
      <c r="I10" s="19">
        <v>0</v>
      </c>
      <c r="J10" s="18"/>
      <c r="K10" s="16">
        <v>0</v>
      </c>
      <c r="L10" s="17">
        <v>3225.80645</v>
      </c>
      <c r="M10" s="16">
        <v>2113.3000000000002</v>
      </c>
      <c r="N10" s="80">
        <v>7066</v>
      </c>
      <c r="O10" s="251">
        <f t="shared" ref="O10:O15" si="9">SUM(M10:N10)</f>
        <v>9179.2999999999993</v>
      </c>
      <c r="P10" s="17">
        <v>806.45161199999995</v>
      </c>
      <c r="Q10" s="16">
        <v>7464.9</v>
      </c>
      <c r="R10" s="17">
        <v>3567.741935</v>
      </c>
      <c r="S10" s="91">
        <f t="shared" si="5"/>
        <v>21377</v>
      </c>
      <c r="T10" s="89">
        <f t="shared" si="6"/>
        <v>16341.935467000001</v>
      </c>
      <c r="U10" s="16">
        <v>0</v>
      </c>
      <c r="V10" s="17"/>
      <c r="W10" s="110">
        <f>SUM(S10+U10)</f>
        <v>21377</v>
      </c>
      <c r="X10" s="111">
        <f t="shared" si="7"/>
        <v>16341.935467000001</v>
      </c>
      <c r="Y10" s="45" t="s">
        <v>207</v>
      </c>
      <c r="Z10" s="46">
        <v>2</v>
      </c>
      <c r="AA10" s="21" t="s">
        <v>7</v>
      </c>
      <c r="AB10" s="22"/>
      <c r="AD10" s="234">
        <f t="shared" si="2"/>
        <v>6846.1</v>
      </c>
    </row>
    <row r="11" spans="1:30" ht="18.600000000000001" customHeight="1" x14ac:dyDescent="0.25">
      <c r="A11" s="47">
        <f t="shared" si="8"/>
        <v>6</v>
      </c>
      <c r="B11" s="15" t="s">
        <v>14</v>
      </c>
      <c r="C11" s="16">
        <v>6385.3</v>
      </c>
      <c r="D11" s="17">
        <v>8709.6774100000002</v>
      </c>
      <c r="E11" s="16">
        <v>0</v>
      </c>
      <c r="F11" s="18">
        <v>16.12903</v>
      </c>
      <c r="G11" s="19">
        <v>0</v>
      </c>
      <c r="H11" s="18">
        <v>16.12903</v>
      </c>
      <c r="I11" s="19">
        <v>0</v>
      </c>
      <c r="J11" s="18"/>
      <c r="K11" s="16">
        <v>430.4</v>
      </c>
      <c r="L11" s="17">
        <v>3225.80645</v>
      </c>
      <c r="M11" s="16">
        <v>477.3</v>
      </c>
      <c r="N11" s="80">
        <v>2974</v>
      </c>
      <c r="O11" s="251">
        <f t="shared" si="9"/>
        <v>3451.3</v>
      </c>
      <c r="P11" s="17">
        <v>806.45161199999995</v>
      </c>
      <c r="Q11" s="16">
        <v>3114</v>
      </c>
      <c r="R11" s="17">
        <v>3567.741935</v>
      </c>
      <c r="S11" s="91">
        <f t="shared" si="5"/>
        <v>13381</v>
      </c>
      <c r="T11" s="89">
        <f t="shared" si="6"/>
        <v>16341.935467000001</v>
      </c>
      <c r="U11" s="16">
        <v>0</v>
      </c>
      <c r="V11" s="17"/>
      <c r="W11" s="110">
        <f t="shared" si="7"/>
        <v>13381</v>
      </c>
      <c r="X11" s="111">
        <f t="shared" si="7"/>
        <v>16341.935467000001</v>
      </c>
      <c r="Y11" s="45" t="s">
        <v>166</v>
      </c>
      <c r="Z11" s="46">
        <v>2</v>
      </c>
      <c r="AA11" s="21" t="s">
        <v>7</v>
      </c>
      <c r="AB11" s="22"/>
      <c r="AD11" s="234">
        <f t="shared" si="2"/>
        <v>7293</v>
      </c>
    </row>
    <row r="12" spans="1:30" ht="18.600000000000001" customHeight="1" x14ac:dyDescent="0.25">
      <c r="A12" s="47">
        <f t="shared" si="8"/>
        <v>7</v>
      </c>
      <c r="B12" s="15" t="s">
        <v>15</v>
      </c>
      <c r="C12" s="16">
        <v>11705.3</v>
      </c>
      <c r="D12" s="17">
        <v>8709.6774100000002</v>
      </c>
      <c r="E12" s="16">
        <v>0</v>
      </c>
      <c r="F12" s="18">
        <v>16.12903</v>
      </c>
      <c r="G12" s="19">
        <v>0</v>
      </c>
      <c r="H12" s="18">
        <v>16.12903</v>
      </c>
      <c r="I12" s="19">
        <v>0</v>
      </c>
      <c r="J12" s="18"/>
      <c r="K12" s="16">
        <v>4497.6000000000004</v>
      </c>
      <c r="L12" s="17">
        <v>3225.80645</v>
      </c>
      <c r="M12" s="16">
        <v>386</v>
      </c>
      <c r="N12" s="80">
        <v>2268.5</v>
      </c>
      <c r="O12" s="251">
        <f t="shared" si="9"/>
        <v>2654.5</v>
      </c>
      <c r="P12" s="17">
        <v>806.45161199999995</v>
      </c>
      <c r="Q12" s="16">
        <v>2405.5</v>
      </c>
      <c r="R12" s="17">
        <v>3567.741935</v>
      </c>
      <c r="S12" s="91">
        <f t="shared" si="5"/>
        <v>21262.9</v>
      </c>
      <c r="T12" s="89">
        <f t="shared" si="6"/>
        <v>16341.935467000001</v>
      </c>
      <c r="U12" s="16">
        <v>0</v>
      </c>
      <c r="V12" s="17"/>
      <c r="W12" s="110">
        <f t="shared" ref="W12:X15" si="10">SUM(S12+U12)</f>
        <v>21262.9</v>
      </c>
      <c r="X12" s="111">
        <f t="shared" si="10"/>
        <v>16341.935467000001</v>
      </c>
      <c r="Y12" s="45" t="s">
        <v>58</v>
      </c>
      <c r="Z12" s="46">
        <v>3</v>
      </c>
      <c r="AA12" s="21" t="s">
        <v>7</v>
      </c>
      <c r="AB12" s="22"/>
      <c r="AD12" s="234">
        <f t="shared" si="2"/>
        <v>16588.900000000001</v>
      </c>
    </row>
    <row r="13" spans="1:30" ht="18.600000000000001" customHeight="1" x14ac:dyDescent="0.25">
      <c r="A13" s="47">
        <f t="shared" si="8"/>
        <v>8</v>
      </c>
      <c r="B13" s="437" t="s">
        <v>6</v>
      </c>
      <c r="C13" s="20">
        <v>6208.2</v>
      </c>
      <c r="D13" s="230">
        <v>8709.6774100000002</v>
      </c>
      <c r="E13" s="20">
        <v>0</v>
      </c>
      <c r="F13" s="231">
        <v>16.12903</v>
      </c>
      <c r="G13" s="239">
        <v>0</v>
      </c>
      <c r="H13" s="231">
        <v>16.12903</v>
      </c>
      <c r="I13" s="239">
        <v>0</v>
      </c>
      <c r="J13" s="231"/>
      <c r="K13" s="20">
        <v>0</v>
      </c>
      <c r="L13" s="230">
        <v>3225.80645</v>
      </c>
      <c r="M13" s="20">
        <v>621.5</v>
      </c>
      <c r="N13" s="123">
        <v>4325</v>
      </c>
      <c r="O13" s="263">
        <f t="shared" si="9"/>
        <v>4946.5</v>
      </c>
      <c r="P13" s="230">
        <v>806.45161199999995</v>
      </c>
      <c r="Q13" s="20">
        <v>2162.1999999999998</v>
      </c>
      <c r="R13" s="230">
        <v>3567.741935</v>
      </c>
      <c r="S13" s="232">
        <f t="shared" si="5"/>
        <v>13316.900000000001</v>
      </c>
      <c r="T13" s="233">
        <f t="shared" si="6"/>
        <v>16341.935467000001</v>
      </c>
      <c r="U13" s="20">
        <v>0</v>
      </c>
      <c r="V13" s="230"/>
      <c r="W13" s="110">
        <f t="shared" si="10"/>
        <v>13316.900000000001</v>
      </c>
      <c r="X13" s="111">
        <f t="shared" si="10"/>
        <v>16341.935467000001</v>
      </c>
      <c r="Y13" s="50" t="s">
        <v>98</v>
      </c>
      <c r="Z13" s="51">
        <v>5</v>
      </c>
      <c r="AA13" s="241" t="s">
        <v>7</v>
      </c>
      <c r="AB13" s="242" t="s">
        <v>182</v>
      </c>
      <c r="AD13" s="234">
        <f t="shared" si="2"/>
        <v>6829.7</v>
      </c>
    </row>
    <row r="14" spans="1:30" s="43" customFormat="1" ht="18.600000000000001" customHeight="1" x14ac:dyDescent="0.25">
      <c r="A14" s="23">
        <f t="shared" si="8"/>
        <v>9</v>
      </c>
      <c r="B14" s="24" t="s">
        <v>8</v>
      </c>
      <c r="C14" s="25">
        <v>5579.5</v>
      </c>
      <c r="D14" s="26">
        <v>8709.6774100000002</v>
      </c>
      <c r="E14" s="25">
        <v>0</v>
      </c>
      <c r="F14" s="27">
        <v>16.12903</v>
      </c>
      <c r="G14" s="28">
        <v>0</v>
      </c>
      <c r="H14" s="27">
        <v>16.12903</v>
      </c>
      <c r="I14" s="19">
        <v>0</v>
      </c>
      <c r="J14" s="27"/>
      <c r="K14" s="25">
        <v>1592</v>
      </c>
      <c r="L14" s="26">
        <v>3225.80645</v>
      </c>
      <c r="M14" s="25">
        <v>0</v>
      </c>
      <c r="N14" s="81">
        <v>0</v>
      </c>
      <c r="O14" s="251">
        <f t="shared" si="9"/>
        <v>0</v>
      </c>
      <c r="P14" s="26">
        <v>806.45161199999995</v>
      </c>
      <c r="Q14" s="25">
        <v>3895.9</v>
      </c>
      <c r="R14" s="26">
        <v>3567.741935</v>
      </c>
      <c r="S14" s="184">
        <f t="shared" si="5"/>
        <v>11067.4</v>
      </c>
      <c r="T14" s="90">
        <f t="shared" si="6"/>
        <v>16341.935467000001</v>
      </c>
      <c r="U14" s="25">
        <v>0</v>
      </c>
      <c r="V14" s="26"/>
      <c r="W14" s="92">
        <f t="shared" si="10"/>
        <v>11067.4</v>
      </c>
      <c r="X14" s="95">
        <f t="shared" si="10"/>
        <v>16341.935467000001</v>
      </c>
      <c r="Y14" s="29" t="s">
        <v>113</v>
      </c>
      <c r="Z14" s="30">
        <v>5</v>
      </c>
      <c r="AA14" s="31" t="s">
        <v>7</v>
      </c>
      <c r="AB14" s="32"/>
      <c r="AD14" s="234">
        <f t="shared" si="2"/>
        <v>7171.5</v>
      </c>
    </row>
    <row r="15" spans="1:30" ht="18.600000000000001" customHeight="1" x14ac:dyDescent="0.25">
      <c r="A15" s="23">
        <f t="shared" si="8"/>
        <v>10</v>
      </c>
      <c r="B15" s="53" t="s">
        <v>9</v>
      </c>
      <c r="C15" s="25">
        <v>6107.4</v>
      </c>
      <c r="D15" s="26">
        <v>8709.6774100000002</v>
      </c>
      <c r="E15" s="25">
        <v>0</v>
      </c>
      <c r="F15" s="27">
        <v>16.12903</v>
      </c>
      <c r="G15" s="28">
        <v>27</v>
      </c>
      <c r="H15" s="27">
        <v>16.12903</v>
      </c>
      <c r="I15" s="19">
        <v>0</v>
      </c>
      <c r="J15" s="27"/>
      <c r="K15" s="25">
        <v>0</v>
      </c>
      <c r="L15" s="26">
        <v>3225.80645</v>
      </c>
      <c r="M15" s="25">
        <v>0</v>
      </c>
      <c r="N15" s="81">
        <v>0</v>
      </c>
      <c r="O15" s="251">
        <f t="shared" si="9"/>
        <v>0</v>
      </c>
      <c r="P15" s="26">
        <v>806.45161199999995</v>
      </c>
      <c r="Q15" s="25">
        <v>1641.9</v>
      </c>
      <c r="R15" s="26">
        <v>3567.741935</v>
      </c>
      <c r="S15" s="184">
        <f t="shared" si="5"/>
        <v>7776.2999999999993</v>
      </c>
      <c r="T15" s="90">
        <f t="shared" si="6"/>
        <v>16341.935467000001</v>
      </c>
      <c r="U15" s="25">
        <v>0</v>
      </c>
      <c r="V15" s="26"/>
      <c r="W15" s="92">
        <f t="shared" si="10"/>
        <v>7776.2999999999993</v>
      </c>
      <c r="X15" s="95">
        <f t="shared" si="10"/>
        <v>16341.935467000001</v>
      </c>
      <c r="Y15" s="29" t="s">
        <v>98</v>
      </c>
      <c r="Z15" s="30">
        <v>7</v>
      </c>
      <c r="AA15" s="31" t="s">
        <v>7</v>
      </c>
      <c r="AB15" s="32"/>
      <c r="AD15" s="234">
        <f t="shared" si="2"/>
        <v>6134.4</v>
      </c>
    </row>
    <row r="16" spans="1:30" ht="18.600000000000001" customHeight="1" x14ac:dyDescent="0.25">
      <c r="A16" s="33" t="s">
        <v>10</v>
      </c>
      <c r="B16" s="34">
        <f>SUM(B8+1)</f>
        <v>50</v>
      </c>
      <c r="C16" s="35">
        <f>SUM(C9:C15)</f>
        <v>45595.9</v>
      </c>
      <c r="D16" s="82">
        <f t="shared" ref="D16:R16" si="11">SUM(D9:D15)</f>
        <v>60967.741870000013</v>
      </c>
      <c r="E16" s="35">
        <f t="shared" si="11"/>
        <v>0</v>
      </c>
      <c r="F16" s="82">
        <f t="shared" si="11"/>
        <v>112.90321</v>
      </c>
      <c r="G16" s="35">
        <f t="shared" si="11"/>
        <v>48.8</v>
      </c>
      <c r="H16" s="35">
        <f t="shared" si="11"/>
        <v>112.90321</v>
      </c>
      <c r="I16" s="35">
        <f t="shared" si="11"/>
        <v>0</v>
      </c>
      <c r="J16" s="82">
        <f t="shared" si="11"/>
        <v>0</v>
      </c>
      <c r="K16" s="35">
        <f t="shared" si="11"/>
        <v>8043.8</v>
      </c>
      <c r="L16" s="82">
        <f t="shared" si="11"/>
        <v>22580.64515</v>
      </c>
      <c r="M16" s="35">
        <f>SUM(M9:M15)</f>
        <v>3954.4000000000005</v>
      </c>
      <c r="N16" s="82">
        <f>SUM(N9:N15)</f>
        <v>17428.5</v>
      </c>
      <c r="O16" s="82">
        <f t="shared" ref="O16" si="12">SUM(O9:O15)</f>
        <v>21382.899999999998</v>
      </c>
      <c r="P16" s="82">
        <f t="shared" si="11"/>
        <v>5645.1612839999998</v>
      </c>
      <c r="Q16" s="35">
        <f t="shared" si="11"/>
        <v>22966.800000000003</v>
      </c>
      <c r="R16" s="82">
        <f t="shared" si="11"/>
        <v>24974.193544999995</v>
      </c>
      <c r="S16" s="35">
        <f t="shared" ref="S16:X16" si="13">SUM(S9:S15)</f>
        <v>98038.2</v>
      </c>
      <c r="T16" s="36">
        <f t="shared" si="13"/>
        <v>114393.54826900001</v>
      </c>
      <c r="U16" s="35">
        <v>0</v>
      </c>
      <c r="V16" s="37">
        <f t="shared" si="13"/>
        <v>0</v>
      </c>
      <c r="W16" s="35">
        <f t="shared" si="13"/>
        <v>98038.2</v>
      </c>
      <c r="X16" s="36">
        <f t="shared" si="13"/>
        <v>114393.54826900001</v>
      </c>
      <c r="Y16" s="39" t="s">
        <v>11</v>
      </c>
      <c r="Z16" s="40">
        <f>SUM(Z9:Z15)/7</f>
        <v>2.7142857142857144</v>
      </c>
      <c r="AA16" s="41" t="s">
        <v>7</v>
      </c>
      <c r="AB16" s="42"/>
      <c r="AD16" s="234"/>
    </row>
    <row r="17" spans="1:30" ht="18.600000000000001" customHeight="1" x14ac:dyDescent="0.25">
      <c r="A17" s="44">
        <f>SUM(A15+1)</f>
        <v>11</v>
      </c>
      <c r="B17" s="15" t="s">
        <v>12</v>
      </c>
      <c r="C17" s="49">
        <v>5428.3</v>
      </c>
      <c r="D17" s="17">
        <v>8709.6774100000002</v>
      </c>
      <c r="E17" s="49">
        <v>0</v>
      </c>
      <c r="F17" s="18">
        <v>16.12903</v>
      </c>
      <c r="G17" s="19">
        <v>0</v>
      </c>
      <c r="H17" s="18">
        <v>16.12903</v>
      </c>
      <c r="I17" s="19">
        <v>0</v>
      </c>
      <c r="J17" s="18"/>
      <c r="K17" s="16">
        <v>1105.7</v>
      </c>
      <c r="L17" s="17">
        <v>3225.80645</v>
      </c>
      <c r="M17" s="16">
        <v>0</v>
      </c>
      <c r="N17" s="80">
        <v>0</v>
      </c>
      <c r="O17" s="251">
        <f>SUM(M17:N17)</f>
        <v>0</v>
      </c>
      <c r="P17" s="17">
        <v>806.45161199999995</v>
      </c>
      <c r="Q17" s="16">
        <v>2015.2</v>
      </c>
      <c r="R17" s="17">
        <v>3567.741935</v>
      </c>
      <c r="S17" s="91">
        <f t="shared" ref="S17:S23" si="14">SUM(C17+E17+G17+I17+K17+O17+Q17)</f>
        <v>8549.2000000000007</v>
      </c>
      <c r="T17" s="89">
        <f t="shared" ref="T17:T23" si="15">SUM(D17+F17+H17+J17+L17+P17+R17)</f>
        <v>16341.935467000001</v>
      </c>
      <c r="U17" s="16">
        <v>0</v>
      </c>
      <c r="V17" s="17"/>
      <c r="W17" s="110">
        <f t="shared" ref="W17:X23" si="16">SUM(S17+U17)</f>
        <v>8549.2000000000007</v>
      </c>
      <c r="X17" s="111">
        <f t="shared" si="16"/>
        <v>16341.935467000001</v>
      </c>
      <c r="Y17" s="45" t="s">
        <v>133</v>
      </c>
      <c r="Z17" s="46">
        <v>9</v>
      </c>
      <c r="AA17" s="21" t="s">
        <v>7</v>
      </c>
      <c r="AB17" s="22"/>
      <c r="AD17" s="234">
        <f t="shared" si="2"/>
        <v>6534</v>
      </c>
    </row>
    <row r="18" spans="1:30" ht="18.600000000000001" customHeight="1" x14ac:dyDescent="0.25">
      <c r="A18" s="47">
        <f t="shared" ref="A18:A23" si="17">SUM(A17+1)</f>
        <v>12</v>
      </c>
      <c r="B18" s="15" t="s">
        <v>13</v>
      </c>
      <c r="C18" s="16">
        <v>7206.7</v>
      </c>
      <c r="D18" s="17">
        <v>8709.6774100000002</v>
      </c>
      <c r="E18" s="16">
        <v>0</v>
      </c>
      <c r="F18" s="18">
        <v>16.12903</v>
      </c>
      <c r="G18" s="19">
        <v>0</v>
      </c>
      <c r="H18" s="18">
        <v>16.12903</v>
      </c>
      <c r="I18" s="19">
        <v>0</v>
      </c>
      <c r="J18" s="18"/>
      <c r="K18" s="16">
        <v>8159.2</v>
      </c>
      <c r="L18" s="17">
        <v>3225.80645</v>
      </c>
      <c r="M18" s="16">
        <v>900</v>
      </c>
      <c r="N18" s="80">
        <v>3176.2</v>
      </c>
      <c r="O18" s="251">
        <f t="shared" ref="O18:O23" si="18">SUM(M18:N18)</f>
        <v>4076.2</v>
      </c>
      <c r="P18" s="17">
        <v>806.45161199999995</v>
      </c>
      <c r="Q18" s="16">
        <v>3033.6</v>
      </c>
      <c r="R18" s="17">
        <v>3567.741935</v>
      </c>
      <c r="S18" s="91">
        <f t="shared" si="14"/>
        <v>22475.699999999997</v>
      </c>
      <c r="T18" s="89">
        <f t="shared" si="15"/>
        <v>16341.935467000001</v>
      </c>
      <c r="U18" s="16">
        <v>0</v>
      </c>
      <c r="V18" s="17"/>
      <c r="W18" s="110">
        <f t="shared" si="16"/>
        <v>22475.699999999997</v>
      </c>
      <c r="X18" s="111">
        <f t="shared" si="16"/>
        <v>16341.935467000001</v>
      </c>
      <c r="Y18" s="45" t="s">
        <v>132</v>
      </c>
      <c r="Z18" s="46">
        <v>9</v>
      </c>
      <c r="AA18" s="21" t="s">
        <v>7</v>
      </c>
      <c r="AB18" s="22"/>
      <c r="AD18" s="234">
        <f t="shared" si="2"/>
        <v>16265.9</v>
      </c>
    </row>
    <row r="19" spans="1:30" ht="18.600000000000001" customHeight="1" x14ac:dyDescent="0.25">
      <c r="A19" s="47">
        <f t="shared" si="17"/>
        <v>13</v>
      </c>
      <c r="B19" s="15" t="s">
        <v>14</v>
      </c>
      <c r="C19" s="16">
        <v>6518.6</v>
      </c>
      <c r="D19" s="17">
        <v>8709.6774100000002</v>
      </c>
      <c r="E19" s="16">
        <v>0</v>
      </c>
      <c r="F19" s="18">
        <v>16.12903</v>
      </c>
      <c r="G19" s="19">
        <v>0</v>
      </c>
      <c r="H19" s="18">
        <v>16.12903</v>
      </c>
      <c r="I19" s="19">
        <v>0</v>
      </c>
      <c r="J19" s="18"/>
      <c r="K19" s="16">
        <v>-875</v>
      </c>
      <c r="L19" s="17">
        <v>3225.80645</v>
      </c>
      <c r="M19" s="16">
        <v>0</v>
      </c>
      <c r="N19" s="80">
        <v>0</v>
      </c>
      <c r="O19" s="251">
        <f t="shared" si="18"/>
        <v>0</v>
      </c>
      <c r="P19" s="17">
        <v>806.45161199999995</v>
      </c>
      <c r="Q19" s="16">
        <v>2379.8000000000002</v>
      </c>
      <c r="R19" s="17">
        <v>3567.741935</v>
      </c>
      <c r="S19" s="91">
        <f t="shared" si="14"/>
        <v>8023.4000000000005</v>
      </c>
      <c r="T19" s="89">
        <f t="shared" si="15"/>
        <v>16341.935467000001</v>
      </c>
      <c r="U19" s="16">
        <v>0</v>
      </c>
      <c r="V19" s="17"/>
      <c r="W19" s="110">
        <f t="shared" si="16"/>
        <v>8023.4000000000005</v>
      </c>
      <c r="X19" s="111">
        <f t="shared" si="16"/>
        <v>16341.935467000001</v>
      </c>
      <c r="Y19" s="45" t="s">
        <v>208</v>
      </c>
      <c r="Z19" s="46">
        <v>7</v>
      </c>
      <c r="AA19" s="21" t="s">
        <v>7</v>
      </c>
      <c r="AB19" s="22"/>
      <c r="AD19" s="234">
        <f t="shared" si="2"/>
        <v>5643.6</v>
      </c>
    </row>
    <row r="20" spans="1:30" ht="18.600000000000001" customHeight="1" x14ac:dyDescent="0.25">
      <c r="A20" s="47">
        <f t="shared" si="17"/>
        <v>14</v>
      </c>
      <c r="B20" s="15" t="s">
        <v>15</v>
      </c>
      <c r="C20" s="16">
        <v>8590.2999999999993</v>
      </c>
      <c r="D20" s="17">
        <v>8709.6774100000002</v>
      </c>
      <c r="E20" s="16">
        <v>0</v>
      </c>
      <c r="F20" s="18">
        <v>16.12903</v>
      </c>
      <c r="G20" s="19">
        <v>0</v>
      </c>
      <c r="H20" s="18">
        <v>16.12903</v>
      </c>
      <c r="I20" s="19">
        <v>0</v>
      </c>
      <c r="J20" s="18"/>
      <c r="K20" s="16">
        <v>6695</v>
      </c>
      <c r="L20" s="17">
        <v>3225.80645</v>
      </c>
      <c r="M20" s="16">
        <v>0</v>
      </c>
      <c r="N20" s="80">
        <v>0</v>
      </c>
      <c r="O20" s="251">
        <f t="shared" si="18"/>
        <v>0</v>
      </c>
      <c r="P20" s="17">
        <v>806.45161199999995</v>
      </c>
      <c r="Q20" s="16">
        <v>1565.2</v>
      </c>
      <c r="R20" s="17">
        <v>3567.741935</v>
      </c>
      <c r="S20" s="91">
        <f t="shared" si="14"/>
        <v>16850.5</v>
      </c>
      <c r="T20" s="89">
        <f t="shared" si="15"/>
        <v>16341.935467000001</v>
      </c>
      <c r="U20" s="16">
        <v>0</v>
      </c>
      <c r="V20" s="17"/>
      <c r="W20" s="110">
        <f t="shared" si="16"/>
        <v>16850.5</v>
      </c>
      <c r="X20" s="111">
        <f t="shared" si="16"/>
        <v>16341.935467000001</v>
      </c>
      <c r="Y20" s="45" t="s">
        <v>98</v>
      </c>
      <c r="Z20" s="46">
        <v>5</v>
      </c>
      <c r="AA20" s="21" t="s">
        <v>7</v>
      </c>
      <c r="AB20" s="22"/>
      <c r="AD20" s="234">
        <f t="shared" si="2"/>
        <v>15285.3</v>
      </c>
    </row>
    <row r="21" spans="1:30" ht="18.600000000000001" customHeight="1" x14ac:dyDescent="0.25">
      <c r="A21" s="47">
        <f t="shared" si="17"/>
        <v>15</v>
      </c>
      <c r="B21" s="15" t="s">
        <v>6</v>
      </c>
      <c r="C21" s="16">
        <v>9660.5</v>
      </c>
      <c r="D21" s="17">
        <v>8709.6774100000002</v>
      </c>
      <c r="E21" s="16">
        <v>19.5</v>
      </c>
      <c r="F21" s="18">
        <v>16.12903</v>
      </c>
      <c r="G21" s="19">
        <v>0</v>
      </c>
      <c r="H21" s="18">
        <v>16.12903</v>
      </c>
      <c r="I21" s="19">
        <v>0</v>
      </c>
      <c r="J21" s="18"/>
      <c r="K21" s="16">
        <v>9452.7000000000007</v>
      </c>
      <c r="L21" s="17">
        <v>3225.80645</v>
      </c>
      <c r="M21" s="16">
        <v>147.4</v>
      </c>
      <c r="N21" s="80">
        <v>505</v>
      </c>
      <c r="O21" s="251">
        <f t="shared" si="18"/>
        <v>652.4</v>
      </c>
      <c r="P21" s="17">
        <v>806.45161199999995</v>
      </c>
      <c r="Q21" s="16">
        <v>2243.8000000000002</v>
      </c>
      <c r="R21" s="17">
        <v>3567.741935</v>
      </c>
      <c r="S21" s="91">
        <f t="shared" si="14"/>
        <v>22028.9</v>
      </c>
      <c r="T21" s="89">
        <f t="shared" si="15"/>
        <v>16341.935467000001</v>
      </c>
      <c r="U21" s="16">
        <v>0</v>
      </c>
      <c r="V21" s="17"/>
      <c r="W21" s="110">
        <f t="shared" si="16"/>
        <v>22028.9</v>
      </c>
      <c r="X21" s="111">
        <f t="shared" si="16"/>
        <v>16341.935467000001</v>
      </c>
      <c r="Y21" s="45" t="s">
        <v>61</v>
      </c>
      <c r="Z21" s="46">
        <v>6</v>
      </c>
      <c r="AA21" s="21" t="s">
        <v>7</v>
      </c>
      <c r="AB21" s="22"/>
      <c r="AD21" s="234">
        <f t="shared" si="2"/>
        <v>19280.100000000002</v>
      </c>
    </row>
    <row r="22" spans="1:30" s="43" customFormat="1" ht="18.600000000000001" customHeight="1" x14ac:dyDescent="0.25">
      <c r="A22" s="23">
        <f t="shared" si="17"/>
        <v>16</v>
      </c>
      <c r="B22" s="24" t="s">
        <v>8</v>
      </c>
      <c r="C22" s="25">
        <v>11816.4</v>
      </c>
      <c r="D22" s="26">
        <v>8709.6774100000002</v>
      </c>
      <c r="E22" s="25">
        <v>0</v>
      </c>
      <c r="F22" s="27">
        <v>16.12903</v>
      </c>
      <c r="G22" s="28">
        <v>45</v>
      </c>
      <c r="H22" s="27">
        <v>16.12903</v>
      </c>
      <c r="I22" s="19">
        <v>0</v>
      </c>
      <c r="J22" s="27"/>
      <c r="K22" s="25">
        <v>2930.4</v>
      </c>
      <c r="L22" s="26">
        <v>3225.80645</v>
      </c>
      <c r="M22" s="25">
        <v>0</v>
      </c>
      <c r="N22" s="81">
        <v>0</v>
      </c>
      <c r="O22" s="251">
        <f t="shared" si="18"/>
        <v>0</v>
      </c>
      <c r="P22" s="26">
        <v>806.45161199999995</v>
      </c>
      <c r="Q22" s="25">
        <v>3357.55</v>
      </c>
      <c r="R22" s="26">
        <v>3567.741935</v>
      </c>
      <c r="S22" s="184">
        <f t="shared" si="14"/>
        <v>18149.349999999999</v>
      </c>
      <c r="T22" s="90">
        <f t="shared" si="15"/>
        <v>16341.935467000001</v>
      </c>
      <c r="U22" s="25">
        <v>0</v>
      </c>
      <c r="V22" s="26"/>
      <c r="W22" s="92">
        <f t="shared" si="16"/>
        <v>18149.349999999999</v>
      </c>
      <c r="X22" s="95">
        <f>SUM(T22+V22)</f>
        <v>16341.935467000001</v>
      </c>
      <c r="Y22" s="29" t="s">
        <v>209</v>
      </c>
      <c r="Z22" s="30">
        <v>5</v>
      </c>
      <c r="AA22" s="31" t="s">
        <v>7</v>
      </c>
      <c r="AB22" s="32"/>
      <c r="AD22" s="234">
        <f t="shared" si="2"/>
        <v>14791.8</v>
      </c>
    </row>
    <row r="23" spans="1:30" ht="18.600000000000001" customHeight="1" x14ac:dyDescent="0.25">
      <c r="A23" s="23">
        <f t="shared" si="17"/>
        <v>17</v>
      </c>
      <c r="B23" s="24" t="s">
        <v>9</v>
      </c>
      <c r="C23" s="25">
        <v>9554.2000000000007</v>
      </c>
      <c r="D23" s="26">
        <v>8709.6774100000002</v>
      </c>
      <c r="E23" s="25">
        <v>0</v>
      </c>
      <c r="F23" s="27">
        <v>16.12903</v>
      </c>
      <c r="G23" s="28">
        <v>0</v>
      </c>
      <c r="H23" s="27">
        <v>16.12903</v>
      </c>
      <c r="I23" s="19">
        <v>0</v>
      </c>
      <c r="J23" s="27"/>
      <c r="K23" s="25">
        <v>2403.6</v>
      </c>
      <c r="L23" s="26">
        <v>3225.80645</v>
      </c>
      <c r="M23" s="25">
        <v>0</v>
      </c>
      <c r="N23" s="81">
        <v>0</v>
      </c>
      <c r="O23" s="251">
        <f t="shared" si="18"/>
        <v>0</v>
      </c>
      <c r="P23" s="26">
        <v>806.45161199999995</v>
      </c>
      <c r="Q23" s="25">
        <v>1485.9</v>
      </c>
      <c r="R23" s="26">
        <v>3567.741935</v>
      </c>
      <c r="S23" s="184">
        <f t="shared" si="14"/>
        <v>13443.7</v>
      </c>
      <c r="T23" s="90">
        <f t="shared" si="15"/>
        <v>16341.935467000001</v>
      </c>
      <c r="U23" s="25">
        <v>0</v>
      </c>
      <c r="V23" s="26"/>
      <c r="W23" s="92">
        <f t="shared" si="16"/>
        <v>13443.7</v>
      </c>
      <c r="X23" s="95">
        <f>SUM(T23+V23)</f>
        <v>16341.935467000001</v>
      </c>
      <c r="Y23" s="29" t="s">
        <v>210</v>
      </c>
      <c r="Z23" s="30">
        <v>6</v>
      </c>
      <c r="AA23" s="31" t="s">
        <v>7</v>
      </c>
      <c r="AB23" s="32"/>
      <c r="AD23" s="234">
        <f t="shared" si="2"/>
        <v>11957.800000000001</v>
      </c>
    </row>
    <row r="24" spans="1:30" ht="18.600000000000001" customHeight="1" x14ac:dyDescent="0.25">
      <c r="A24" s="33" t="s">
        <v>10</v>
      </c>
      <c r="B24" s="34">
        <f>SUM(B16+1)</f>
        <v>51</v>
      </c>
      <c r="C24" s="35">
        <f>SUM(C17:C23)</f>
        <v>58775</v>
      </c>
      <c r="D24" s="82">
        <f t="shared" ref="D24:R24" si="19">SUM(D17:D23)</f>
        <v>60967.741870000013</v>
      </c>
      <c r="E24" s="35">
        <f t="shared" si="19"/>
        <v>19.5</v>
      </c>
      <c r="F24" s="82">
        <f t="shared" si="19"/>
        <v>112.90321</v>
      </c>
      <c r="G24" s="35">
        <f t="shared" si="19"/>
        <v>45</v>
      </c>
      <c r="H24" s="82">
        <f t="shared" si="19"/>
        <v>112.90321</v>
      </c>
      <c r="I24" s="35">
        <f t="shared" si="19"/>
        <v>0</v>
      </c>
      <c r="J24" s="82">
        <f t="shared" si="19"/>
        <v>0</v>
      </c>
      <c r="K24" s="35">
        <f t="shared" si="19"/>
        <v>29871.599999999999</v>
      </c>
      <c r="L24" s="35">
        <f t="shared" si="19"/>
        <v>22580.64515</v>
      </c>
      <c r="M24" s="35">
        <f>SUM(M17:M23)</f>
        <v>1047.4000000000001</v>
      </c>
      <c r="N24" s="82">
        <f t="shared" ref="N24" si="20">SUM(N17:N23)</f>
        <v>3681.2</v>
      </c>
      <c r="O24" s="82">
        <f t="shared" ref="O24" si="21">SUM(O17:O23)</f>
        <v>4728.5999999999995</v>
      </c>
      <c r="P24" s="82">
        <f t="shared" si="19"/>
        <v>5645.1612839999998</v>
      </c>
      <c r="Q24" s="35">
        <f t="shared" si="19"/>
        <v>16081.050000000001</v>
      </c>
      <c r="R24" s="82">
        <f t="shared" si="19"/>
        <v>24974.193544999995</v>
      </c>
      <c r="S24" s="35">
        <f t="shared" ref="S24:X24" si="22">SUM(S17:S23)</f>
        <v>109520.74999999999</v>
      </c>
      <c r="T24" s="36">
        <f t="shared" si="22"/>
        <v>114393.54826900001</v>
      </c>
      <c r="U24" s="35">
        <v>0</v>
      </c>
      <c r="V24" s="37">
        <f>SUM(V17:V23)</f>
        <v>0</v>
      </c>
      <c r="W24" s="35">
        <f t="shared" si="22"/>
        <v>109520.74999999999</v>
      </c>
      <c r="X24" s="36">
        <f t="shared" si="22"/>
        <v>114393.54826900001</v>
      </c>
      <c r="Y24" s="39" t="s">
        <v>11</v>
      </c>
      <c r="Z24" s="40">
        <f>SUM(Z17:Z23)/7</f>
        <v>6.7142857142857144</v>
      </c>
      <c r="AA24" s="41" t="s">
        <v>7</v>
      </c>
      <c r="AB24" s="42"/>
      <c r="AD24" s="234"/>
    </row>
    <row r="25" spans="1:30" ht="18.600000000000001" customHeight="1" x14ac:dyDescent="0.25">
      <c r="A25" s="44">
        <f>SUM(A23+1)</f>
        <v>18</v>
      </c>
      <c r="B25" s="15" t="s">
        <v>12</v>
      </c>
      <c r="C25" s="16">
        <v>8413.4</v>
      </c>
      <c r="D25" s="17">
        <v>8709.6774100000002</v>
      </c>
      <c r="E25" s="16">
        <v>0</v>
      </c>
      <c r="F25" s="18">
        <v>16.12903</v>
      </c>
      <c r="G25" s="19">
        <v>0</v>
      </c>
      <c r="H25" s="18">
        <v>16.12903</v>
      </c>
      <c r="I25" s="19">
        <v>0</v>
      </c>
      <c r="J25" s="18"/>
      <c r="K25" s="16">
        <v>0</v>
      </c>
      <c r="L25" s="17">
        <v>3225.80645</v>
      </c>
      <c r="M25" s="16">
        <v>0</v>
      </c>
      <c r="N25" s="80">
        <v>0</v>
      </c>
      <c r="O25" s="251">
        <f>SUM(M25:N25)</f>
        <v>0</v>
      </c>
      <c r="P25" s="17">
        <v>806.45161199999995</v>
      </c>
      <c r="Q25" s="16">
        <v>1654.2</v>
      </c>
      <c r="R25" s="17">
        <v>3567.741935</v>
      </c>
      <c r="S25" s="91">
        <f t="shared" ref="S25:S30" si="23">SUM(C25+E25+G25+I25+K25+O25+Q25)</f>
        <v>10067.6</v>
      </c>
      <c r="T25" s="89">
        <f t="shared" ref="T25:T31" si="24">SUM(D25+F25+H25+J25+L25+P25+R25)</f>
        <v>16341.935467000001</v>
      </c>
      <c r="U25" s="16">
        <v>0</v>
      </c>
      <c r="V25" s="17"/>
      <c r="W25" s="110">
        <f t="shared" ref="W25:X31" si="25">SUM(S25+U25)</f>
        <v>10067.6</v>
      </c>
      <c r="X25" s="111">
        <f t="shared" si="25"/>
        <v>16341.935467000001</v>
      </c>
      <c r="Y25" s="50" t="s">
        <v>211</v>
      </c>
      <c r="Z25" s="51">
        <v>5</v>
      </c>
      <c r="AA25" s="21" t="s">
        <v>7</v>
      </c>
      <c r="AB25" s="22"/>
      <c r="AD25" s="234">
        <f t="shared" si="2"/>
        <v>8413.4</v>
      </c>
    </row>
    <row r="26" spans="1:30" ht="18.600000000000001" customHeight="1" x14ac:dyDescent="0.25">
      <c r="A26" s="47">
        <f t="shared" ref="A26:A31" si="26">SUM(A25+1)</f>
        <v>19</v>
      </c>
      <c r="B26" s="15" t="s">
        <v>13</v>
      </c>
      <c r="C26" s="16">
        <v>10087.299999999999</v>
      </c>
      <c r="D26" s="17">
        <v>8709.6774100000002</v>
      </c>
      <c r="E26" s="16">
        <v>63</v>
      </c>
      <c r="F26" s="18">
        <v>16.12903</v>
      </c>
      <c r="G26" s="19">
        <v>116.7</v>
      </c>
      <c r="H26" s="18">
        <v>16.12903</v>
      </c>
      <c r="I26" s="19">
        <v>0</v>
      </c>
      <c r="J26" s="18"/>
      <c r="K26" s="16">
        <v>0</v>
      </c>
      <c r="L26" s="17">
        <v>3225.80645</v>
      </c>
      <c r="M26" s="16">
        <v>450</v>
      </c>
      <c r="N26" s="80">
        <v>2426</v>
      </c>
      <c r="O26" s="251">
        <f t="shared" ref="O26:O31" si="27">SUM(M26:N26)</f>
        <v>2876</v>
      </c>
      <c r="P26" s="17">
        <v>806.45161199999995</v>
      </c>
      <c r="Q26" s="16">
        <v>948.6</v>
      </c>
      <c r="R26" s="17">
        <v>3567.741935</v>
      </c>
      <c r="S26" s="91">
        <f t="shared" si="23"/>
        <v>14091.6</v>
      </c>
      <c r="T26" s="89">
        <f t="shared" si="24"/>
        <v>16341.935467000001</v>
      </c>
      <c r="U26" s="16">
        <v>0</v>
      </c>
      <c r="V26" s="17"/>
      <c r="W26" s="110">
        <f t="shared" si="25"/>
        <v>14091.6</v>
      </c>
      <c r="X26" s="111">
        <f t="shared" si="25"/>
        <v>16341.935467000001</v>
      </c>
      <c r="Y26" s="50" t="s">
        <v>212</v>
      </c>
      <c r="Z26" s="46">
        <v>5</v>
      </c>
      <c r="AA26" s="21" t="s">
        <v>7</v>
      </c>
      <c r="AB26" s="22"/>
      <c r="AD26" s="234">
        <f t="shared" si="2"/>
        <v>10717</v>
      </c>
    </row>
    <row r="27" spans="1:30" ht="18.600000000000001" customHeight="1" x14ac:dyDescent="0.25">
      <c r="A27" s="47">
        <f t="shared" si="26"/>
        <v>20</v>
      </c>
      <c r="B27" s="15" t="s">
        <v>14</v>
      </c>
      <c r="C27" s="16">
        <v>4308.2</v>
      </c>
      <c r="D27" s="17">
        <v>8709.6774100000002</v>
      </c>
      <c r="E27" s="16">
        <v>0</v>
      </c>
      <c r="F27" s="18">
        <v>16.12903</v>
      </c>
      <c r="G27" s="19">
        <v>0</v>
      </c>
      <c r="H27" s="18">
        <v>16.12903</v>
      </c>
      <c r="I27" s="19">
        <v>0</v>
      </c>
      <c r="J27" s="18"/>
      <c r="K27" s="16">
        <v>0</v>
      </c>
      <c r="L27" s="17">
        <v>3225.80645</v>
      </c>
      <c r="M27" s="16">
        <v>0</v>
      </c>
      <c r="N27" s="80">
        <v>0</v>
      </c>
      <c r="O27" s="251">
        <f t="shared" si="27"/>
        <v>0</v>
      </c>
      <c r="P27" s="17">
        <v>806.45161199999995</v>
      </c>
      <c r="Q27" s="16">
        <v>819.6</v>
      </c>
      <c r="R27" s="17">
        <v>3567.741935</v>
      </c>
      <c r="S27" s="91">
        <f t="shared" si="23"/>
        <v>5127.8</v>
      </c>
      <c r="T27" s="89">
        <f t="shared" si="24"/>
        <v>16341.935467000001</v>
      </c>
      <c r="U27" s="16">
        <v>0</v>
      </c>
      <c r="V27" s="17"/>
      <c r="W27" s="110">
        <f t="shared" si="25"/>
        <v>5127.8</v>
      </c>
      <c r="X27" s="111">
        <f t="shared" si="25"/>
        <v>16341.935467000001</v>
      </c>
      <c r="Y27" s="50" t="s">
        <v>213</v>
      </c>
      <c r="Z27" s="46">
        <v>4</v>
      </c>
      <c r="AA27" s="21" t="s">
        <v>7</v>
      </c>
      <c r="AB27" s="22"/>
      <c r="AD27" s="234">
        <f t="shared" si="2"/>
        <v>4308.2</v>
      </c>
    </row>
    <row r="28" spans="1:30" ht="18.600000000000001" customHeight="1" x14ac:dyDescent="0.25">
      <c r="A28" s="47">
        <f t="shared" si="26"/>
        <v>21</v>
      </c>
      <c r="B28" s="15" t="s">
        <v>15</v>
      </c>
      <c r="C28" s="16">
        <v>7136.2</v>
      </c>
      <c r="D28" s="17">
        <v>8709.6774100000002</v>
      </c>
      <c r="E28" s="16">
        <v>0</v>
      </c>
      <c r="F28" s="18">
        <v>16.12903</v>
      </c>
      <c r="G28" s="19">
        <v>0</v>
      </c>
      <c r="H28" s="18">
        <v>16.12903</v>
      </c>
      <c r="I28" s="19">
        <v>0</v>
      </c>
      <c r="J28" s="18"/>
      <c r="K28" s="16">
        <v>1415.1</v>
      </c>
      <c r="L28" s="17">
        <v>3225.80645</v>
      </c>
      <c r="M28" s="16">
        <v>0</v>
      </c>
      <c r="N28" s="80">
        <v>0</v>
      </c>
      <c r="O28" s="251">
        <f t="shared" si="27"/>
        <v>0</v>
      </c>
      <c r="P28" s="17">
        <v>806.45161199999995</v>
      </c>
      <c r="Q28" s="16">
        <v>1231.2</v>
      </c>
      <c r="R28" s="17">
        <v>3567.741935</v>
      </c>
      <c r="S28" s="91">
        <f t="shared" si="23"/>
        <v>9782.5</v>
      </c>
      <c r="T28" s="89">
        <f t="shared" si="24"/>
        <v>16341.935467000001</v>
      </c>
      <c r="U28" s="16">
        <v>0</v>
      </c>
      <c r="V28" s="17"/>
      <c r="W28" s="110">
        <f t="shared" si="25"/>
        <v>9782.5</v>
      </c>
      <c r="X28" s="111">
        <f t="shared" si="25"/>
        <v>16341.935467000001</v>
      </c>
      <c r="Y28" s="50" t="s">
        <v>214</v>
      </c>
      <c r="Z28" s="46">
        <v>9</v>
      </c>
      <c r="AA28" s="21" t="s">
        <v>7</v>
      </c>
      <c r="AB28" s="22"/>
      <c r="AD28" s="234">
        <f t="shared" si="2"/>
        <v>8551.2999999999993</v>
      </c>
    </row>
    <row r="29" spans="1:30" ht="18.600000000000001" customHeight="1" x14ac:dyDescent="0.25">
      <c r="A29" s="47">
        <f t="shared" si="26"/>
        <v>22</v>
      </c>
      <c r="B29" s="15" t="s">
        <v>6</v>
      </c>
      <c r="C29" s="16">
        <v>6407.3</v>
      </c>
      <c r="D29" s="17">
        <v>8709.6774100000002</v>
      </c>
      <c r="E29" s="16">
        <v>0</v>
      </c>
      <c r="F29" s="18">
        <v>16.12903</v>
      </c>
      <c r="G29" s="19">
        <v>0</v>
      </c>
      <c r="H29" s="18">
        <v>16.12903</v>
      </c>
      <c r="I29" s="19">
        <v>0</v>
      </c>
      <c r="J29" s="18"/>
      <c r="K29" s="16">
        <v>2047.7</v>
      </c>
      <c r="L29" s="17">
        <v>3225.80645</v>
      </c>
      <c r="M29" s="16">
        <v>0</v>
      </c>
      <c r="N29" s="80">
        <v>0</v>
      </c>
      <c r="O29" s="251">
        <f t="shared" si="27"/>
        <v>0</v>
      </c>
      <c r="P29" s="17">
        <v>806.45161199999995</v>
      </c>
      <c r="Q29" s="16">
        <v>1642.85</v>
      </c>
      <c r="R29" s="17">
        <v>3567.741935</v>
      </c>
      <c r="S29" s="91">
        <f t="shared" si="23"/>
        <v>10097.85</v>
      </c>
      <c r="T29" s="89">
        <f t="shared" si="24"/>
        <v>16341.935467000001</v>
      </c>
      <c r="U29" s="16">
        <v>0</v>
      </c>
      <c r="V29" s="17"/>
      <c r="W29" s="110">
        <f t="shared" si="25"/>
        <v>10097.85</v>
      </c>
      <c r="X29" s="111">
        <f t="shared" si="25"/>
        <v>16341.935467000001</v>
      </c>
      <c r="Y29" s="50" t="s">
        <v>214</v>
      </c>
      <c r="Z29" s="46">
        <v>8</v>
      </c>
      <c r="AA29" s="21" t="s">
        <v>7</v>
      </c>
      <c r="AB29" s="22"/>
      <c r="AD29" s="234">
        <f t="shared" si="2"/>
        <v>8455</v>
      </c>
    </row>
    <row r="30" spans="1:30" ht="18.600000000000001" customHeight="1" x14ac:dyDescent="0.25">
      <c r="A30" s="23">
        <f t="shared" si="26"/>
        <v>23</v>
      </c>
      <c r="B30" s="24" t="s">
        <v>8</v>
      </c>
      <c r="C30" s="25">
        <v>6222.8</v>
      </c>
      <c r="D30" s="26">
        <v>8709.6774100000002</v>
      </c>
      <c r="E30" s="25">
        <v>0</v>
      </c>
      <c r="F30" s="27">
        <v>16.12903</v>
      </c>
      <c r="G30" s="28">
        <v>95.4</v>
      </c>
      <c r="H30" s="27">
        <v>16.12903</v>
      </c>
      <c r="I30" s="28">
        <v>0</v>
      </c>
      <c r="J30" s="27"/>
      <c r="K30" s="25">
        <v>2826.2</v>
      </c>
      <c r="L30" s="26">
        <v>3225.80645</v>
      </c>
      <c r="M30" s="25">
        <v>0</v>
      </c>
      <c r="N30" s="81">
        <v>0</v>
      </c>
      <c r="O30" s="252">
        <f t="shared" si="27"/>
        <v>0</v>
      </c>
      <c r="P30" s="26">
        <v>806.45161199999995</v>
      </c>
      <c r="Q30" s="25">
        <v>3219.3</v>
      </c>
      <c r="R30" s="26">
        <v>3567.741935</v>
      </c>
      <c r="S30" s="184">
        <f t="shared" si="23"/>
        <v>12363.7</v>
      </c>
      <c r="T30" s="53">
        <f t="shared" si="24"/>
        <v>16341.935467000001</v>
      </c>
      <c r="U30" s="81">
        <v>0</v>
      </c>
      <c r="V30" s="27"/>
      <c r="W30" s="92">
        <f>SUM(S30+U30)</f>
        <v>12363.7</v>
      </c>
      <c r="X30" s="95">
        <f t="shared" si="25"/>
        <v>16341.935467000001</v>
      </c>
      <c r="Y30" s="29" t="s">
        <v>63</v>
      </c>
      <c r="Z30" s="30">
        <v>8</v>
      </c>
      <c r="AA30" s="31" t="s">
        <v>7</v>
      </c>
      <c r="AB30" s="32"/>
      <c r="AD30" s="234">
        <f t="shared" si="2"/>
        <v>9144.4</v>
      </c>
    </row>
    <row r="31" spans="1:30" ht="18.600000000000001" customHeight="1" x14ac:dyDescent="0.25">
      <c r="A31" s="23">
        <f t="shared" si="26"/>
        <v>24</v>
      </c>
      <c r="B31" s="24" t="s">
        <v>9</v>
      </c>
      <c r="C31" s="25">
        <v>70</v>
      </c>
      <c r="D31" s="26">
        <v>8709.6774100000002</v>
      </c>
      <c r="E31" s="25">
        <v>0</v>
      </c>
      <c r="F31" s="27">
        <v>16.12903</v>
      </c>
      <c r="G31" s="28">
        <v>0</v>
      </c>
      <c r="H31" s="27">
        <v>16.12903</v>
      </c>
      <c r="I31" s="28">
        <v>0</v>
      </c>
      <c r="J31" s="27"/>
      <c r="K31" s="25">
        <v>0</v>
      </c>
      <c r="L31" s="26">
        <v>3225.80645</v>
      </c>
      <c r="M31" s="25">
        <v>0</v>
      </c>
      <c r="N31" s="81">
        <v>0</v>
      </c>
      <c r="O31" s="252">
        <f t="shared" si="27"/>
        <v>0</v>
      </c>
      <c r="P31" s="26">
        <v>806.45161199999995</v>
      </c>
      <c r="Q31" s="25">
        <v>1714.8</v>
      </c>
      <c r="R31" s="26">
        <v>3567.741935</v>
      </c>
      <c r="S31" s="184">
        <f t="shared" ref="S31" si="28">SUM(C31+E31+G31+I31+K31+O31+Q31)</f>
        <v>1784.8</v>
      </c>
      <c r="T31" s="24">
        <f t="shared" si="24"/>
        <v>16341.935467000001</v>
      </c>
      <c r="U31" s="81">
        <v>0</v>
      </c>
      <c r="V31" s="27"/>
      <c r="W31" s="92">
        <f>SUM(S31+U31)</f>
        <v>1784.8</v>
      </c>
      <c r="X31" s="95">
        <f t="shared" si="25"/>
        <v>16341.935467000001</v>
      </c>
      <c r="Y31" s="29" t="s">
        <v>215</v>
      </c>
      <c r="Z31" s="30">
        <v>11</v>
      </c>
      <c r="AA31" s="31" t="s">
        <v>7</v>
      </c>
      <c r="AB31" s="32"/>
      <c r="AD31" s="234">
        <f t="shared" si="2"/>
        <v>70</v>
      </c>
    </row>
    <row r="32" spans="1:30" ht="18.600000000000001" customHeight="1" x14ac:dyDescent="0.25">
      <c r="A32" s="33" t="s">
        <v>10</v>
      </c>
      <c r="B32" s="34">
        <f>SUM(B24+1)</f>
        <v>52</v>
      </c>
      <c r="C32" s="35">
        <f>SUM(C25:C31)</f>
        <v>42645.200000000004</v>
      </c>
      <c r="D32" s="82">
        <f t="shared" ref="D32:R32" si="29">SUM(D25:D31)</f>
        <v>60967.741870000013</v>
      </c>
      <c r="E32" s="35">
        <f t="shared" si="29"/>
        <v>63</v>
      </c>
      <c r="F32" s="82">
        <f t="shared" si="29"/>
        <v>112.90321</v>
      </c>
      <c r="G32" s="35">
        <f t="shared" si="29"/>
        <v>212.10000000000002</v>
      </c>
      <c r="H32" s="82">
        <f t="shared" si="29"/>
        <v>112.90321</v>
      </c>
      <c r="I32" s="35">
        <f t="shared" si="29"/>
        <v>0</v>
      </c>
      <c r="J32" s="82">
        <f t="shared" si="29"/>
        <v>0</v>
      </c>
      <c r="K32" s="35">
        <f t="shared" si="29"/>
        <v>6289</v>
      </c>
      <c r="L32" s="82">
        <f t="shared" si="29"/>
        <v>22580.64515</v>
      </c>
      <c r="M32" s="35">
        <f t="shared" si="29"/>
        <v>450</v>
      </c>
      <c r="N32" s="82">
        <f t="shared" ref="N32" si="30">SUM(N25:N31)</f>
        <v>2426</v>
      </c>
      <c r="O32" s="317">
        <f t="shared" ref="O32" si="31">SUM(O25:O31)</f>
        <v>2876</v>
      </c>
      <c r="P32" s="36">
        <f t="shared" si="29"/>
        <v>5645.1612839999998</v>
      </c>
      <c r="Q32" s="35">
        <f t="shared" si="29"/>
        <v>11230.55</v>
      </c>
      <c r="R32" s="82">
        <f t="shared" si="29"/>
        <v>24974.193544999995</v>
      </c>
      <c r="S32" s="35">
        <f>SUM(S25:S31)</f>
        <v>63315.850000000006</v>
      </c>
      <c r="T32" s="36">
        <f t="shared" ref="T32:X32" si="32">SUM(T25:T31)</f>
        <v>114393.54826900001</v>
      </c>
      <c r="U32" s="38">
        <v>0</v>
      </c>
      <c r="V32" s="37">
        <f t="shared" si="32"/>
        <v>0</v>
      </c>
      <c r="W32" s="35">
        <f>SUM(W25:W31)</f>
        <v>63315.850000000006</v>
      </c>
      <c r="X32" s="36">
        <f t="shared" si="32"/>
        <v>114393.54826900001</v>
      </c>
      <c r="Y32" s="39" t="s">
        <v>11</v>
      </c>
      <c r="Z32" s="40">
        <f>SUM(Z25:Z31)/7</f>
        <v>7.1428571428571432</v>
      </c>
      <c r="AA32" s="41" t="s">
        <v>7</v>
      </c>
      <c r="AB32" s="42"/>
      <c r="AD32" s="234"/>
    </row>
    <row r="33" spans="1:30" ht="18.600000000000001" customHeight="1" x14ac:dyDescent="0.25">
      <c r="A33" s="23">
        <f>SUM(A31+1)</f>
        <v>25</v>
      </c>
      <c r="B33" s="24" t="s">
        <v>12</v>
      </c>
      <c r="C33" s="25">
        <v>16921.099999999999</v>
      </c>
      <c r="D33" s="26">
        <v>8709.6774100000002</v>
      </c>
      <c r="E33" s="25">
        <v>421.5</v>
      </c>
      <c r="F33" s="27">
        <v>16.12903</v>
      </c>
      <c r="G33" s="28">
        <v>350.9</v>
      </c>
      <c r="H33" s="27">
        <v>16.12903</v>
      </c>
      <c r="I33" s="28">
        <v>0</v>
      </c>
      <c r="J33" s="27"/>
      <c r="K33" s="25">
        <v>7000.1</v>
      </c>
      <c r="L33" s="26">
        <v>3225.80645</v>
      </c>
      <c r="M33" s="25">
        <v>0</v>
      </c>
      <c r="N33" s="81">
        <v>0</v>
      </c>
      <c r="O33" s="252">
        <f>SUM(M33:N33)</f>
        <v>0</v>
      </c>
      <c r="P33" s="26">
        <v>806.45161199999995</v>
      </c>
      <c r="Q33" s="25">
        <v>1718</v>
      </c>
      <c r="R33" s="26">
        <v>3567.741935</v>
      </c>
      <c r="S33" s="184">
        <f t="shared" ref="S33:S39" si="33">SUM(C33+E33+G33+I33+K33+O33+Q33)</f>
        <v>26411.599999999999</v>
      </c>
      <c r="T33" s="90">
        <f t="shared" ref="T33:T39" si="34">SUM(D33+F33+H33+J33+L33+P33+R33)</f>
        <v>16341.935467000001</v>
      </c>
      <c r="U33" s="25">
        <v>0</v>
      </c>
      <c r="V33" s="26"/>
      <c r="W33" s="92">
        <f t="shared" ref="W33:X39" si="35">SUM(S33+U33)</f>
        <v>26411.599999999999</v>
      </c>
      <c r="X33" s="247">
        <f t="shared" si="35"/>
        <v>16341.935467000001</v>
      </c>
      <c r="Y33" s="29" t="s">
        <v>63</v>
      </c>
      <c r="Z33" s="30">
        <v>9</v>
      </c>
      <c r="AA33" s="31" t="s">
        <v>7</v>
      </c>
      <c r="AB33" s="32"/>
      <c r="AD33" s="234">
        <f t="shared" si="2"/>
        <v>24693.599999999999</v>
      </c>
    </row>
    <row r="34" spans="1:30" ht="18.600000000000001" customHeight="1" x14ac:dyDescent="0.25">
      <c r="A34" s="23">
        <f>SUM(A33+1)</f>
        <v>26</v>
      </c>
      <c r="B34" s="24" t="s">
        <v>13</v>
      </c>
      <c r="C34" s="25">
        <v>13773.2</v>
      </c>
      <c r="D34" s="26">
        <v>8709.6774100000002</v>
      </c>
      <c r="E34" s="25">
        <v>354.3</v>
      </c>
      <c r="F34" s="27">
        <v>16.12903</v>
      </c>
      <c r="G34" s="28">
        <v>432.3</v>
      </c>
      <c r="H34" s="27">
        <v>16.12903</v>
      </c>
      <c r="I34" s="28">
        <v>0</v>
      </c>
      <c r="J34" s="27"/>
      <c r="K34" s="25">
        <v>1045.9000000000001</v>
      </c>
      <c r="L34" s="26">
        <v>3225.80645</v>
      </c>
      <c r="M34" s="25">
        <v>0</v>
      </c>
      <c r="N34" s="81">
        <v>0</v>
      </c>
      <c r="O34" s="252">
        <f t="shared" ref="O34:O39" si="36">SUM(M34:N34)</f>
        <v>0</v>
      </c>
      <c r="P34" s="26">
        <v>806.45161199999995</v>
      </c>
      <c r="Q34" s="25">
        <v>677.5</v>
      </c>
      <c r="R34" s="26">
        <v>3567.741935</v>
      </c>
      <c r="S34" s="184">
        <f t="shared" si="33"/>
        <v>16283.199999999999</v>
      </c>
      <c r="T34" s="90">
        <f t="shared" si="34"/>
        <v>16341.935467000001</v>
      </c>
      <c r="U34" s="25">
        <v>0</v>
      </c>
      <c r="V34" s="26"/>
      <c r="W34" s="92">
        <f t="shared" si="35"/>
        <v>16283.199999999999</v>
      </c>
      <c r="X34" s="247">
        <f t="shared" si="35"/>
        <v>16341.935467000001</v>
      </c>
      <c r="Y34" s="29" t="s">
        <v>187</v>
      </c>
      <c r="Z34" s="30">
        <v>7</v>
      </c>
      <c r="AA34" s="31" t="s">
        <v>7</v>
      </c>
      <c r="AB34" s="32"/>
      <c r="AD34" s="234">
        <f t="shared" si="2"/>
        <v>15605.699999999999</v>
      </c>
    </row>
    <row r="35" spans="1:30" ht="18.600000000000001" customHeight="1" x14ac:dyDescent="0.25">
      <c r="A35" s="47">
        <f t="shared" ref="A35:A39" si="37">SUM(A34+1)</f>
        <v>27</v>
      </c>
      <c r="B35" s="15" t="s">
        <v>14</v>
      </c>
      <c r="C35" s="16">
        <v>8083.6</v>
      </c>
      <c r="D35" s="17">
        <v>8709.6774100000002</v>
      </c>
      <c r="E35" s="16">
        <v>189.4</v>
      </c>
      <c r="F35" s="18">
        <v>16.12903</v>
      </c>
      <c r="G35" s="19">
        <v>472.1</v>
      </c>
      <c r="H35" s="18">
        <v>16.12903</v>
      </c>
      <c r="I35" s="239">
        <v>0</v>
      </c>
      <c r="J35" s="18"/>
      <c r="K35" s="16">
        <v>676.4</v>
      </c>
      <c r="L35" s="17">
        <v>3225.80645</v>
      </c>
      <c r="M35" s="16">
        <v>0</v>
      </c>
      <c r="N35" s="80">
        <v>0</v>
      </c>
      <c r="O35" s="263">
        <f t="shared" si="36"/>
        <v>0</v>
      </c>
      <c r="P35" s="17">
        <v>806.45161199999995</v>
      </c>
      <c r="Q35" s="16">
        <v>3165.8</v>
      </c>
      <c r="R35" s="17">
        <v>3567.741935</v>
      </c>
      <c r="S35" s="91">
        <f t="shared" si="33"/>
        <v>12587.3</v>
      </c>
      <c r="T35" s="89">
        <f t="shared" si="34"/>
        <v>16341.935467000001</v>
      </c>
      <c r="U35" s="16">
        <v>0</v>
      </c>
      <c r="V35" s="17"/>
      <c r="W35" s="110">
        <f t="shared" si="35"/>
        <v>12587.3</v>
      </c>
      <c r="X35" s="111">
        <f t="shared" si="35"/>
        <v>16341.935467000001</v>
      </c>
      <c r="Y35" s="45" t="s">
        <v>108</v>
      </c>
      <c r="Z35" s="46">
        <v>6</v>
      </c>
      <c r="AA35" s="21" t="s">
        <v>7</v>
      </c>
      <c r="AB35" s="22"/>
      <c r="AD35" s="234">
        <f t="shared" si="2"/>
        <v>9421.5</v>
      </c>
    </row>
    <row r="36" spans="1:30" ht="18.600000000000001" customHeight="1" x14ac:dyDescent="0.25">
      <c r="A36" s="47">
        <f t="shared" si="37"/>
        <v>28</v>
      </c>
      <c r="B36" s="15" t="s">
        <v>15</v>
      </c>
      <c r="C36" s="16">
        <v>8207.2000000000007</v>
      </c>
      <c r="D36" s="17">
        <v>8709.6774100000002</v>
      </c>
      <c r="E36" s="16">
        <v>0</v>
      </c>
      <c r="F36" s="18">
        <v>16.12903</v>
      </c>
      <c r="G36" s="19">
        <v>0</v>
      </c>
      <c r="H36" s="18">
        <v>16.12903</v>
      </c>
      <c r="I36" s="239">
        <v>0</v>
      </c>
      <c r="J36" s="18"/>
      <c r="K36" s="16">
        <v>0</v>
      </c>
      <c r="L36" s="17">
        <v>3225.80645</v>
      </c>
      <c r="M36" s="16">
        <v>0</v>
      </c>
      <c r="N36" s="80">
        <v>0</v>
      </c>
      <c r="O36" s="263">
        <f t="shared" si="36"/>
        <v>0</v>
      </c>
      <c r="P36" s="17">
        <v>806.45161199999995</v>
      </c>
      <c r="Q36" s="16">
        <v>1968.8</v>
      </c>
      <c r="R36" s="17">
        <v>3567.741935</v>
      </c>
      <c r="S36" s="91">
        <f t="shared" si="33"/>
        <v>10176</v>
      </c>
      <c r="T36" s="89">
        <f t="shared" si="34"/>
        <v>16341.935467000001</v>
      </c>
      <c r="U36" s="16">
        <v>0</v>
      </c>
      <c r="V36" s="17"/>
      <c r="W36" s="110">
        <f t="shared" si="35"/>
        <v>10176</v>
      </c>
      <c r="X36" s="111">
        <f t="shared" si="35"/>
        <v>16341.935467000001</v>
      </c>
      <c r="Y36" s="45" t="s">
        <v>61</v>
      </c>
      <c r="Z36" s="46">
        <v>8</v>
      </c>
      <c r="AA36" s="21" t="s">
        <v>7</v>
      </c>
      <c r="AB36" s="22"/>
      <c r="AD36" s="234">
        <f t="shared" si="2"/>
        <v>8207.2000000000007</v>
      </c>
    </row>
    <row r="37" spans="1:30" ht="18.600000000000001" customHeight="1" x14ac:dyDescent="0.25">
      <c r="A37" s="47">
        <f t="shared" si="37"/>
        <v>29</v>
      </c>
      <c r="B37" s="15" t="s">
        <v>6</v>
      </c>
      <c r="C37" s="16">
        <v>7449.1</v>
      </c>
      <c r="D37" s="17">
        <v>8709.6774100000002</v>
      </c>
      <c r="E37" s="16">
        <v>0</v>
      </c>
      <c r="F37" s="18">
        <v>16.12903</v>
      </c>
      <c r="G37" s="19">
        <v>9</v>
      </c>
      <c r="H37" s="18">
        <v>16.12903</v>
      </c>
      <c r="I37" s="239">
        <v>0</v>
      </c>
      <c r="J37" s="18"/>
      <c r="K37" s="16">
        <v>25</v>
      </c>
      <c r="L37" s="17">
        <v>3225.80645</v>
      </c>
      <c r="M37" s="16">
        <v>0</v>
      </c>
      <c r="N37" s="80">
        <v>0</v>
      </c>
      <c r="O37" s="263">
        <f t="shared" si="36"/>
        <v>0</v>
      </c>
      <c r="P37" s="17">
        <v>806.45161199999995</v>
      </c>
      <c r="Q37" s="16">
        <v>2684.6</v>
      </c>
      <c r="R37" s="17">
        <v>3567.741935</v>
      </c>
      <c r="S37" s="91">
        <f t="shared" si="33"/>
        <v>10167.700000000001</v>
      </c>
      <c r="T37" s="89">
        <f t="shared" si="34"/>
        <v>16341.935467000001</v>
      </c>
      <c r="U37" s="16">
        <v>0</v>
      </c>
      <c r="V37" s="17"/>
      <c r="W37" s="110">
        <f t="shared" ref="W37" si="38">SUM(S37+U37)</f>
        <v>10167.700000000001</v>
      </c>
      <c r="X37" s="111">
        <f t="shared" ref="X37" si="39">SUM(T37+V37)</f>
        <v>16341.935467000001</v>
      </c>
      <c r="Y37" s="45" t="s">
        <v>216</v>
      </c>
      <c r="Z37" s="46">
        <v>8</v>
      </c>
      <c r="AA37" s="21" t="s">
        <v>7</v>
      </c>
      <c r="AB37" s="22"/>
      <c r="AD37" s="234">
        <f t="shared" si="2"/>
        <v>7483.1</v>
      </c>
    </row>
    <row r="38" spans="1:30" ht="18.600000000000001" customHeight="1" x14ac:dyDescent="0.25">
      <c r="A38" s="23">
        <f t="shared" si="37"/>
        <v>30</v>
      </c>
      <c r="B38" s="24" t="s">
        <v>8</v>
      </c>
      <c r="C38" s="25">
        <f>6634.7+40</f>
        <v>6674.7</v>
      </c>
      <c r="D38" s="26">
        <v>8709.6774100000002</v>
      </c>
      <c r="E38" s="25">
        <v>269.3</v>
      </c>
      <c r="F38" s="27">
        <v>16.12903</v>
      </c>
      <c r="G38" s="28">
        <v>512.79999999999995</v>
      </c>
      <c r="H38" s="27">
        <v>16.12903</v>
      </c>
      <c r="I38" s="28">
        <v>0</v>
      </c>
      <c r="J38" s="27"/>
      <c r="K38" s="25">
        <v>0</v>
      </c>
      <c r="L38" s="26">
        <v>3225.80645</v>
      </c>
      <c r="M38" s="25">
        <v>0</v>
      </c>
      <c r="N38" s="81">
        <v>0</v>
      </c>
      <c r="O38" s="252">
        <f t="shared" si="36"/>
        <v>0</v>
      </c>
      <c r="P38" s="26">
        <v>806.45161199999995</v>
      </c>
      <c r="Q38" s="25">
        <v>3931.8</v>
      </c>
      <c r="R38" s="26">
        <v>3567.741935</v>
      </c>
      <c r="S38" s="184">
        <f t="shared" ref="S38" si="40">SUM(C38+E38+G38+I38+K38+O38+Q38)</f>
        <v>11388.6</v>
      </c>
      <c r="T38" s="90">
        <f t="shared" ref="T38" si="41">SUM(D38+F38+H38+J38+L38+P38+R38)</f>
        <v>16341.935467000001</v>
      </c>
      <c r="U38" s="25">
        <v>0</v>
      </c>
      <c r="V38" s="26"/>
      <c r="W38" s="92">
        <f t="shared" ref="W38" si="42">SUM(S38+U38)</f>
        <v>11388.6</v>
      </c>
      <c r="X38" s="247">
        <f t="shared" ref="X38" si="43">SUM(T38+V38)</f>
        <v>16341.935467000001</v>
      </c>
      <c r="Y38" s="29" t="s">
        <v>61</v>
      </c>
      <c r="Z38" s="30">
        <v>5</v>
      </c>
      <c r="AA38" s="31" t="s">
        <v>7</v>
      </c>
      <c r="AB38" s="32"/>
      <c r="AD38" s="234">
        <f t="shared" si="2"/>
        <v>7456.8</v>
      </c>
    </row>
    <row r="39" spans="1:30" ht="18.600000000000001" customHeight="1" x14ac:dyDescent="0.25">
      <c r="A39" s="23">
        <f t="shared" si="37"/>
        <v>31</v>
      </c>
      <c r="B39" s="24" t="s">
        <v>9</v>
      </c>
      <c r="C39" s="25">
        <v>39045</v>
      </c>
      <c r="D39" s="26">
        <v>8709.6774100000002</v>
      </c>
      <c r="E39" s="25">
        <v>0</v>
      </c>
      <c r="F39" s="27">
        <v>16.12903</v>
      </c>
      <c r="G39" s="28">
        <v>0</v>
      </c>
      <c r="H39" s="27">
        <v>16.12903</v>
      </c>
      <c r="I39" s="28">
        <v>0</v>
      </c>
      <c r="J39" s="27"/>
      <c r="K39" s="25">
        <v>0</v>
      </c>
      <c r="L39" s="26">
        <v>3225.80645</v>
      </c>
      <c r="M39" s="25">
        <v>0</v>
      </c>
      <c r="N39" s="81">
        <v>0</v>
      </c>
      <c r="O39" s="252">
        <f t="shared" si="36"/>
        <v>0</v>
      </c>
      <c r="P39" s="26">
        <v>806.45161199999995</v>
      </c>
      <c r="Q39" s="25">
        <v>20604.2</v>
      </c>
      <c r="R39" s="26">
        <v>3567.741935</v>
      </c>
      <c r="S39" s="184">
        <f t="shared" si="33"/>
        <v>59649.2</v>
      </c>
      <c r="T39" s="90">
        <f t="shared" si="34"/>
        <v>16341.935467000001</v>
      </c>
      <c r="U39" s="25">
        <v>0</v>
      </c>
      <c r="V39" s="26"/>
      <c r="W39" s="92">
        <f t="shared" si="35"/>
        <v>59649.2</v>
      </c>
      <c r="X39" s="247">
        <f t="shared" si="35"/>
        <v>16341.935467000001</v>
      </c>
      <c r="Y39" s="29" t="s">
        <v>132</v>
      </c>
      <c r="Z39" s="30">
        <v>5</v>
      </c>
      <c r="AA39" s="31" t="s">
        <v>7</v>
      </c>
      <c r="AB39" s="32"/>
      <c r="AD39" s="234">
        <f t="shared" si="2"/>
        <v>39045</v>
      </c>
    </row>
    <row r="40" spans="1:30" ht="19.149999999999999" customHeight="1" thickBot="1" x14ac:dyDescent="0.3">
      <c r="A40" s="33" t="s">
        <v>10</v>
      </c>
      <c r="B40" s="34">
        <f>SUM(B32+1)</f>
        <v>53</v>
      </c>
      <c r="C40" s="68">
        <f>SUM(C33:C39)</f>
        <v>100153.9</v>
      </c>
      <c r="D40" s="70">
        <f>SUM(D33:D39)</f>
        <v>60967.741870000013</v>
      </c>
      <c r="E40" s="68">
        <f t="shared" ref="E40:X40" si="44">SUM(E33:E39)</f>
        <v>1234.5</v>
      </c>
      <c r="F40" s="70">
        <f t="shared" si="44"/>
        <v>112.90321</v>
      </c>
      <c r="G40" s="68">
        <f t="shared" si="44"/>
        <v>1777.1000000000001</v>
      </c>
      <c r="H40" s="70">
        <f t="shared" si="44"/>
        <v>112.90321</v>
      </c>
      <c r="I40" s="68">
        <f>SUM(I33:I39)</f>
        <v>0</v>
      </c>
      <c r="J40" s="70">
        <f>SUM(J33:J39)</f>
        <v>0</v>
      </c>
      <c r="K40" s="68">
        <f t="shared" si="44"/>
        <v>8747.4</v>
      </c>
      <c r="L40" s="70">
        <f t="shared" si="44"/>
        <v>22580.64515</v>
      </c>
      <c r="M40" s="68">
        <f t="shared" si="44"/>
        <v>0</v>
      </c>
      <c r="N40" s="70">
        <f t="shared" si="44"/>
        <v>0</v>
      </c>
      <c r="O40" s="70">
        <f t="shared" si="44"/>
        <v>0</v>
      </c>
      <c r="P40" s="70">
        <f t="shared" si="44"/>
        <v>5645.1612839999998</v>
      </c>
      <c r="Q40" s="68">
        <f t="shared" si="44"/>
        <v>34750.699999999997</v>
      </c>
      <c r="R40" s="70">
        <f t="shared" si="44"/>
        <v>24974.193544999995</v>
      </c>
      <c r="S40" s="68">
        <f t="shared" si="44"/>
        <v>146663.59999999998</v>
      </c>
      <c r="T40" s="119">
        <f t="shared" si="44"/>
        <v>114393.54826900001</v>
      </c>
      <c r="U40" s="70">
        <v>0</v>
      </c>
      <c r="V40" s="70">
        <f t="shared" si="44"/>
        <v>0</v>
      </c>
      <c r="W40" s="68">
        <f t="shared" si="44"/>
        <v>146663.59999999998</v>
      </c>
      <c r="X40" s="119">
        <f t="shared" si="44"/>
        <v>114393.54826900001</v>
      </c>
      <c r="Y40" s="94" t="s">
        <v>11</v>
      </c>
      <c r="Z40" s="40">
        <f>SUM(Z33:Z39)/5</f>
        <v>9.6</v>
      </c>
      <c r="AA40" s="41" t="s">
        <v>7</v>
      </c>
      <c r="AB40" s="42"/>
      <c r="AD40" s="234">
        <f>SUM(AD5:AD39)</f>
        <v>375205.39999999997</v>
      </c>
    </row>
    <row r="41" spans="1:30" ht="19.149999999999999" customHeight="1" x14ac:dyDescent="0.25">
      <c r="A41" s="176" t="s">
        <v>16</v>
      </c>
      <c r="B41" s="128"/>
      <c r="C41" s="116">
        <f t="shared" ref="C41:X41" si="45">SUM(C8+C16+C24+C32+C40)</f>
        <v>275738.59999999998</v>
      </c>
      <c r="D41" s="117">
        <f t="shared" si="45"/>
        <v>269999.99971000006</v>
      </c>
      <c r="E41" s="116">
        <f t="shared" si="45"/>
        <v>1328.1</v>
      </c>
      <c r="F41" s="117">
        <f t="shared" si="45"/>
        <v>499.99993000000001</v>
      </c>
      <c r="G41" s="116">
        <f t="shared" si="45"/>
        <v>2127</v>
      </c>
      <c r="H41" s="117">
        <f t="shared" si="45"/>
        <v>499.99993000000001</v>
      </c>
      <c r="I41" s="116">
        <f>SUM(I8+I16+I24+I32+I40)</f>
        <v>0</v>
      </c>
      <c r="J41" s="117">
        <f>SUM(J8+J16+J24+J32+J40)</f>
        <v>0</v>
      </c>
      <c r="K41" s="116">
        <f t="shared" si="45"/>
        <v>90547.9</v>
      </c>
      <c r="L41" s="117">
        <f t="shared" si="45"/>
        <v>99999.999949999998</v>
      </c>
      <c r="M41" s="116">
        <f>SUM(M8+M16+M24+M32+M40)</f>
        <v>5463.8000000000011</v>
      </c>
      <c r="N41" s="257">
        <f t="shared" si="45"/>
        <v>24783.7</v>
      </c>
      <c r="O41" s="117">
        <f t="shared" si="45"/>
        <v>30247.499999999996</v>
      </c>
      <c r="P41" s="117">
        <f>SUM(P8+P16+P24+P32+P40)</f>
        <v>24999.999971999998</v>
      </c>
      <c r="Q41" s="116">
        <f t="shared" si="45"/>
        <v>92696.6</v>
      </c>
      <c r="R41" s="117">
        <f t="shared" si="45"/>
        <v>110599.99998499997</v>
      </c>
      <c r="S41" s="116">
        <f t="shared" si="45"/>
        <v>492685.69999999995</v>
      </c>
      <c r="T41" s="117">
        <f>SUM(T8+T16+T24+T32+T40)</f>
        <v>506599.99947700003</v>
      </c>
      <c r="U41" s="116">
        <f t="shared" si="45"/>
        <v>0</v>
      </c>
      <c r="V41" s="117">
        <f t="shared" si="45"/>
        <v>0</v>
      </c>
      <c r="W41" s="116">
        <f t="shared" si="45"/>
        <v>492685.69999999995</v>
      </c>
      <c r="X41" s="117">
        <f t="shared" si="45"/>
        <v>506599.99947700003</v>
      </c>
      <c r="Y41" s="127" t="s">
        <v>16</v>
      </c>
      <c r="Z41" s="102"/>
      <c r="AA41" s="103"/>
      <c r="AB41" s="104"/>
    </row>
    <row r="42" spans="1:30" ht="19.149999999999999" customHeight="1" thickBot="1" x14ac:dyDescent="0.3">
      <c r="A42" s="178" t="s">
        <v>28</v>
      </c>
      <c r="B42" s="179"/>
      <c r="C42" s="65">
        <f t="shared" ref="C42:X42" si="46">C41/31</f>
        <v>8894.7935483870951</v>
      </c>
      <c r="D42" s="66">
        <f t="shared" si="46"/>
        <v>8709.6774100000021</v>
      </c>
      <c r="E42" s="65">
        <f t="shared" si="46"/>
        <v>42.841935483870962</v>
      </c>
      <c r="F42" s="66">
        <f t="shared" si="46"/>
        <v>16.12903</v>
      </c>
      <c r="G42" s="65">
        <f t="shared" si="46"/>
        <v>68.612903225806448</v>
      </c>
      <c r="H42" s="66">
        <f t="shared" si="46"/>
        <v>16.12903</v>
      </c>
      <c r="I42" s="65">
        <f>I41/31</f>
        <v>0</v>
      </c>
      <c r="J42" s="66">
        <f>J41/31</f>
        <v>0</v>
      </c>
      <c r="K42" s="65">
        <f t="shared" si="46"/>
        <v>2920.8999999999996</v>
      </c>
      <c r="L42" s="66">
        <f t="shared" si="46"/>
        <v>3225.80645</v>
      </c>
      <c r="M42" s="65">
        <f t="shared" si="46"/>
        <v>176.25161290322583</v>
      </c>
      <c r="N42" s="258">
        <f t="shared" si="46"/>
        <v>799.47419354838712</v>
      </c>
      <c r="O42" s="83">
        <f t="shared" si="46"/>
        <v>975.72580645161281</v>
      </c>
      <c r="P42" s="66">
        <f t="shared" si="46"/>
        <v>806.45161199999995</v>
      </c>
      <c r="Q42" s="65">
        <f t="shared" si="46"/>
        <v>2990.2129032258067</v>
      </c>
      <c r="R42" s="66">
        <f t="shared" si="46"/>
        <v>3567.7419349999991</v>
      </c>
      <c r="S42" s="65">
        <f t="shared" si="46"/>
        <v>15893.087096774192</v>
      </c>
      <c r="T42" s="66">
        <f t="shared" si="46"/>
        <v>16341.935467000001</v>
      </c>
      <c r="U42" s="65">
        <f t="shared" si="46"/>
        <v>0</v>
      </c>
      <c r="V42" s="66">
        <f t="shared" si="46"/>
        <v>0</v>
      </c>
      <c r="W42" s="65">
        <f t="shared" si="46"/>
        <v>15893.087096774192</v>
      </c>
      <c r="X42" s="66">
        <f t="shared" si="46"/>
        <v>16341.935467000001</v>
      </c>
      <c r="Y42" s="69" t="s">
        <v>17</v>
      </c>
      <c r="Z42" s="99"/>
      <c r="AA42" s="100"/>
      <c r="AB42" s="101"/>
    </row>
    <row r="43" spans="1:30" ht="20.100000000000001" customHeight="1" x14ac:dyDescent="0.25">
      <c r="A43" s="72" t="s">
        <v>18</v>
      </c>
      <c r="B43" s="73"/>
      <c r="C43" s="74">
        <f>SUM(C41-D41)</f>
        <v>5738.6002899999148</v>
      </c>
      <c r="D43" s="75"/>
      <c r="E43" s="74">
        <f>SUM(E41-F41)</f>
        <v>828.10006999999996</v>
      </c>
      <c r="F43" s="75"/>
      <c r="G43" s="74">
        <f>SUM(G41-H41)</f>
        <v>1627.0000700000001</v>
      </c>
      <c r="H43" s="75"/>
      <c r="I43" s="74">
        <f>SUM(I41-J41)</f>
        <v>0</v>
      </c>
      <c r="J43" s="75"/>
      <c r="K43" s="74">
        <f>SUM(K41-L41)</f>
        <v>-9452.0999500000034</v>
      </c>
      <c r="L43" s="75"/>
      <c r="M43" s="74"/>
      <c r="N43" s="259"/>
      <c r="O43" s="134">
        <f>SUM(O41-P41)</f>
        <v>5247.5000279999986</v>
      </c>
      <c r="P43" s="75"/>
      <c r="Q43" s="74">
        <f>SUM(Q41-R41)</f>
        <v>-17903.399984999967</v>
      </c>
      <c r="R43" s="75"/>
      <c r="S43" s="97">
        <f>SUM(S41-T41)</f>
        <v>-13914.299477000081</v>
      </c>
      <c r="T43" s="75"/>
      <c r="U43" s="74">
        <f>SUM(U41-V41)</f>
        <v>0</v>
      </c>
      <c r="V43" s="75"/>
      <c r="W43" s="112">
        <f>SUM(W41-X41)</f>
        <v>-13914.299477000081</v>
      </c>
      <c r="X43" s="113"/>
      <c r="AA43" s="2"/>
      <c r="AB43" s="2"/>
    </row>
    <row r="44" spans="1:30" ht="20.100000000000001" customHeight="1" thickBot="1" x14ac:dyDescent="0.3">
      <c r="A44" s="76" t="s">
        <v>19</v>
      </c>
      <c r="B44" s="77"/>
      <c r="C44" s="96">
        <f>SUM(100/D41*C41)</f>
        <v>102.12540751709763</v>
      </c>
      <c r="D44" s="78"/>
      <c r="E44" s="96">
        <f>SUM(100/F41*E41)</f>
        <v>265.62003718680518</v>
      </c>
      <c r="F44" s="78"/>
      <c r="G44" s="96">
        <f>SUM(100/H41*G41)</f>
        <v>425.40005955600833</v>
      </c>
      <c r="H44" s="78"/>
      <c r="I44" s="96" t="e">
        <f>SUM(100/J41*I41)</f>
        <v>#DIV/0!</v>
      </c>
      <c r="J44" s="78"/>
      <c r="K44" s="96">
        <f>SUM(100/L41*K41)</f>
        <v>90.547900045273948</v>
      </c>
      <c r="L44" s="78"/>
      <c r="M44" s="96">
        <f>SUM(100/P41*M41)</f>
        <v>21.855200024477831</v>
      </c>
      <c r="N44" s="255"/>
      <c r="O44" s="255"/>
      <c r="P44" s="78"/>
      <c r="Q44" s="96">
        <f>SUM(100/R41*Q41)</f>
        <v>83.812477407388698</v>
      </c>
      <c r="R44" s="78"/>
      <c r="S44" s="98">
        <f>SUM(100/T41*S41)</f>
        <v>97.25339528397852</v>
      </c>
      <c r="T44" s="78"/>
      <c r="U44" s="96" t="e">
        <f>SUM(100/V41*U41)</f>
        <v>#DIV/0!</v>
      </c>
      <c r="V44" s="78"/>
      <c r="W44" s="114">
        <f>SUM(100/X41*W41)</f>
        <v>97.25339528397852</v>
      </c>
      <c r="X44" s="115"/>
      <c r="AA44" s="2"/>
      <c r="AB44" s="2"/>
    </row>
    <row r="46" spans="1:30" x14ac:dyDescent="0.25">
      <c r="C46" s="243"/>
      <c r="D46" s="243"/>
      <c r="E46" s="243"/>
      <c r="F46" s="243"/>
      <c r="G46" s="243"/>
      <c r="H46" s="2"/>
      <c r="K46" s="243"/>
      <c r="L46" s="243"/>
      <c r="M46" s="243"/>
      <c r="N46" s="243"/>
      <c r="AD46" s="243"/>
    </row>
  </sheetData>
  <customSheetViews>
    <customSheetView guid="{C78804EC-14F7-46C5-9444-E096CDC58DC2}" scale="80" fitToPage="1" topLeftCell="I1">
      <pane ySplit="4" topLeftCell="A38" activePane="bottomLeft" state="frozen"/>
      <selection pane="bottomLeft" activeCell="U52" sqref="U52"/>
      <pageMargins left="0.59055118110236227" right="0.59055118110236227" top="1.1811023622047245" bottom="0.59055118110236227" header="0.11811023622047245" footer="0.31496062992125984"/>
      <pageSetup paperSize="9" scale="42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80" showPageBreaks="1" fitToPage="1" printArea="1">
      <pane ySplit="4" topLeftCell="A17" activePane="bottomLeft" state="frozen"/>
      <selection pane="bottomLeft" activeCell="Q39" sqref="Q39"/>
      <pageMargins left="0.59055118110236227" right="0.59055118110236227" top="1.1811023622047245" bottom="0.59055118110236227" header="0.11811023622047245" footer="0.31496062992125984"/>
      <pageSetup paperSize="9" scale="42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80" showPageBreaks="1" fitToPage="1" printArea="1">
      <pane ySplit="4" topLeftCell="A20" activePane="bottomLeft" state="frozen"/>
      <selection pane="bottomLeft" activeCell="I29" sqref="I29"/>
      <pageMargins left="0.59055118110236227" right="0.59055118110236227" top="1.1811023622047245" bottom="0.59055118110236227" header="0.11811023622047245" footer="0.31496062992125984"/>
      <pageSetup paperSize="9" scale="43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80" showPageBreaks="1" fitToPage="1" printArea="1">
      <pane ySplit="4" topLeftCell="A5" activePane="bottomLeft" state="frozen"/>
      <selection pane="bottomLeft" activeCell="Y46" sqref="Y46"/>
      <pageMargins left="0.59055118110236227" right="0.59055118110236227" top="1.1811023622047245" bottom="0.59055118110236227" header="0.11811023622047245" footer="0.31496062992125984"/>
      <pageSetup paperSize="9" scale="47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80" showPageBreaks="1" fitToPage="1" printArea="1">
      <pane ySplit="4" topLeftCell="A5" activePane="bottomLeft" state="frozen"/>
      <selection pane="bottomLeft" activeCell="Y46" sqref="Y46"/>
      <pageMargins left="0.59055118110236227" right="0.59055118110236227" top="1.1811023622047245" bottom="0.59055118110236227" header="0.11811023622047245" footer="0.31496062992125984"/>
      <pageSetup paperSize="9" scale="47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80" showPageBreaks="1" fitToPage="1" printArea="1">
      <pane ySplit="4" topLeftCell="A17" activePane="bottomLeft" state="frozen"/>
      <selection pane="bottomLeft" activeCell="N25" sqref="N25"/>
      <pageMargins left="0.59055118110236227" right="0.59055118110236227" top="1.1811023622047245" bottom="0.59055118110236227" header="0.11811023622047245" footer="0.31496062992125984"/>
      <pageSetup paperSize="9" scale="46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60" showPageBreaks="1" fitToPage="1" printArea="1">
      <pane ySplit="4" topLeftCell="A8" activePane="bottomLeft" state="frozen"/>
      <selection pane="bottomLeft" activeCell="AD47" sqref="AD47"/>
      <pageMargins left="0.59055118110236227" right="0.59055118110236227" top="1.1811023622047245" bottom="0.59055118110236227" header="0.11811023622047245" footer="0.31496062992125984"/>
      <pageSetup paperSize="9" scale="43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80" showPageBreaks="1" fitToPage="1" printArea="1" topLeftCell="I1">
      <pane ySplit="4" topLeftCell="A38" activePane="bottomLeft" state="frozen"/>
      <selection pane="bottomLeft" activeCell="U52" sqref="U52"/>
      <pageMargins left="0.59055118110236227" right="0.59055118110236227" top="1.1811023622047245" bottom="0.59055118110236227" header="0.11811023622047245" footer="0.31496062992125984"/>
      <pageSetup paperSize="9" scale="43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13">
    <mergeCell ref="Q3:R3"/>
    <mergeCell ref="H1:K1"/>
    <mergeCell ref="C3:D3"/>
    <mergeCell ref="E3:F3"/>
    <mergeCell ref="G3:H3"/>
    <mergeCell ref="K3:L3"/>
    <mergeCell ref="M3:P3"/>
    <mergeCell ref="I3:J3"/>
    <mergeCell ref="S3:T3"/>
    <mergeCell ref="U3:V3"/>
    <mergeCell ref="W3:X3"/>
    <mergeCell ref="Y3:AB3"/>
    <mergeCell ref="Z4:AA4"/>
  </mergeCells>
  <pageMargins left="0.59055118110236227" right="0.59055118110236227" top="1.1811023622047245" bottom="0.59055118110236227" header="0.11811023622047245" footer="0.31496062992125984"/>
  <pageSetup paperSize="9" scale="43" orientation="landscape" r:id="rId9"/>
  <headerFooter>
    <oddHeader>&amp;L&amp;G</oddHeader>
    <oddFooter>&amp;L&amp;"DIN Offc Light,Standard"&amp;7&amp;F / Version &amp;D&amp;R&amp;"DIN Offc Light,Standard"&amp;7Seite &amp;P von &amp;N</oddFooter>
  </headerFooter>
  <legacyDrawingHF r:id="rId1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W73"/>
  <sheetViews>
    <sheetView zoomScale="90" zoomScaleNormal="100" workbookViewId="0">
      <selection activeCell="M26" sqref="M26"/>
    </sheetView>
  </sheetViews>
  <sheetFormatPr baseColWidth="10" defaultColWidth="11.42578125" defaultRowHeight="15" x14ac:dyDescent="0.25"/>
  <cols>
    <col min="1" max="1" width="9.28515625" style="4" customWidth="1"/>
    <col min="2" max="2" width="9.28515625" style="2" customWidth="1"/>
    <col min="3" max="5" width="12.7109375" style="2" customWidth="1"/>
    <col min="6" max="6" width="12.7109375" style="6" customWidth="1"/>
    <col min="7" max="22" width="12.7109375" style="2" customWidth="1"/>
    <col min="23" max="23" width="12.5703125" style="2" bestFit="1" customWidth="1"/>
    <col min="24" max="16384" width="11.42578125" style="2"/>
  </cols>
  <sheetData>
    <row r="1" spans="1:23" ht="34.15" customHeight="1" x14ac:dyDescent="0.25">
      <c r="A1" s="120" t="s">
        <v>43</v>
      </c>
      <c r="F1" s="2"/>
      <c r="H1" s="3" t="s">
        <v>81</v>
      </c>
      <c r="J1" s="3"/>
      <c r="R1" s="4"/>
    </row>
    <row r="2" spans="1:23" ht="34.15" customHeight="1" x14ac:dyDescent="0.25">
      <c r="A2" s="2"/>
      <c r="C2" s="121"/>
      <c r="F2" s="2"/>
      <c r="G2" s="6"/>
      <c r="H2" s="185" t="s">
        <v>64</v>
      </c>
      <c r="I2" s="6"/>
      <c r="J2" s="121"/>
      <c r="R2" s="4"/>
    </row>
    <row r="3" spans="1:23" ht="21" thickBot="1" x14ac:dyDescent="0.3">
      <c r="A3" s="106"/>
    </row>
    <row r="4" spans="1:23" s="8" customFormat="1" ht="47.25" customHeight="1" thickBot="1" x14ac:dyDescent="0.3">
      <c r="A4" s="106"/>
      <c r="B4" s="122"/>
      <c r="C4" s="454" t="s">
        <v>20</v>
      </c>
      <c r="D4" s="455"/>
      <c r="E4" s="456" t="s">
        <v>23</v>
      </c>
      <c r="F4" s="457"/>
      <c r="G4" s="458" t="s">
        <v>24</v>
      </c>
      <c r="H4" s="459"/>
      <c r="I4" s="458" t="s">
        <v>53</v>
      </c>
      <c r="J4" s="459"/>
      <c r="K4" s="463" t="s">
        <v>25</v>
      </c>
      <c r="L4" s="464"/>
      <c r="M4" s="465" t="s">
        <v>30</v>
      </c>
      <c r="N4" s="466"/>
      <c r="O4" s="460" t="s">
        <v>2</v>
      </c>
      <c r="P4" s="460"/>
      <c r="Q4" s="444" t="s">
        <v>29</v>
      </c>
      <c r="R4" s="445"/>
      <c r="S4" s="440" t="s">
        <v>26</v>
      </c>
      <c r="T4" s="441"/>
      <c r="U4" s="446" t="s">
        <v>27</v>
      </c>
      <c r="V4" s="447"/>
    </row>
    <row r="5" spans="1:23" s="4" customFormat="1" ht="18.600000000000001" customHeight="1" x14ac:dyDescent="0.25">
      <c r="A5" s="461"/>
      <c r="B5" s="462"/>
      <c r="C5" s="11" t="s">
        <v>22</v>
      </c>
      <c r="D5" s="125" t="s">
        <v>21</v>
      </c>
      <c r="E5" s="11" t="s">
        <v>22</v>
      </c>
      <c r="F5" s="125" t="s">
        <v>21</v>
      </c>
      <c r="G5" s="11" t="s">
        <v>22</v>
      </c>
      <c r="H5" s="125" t="s">
        <v>21</v>
      </c>
      <c r="I5" s="11" t="s">
        <v>22</v>
      </c>
      <c r="J5" s="125" t="s">
        <v>21</v>
      </c>
      <c r="K5" s="11" t="s">
        <v>22</v>
      </c>
      <c r="L5" s="125" t="s">
        <v>21</v>
      </c>
      <c r="M5" s="11" t="s">
        <v>22</v>
      </c>
      <c r="N5" s="125" t="s">
        <v>21</v>
      </c>
      <c r="O5" s="84" t="s">
        <v>22</v>
      </c>
      <c r="P5" s="125" t="s">
        <v>21</v>
      </c>
      <c r="Q5" s="84" t="s">
        <v>22</v>
      </c>
      <c r="R5" s="125" t="s">
        <v>21</v>
      </c>
      <c r="S5" s="11" t="s">
        <v>22</v>
      </c>
      <c r="T5" s="125" t="s">
        <v>21</v>
      </c>
      <c r="U5" s="137" t="s">
        <v>22</v>
      </c>
      <c r="V5" s="109" t="s">
        <v>21</v>
      </c>
    </row>
    <row r="6" spans="1:23" s="43" customFormat="1" ht="20.100000000000001" customHeight="1" x14ac:dyDescent="0.25">
      <c r="A6" s="452" t="s">
        <v>31</v>
      </c>
      <c r="B6" s="453"/>
      <c r="C6" s="124">
        <f>'01_23'!C42</f>
        <v>197624.10000000003</v>
      </c>
      <c r="D6" s="81">
        <f>'01_23'!D42</f>
        <v>159999.99992</v>
      </c>
      <c r="E6" s="124">
        <f>'01_23'!E42</f>
        <v>2304.6999999999998</v>
      </c>
      <c r="F6" s="81">
        <f>'01_23'!F42</f>
        <v>999.99986000000001</v>
      </c>
      <c r="G6" s="124">
        <f>'01_23'!G42</f>
        <v>753.7</v>
      </c>
      <c r="H6" s="81">
        <f>'01_23'!H42</f>
        <v>999.99986000000001</v>
      </c>
      <c r="I6" s="124">
        <f>'01_23'!I31</f>
        <v>0</v>
      </c>
      <c r="J6" s="81">
        <f>'01_23'!J42</f>
        <v>0</v>
      </c>
      <c r="K6" s="124">
        <f>'01_23'!K42</f>
        <v>57322.799999999996</v>
      </c>
      <c r="L6" s="81">
        <f>'01_23'!L42</f>
        <v>59999.999970000004</v>
      </c>
      <c r="M6" s="124">
        <f>'01_23'!O42</f>
        <v>70347.3</v>
      </c>
      <c r="N6" s="81">
        <f>'01_23'!P42</f>
        <v>29999.999984999999</v>
      </c>
      <c r="O6" s="124">
        <f>'01_23'!Q42</f>
        <v>93773.15</v>
      </c>
      <c r="P6" s="81">
        <f>'01_23'!R42</f>
        <v>81799.999986999988</v>
      </c>
      <c r="Q6" s="124">
        <f>C6+E6+G6+I6+K6+M6+O6</f>
        <v>422125.75</v>
      </c>
      <c r="R6" s="81">
        <f>D6+F6+H6+J6+L6+N6+P6</f>
        <v>333799.99958200002</v>
      </c>
      <c r="S6" s="124">
        <f>'01_23'!U42</f>
        <v>0</v>
      </c>
      <c r="T6" s="81">
        <f>'01_23'!V42</f>
        <v>0</v>
      </c>
      <c r="U6" s="118">
        <f>Q6+S6</f>
        <v>422125.75</v>
      </c>
      <c r="V6" s="138">
        <f>T6+R6</f>
        <v>333799.99958200002</v>
      </c>
      <c r="W6" s="236"/>
    </row>
    <row r="7" spans="1:23" s="43" customFormat="1" ht="20.100000000000001" customHeight="1" x14ac:dyDescent="0.25">
      <c r="A7" s="452" t="s">
        <v>32</v>
      </c>
      <c r="B7" s="453"/>
      <c r="C7" s="124">
        <f>'02_23'!C38</f>
        <v>220689.95</v>
      </c>
      <c r="D7" s="81">
        <f>'02_23'!D38</f>
        <v>179999.99976000004</v>
      </c>
      <c r="E7" s="124">
        <f>'02_23'!E38</f>
        <v>13637</v>
      </c>
      <c r="F7" s="81">
        <f>'02_23'!F38</f>
        <v>999.99997999999982</v>
      </c>
      <c r="G7" s="124">
        <f>'02_23'!G38</f>
        <v>5179.5999999999995</v>
      </c>
      <c r="H7" s="81">
        <f>'02_23'!H38</f>
        <v>999.99997999999982</v>
      </c>
      <c r="I7" s="124">
        <f>'02_23'!I38</f>
        <v>0</v>
      </c>
      <c r="J7" s="81">
        <f>'02_23'!J38</f>
        <v>0</v>
      </c>
      <c r="K7" s="124">
        <f>'02_23'!K38</f>
        <v>38484.6</v>
      </c>
      <c r="L7" s="81">
        <f>'02_23'!L38</f>
        <v>59999.999920000002</v>
      </c>
      <c r="M7" s="124">
        <f>'02_23'!O38</f>
        <v>31725.8</v>
      </c>
      <c r="N7" s="81">
        <f>'02_23'!P38</f>
        <v>29999.997999999996</v>
      </c>
      <c r="O7" s="124">
        <f>'02_23'!Q38</f>
        <v>74800.5</v>
      </c>
      <c r="P7" s="81">
        <f>'02_23'!R38</f>
        <v>81900</v>
      </c>
      <c r="Q7" s="124">
        <f t="shared" ref="Q7:Q8" si="0">C7+E7+G7+I7+K7+M7+O7</f>
        <v>384517.45</v>
      </c>
      <c r="R7" s="81">
        <f t="shared" ref="R7:R17" si="1">D7+F7+H7+J7+L7+N7+P7</f>
        <v>353899.99764000002</v>
      </c>
      <c r="S7" s="124">
        <f>'02_23'!U38</f>
        <v>0</v>
      </c>
      <c r="T7" s="81">
        <f>'02_23'!V38</f>
        <v>0</v>
      </c>
      <c r="U7" s="118">
        <f t="shared" ref="U7:U17" si="2">Q7+S7</f>
        <v>384517.45</v>
      </c>
      <c r="V7" s="138">
        <f t="shared" ref="V7:V17" si="3">T7+R7</f>
        <v>353899.99764000002</v>
      </c>
      <c r="W7" s="236"/>
    </row>
    <row r="8" spans="1:23" s="43" customFormat="1" ht="20.100000000000001" customHeight="1" x14ac:dyDescent="0.25">
      <c r="A8" s="452" t="s">
        <v>33</v>
      </c>
      <c r="B8" s="453"/>
      <c r="C8" s="124">
        <f>'03_23'!C41</f>
        <v>241271.1</v>
      </c>
      <c r="D8" s="81">
        <f>'03_23'!D41</f>
        <v>249999.99909999996</v>
      </c>
      <c r="E8" s="124">
        <f>'03_23'!E41</f>
        <v>13333.4</v>
      </c>
      <c r="F8" s="81">
        <f>'03_23'!F41</f>
        <v>39999.999980000001</v>
      </c>
      <c r="G8" s="124">
        <f>'03_23'!G41</f>
        <v>4730.9000000000005</v>
      </c>
      <c r="H8" s="81">
        <f>'03_23'!H41</f>
        <v>4999.9999820000012</v>
      </c>
      <c r="I8" s="124">
        <f>'03_23'!I41</f>
        <v>0</v>
      </c>
      <c r="J8" s="81">
        <f>'03_23'!J41</f>
        <v>0</v>
      </c>
      <c r="K8" s="124">
        <f>'03_23'!K41</f>
        <v>54062.3</v>
      </c>
      <c r="L8" s="81">
        <f>'03_23'!L41</f>
        <v>79999.999960000001</v>
      </c>
      <c r="M8" s="124">
        <f>'03_23'!O41</f>
        <v>103832.09999999999</v>
      </c>
      <c r="N8" s="81">
        <f>'03_23'!P41</f>
        <v>59999.999970000004</v>
      </c>
      <c r="O8" s="124">
        <f>'03_23'!Q41</f>
        <v>111699</v>
      </c>
      <c r="P8" s="81">
        <f>'03_23'!R41</f>
        <v>92899.999890000006</v>
      </c>
      <c r="Q8" s="124">
        <f t="shared" si="0"/>
        <v>528928.80000000005</v>
      </c>
      <c r="R8" s="81">
        <f t="shared" si="1"/>
        <v>527899.99888199999</v>
      </c>
      <c r="S8" s="124">
        <f>'03_23'!U41</f>
        <v>0</v>
      </c>
      <c r="T8" s="81">
        <f>'03_23'!V41</f>
        <v>0</v>
      </c>
      <c r="U8" s="118">
        <f t="shared" si="2"/>
        <v>528928.80000000005</v>
      </c>
      <c r="V8" s="138">
        <f t="shared" si="3"/>
        <v>527899.99888199999</v>
      </c>
      <c r="W8" s="236"/>
    </row>
    <row r="9" spans="1:23" s="43" customFormat="1" ht="20.100000000000001" customHeight="1" x14ac:dyDescent="0.25">
      <c r="A9" s="452" t="s">
        <v>34</v>
      </c>
      <c r="B9" s="453"/>
      <c r="C9" s="124">
        <f>'04_23'!C40</f>
        <v>289865</v>
      </c>
      <c r="D9" s="81">
        <f>'04_23'!D40</f>
        <v>249999.99990000005</v>
      </c>
      <c r="E9" s="124">
        <f>'04_23'!E40</f>
        <v>22135.201000000001</v>
      </c>
      <c r="F9" s="81">
        <f>'04_23'!F40</f>
        <v>79999.999799999991</v>
      </c>
      <c r="G9" s="124">
        <f>'04_23'!G40</f>
        <v>7621.2</v>
      </c>
      <c r="H9" s="81">
        <f>'04_23'!H40</f>
        <v>9999.9998999999989</v>
      </c>
      <c r="I9" s="124">
        <f>'04_23'!I40</f>
        <v>0</v>
      </c>
      <c r="J9" s="81">
        <f>'04_23'!J40</f>
        <v>0</v>
      </c>
      <c r="K9" s="124">
        <f>'04_23'!K40</f>
        <v>104357.4</v>
      </c>
      <c r="L9" s="81">
        <f>'04_23'!L40</f>
        <v>90000</v>
      </c>
      <c r="M9" s="124">
        <f>'04_23'!O40</f>
        <v>58604.599999999991</v>
      </c>
      <c r="N9" s="81">
        <f>'04_23'!P40</f>
        <v>60000</v>
      </c>
      <c r="O9" s="124">
        <f>'04_23'!Q40</f>
        <v>161692.66999999998</v>
      </c>
      <c r="P9" s="81">
        <f>'04_23'!R40</f>
        <v>92899.999799999991</v>
      </c>
      <c r="Q9" s="124">
        <f>C9+E9+G9+I9+K9+M9+O9</f>
        <v>644276.071</v>
      </c>
      <c r="R9" s="81">
        <f t="shared" si="1"/>
        <v>582899.99940000009</v>
      </c>
      <c r="S9" s="124">
        <f>'04_23'!U40</f>
        <v>0</v>
      </c>
      <c r="T9" s="81">
        <f>'04_23'!V40</f>
        <v>1999.9997999999998</v>
      </c>
      <c r="U9" s="118">
        <f>Q9+S9</f>
        <v>644276.071</v>
      </c>
      <c r="V9" s="138">
        <f t="shared" si="3"/>
        <v>584899.99920000008</v>
      </c>
      <c r="W9" s="236"/>
    </row>
    <row r="10" spans="1:23" s="43" customFormat="1" ht="20.100000000000001" customHeight="1" x14ac:dyDescent="0.25">
      <c r="A10" s="452" t="s">
        <v>35</v>
      </c>
      <c r="B10" s="453"/>
      <c r="C10" s="124">
        <f>'05_23'!C41</f>
        <v>246045.73000000004</v>
      </c>
      <c r="D10" s="81">
        <f>'05_23'!D41</f>
        <v>149999.99977000002</v>
      </c>
      <c r="E10" s="124">
        <f>'05_23'!E41</f>
        <v>170970.75</v>
      </c>
      <c r="F10" s="81">
        <f>'05_23'!F41</f>
        <v>219999.99998299999</v>
      </c>
      <c r="G10" s="124">
        <f>'05_23'!G41</f>
        <v>15127.9</v>
      </c>
      <c r="H10" s="81">
        <f>'05_23'!H41</f>
        <v>16999.999790000002</v>
      </c>
      <c r="I10" s="124">
        <f>'05_23'!I41</f>
        <v>15195.5</v>
      </c>
      <c r="J10" s="81">
        <f>'05_23'!J41</f>
        <v>14999.999976999999</v>
      </c>
      <c r="K10" s="124">
        <f>'05_23'!K41</f>
        <v>159984.79999999999</v>
      </c>
      <c r="L10" s="81">
        <f>'05_23'!L41</f>
        <v>169999.99976000001</v>
      </c>
      <c r="M10" s="124">
        <f>'05_23'!O41</f>
        <v>113407.6</v>
      </c>
      <c r="N10" s="81">
        <f>'05_23'!P41</f>
        <v>69999.999995999999</v>
      </c>
      <c r="O10" s="124">
        <f>'05_23'!Q41</f>
        <v>201559.67999999999</v>
      </c>
      <c r="P10" s="81">
        <f>'05_23'!R41</f>
        <v>138799.99999880002</v>
      </c>
      <c r="Q10" s="124">
        <f>C10+E10+G10+I10+K10+M10+O10</f>
        <v>922291.96</v>
      </c>
      <c r="R10" s="81">
        <f t="shared" si="1"/>
        <v>780799.99927479995</v>
      </c>
      <c r="S10" s="124">
        <f>'05_23'!U41</f>
        <v>18840.400000000001</v>
      </c>
      <c r="T10" s="81">
        <f>'05_23'!V41</f>
        <v>29999.999997400002</v>
      </c>
      <c r="U10" s="118">
        <f>Q10+S10</f>
        <v>941132.36</v>
      </c>
      <c r="V10" s="138">
        <f t="shared" si="3"/>
        <v>810799.99927219993</v>
      </c>
      <c r="W10" s="236"/>
    </row>
    <row r="11" spans="1:23" s="43" customFormat="1" ht="20.100000000000001" customHeight="1" thickBot="1" x14ac:dyDescent="0.3">
      <c r="A11" s="467" t="s">
        <v>36</v>
      </c>
      <c r="B11" s="468"/>
      <c r="C11" s="126">
        <f>'06_23'!C40</f>
        <v>69517.200000000012</v>
      </c>
      <c r="D11" s="136">
        <f>'06_23'!D40</f>
        <v>129999.99990000001</v>
      </c>
      <c r="E11" s="126">
        <f>'06_23'!E40</f>
        <v>450268.60000000003</v>
      </c>
      <c r="F11" s="136">
        <f>'06_23'!F40</f>
        <v>319999.99980000005</v>
      </c>
      <c r="G11" s="126">
        <f>'06_23'!G40</f>
        <v>26586.980000000003</v>
      </c>
      <c r="H11" s="136">
        <f>'06_23'!H40</f>
        <v>19999.999799999998</v>
      </c>
      <c r="I11" s="126">
        <f>'06_23'!I40</f>
        <v>27051.3</v>
      </c>
      <c r="J11" s="136">
        <f>'06_23'!J40</f>
        <v>19999.999799999998</v>
      </c>
      <c r="K11" s="126">
        <f>'06_23'!K40</f>
        <v>181457.90000000002</v>
      </c>
      <c r="L11" s="136">
        <f>'06_23'!L40</f>
        <v>159999.99990000002</v>
      </c>
      <c r="M11" s="126">
        <f>'06_23'!O40</f>
        <v>129826.3</v>
      </c>
      <c r="N11" s="136">
        <f>'06_23'!P40</f>
        <v>90000</v>
      </c>
      <c r="O11" s="126">
        <f>'06_23'!Q40</f>
        <v>254903.6</v>
      </c>
      <c r="P11" s="136">
        <f>'06_23'!R40</f>
        <v>176199.99990000002</v>
      </c>
      <c r="Q11" s="333">
        <f t="shared" ref="Q11:Q17" si="4">C11+E11+G11+I11+K11+M11+O11</f>
        <v>1139611.8800000001</v>
      </c>
      <c r="R11" s="336">
        <f t="shared" si="1"/>
        <v>916199.99910000013</v>
      </c>
      <c r="S11" s="126">
        <f>'06_23'!U40</f>
        <v>100611.61</v>
      </c>
      <c r="T11" s="136">
        <f>'06_23'!V40</f>
        <v>69999.999899999995</v>
      </c>
      <c r="U11" s="135">
        <f t="shared" si="2"/>
        <v>1240223.4900000002</v>
      </c>
      <c r="V11" s="338">
        <f t="shared" si="3"/>
        <v>986199.99900000007</v>
      </c>
      <c r="W11" s="236"/>
    </row>
    <row r="12" spans="1:23" s="43" customFormat="1" ht="20.100000000000001" customHeight="1" x14ac:dyDescent="0.25">
      <c r="A12" s="471" t="s">
        <v>37</v>
      </c>
      <c r="B12" s="472"/>
      <c r="C12" s="124">
        <f>'07_23'!C42</f>
        <v>151595.19999999998</v>
      </c>
      <c r="D12" s="81">
        <f>'07_23'!D42</f>
        <v>119999.99994000001</v>
      </c>
      <c r="E12" s="124">
        <f>'07_23'!E42</f>
        <v>391307.85000000003</v>
      </c>
      <c r="F12" s="81">
        <f>'07_23'!F42</f>
        <v>419999.99978999997</v>
      </c>
      <c r="G12" s="124">
        <f>'07_23'!G42</f>
        <v>25121.599999999999</v>
      </c>
      <c r="H12" s="81">
        <f>'07_23'!H42</f>
        <v>24999.999909999999</v>
      </c>
      <c r="I12" s="124">
        <f>'07_23'!I42</f>
        <v>31456.5</v>
      </c>
      <c r="J12" s="81">
        <f>'07_23'!J42</f>
        <v>39999.999980000001</v>
      </c>
      <c r="K12" s="124">
        <f>'07_23'!K42</f>
        <v>163340</v>
      </c>
      <c r="L12" s="81">
        <f>'07_23'!L42</f>
        <v>159999.99992</v>
      </c>
      <c r="M12" s="124">
        <f>'07_23'!O42</f>
        <v>51511.35</v>
      </c>
      <c r="N12" s="81">
        <f>'07_23'!P42</f>
        <v>29999.998899999999</v>
      </c>
      <c r="O12" s="124">
        <f>'07_23'!Q42</f>
        <v>259888.52</v>
      </c>
      <c r="P12" s="81">
        <f>'07_23'!R42</f>
        <v>234299.99999600003</v>
      </c>
      <c r="Q12" s="334">
        <f t="shared" si="4"/>
        <v>1074221.02</v>
      </c>
      <c r="R12" s="335">
        <f t="shared" si="1"/>
        <v>1029299.998436</v>
      </c>
      <c r="S12" s="124">
        <f>'07_23'!U42</f>
        <v>83915.340000000011</v>
      </c>
      <c r="T12" s="81">
        <f>'07_23'!V42</f>
        <v>84999.999880000003</v>
      </c>
      <c r="U12" s="282">
        <f t="shared" si="2"/>
        <v>1158136.3600000001</v>
      </c>
      <c r="V12" s="337">
        <f t="shared" si="3"/>
        <v>1114299.998316</v>
      </c>
      <c r="W12" s="236"/>
    </row>
    <row r="13" spans="1:23" s="43" customFormat="1" ht="20.100000000000001" customHeight="1" x14ac:dyDescent="0.25">
      <c r="A13" s="452" t="s">
        <v>38</v>
      </c>
      <c r="B13" s="453"/>
      <c r="C13" s="124">
        <f>'08_23'!C41</f>
        <v>189202.69999999995</v>
      </c>
      <c r="D13" s="81">
        <f>'08_23'!D41</f>
        <v>129999.99978000001</v>
      </c>
      <c r="E13" s="124">
        <f>'08_23'!E41</f>
        <v>302379.90000000002</v>
      </c>
      <c r="F13" s="81">
        <f>'08_23'!F41</f>
        <v>399999.99979999999</v>
      </c>
      <c r="G13" s="124">
        <f>'08_23'!G41</f>
        <v>20660.2</v>
      </c>
      <c r="H13" s="81">
        <f>'08_23'!H41</f>
        <v>24999.999909999999</v>
      </c>
      <c r="I13" s="124">
        <f>'08_23'!I41</f>
        <v>28061</v>
      </c>
      <c r="J13" s="81">
        <f>'08_23'!J41</f>
        <v>29999.998899999999</v>
      </c>
      <c r="K13" s="124">
        <f>'08_23'!K41</f>
        <v>157321.9</v>
      </c>
      <c r="L13" s="81">
        <f>'08_23'!L41</f>
        <v>159999.99992</v>
      </c>
      <c r="M13" s="124">
        <f>'08_23'!O41</f>
        <v>64503.5</v>
      </c>
      <c r="N13" s="81">
        <f>'08_23'!P41</f>
        <v>59999.999970000004</v>
      </c>
      <c r="O13" s="124">
        <f>'08_23'!Q41</f>
        <v>254901.55000000002</v>
      </c>
      <c r="P13" s="81">
        <f>'08_23'!R41</f>
        <v>210899.99979999999</v>
      </c>
      <c r="Q13" s="124">
        <f t="shared" si="4"/>
        <v>1017030.7500000001</v>
      </c>
      <c r="R13" s="81">
        <f t="shared" si="1"/>
        <v>1015899.99808</v>
      </c>
      <c r="S13" s="124">
        <f>'08_23'!U41</f>
        <v>97681.3</v>
      </c>
      <c r="T13" s="81">
        <f>'08_23'!V41</f>
        <v>74999.99973000001</v>
      </c>
      <c r="U13" s="118">
        <f t="shared" si="2"/>
        <v>1114712.05</v>
      </c>
      <c r="V13" s="138">
        <f t="shared" si="3"/>
        <v>1090899.9978100001</v>
      </c>
      <c r="W13" s="236"/>
    </row>
    <row r="14" spans="1:23" s="43" customFormat="1" ht="20.100000000000001" customHeight="1" x14ac:dyDescent="0.25">
      <c r="A14" s="452" t="s">
        <v>39</v>
      </c>
      <c r="B14" s="453"/>
      <c r="C14" s="124">
        <f>'09_23'!C40</f>
        <v>130974.70000000001</v>
      </c>
      <c r="D14" s="81">
        <f>'09_23'!D40</f>
        <v>199999.99979999999</v>
      </c>
      <c r="E14" s="124">
        <f>'09_23'!E40</f>
        <v>294369.60000000003</v>
      </c>
      <c r="F14" s="81">
        <f>'09_23'!F40</f>
        <v>159999.9999</v>
      </c>
      <c r="G14" s="124">
        <f>'09_23'!G40</f>
        <v>21771.8</v>
      </c>
      <c r="H14" s="81">
        <f>'09_23'!H40</f>
        <v>15000</v>
      </c>
      <c r="I14" s="124">
        <f>'09_23'!I40</f>
        <v>27778.5</v>
      </c>
      <c r="J14" s="81">
        <f>'09_23'!J40</f>
        <v>15000</v>
      </c>
      <c r="K14" s="124">
        <f>'09_23'!K40</f>
        <v>210663.5</v>
      </c>
      <c r="L14" s="81">
        <f>'09_23'!L40</f>
        <v>169999.99979999999</v>
      </c>
      <c r="M14" s="124">
        <f>'09_23'!O40</f>
        <v>139672.1</v>
      </c>
      <c r="N14" s="81">
        <f>'09_23'!P40</f>
        <v>99999.999899999995</v>
      </c>
      <c r="O14" s="124">
        <f>'09_23'!Q40</f>
        <v>247641.69999999995</v>
      </c>
      <c r="P14" s="81">
        <f>'09_23'!R40</f>
        <v>210499.99979999999</v>
      </c>
      <c r="Q14" s="124">
        <f t="shared" si="4"/>
        <v>1072871.8999999999</v>
      </c>
      <c r="R14" s="81">
        <f t="shared" si="1"/>
        <v>870499.99919999985</v>
      </c>
      <c r="S14" s="124">
        <f>'09_23'!U40</f>
        <v>63662.400000000001</v>
      </c>
      <c r="T14" s="81">
        <f>'09_23'!V40</f>
        <v>12000</v>
      </c>
      <c r="U14" s="118">
        <f t="shared" si="2"/>
        <v>1136534.2999999998</v>
      </c>
      <c r="V14" s="138">
        <f t="shared" si="3"/>
        <v>882499.99919999985</v>
      </c>
      <c r="W14" s="236"/>
    </row>
    <row r="15" spans="1:23" s="43" customFormat="1" ht="20.100000000000001" customHeight="1" x14ac:dyDescent="0.25">
      <c r="A15" s="452" t="s">
        <v>40</v>
      </c>
      <c r="B15" s="453"/>
      <c r="C15" s="124">
        <f>'10_23'!C42</f>
        <v>243030.15000000002</v>
      </c>
      <c r="D15" s="81">
        <f>'10_23'!D42</f>
        <v>289999.99969999999</v>
      </c>
      <c r="E15" s="124">
        <f>'10_23'!E42</f>
        <v>112605.50000000001</v>
      </c>
      <c r="F15" s="81">
        <f>'10_23'!F42</f>
        <v>59999.999969999997</v>
      </c>
      <c r="G15" s="124">
        <f>'10_23'!G42</f>
        <v>11048</v>
      </c>
      <c r="H15" s="81">
        <f>'10_23'!H42</f>
        <v>9999.9999950000001</v>
      </c>
      <c r="I15" s="124">
        <f>'10_23'!I42</f>
        <v>0</v>
      </c>
      <c r="J15" s="81">
        <f>'10_23'!J42</f>
        <v>0</v>
      </c>
      <c r="K15" s="124">
        <f>'10_23'!K42</f>
        <v>113436.70000000001</v>
      </c>
      <c r="L15" s="81">
        <f>'10_23'!L42</f>
        <v>129999.99978</v>
      </c>
      <c r="M15" s="124">
        <f>'10_23'!O42</f>
        <v>91583.1</v>
      </c>
      <c r="N15" s="81">
        <f>'10_23'!P42</f>
        <v>69999.999995999999</v>
      </c>
      <c r="O15" s="124">
        <f>'10_23'!Q42</f>
        <v>152849.65000000002</v>
      </c>
      <c r="P15" s="81">
        <f>'10_23'!R42</f>
        <v>163499.999988</v>
      </c>
      <c r="Q15" s="124">
        <f t="shared" si="4"/>
        <v>724553.10000000009</v>
      </c>
      <c r="R15" s="81">
        <f t="shared" si="1"/>
        <v>723499.99942900008</v>
      </c>
      <c r="S15" s="124">
        <f>'10_23'!U42</f>
        <v>2000.1</v>
      </c>
      <c r="T15" s="81">
        <f>'10_23'!V42</f>
        <v>0</v>
      </c>
      <c r="U15" s="118">
        <f t="shared" si="2"/>
        <v>726553.20000000007</v>
      </c>
      <c r="V15" s="138">
        <f t="shared" si="3"/>
        <v>723499.99942900008</v>
      </c>
      <c r="W15" s="236"/>
    </row>
    <row r="16" spans="1:23" s="43" customFormat="1" ht="20.100000000000001" customHeight="1" x14ac:dyDescent="0.25">
      <c r="A16" s="452" t="s">
        <v>41</v>
      </c>
      <c r="B16" s="453"/>
      <c r="C16" s="124">
        <f>'11_23'!C40</f>
        <v>228903.50000000003</v>
      </c>
      <c r="D16" s="81">
        <f>'11_23'!D40</f>
        <v>240000</v>
      </c>
      <c r="E16" s="124">
        <f>'11_23'!E40</f>
        <v>373.40000000000003</v>
      </c>
      <c r="F16" s="81">
        <f>'11_23'!F40</f>
        <v>3499.9998000000001</v>
      </c>
      <c r="G16" s="124">
        <f>'11_23'!G40</f>
        <v>520.5</v>
      </c>
      <c r="H16" s="81">
        <f>'11_23'!H40</f>
        <v>1500</v>
      </c>
      <c r="I16" s="124">
        <f>'11_23'!I40</f>
        <v>0</v>
      </c>
      <c r="J16" s="81">
        <f>'11_23'!J40</f>
        <v>0</v>
      </c>
      <c r="K16" s="124">
        <f>'11_23'!K40</f>
        <v>57620.000000000007</v>
      </c>
      <c r="L16" s="81">
        <f>'11_23'!L40</f>
        <v>90000</v>
      </c>
      <c r="M16" s="124">
        <f>'11_23'!O40</f>
        <v>124284.7</v>
      </c>
      <c r="N16" s="81">
        <f>'11_23'!P40</f>
        <v>109999.99979999998</v>
      </c>
      <c r="O16" s="124">
        <f>'11_23'!Q40</f>
        <v>125500.34999999999</v>
      </c>
      <c r="P16" s="81">
        <f>'11_23'!R40</f>
        <v>140400</v>
      </c>
      <c r="Q16" s="124">
        <f t="shared" si="4"/>
        <v>537202.45000000007</v>
      </c>
      <c r="R16" s="81">
        <f t="shared" si="1"/>
        <v>585399.99959999998</v>
      </c>
      <c r="S16" s="124">
        <f>'11_23'!U40</f>
        <v>0</v>
      </c>
      <c r="T16" s="81">
        <f>'11_23'!V40</f>
        <v>0</v>
      </c>
      <c r="U16" s="118">
        <f t="shared" si="2"/>
        <v>537202.45000000007</v>
      </c>
      <c r="V16" s="138">
        <f t="shared" si="3"/>
        <v>585399.99959999998</v>
      </c>
      <c r="W16" s="236"/>
    </row>
    <row r="17" spans="1:23" s="43" customFormat="1" ht="20.100000000000001" customHeight="1" thickBot="1" x14ac:dyDescent="0.3">
      <c r="A17" s="469" t="s">
        <v>42</v>
      </c>
      <c r="B17" s="470"/>
      <c r="C17" s="126">
        <f>'12_23'!C41</f>
        <v>275738.59999999998</v>
      </c>
      <c r="D17" s="136">
        <f>'12_23'!D41</f>
        <v>269999.99971000006</v>
      </c>
      <c r="E17" s="126">
        <f>'12_23'!E41</f>
        <v>1328.1</v>
      </c>
      <c r="F17" s="136">
        <f>'12_23'!F41</f>
        <v>499.99993000000001</v>
      </c>
      <c r="G17" s="126">
        <f>'12_23'!G41</f>
        <v>2127</v>
      </c>
      <c r="H17" s="136">
        <f>'12_23'!H41</f>
        <v>499.99993000000001</v>
      </c>
      <c r="I17" s="126">
        <f>'12_23'!I41</f>
        <v>0</v>
      </c>
      <c r="J17" s="136">
        <f>'12_23'!J41</f>
        <v>0</v>
      </c>
      <c r="K17" s="126">
        <f>'12_23'!K41</f>
        <v>90547.9</v>
      </c>
      <c r="L17" s="136">
        <f>'12_23'!L41</f>
        <v>99999.999949999998</v>
      </c>
      <c r="M17" s="126">
        <f>'12_23'!O41</f>
        <v>30247.499999999996</v>
      </c>
      <c r="N17" s="136">
        <f>'12_23'!P41</f>
        <v>24999.999971999998</v>
      </c>
      <c r="O17" s="126">
        <f>'12_23'!Q41</f>
        <v>92696.6</v>
      </c>
      <c r="P17" s="136">
        <f>'12_23'!R41</f>
        <v>110599.99998499997</v>
      </c>
      <c r="Q17" s="124">
        <f t="shared" si="4"/>
        <v>492685.69999999995</v>
      </c>
      <c r="R17" s="81">
        <f t="shared" si="1"/>
        <v>506599.99947700009</v>
      </c>
      <c r="S17" s="126">
        <f>'12_23'!U41</f>
        <v>0</v>
      </c>
      <c r="T17" s="136">
        <f>'12_23'!V41</f>
        <v>0</v>
      </c>
      <c r="U17" s="118">
        <f t="shared" si="2"/>
        <v>492685.69999999995</v>
      </c>
      <c r="V17" s="138">
        <f t="shared" si="3"/>
        <v>506599.99947700009</v>
      </c>
      <c r="W17" s="236"/>
    </row>
    <row r="18" spans="1:23" ht="20.100000000000001" customHeight="1" x14ac:dyDescent="0.25">
      <c r="A18" s="62" t="s">
        <v>16</v>
      </c>
      <c r="B18" s="61"/>
      <c r="C18" s="116">
        <f>SUM(C6:C17)</f>
        <v>2484457.9300000002</v>
      </c>
      <c r="D18" s="117">
        <f t="shared" ref="D18:T18" si="5">SUM(D6:D17)</f>
        <v>2369999.9972800002</v>
      </c>
      <c r="E18" s="116">
        <f t="shared" si="5"/>
        <v>1775014.0010000002</v>
      </c>
      <c r="F18" s="117">
        <f t="shared" si="5"/>
        <v>1705999.998593</v>
      </c>
      <c r="G18" s="116">
        <f t="shared" si="5"/>
        <v>141249.38</v>
      </c>
      <c r="H18" s="117">
        <f t="shared" si="5"/>
        <v>130999.99905700001</v>
      </c>
      <c r="I18" s="116">
        <f t="shared" si="5"/>
        <v>129542.8</v>
      </c>
      <c r="J18" s="117">
        <f t="shared" si="5"/>
        <v>119999.99865699999</v>
      </c>
      <c r="K18" s="116">
        <f>SUM(K6:K17)</f>
        <v>1388599.8</v>
      </c>
      <c r="L18" s="117">
        <f t="shared" si="5"/>
        <v>1429999.9988800001</v>
      </c>
      <c r="M18" s="116">
        <f>SUM(M6:M17)</f>
        <v>1009545.95</v>
      </c>
      <c r="N18" s="117">
        <f>SUM(N6:N17)</f>
        <v>734999.99648899992</v>
      </c>
      <c r="O18" s="278">
        <f t="shared" si="5"/>
        <v>2031906.9700000002</v>
      </c>
      <c r="P18" s="116">
        <f t="shared" si="5"/>
        <v>1734699.9991447998</v>
      </c>
      <c r="Q18" s="357">
        <f t="shared" si="5"/>
        <v>8960316.8309999984</v>
      </c>
      <c r="R18" s="129">
        <f t="shared" si="5"/>
        <v>8226699.9881008007</v>
      </c>
      <c r="S18" s="116">
        <f t="shared" si="5"/>
        <v>366711.15</v>
      </c>
      <c r="T18" s="117">
        <f t="shared" si="5"/>
        <v>273999.99930739996</v>
      </c>
      <c r="U18" s="116">
        <f>SUM(U6:U17)</f>
        <v>9327027.9809999987</v>
      </c>
      <c r="V18" s="129">
        <f>SUM(V6:V17)</f>
        <v>8500699.9874082003</v>
      </c>
      <c r="W18" s="234"/>
    </row>
    <row r="19" spans="1:23" ht="20.100000000000001" customHeight="1" x14ac:dyDescent="0.25">
      <c r="A19" s="130" t="s">
        <v>44</v>
      </c>
      <c r="B19" s="131"/>
      <c r="C19" s="132">
        <f>SUM(C18/12)</f>
        <v>207038.16083333336</v>
      </c>
      <c r="D19" s="133">
        <f t="shared" ref="D19:T19" si="6">SUM(D18/12)</f>
        <v>197499.99977333334</v>
      </c>
      <c r="E19" s="132">
        <f t="shared" si="6"/>
        <v>147917.83341666669</v>
      </c>
      <c r="F19" s="133">
        <f t="shared" si="6"/>
        <v>142166.66654941667</v>
      </c>
      <c r="G19" s="132">
        <f t="shared" si="6"/>
        <v>11770.781666666668</v>
      </c>
      <c r="H19" s="133">
        <f t="shared" si="6"/>
        <v>10916.666588083333</v>
      </c>
      <c r="I19" s="132">
        <f t="shared" si="6"/>
        <v>10795.233333333334</v>
      </c>
      <c r="J19" s="133">
        <f t="shared" si="6"/>
        <v>9999.9998880833318</v>
      </c>
      <c r="K19" s="132">
        <f t="shared" si="6"/>
        <v>115716.65000000001</v>
      </c>
      <c r="L19" s="133">
        <f t="shared" si="6"/>
        <v>119166.66657333334</v>
      </c>
      <c r="M19" s="132">
        <f t="shared" si="6"/>
        <v>84128.829166666663</v>
      </c>
      <c r="N19" s="133">
        <f t="shared" si="6"/>
        <v>61249.99970741666</v>
      </c>
      <c r="O19" s="400">
        <f t="shared" si="6"/>
        <v>169325.58083333334</v>
      </c>
      <c r="P19" s="132">
        <f t="shared" si="6"/>
        <v>144558.33326206665</v>
      </c>
      <c r="Q19" s="401">
        <f t="shared" si="6"/>
        <v>746693.06924999983</v>
      </c>
      <c r="R19" s="397">
        <f t="shared" si="6"/>
        <v>685558.33234173339</v>
      </c>
      <c r="S19" s="132">
        <f t="shared" si="6"/>
        <v>30559.262500000001</v>
      </c>
      <c r="T19" s="133">
        <f t="shared" si="6"/>
        <v>22833.333275616664</v>
      </c>
      <c r="U19" s="132">
        <f>SUM(U18/12)</f>
        <v>777252.3317499999</v>
      </c>
      <c r="V19" s="397">
        <f>SUM(V18/12)</f>
        <v>708391.66561735002</v>
      </c>
    </row>
    <row r="20" spans="1:23" ht="17.25" thickBot="1" x14ac:dyDescent="0.3">
      <c r="A20" s="398" t="s">
        <v>183</v>
      </c>
      <c r="B20" s="399"/>
      <c r="C20" s="415">
        <f>D18-C18</f>
        <v>-114457.93271999992</v>
      </c>
      <c r="D20" s="418">
        <f>SUM(100/D18*C18)</f>
        <v>104.82944864351734</v>
      </c>
      <c r="E20" s="416">
        <f t="shared" ref="E20:U20" si="7">F18-E18</f>
        <v>-69014.002407000167</v>
      </c>
      <c r="F20" s="418">
        <f>SUM(100/F18*E18)</f>
        <v>104.04536942930355</v>
      </c>
      <c r="G20" s="415">
        <f t="shared" si="7"/>
        <v>-10249.380942999996</v>
      </c>
      <c r="H20" s="418">
        <f>SUM(100/H18*G18)</f>
        <v>107.82395497464114</v>
      </c>
      <c r="I20" s="415">
        <f t="shared" si="7"/>
        <v>-9542.8013430000137</v>
      </c>
      <c r="J20" s="418">
        <f>SUM(100/J18*I18)</f>
        <v>107.95233454149989</v>
      </c>
      <c r="K20" s="416">
        <f t="shared" si="7"/>
        <v>41400.19888000004</v>
      </c>
      <c r="L20" s="418">
        <f>SUM(100/L18*K18)</f>
        <v>97.104881194935288</v>
      </c>
      <c r="M20" s="416">
        <f t="shared" si="7"/>
        <v>-274545.95351100003</v>
      </c>
      <c r="N20" s="418">
        <f>SUM(100/N18*M18)</f>
        <v>137.35319113230895</v>
      </c>
      <c r="O20" s="419">
        <f t="shared" si="7"/>
        <v>-297206.97085520043</v>
      </c>
      <c r="P20" s="420">
        <f>SUM(100/P18*O18)</f>
        <v>117.13304727052069</v>
      </c>
      <c r="Q20" s="415">
        <f t="shared" si="7"/>
        <v>-733616.84289919771</v>
      </c>
      <c r="R20" s="418">
        <f>SUM(100/R18*Q18)</f>
        <v>108.91751059307268</v>
      </c>
      <c r="S20" s="416">
        <f t="shared" si="7"/>
        <v>-92711.150692600058</v>
      </c>
      <c r="T20" s="418">
        <f>SUM(100/T18*S18)</f>
        <v>133.83618646968961</v>
      </c>
      <c r="U20" s="415">
        <f t="shared" si="7"/>
        <v>-826327.99359179847</v>
      </c>
      <c r="V20" s="418">
        <f>SUM(100/V18*U18)</f>
        <v>109.72070529269131</v>
      </c>
    </row>
    <row r="21" spans="1:23" x14ac:dyDescent="0.25">
      <c r="E21" s="311"/>
      <c r="K21" s="311"/>
      <c r="M21" s="417"/>
      <c r="S21" s="311"/>
    </row>
    <row r="22" spans="1:23" x14ac:dyDescent="0.25">
      <c r="Q22" s="234"/>
      <c r="U22" s="234"/>
    </row>
    <row r="50" spans="2:22" s="4" customFormat="1" ht="18.600000000000001" customHeight="1" x14ac:dyDescent="0.25">
      <c r="B50" s="2"/>
      <c r="C50" s="2"/>
      <c r="D50" s="2"/>
      <c r="E50" s="2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2:22" s="4" customFormat="1" ht="18.600000000000001" customHeight="1" x14ac:dyDescent="0.25">
      <c r="B51" s="2"/>
      <c r="C51" s="2"/>
      <c r="D51" s="2"/>
      <c r="E51" s="2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2:22" s="4" customFormat="1" ht="18.600000000000001" customHeight="1" x14ac:dyDescent="0.25">
      <c r="B52" s="2"/>
      <c r="C52" s="2"/>
      <c r="D52" s="2"/>
      <c r="E52" s="2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2:22" s="4" customFormat="1" ht="18.600000000000001" customHeight="1" x14ac:dyDescent="0.25">
      <c r="B53" s="2"/>
      <c r="C53" s="2"/>
      <c r="D53" s="2"/>
      <c r="E53" s="2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2:22" s="4" customFormat="1" ht="18.600000000000001" customHeight="1" x14ac:dyDescent="0.25">
      <c r="B54" s="2"/>
      <c r="C54" s="2"/>
      <c r="D54" s="2"/>
      <c r="E54" s="2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 s="4" customFormat="1" ht="18.600000000000001" customHeight="1" x14ac:dyDescent="0.25">
      <c r="B55" s="2"/>
      <c r="C55" s="2"/>
      <c r="D55" s="2"/>
      <c r="E55" s="2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 s="4" customFormat="1" ht="18.600000000000001" customHeight="1" x14ac:dyDescent="0.25">
      <c r="B56" s="2"/>
      <c r="C56" s="2"/>
      <c r="D56" s="2"/>
      <c r="E56" s="2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2:22" s="4" customFormat="1" ht="18.600000000000001" customHeight="1" x14ac:dyDescent="0.25">
      <c r="B57" s="2"/>
      <c r="C57" s="2"/>
      <c r="D57" s="2"/>
      <c r="E57" s="2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2:22" s="4" customFormat="1" ht="18.600000000000001" customHeight="1" x14ac:dyDescent="0.25">
      <c r="B58" s="2"/>
      <c r="C58" s="2"/>
      <c r="D58" s="2"/>
      <c r="E58" s="2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2:22" s="4" customFormat="1" ht="18.600000000000001" customHeight="1" x14ac:dyDescent="0.25">
      <c r="B59" s="2"/>
      <c r="C59" s="2"/>
      <c r="D59" s="2"/>
      <c r="E59" s="2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2:22" s="4" customFormat="1" ht="18.600000000000001" customHeight="1" x14ac:dyDescent="0.25">
      <c r="B60" s="2"/>
      <c r="C60" s="2"/>
      <c r="D60" s="2"/>
      <c r="E60" s="2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2:22" s="4" customFormat="1" ht="18.600000000000001" customHeight="1" x14ac:dyDescent="0.25">
      <c r="B61" s="2"/>
      <c r="C61" s="2"/>
      <c r="D61" s="2"/>
      <c r="E61" s="2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2:22" s="4" customFormat="1" ht="18.600000000000001" customHeight="1" x14ac:dyDescent="0.25">
      <c r="B62" s="2"/>
      <c r="C62" s="2"/>
      <c r="D62" s="2"/>
      <c r="E62" s="2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2:22" s="4" customFormat="1" ht="18.600000000000001" customHeight="1" x14ac:dyDescent="0.25">
      <c r="B63" s="2"/>
      <c r="C63" s="2"/>
      <c r="D63" s="2"/>
      <c r="E63" s="2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2:22" s="4" customFormat="1" ht="18.600000000000001" customHeight="1" x14ac:dyDescent="0.25">
      <c r="B64" s="2"/>
      <c r="C64" s="2"/>
      <c r="D64" s="2"/>
      <c r="E64" s="2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2:22" s="4" customFormat="1" ht="18.600000000000001" customHeight="1" x14ac:dyDescent="0.25">
      <c r="B65" s="2"/>
      <c r="C65" s="2"/>
      <c r="D65" s="2"/>
      <c r="E65" s="2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2:22" s="4" customFormat="1" ht="18.600000000000001" customHeight="1" x14ac:dyDescent="0.25">
      <c r="B66" s="2"/>
      <c r="C66" s="2"/>
      <c r="D66" s="2"/>
      <c r="E66" s="2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2:22" s="4" customFormat="1" ht="18.600000000000001" customHeight="1" x14ac:dyDescent="0.25">
      <c r="B67" s="2"/>
      <c r="C67" s="2"/>
      <c r="D67" s="2"/>
      <c r="E67" s="2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2:22" s="4" customFormat="1" ht="18.600000000000001" customHeight="1" x14ac:dyDescent="0.25">
      <c r="B68" s="2"/>
      <c r="C68" s="2"/>
      <c r="D68" s="2"/>
      <c r="E68" s="2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2:22" s="4" customFormat="1" ht="18.600000000000001" customHeight="1" x14ac:dyDescent="0.25">
      <c r="B69" s="2"/>
      <c r="C69" s="2"/>
      <c r="D69" s="2"/>
      <c r="E69" s="2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2:22" s="4" customFormat="1" ht="18.600000000000001" customHeight="1" x14ac:dyDescent="0.25">
      <c r="B70" s="2"/>
      <c r="C70" s="2"/>
      <c r="D70" s="2"/>
      <c r="E70" s="2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2:22" s="4" customFormat="1" ht="19.149999999999999" customHeight="1" x14ac:dyDescent="0.25">
      <c r="B71" s="2"/>
      <c r="C71" s="2"/>
      <c r="D71" s="2"/>
      <c r="E71" s="2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2:22" s="4" customFormat="1" ht="18.600000000000001" customHeight="1" x14ac:dyDescent="0.25">
      <c r="B72" s="2"/>
      <c r="C72" s="2"/>
      <c r="D72" s="2"/>
      <c r="E72" s="2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2:22" s="4" customFormat="1" ht="18.600000000000001" customHeight="1" x14ac:dyDescent="0.25">
      <c r="B73" s="2"/>
      <c r="C73" s="2"/>
      <c r="D73" s="2"/>
      <c r="E73" s="2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</sheetData>
  <customSheetViews>
    <customSheetView guid="{C78804EC-14F7-46C5-9444-E096CDC58DC2}" scale="90" fitToPage="1">
      <selection activeCell="M26" sqref="M26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scale="90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scale="90" fitToPage="1">
      <selection activeCell="O25" sqref="O25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scale="90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scale="90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scale="90" fitToPage="1">
      <selection activeCell="U13" sqref="U13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cale="90" showPageBreaks="1" fitToPage="1">
      <selection activeCell="K29" sqref="K29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cale="90" showPageBreaks="1" fitToPage="1">
      <selection activeCell="M26" sqref="M26"/>
      <rowBreaks count="1" manualBreakCount="1">
        <brk id="28" max="16383" man="1"/>
      </rowBreaks>
      <pageMargins left="0.59055118110236227" right="0.59055118110236227" top="1.1811023622047245" bottom="0.59055118110236227" header="0.11811023622047245" footer="0.31496062992125984"/>
      <pageSetup paperSize="9" scale="49" fitToHeight="0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23">
    <mergeCell ref="A14:B14"/>
    <mergeCell ref="A15:B15"/>
    <mergeCell ref="A16:B16"/>
    <mergeCell ref="A17:B17"/>
    <mergeCell ref="A12:B12"/>
    <mergeCell ref="A13:B13"/>
    <mergeCell ref="A7:B7"/>
    <mergeCell ref="A8:B8"/>
    <mergeCell ref="A9:B9"/>
    <mergeCell ref="A10:B10"/>
    <mergeCell ref="A11:B11"/>
    <mergeCell ref="O4:P4"/>
    <mergeCell ref="Q4:R4"/>
    <mergeCell ref="S4:T4"/>
    <mergeCell ref="U4:V4"/>
    <mergeCell ref="A5:B5"/>
    <mergeCell ref="K4:L4"/>
    <mergeCell ref="M4:N4"/>
    <mergeCell ref="A6:B6"/>
    <mergeCell ref="C4:D4"/>
    <mergeCell ref="E4:F4"/>
    <mergeCell ref="G4:H4"/>
    <mergeCell ref="I4:J4"/>
  </mergeCells>
  <pageMargins left="0.59055118110236227" right="0.59055118110236227" top="1.1811023622047245" bottom="0.59055118110236227" header="0.11811023622047245" footer="0.31496062992125984"/>
  <pageSetup paperSize="9" scale="49" fitToHeight="0" orientation="landscape" r:id="rId9"/>
  <headerFooter>
    <oddHeader>&amp;L&amp;G</oddHeader>
    <oddFooter>&amp;L&amp;"DIN Offc Light,Standard"&amp;7&amp;F / Version &amp;D&amp;R&amp;"DIN Offc Light,Standard"&amp;7Seite &amp;P von &amp;N</oddFooter>
  </headerFooter>
  <rowBreaks count="1" manualBreakCount="1">
    <brk id="28" max="16383" man="1"/>
  </rowBreaks>
  <legacyDrawingHF r:id="rId1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8"/>
  <sheetViews>
    <sheetView zoomScaleNormal="100" workbookViewId="0">
      <selection activeCell="G27" sqref="G27"/>
    </sheetView>
  </sheetViews>
  <sheetFormatPr baseColWidth="10" defaultColWidth="11.42578125" defaultRowHeight="16.5" x14ac:dyDescent="0.25"/>
  <cols>
    <col min="1" max="1" width="14.5703125" style="150" customWidth="1"/>
    <col min="2" max="2" width="14.140625" style="144" bestFit="1" customWidth="1"/>
    <col min="3" max="9" width="13.7109375" style="144" customWidth="1"/>
    <col min="10" max="10" width="14.7109375" style="144" customWidth="1"/>
    <col min="11" max="11" width="9.7109375" style="144" customWidth="1"/>
    <col min="12" max="12" width="15.5703125" style="143" bestFit="1" customWidth="1"/>
    <col min="13" max="15" width="11.42578125" style="144"/>
    <col min="16" max="16" width="13.85546875" style="144" bestFit="1" customWidth="1"/>
    <col min="17" max="17" width="12.42578125" style="144" bestFit="1" customWidth="1"/>
    <col min="18" max="16384" width="11.42578125" style="144"/>
  </cols>
  <sheetData>
    <row r="1" spans="1:16" s="140" customFormat="1" ht="34.15" customHeight="1" x14ac:dyDescent="0.25">
      <c r="A1" s="157" t="s">
        <v>122</v>
      </c>
      <c r="I1" s="141"/>
      <c r="L1" s="141"/>
    </row>
    <row r="2" spans="1:16" s="146" customFormat="1" x14ac:dyDescent="0.2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4"/>
      <c r="L2" s="143"/>
      <c r="M2" s="144"/>
    </row>
    <row r="3" spans="1:16" s="146" customFormat="1" ht="17.25" thickBot="1" x14ac:dyDescent="0.3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3"/>
      <c r="L3" s="143"/>
      <c r="M3" s="144"/>
    </row>
    <row r="4" spans="1:16" s="142" customFormat="1" ht="18" customHeight="1" x14ac:dyDescent="0.25">
      <c r="A4" s="473" t="s">
        <v>46</v>
      </c>
      <c r="B4" s="158" t="s">
        <v>20</v>
      </c>
      <c r="C4" s="158" t="s">
        <v>23</v>
      </c>
      <c r="D4" s="158" t="s">
        <v>24</v>
      </c>
      <c r="E4" s="158" t="s">
        <v>53</v>
      </c>
      <c r="F4" s="158" t="s">
        <v>25</v>
      </c>
      <c r="G4" s="158" t="s">
        <v>30</v>
      </c>
      <c r="H4" s="158" t="s">
        <v>2</v>
      </c>
      <c r="I4" s="158" t="s">
        <v>26</v>
      </c>
      <c r="J4" s="158" t="s">
        <v>45</v>
      </c>
      <c r="K4" s="475" t="s">
        <v>49</v>
      </c>
      <c r="L4" s="477" t="s">
        <v>50</v>
      </c>
      <c r="M4" s="144"/>
      <c r="N4" s="145"/>
      <c r="O4" s="144"/>
      <c r="P4" s="229"/>
    </row>
    <row r="5" spans="1:16" s="142" customFormat="1" ht="27" customHeight="1" x14ac:dyDescent="0.25">
      <c r="A5" s="474"/>
      <c r="B5" s="159" t="s">
        <v>47</v>
      </c>
      <c r="C5" s="159" t="s">
        <v>47</v>
      </c>
      <c r="D5" s="159" t="s">
        <v>47</v>
      </c>
      <c r="E5" s="159" t="s">
        <v>47</v>
      </c>
      <c r="F5" s="159" t="s">
        <v>47</v>
      </c>
      <c r="G5" s="159" t="s">
        <v>47</v>
      </c>
      <c r="H5" s="159" t="s">
        <v>47</v>
      </c>
      <c r="I5" s="159" t="s">
        <v>47</v>
      </c>
      <c r="J5" s="159" t="s">
        <v>51</v>
      </c>
      <c r="K5" s="476"/>
      <c r="L5" s="478"/>
      <c r="M5" s="144"/>
      <c r="N5" s="145"/>
      <c r="O5" s="144"/>
      <c r="P5" s="229"/>
    </row>
    <row r="6" spans="1:16" s="147" customFormat="1" ht="18.600000000000001" customHeight="1" x14ac:dyDescent="0.25">
      <c r="A6" s="171">
        <v>2009</v>
      </c>
      <c r="B6" s="163">
        <v>765914.22</v>
      </c>
      <c r="C6" s="19">
        <v>776262.5</v>
      </c>
      <c r="D6" s="19">
        <v>159128.20000000001</v>
      </c>
      <c r="E6" s="19"/>
      <c r="F6" s="19">
        <v>402224.78</v>
      </c>
      <c r="G6" s="19">
        <v>79395.899999999994</v>
      </c>
      <c r="H6" s="19">
        <v>357666.25</v>
      </c>
      <c r="I6" s="19">
        <v>127661.3</v>
      </c>
      <c r="J6" s="182">
        <f>B6+C6+D6+F6+G6+H6+I6</f>
        <v>2668253.15</v>
      </c>
      <c r="K6" s="164"/>
      <c r="L6" s="160">
        <v>45.54</v>
      </c>
      <c r="M6" s="144"/>
      <c r="N6" s="145"/>
      <c r="O6" s="144"/>
      <c r="P6" s="229"/>
    </row>
    <row r="7" spans="1:16" s="147" customFormat="1" ht="18.600000000000001" customHeight="1" x14ac:dyDescent="0.25">
      <c r="A7" s="172" t="s">
        <v>48</v>
      </c>
      <c r="B7" s="80">
        <v>1113854.8327137546</v>
      </c>
      <c r="C7" s="19">
        <v>700302.55576208176</v>
      </c>
      <c r="D7" s="19">
        <v>136123.42007434941</v>
      </c>
      <c r="E7" s="19"/>
      <c r="F7" s="19">
        <v>542363.01115241635</v>
      </c>
      <c r="G7" s="19">
        <v>199201.95167286246</v>
      </c>
      <c r="H7" s="19">
        <v>750026.30111524172</v>
      </c>
      <c r="I7" s="19">
        <v>119139.03345724907</v>
      </c>
      <c r="J7" s="182">
        <f t="shared" ref="J7:J16" si="0">B7+C7+D7+F7+G7+H7+I7</f>
        <v>3561011.105947955</v>
      </c>
      <c r="K7" s="283">
        <f>(100/J6*J7)-100</f>
        <v>33.458517830212429</v>
      </c>
      <c r="L7" s="161">
        <v>45.12</v>
      </c>
      <c r="M7" s="144"/>
      <c r="N7" s="148"/>
      <c r="O7" s="144"/>
      <c r="P7" s="229"/>
    </row>
    <row r="8" spans="1:16" s="147" customFormat="1" ht="18.600000000000001" customHeight="1" x14ac:dyDescent="0.25">
      <c r="A8" s="172">
        <v>2011</v>
      </c>
      <c r="B8" s="80">
        <v>1107949.1171003717</v>
      </c>
      <c r="C8" s="19">
        <v>890175.60408921947</v>
      </c>
      <c r="D8" s="19">
        <v>180010.50185873604</v>
      </c>
      <c r="E8" s="19"/>
      <c r="F8" s="19">
        <v>520873.09479553916</v>
      </c>
      <c r="G8" s="19">
        <v>279049.44237918215</v>
      </c>
      <c r="H8" s="19">
        <v>829293.86617100367</v>
      </c>
      <c r="I8" s="19">
        <v>128764.86988847583</v>
      </c>
      <c r="J8" s="183">
        <f t="shared" si="0"/>
        <v>3936116.4962825277</v>
      </c>
      <c r="K8" s="283">
        <f t="shared" ref="K8:K17" si="1">(100/J7*J8)-100</f>
        <v>10.533676508563374</v>
      </c>
      <c r="L8" s="161">
        <v>41.28</v>
      </c>
      <c r="M8" s="144"/>
      <c r="N8" s="145"/>
      <c r="O8" s="144"/>
      <c r="P8" s="229"/>
    </row>
    <row r="9" spans="1:16" s="147" customFormat="1" ht="18.600000000000001" customHeight="1" x14ac:dyDescent="0.25">
      <c r="A9" s="172">
        <v>2012</v>
      </c>
      <c r="B9" s="80">
        <v>1262801.7592592593</v>
      </c>
      <c r="C9" s="19">
        <v>841552.59259259258</v>
      </c>
      <c r="D9" s="19">
        <v>180857.3148148148</v>
      </c>
      <c r="E9" s="19"/>
      <c r="F9" s="19">
        <v>519307.77777777775</v>
      </c>
      <c r="G9" s="19">
        <v>257983.47222222225</v>
      </c>
      <c r="H9" s="19">
        <v>830185.50925925933</v>
      </c>
      <c r="I9" s="19">
        <v>169559.35185185185</v>
      </c>
      <c r="J9" s="183">
        <f t="shared" si="0"/>
        <v>4062247.7777777771</v>
      </c>
      <c r="K9" s="283">
        <f t="shared" si="1"/>
        <v>3.2044600716054532</v>
      </c>
      <c r="L9" s="161">
        <v>42.03</v>
      </c>
      <c r="M9" s="144"/>
      <c r="N9" s="145"/>
      <c r="O9" s="144"/>
      <c r="P9" s="229"/>
    </row>
    <row r="10" spans="1:16" s="147" customFormat="1" ht="18.600000000000001" customHeight="1" x14ac:dyDescent="0.25">
      <c r="A10" s="172">
        <v>2013</v>
      </c>
      <c r="B10" s="80">
        <v>1247170.2314814813</v>
      </c>
      <c r="C10" s="19">
        <v>803203.88888888888</v>
      </c>
      <c r="D10" s="19">
        <v>175825.55555555559</v>
      </c>
      <c r="E10" s="19"/>
      <c r="F10" s="19">
        <v>535238.59259259258</v>
      </c>
      <c r="G10" s="170">
        <v>348104.8055555555</v>
      </c>
      <c r="H10" s="19">
        <v>796817.87037037034</v>
      </c>
      <c r="I10" s="19">
        <v>210992.40740740742</v>
      </c>
      <c r="J10" s="183">
        <f t="shared" si="0"/>
        <v>4117353.3518518517</v>
      </c>
      <c r="K10" s="283">
        <f t="shared" si="1"/>
        <v>1.3565291210330912</v>
      </c>
      <c r="L10" s="161">
        <v>45.12</v>
      </c>
      <c r="M10" s="144"/>
      <c r="N10" s="145"/>
      <c r="O10" s="144"/>
      <c r="P10" s="229"/>
    </row>
    <row r="11" spans="1:16" s="147" customFormat="1" ht="18.600000000000001" customHeight="1" x14ac:dyDescent="0.25">
      <c r="A11" s="172">
        <v>2014</v>
      </c>
      <c r="B11" s="80">
        <v>1292656.2037037038</v>
      </c>
      <c r="C11" s="19">
        <v>838752.12962962955</v>
      </c>
      <c r="D11" s="19">
        <v>188712.54629629632</v>
      </c>
      <c r="E11" s="19"/>
      <c r="F11" s="19">
        <v>615417.54629629641</v>
      </c>
      <c r="G11" s="19">
        <v>347623.28703703702</v>
      </c>
      <c r="H11" s="19">
        <v>790610.60185185191</v>
      </c>
      <c r="I11" s="19">
        <v>108487.96296296295</v>
      </c>
      <c r="J11" s="183">
        <f t="shared" si="0"/>
        <v>4182260.2777777785</v>
      </c>
      <c r="K11" s="283">
        <f t="shared" si="1"/>
        <v>1.5764235026545208</v>
      </c>
      <c r="L11" s="161">
        <v>43.46</v>
      </c>
      <c r="M11" s="144"/>
      <c r="N11" s="145"/>
      <c r="O11" s="144"/>
      <c r="P11" s="229"/>
    </row>
    <row r="12" spans="1:16" s="147" customFormat="1" ht="18.600000000000001" customHeight="1" x14ac:dyDescent="0.25">
      <c r="A12" s="172">
        <v>2015</v>
      </c>
      <c r="B12" s="80">
        <v>1293206.0648148148</v>
      </c>
      <c r="C12" s="19">
        <v>972928.42592592607</v>
      </c>
      <c r="D12" s="19">
        <v>230142.73148148149</v>
      </c>
      <c r="E12" s="19"/>
      <c r="F12" s="19">
        <v>702665.41666666663</v>
      </c>
      <c r="G12" s="19">
        <v>305247.54629629629</v>
      </c>
      <c r="H12" s="19">
        <v>810327.40740740742</v>
      </c>
      <c r="I12" s="19">
        <v>253387.40740740742</v>
      </c>
      <c r="J12" s="183">
        <f t="shared" si="0"/>
        <v>4567905</v>
      </c>
      <c r="K12" s="283">
        <f t="shared" si="1"/>
        <v>9.2209641822467319</v>
      </c>
      <c r="L12" s="161">
        <v>43.22</v>
      </c>
      <c r="M12" s="144"/>
      <c r="N12" s="145"/>
      <c r="O12" s="144"/>
      <c r="P12" s="229"/>
    </row>
    <row r="13" spans="1:16" s="147" customFormat="1" ht="18.600000000000001" customHeight="1" x14ac:dyDescent="0.25">
      <c r="A13" s="172">
        <v>2016</v>
      </c>
      <c r="B13" s="169">
        <v>1371310.7407407407</v>
      </c>
      <c r="C13" s="19">
        <v>953607.77777777764</v>
      </c>
      <c r="D13" s="19">
        <v>213920.23148148146</v>
      </c>
      <c r="E13" s="19"/>
      <c r="F13" s="19">
        <v>768301.9907407409</v>
      </c>
      <c r="G13" s="19">
        <v>311877.22222222219</v>
      </c>
      <c r="H13" s="19">
        <v>740851.29629629618</v>
      </c>
      <c r="I13" s="19">
        <v>216036.66666666669</v>
      </c>
      <c r="J13" s="183">
        <f t="shared" si="0"/>
        <v>4575905.9259259263</v>
      </c>
      <c r="K13" s="283">
        <f t="shared" si="1"/>
        <v>0.17515526102066303</v>
      </c>
      <c r="L13" s="161">
        <v>42.21</v>
      </c>
      <c r="M13" s="144"/>
      <c r="N13" s="145"/>
      <c r="O13" s="144"/>
      <c r="P13" s="229"/>
    </row>
    <row r="14" spans="1:16" s="147" customFormat="1" ht="18.600000000000001" customHeight="1" x14ac:dyDescent="0.25">
      <c r="A14" s="172">
        <v>2017</v>
      </c>
      <c r="B14" s="80">
        <v>1338448.0501392758</v>
      </c>
      <c r="C14" s="19">
        <v>1052895.3240740742</v>
      </c>
      <c r="D14" s="19">
        <v>248394.53703703708</v>
      </c>
      <c r="E14" s="19"/>
      <c r="F14" s="19">
        <v>769078.33333333337</v>
      </c>
      <c r="G14" s="19">
        <v>282599.12037037034</v>
      </c>
      <c r="H14" s="19">
        <v>824060.01851851854</v>
      </c>
      <c r="I14" s="19">
        <v>211605.09259259258</v>
      </c>
      <c r="J14" s="183">
        <f t="shared" si="0"/>
        <v>4727080.4760652017</v>
      </c>
      <c r="K14" s="283">
        <f t="shared" si="1"/>
        <v>3.3037075627529617</v>
      </c>
      <c r="L14" s="161">
        <v>42.83</v>
      </c>
      <c r="M14" s="144"/>
      <c r="N14" s="145"/>
      <c r="O14" s="144"/>
      <c r="P14" s="229"/>
    </row>
    <row r="15" spans="1:16" s="147" customFormat="1" ht="18.600000000000001" customHeight="1" x14ac:dyDescent="0.25">
      <c r="A15" s="172">
        <v>2018</v>
      </c>
      <c r="B15" s="80">
        <v>1304911.095636026</v>
      </c>
      <c r="C15" s="170">
        <v>1282862.7669452182</v>
      </c>
      <c r="D15" s="170">
        <v>289065.83101207053</v>
      </c>
      <c r="E15" s="19"/>
      <c r="F15" s="170">
        <v>796041.87558031559</v>
      </c>
      <c r="G15" s="19">
        <v>276561.51346332399</v>
      </c>
      <c r="H15" s="170">
        <v>892229.29433611885</v>
      </c>
      <c r="I15" s="170">
        <v>274674.93036211701</v>
      </c>
      <c r="J15" s="164">
        <f t="shared" si="0"/>
        <v>5116347.3073351905</v>
      </c>
      <c r="K15" s="283">
        <f t="shared" si="1"/>
        <v>8.2348255596869535</v>
      </c>
      <c r="L15" s="161">
        <v>44.25</v>
      </c>
      <c r="M15" s="144"/>
      <c r="N15" s="145"/>
      <c r="O15" s="144"/>
      <c r="P15" s="229"/>
    </row>
    <row r="16" spans="1:16" s="147" customFormat="1" ht="18.600000000000001" customHeight="1" x14ac:dyDescent="0.25">
      <c r="A16" s="172">
        <v>2019</v>
      </c>
      <c r="B16" s="80">
        <v>1436096.35097493</v>
      </c>
      <c r="C16" s="19">
        <v>1136138.7650882078</v>
      </c>
      <c r="D16" s="19">
        <v>253088.30083565463</v>
      </c>
      <c r="E16" s="19"/>
      <c r="F16" s="19">
        <v>813889.69359331473</v>
      </c>
      <c r="G16" s="19">
        <v>259024.09470752091</v>
      </c>
      <c r="H16" s="19">
        <v>842220.42711234919</v>
      </c>
      <c r="I16" s="19">
        <v>227878.62581244195</v>
      </c>
      <c r="J16" s="183">
        <f t="shared" si="0"/>
        <v>4968336.2581244195</v>
      </c>
      <c r="K16" s="284">
        <f t="shared" si="1"/>
        <v>-2.8929046509131808</v>
      </c>
      <c r="L16" s="161">
        <v>45.6</v>
      </c>
      <c r="M16" s="144"/>
      <c r="N16" s="145"/>
      <c r="O16" s="144"/>
      <c r="P16" s="229"/>
    </row>
    <row r="17" spans="1:16" s="147" customFormat="1" ht="18.600000000000001" customHeight="1" x14ac:dyDescent="0.25">
      <c r="A17" s="172">
        <v>2020</v>
      </c>
      <c r="B17" s="80">
        <v>1057005.25</v>
      </c>
      <c r="C17" s="19">
        <v>1238610.5</v>
      </c>
      <c r="D17" s="19">
        <v>179706.13</v>
      </c>
      <c r="E17" s="19">
        <v>102362.12</v>
      </c>
      <c r="F17" s="19">
        <v>473573.63</v>
      </c>
      <c r="G17" s="19">
        <v>179097.45</v>
      </c>
      <c r="H17" s="19">
        <v>727928.3</v>
      </c>
      <c r="I17" s="19">
        <v>269176.51</v>
      </c>
      <c r="J17" s="183">
        <f>B17+C17+D17+F17+G17+H17+I17+E17</f>
        <v>4227459.8899999997</v>
      </c>
      <c r="K17" s="284">
        <f t="shared" si="1"/>
        <v>-14.911961059658751</v>
      </c>
      <c r="L17" s="161">
        <v>43.29</v>
      </c>
      <c r="M17" s="144"/>
      <c r="N17" s="145"/>
      <c r="O17" s="144"/>
      <c r="P17" s="229"/>
    </row>
    <row r="18" spans="1:16" s="147" customFormat="1" ht="18.600000000000001" customHeight="1" x14ac:dyDescent="0.25">
      <c r="A18" s="172" t="s">
        <v>65</v>
      </c>
      <c r="B18" s="173">
        <v>1085074.8999999999</v>
      </c>
      <c r="C18" s="174">
        <v>1283313.5</v>
      </c>
      <c r="D18" s="174">
        <v>163511.1</v>
      </c>
      <c r="E18" s="174">
        <v>80524.600000000006</v>
      </c>
      <c r="F18" s="174">
        <v>575115.05000000005</v>
      </c>
      <c r="G18" s="174">
        <v>193571.55</v>
      </c>
      <c r="H18" s="174">
        <v>1109220.69</v>
      </c>
      <c r="I18" s="174">
        <v>189426.5</v>
      </c>
      <c r="J18" s="183">
        <f>SUM(B18:I18)</f>
        <v>4679757.8900000006</v>
      </c>
      <c r="K18" s="285">
        <f>(100/J17*J18)-100</f>
        <v>10.699048879680831</v>
      </c>
      <c r="L18" s="175">
        <v>49.14</v>
      </c>
      <c r="M18" s="144"/>
      <c r="N18" s="145"/>
      <c r="O18" s="144"/>
    </row>
    <row r="19" spans="1:16" s="147" customFormat="1" ht="18.600000000000001" customHeight="1" x14ac:dyDescent="0.25">
      <c r="A19" s="172" t="s">
        <v>52</v>
      </c>
      <c r="B19" s="80">
        <v>1865998.9</v>
      </c>
      <c r="C19" s="80">
        <v>1723530.0000000002</v>
      </c>
      <c r="D19" s="80">
        <v>124907.85</v>
      </c>
      <c r="E19" s="80">
        <v>116153.8</v>
      </c>
      <c r="F19" s="80">
        <v>1133372.25</v>
      </c>
      <c r="G19" s="80">
        <v>439209.8</v>
      </c>
      <c r="H19" s="80">
        <v>1354943.9500000002</v>
      </c>
      <c r="I19" s="170">
        <v>341615</v>
      </c>
      <c r="J19" s="183">
        <v>7099731.5500000007</v>
      </c>
      <c r="K19" s="285">
        <v>67.943203122856858</v>
      </c>
      <c r="L19" s="161">
        <v>44.1</v>
      </c>
      <c r="M19" s="144"/>
      <c r="N19" s="145"/>
      <c r="O19" s="144"/>
      <c r="P19" s="229"/>
    </row>
    <row r="20" spans="1:16" s="147" customFormat="1" ht="18.600000000000001" customHeight="1" thickBot="1" x14ac:dyDescent="0.3">
      <c r="A20" s="172" t="s">
        <v>66</v>
      </c>
      <c r="B20" s="173">
        <f>'Jahresumsatz Monat 2023'!C18</f>
        <v>2484457.9300000002</v>
      </c>
      <c r="C20" s="80">
        <f>'Jahresumsatz Monat 2023'!E18</f>
        <v>1775014.0010000002</v>
      </c>
      <c r="D20" s="80">
        <f>'Jahresumsatz Monat 2023'!G18</f>
        <v>141249.38</v>
      </c>
      <c r="E20" s="80">
        <f>'Jahresumsatz Monat 2023'!I18</f>
        <v>129542.8</v>
      </c>
      <c r="F20" s="80">
        <f>'Jahresumsatz Monat 2023'!K18</f>
        <v>1388599.8</v>
      </c>
      <c r="G20" s="80">
        <f>'Jahresumsatz Monat 2023'!M18</f>
        <v>1009545.95</v>
      </c>
      <c r="H20" s="80">
        <f>'Jahresumsatz Monat 2023'!O18</f>
        <v>2031906.9700000002</v>
      </c>
      <c r="I20" s="80">
        <f>'Jahresumsatz Monat 2023'!S18</f>
        <v>366711.15</v>
      </c>
      <c r="J20" s="183">
        <f>SUM(B20:I20)</f>
        <v>9327027.9810000006</v>
      </c>
      <c r="K20" s="285">
        <f>(100/J19*J20)-100</f>
        <v>31.371558421811017</v>
      </c>
      <c r="L20" s="175">
        <v>43.03</v>
      </c>
      <c r="M20" s="144"/>
      <c r="N20" s="145"/>
      <c r="O20" s="144"/>
    </row>
    <row r="21" spans="1:16" s="149" customFormat="1" ht="30" customHeight="1" thickBot="1" x14ac:dyDescent="0.3">
      <c r="A21" s="165" t="s">
        <v>16</v>
      </c>
      <c r="B21" s="166">
        <f>SUM(B6:B20)</f>
        <v>20026855.646564357</v>
      </c>
      <c r="C21" s="167">
        <f>SUM(C6:C20)</f>
        <v>16269150.331773618</v>
      </c>
      <c r="D21" s="167">
        <f>SUM(D6:D20)</f>
        <v>2864643.6304474771</v>
      </c>
      <c r="E21" s="167">
        <f>SUM(E6:E19)</f>
        <v>299040.52</v>
      </c>
      <c r="F21" s="167">
        <f>SUM(F6:F20)</f>
        <v>10556062.842528995</v>
      </c>
      <c r="G21" s="167">
        <f>SUM(G6:G20)</f>
        <v>4768093.1059265928</v>
      </c>
      <c r="H21" s="167">
        <f>SUM(H6:H20)</f>
        <v>13688288.75243842</v>
      </c>
      <c r="I21" s="167">
        <f>SUM(I6:I20)</f>
        <v>3215116.8084091726</v>
      </c>
      <c r="J21" s="166">
        <f>SUM(J6:J19)</f>
        <v>62489766.457088634</v>
      </c>
      <c r="K21" s="168"/>
      <c r="L21" s="162"/>
      <c r="M21" s="144"/>
      <c r="N21" s="145"/>
      <c r="O21" s="144"/>
    </row>
    <row r="22" spans="1:16" ht="17.25" thickBot="1" x14ac:dyDescent="0.3">
      <c r="K22" s="143"/>
      <c r="L22" s="144"/>
      <c r="N22" s="145"/>
    </row>
    <row r="23" spans="1:16" ht="17.25" thickBot="1" x14ac:dyDescent="0.3">
      <c r="A23" s="150" t="s">
        <v>62</v>
      </c>
      <c r="B23" s="235">
        <f>B21/13</f>
        <v>1540527.3574280275</v>
      </c>
      <c r="C23" s="235">
        <f t="shared" ref="C23:J23" si="2">C21/13</f>
        <v>1251473.1024441244</v>
      </c>
      <c r="D23" s="235">
        <f t="shared" si="2"/>
        <v>220357.20234211363</v>
      </c>
      <c r="E23" s="235">
        <f t="shared" si="2"/>
        <v>23003.116923076923</v>
      </c>
      <c r="F23" s="235">
        <f t="shared" si="2"/>
        <v>812004.83404069196</v>
      </c>
      <c r="G23" s="235">
        <f t="shared" si="2"/>
        <v>366776.39276358404</v>
      </c>
      <c r="H23" s="235">
        <f t="shared" si="2"/>
        <v>1052945.2886491092</v>
      </c>
      <c r="I23" s="235">
        <f t="shared" si="2"/>
        <v>247316.67756993635</v>
      </c>
      <c r="J23" s="235">
        <f t="shared" si="2"/>
        <v>4806905.1120837415</v>
      </c>
    </row>
    <row r="24" spans="1:16" x14ac:dyDescent="0.25">
      <c r="B24" s="151"/>
      <c r="C24" s="153"/>
      <c r="D24" s="153"/>
      <c r="E24" s="153"/>
      <c r="J24" s="143"/>
      <c r="K24" s="143"/>
    </row>
    <row r="25" spans="1:16" ht="20.25" x14ac:dyDescent="0.25">
      <c r="B25" s="151"/>
      <c r="C25" s="154"/>
      <c r="D25" s="155"/>
      <c r="E25" s="155"/>
      <c r="K25" s="156"/>
      <c r="L25" s="152"/>
    </row>
    <row r="26" spans="1:16" x14ac:dyDescent="0.25">
      <c r="C26" s="153"/>
      <c r="D26" s="153"/>
      <c r="E26" s="153"/>
      <c r="J26" s="156"/>
      <c r="K26" s="156"/>
      <c r="L26" s="152"/>
    </row>
    <row r="27" spans="1:16" ht="20.25" x14ac:dyDescent="0.25">
      <c r="C27" s="154"/>
      <c r="D27" s="155"/>
      <c r="E27" s="155"/>
      <c r="J27" s="152"/>
      <c r="L27" s="237"/>
    </row>
    <row r="28" spans="1:16" x14ac:dyDescent="0.25">
      <c r="C28" s="143"/>
      <c r="D28" s="143"/>
      <c r="E28" s="143"/>
    </row>
  </sheetData>
  <customSheetViews>
    <customSheetView guid="{C78804EC-14F7-46C5-9444-E096CDC58DC2}" fitToPage="1">
      <selection activeCell="G27" sqref="G27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fitToPage="1">
      <selection activeCell="K27" sqref="K27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howPageBreaks="1" fitToPage="1">
      <selection activeCell="M28" sqref="M28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howPageBreaks="1" fitToPage="1">
      <selection activeCell="G27" sqref="G27"/>
      <rowBreaks count="1" manualBreakCount="1">
        <brk id="46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3">
    <mergeCell ref="A4:A5"/>
    <mergeCell ref="K4:K5"/>
    <mergeCell ref="L4:L5"/>
  </mergeCells>
  <pageMargins left="0.59055118110236227" right="0.59055118110236227" top="1.1811023622047245" bottom="0.59055118110236227" header="0.11811023622047245" footer="0.31496062992125984"/>
  <pageSetup paperSize="9" scale="81" fitToHeight="0" orientation="landscape" r:id="rId9"/>
  <headerFooter>
    <oddHeader>&amp;L&amp;G</oddHeader>
    <oddFooter>&amp;L&amp;"DIN Offc Light,Standard"&amp;7&amp;F / Version &amp;D&amp;R&amp;"DIN Offc Light,Standard"&amp;7Seite &amp;P von &amp;N</oddFooter>
  </headerFooter>
  <rowBreaks count="1" manualBreakCount="1">
    <brk id="46" max="16383" man="1"/>
  </rowBreaks>
  <legacyDrawingHF r:id="rId1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91"/>
  <sheetViews>
    <sheetView zoomScaleNormal="100" workbookViewId="0">
      <selection activeCell="S8" sqref="S8"/>
    </sheetView>
  </sheetViews>
  <sheetFormatPr baseColWidth="10" defaultColWidth="11.42578125" defaultRowHeight="16.5" x14ac:dyDescent="0.25"/>
  <cols>
    <col min="1" max="1" width="9.28515625" style="189" customWidth="1"/>
    <col min="2" max="2" width="9.28515625" style="187" customWidth="1"/>
    <col min="3" max="4" width="13.7109375" style="187" customWidth="1"/>
    <col min="5" max="5" width="7.7109375" style="191" customWidth="1"/>
    <col min="6" max="6" width="13.7109375" style="187" customWidth="1"/>
    <col min="7" max="7" width="7.7109375" style="191" customWidth="1"/>
    <col min="8" max="8" width="13.7109375" style="187" customWidth="1"/>
    <col min="9" max="9" width="9" style="191" bestFit="1" customWidth="1"/>
    <col min="10" max="10" width="13.7109375" style="187" customWidth="1"/>
    <col min="11" max="11" width="7.7109375" style="191" customWidth="1"/>
    <col min="12" max="12" width="13.7109375" style="187" customWidth="1"/>
    <col min="13" max="13" width="8" style="191" bestFit="1" customWidth="1"/>
    <col min="14" max="14" width="13" style="191" bestFit="1" customWidth="1"/>
    <col min="15" max="15" width="9" style="191" bestFit="1" customWidth="1"/>
    <col min="16" max="16" width="13.7109375" style="187" customWidth="1"/>
    <col min="17" max="17" width="9" style="191" bestFit="1" customWidth="1"/>
    <col min="18" max="16384" width="11.42578125" style="187"/>
  </cols>
  <sheetData>
    <row r="1" spans="1:17" ht="34.15" customHeight="1" x14ac:dyDescent="0.25">
      <c r="A1" s="186" t="s">
        <v>57</v>
      </c>
      <c r="E1" s="187"/>
      <c r="G1" s="187"/>
      <c r="H1" s="188"/>
      <c r="I1" s="187"/>
      <c r="J1" s="189"/>
      <c r="K1" s="187"/>
      <c r="L1" s="189"/>
      <c r="M1" s="187"/>
      <c r="N1" s="187"/>
      <c r="O1" s="187"/>
      <c r="P1" s="189"/>
      <c r="Q1" s="187"/>
    </row>
    <row r="2" spans="1:17" ht="21" thickBot="1" x14ac:dyDescent="0.3">
      <c r="A2" s="190"/>
      <c r="P2" s="404"/>
      <c r="Q2" s="405"/>
    </row>
    <row r="3" spans="1:17" s="195" customFormat="1" ht="19.149999999999999" customHeight="1" x14ac:dyDescent="0.25">
      <c r="A3" s="487" t="s">
        <v>45</v>
      </c>
      <c r="B3" s="488"/>
      <c r="C3" s="192">
        <v>2016</v>
      </c>
      <c r="D3" s="193">
        <v>2017</v>
      </c>
      <c r="E3" s="194" t="s">
        <v>19</v>
      </c>
      <c r="F3" s="193">
        <v>2018</v>
      </c>
      <c r="G3" s="194" t="s">
        <v>19</v>
      </c>
      <c r="H3" s="193">
        <v>2019</v>
      </c>
      <c r="I3" s="194" t="s">
        <v>19</v>
      </c>
      <c r="J3" s="193">
        <v>2020</v>
      </c>
      <c r="K3" s="194" t="s">
        <v>19</v>
      </c>
      <c r="L3" s="193">
        <v>2021</v>
      </c>
      <c r="M3" s="194" t="s">
        <v>19</v>
      </c>
      <c r="N3" s="402">
        <v>2022</v>
      </c>
      <c r="O3" s="339" t="s">
        <v>19</v>
      </c>
      <c r="P3" s="403">
        <v>2023</v>
      </c>
      <c r="Q3" s="194" t="s">
        <v>19</v>
      </c>
    </row>
    <row r="4" spans="1:17" s="198" customFormat="1" ht="18.600000000000001" customHeight="1" x14ac:dyDescent="0.25">
      <c r="A4" s="479" t="s">
        <v>31</v>
      </c>
      <c r="B4" s="489"/>
      <c r="C4" s="196">
        <v>204263.90000000002</v>
      </c>
      <c r="D4" s="196">
        <v>179373.3</v>
      </c>
      <c r="E4" s="196">
        <f>SUM(100/C4*D4)</f>
        <v>87.814489001727637</v>
      </c>
      <c r="F4" s="196">
        <v>219740.15000000002</v>
      </c>
      <c r="G4" s="196">
        <f>SUM(100/D4*F4)</f>
        <v>122.50438052932071</v>
      </c>
      <c r="H4" s="196">
        <v>201541</v>
      </c>
      <c r="I4" s="196">
        <f>SUM(100/F4*H4)</f>
        <v>91.717876773998725</v>
      </c>
      <c r="J4" s="196">
        <v>232934.2</v>
      </c>
      <c r="K4" s="196">
        <f>SUM(100/H4*J4)</f>
        <v>115.57658243235868</v>
      </c>
      <c r="L4" s="196">
        <v>54079.700000000004</v>
      </c>
      <c r="M4" s="196">
        <f>SUM(100/J4*L4)</f>
        <v>23.21672815756553</v>
      </c>
      <c r="N4" s="196">
        <v>126012.8</v>
      </c>
      <c r="O4" s="196">
        <v>233.01312692193201</v>
      </c>
      <c r="P4" s="196">
        <f>'01_23'!W42</f>
        <v>422125.75</v>
      </c>
      <c r="Q4" s="196">
        <f>SUM(100/N4*P4)</f>
        <v>334.98640614286802</v>
      </c>
    </row>
    <row r="5" spans="1:17" s="198" customFormat="1" ht="18.600000000000001" customHeight="1" x14ac:dyDescent="0.25">
      <c r="A5" s="479" t="s">
        <v>32</v>
      </c>
      <c r="B5" s="489"/>
      <c r="C5" s="199">
        <v>233986.1</v>
      </c>
      <c r="D5" s="196">
        <v>215691.40000000005</v>
      </c>
      <c r="E5" s="196">
        <f t="shared" ref="E5:E16" si="0">SUM(100/C5*D5)</f>
        <v>92.181287691875724</v>
      </c>
      <c r="F5" s="196">
        <v>234335.15</v>
      </c>
      <c r="G5" s="196">
        <f t="shared" ref="G5:G16" si="1">SUM(100/D5*F5)</f>
        <v>108.64371504844419</v>
      </c>
      <c r="H5" s="196">
        <v>240754.09999999998</v>
      </c>
      <c r="I5" s="196">
        <f t="shared" ref="I5:I16" si="2">SUM(100/F5*H5)</f>
        <v>102.7392177400616</v>
      </c>
      <c r="J5" s="196">
        <v>240468.54999999996</v>
      </c>
      <c r="K5" s="196">
        <f t="shared" ref="K5:K16" si="3">SUM(100/H5*J5)</f>
        <v>99.881393504825041</v>
      </c>
      <c r="L5" s="196">
        <v>15384.62</v>
      </c>
      <c r="M5" s="196">
        <f t="shared" ref="M5:M16" si="4">SUM(100/J5*L5)</f>
        <v>6.3977680241345505</v>
      </c>
      <c r="N5" s="196">
        <v>0</v>
      </c>
      <c r="O5" s="196">
        <v>0</v>
      </c>
      <c r="P5" s="196">
        <f>'02_23'!W38</f>
        <v>384517.45</v>
      </c>
      <c r="Q5" s="196" t="e">
        <f>SUM(100/N5*P5)</f>
        <v>#DIV/0!</v>
      </c>
    </row>
    <row r="6" spans="1:17" s="198" customFormat="1" ht="18.600000000000001" customHeight="1" x14ac:dyDescent="0.25">
      <c r="A6" s="479" t="s">
        <v>33</v>
      </c>
      <c r="B6" s="489"/>
      <c r="C6" s="199">
        <v>270561.1999999999</v>
      </c>
      <c r="D6" s="196">
        <v>334461.75</v>
      </c>
      <c r="E6" s="196">
        <f t="shared" si="0"/>
        <v>123.61778037649157</v>
      </c>
      <c r="F6" s="196">
        <v>294214</v>
      </c>
      <c r="G6" s="196">
        <f t="shared" si="1"/>
        <v>87.966411704776405</v>
      </c>
      <c r="H6" s="196">
        <v>336458.62000000005</v>
      </c>
      <c r="I6" s="196">
        <f t="shared" si="2"/>
        <v>114.35846696622188</v>
      </c>
      <c r="J6" s="196">
        <v>134204.19999999998</v>
      </c>
      <c r="K6" s="196">
        <f t="shared" si="3"/>
        <v>39.887282424210134</v>
      </c>
      <c r="L6" s="196">
        <v>130222.05000000002</v>
      </c>
      <c r="M6" s="196">
        <f t="shared" si="4"/>
        <v>97.032767975965015</v>
      </c>
      <c r="N6" s="196">
        <v>176143.85</v>
      </c>
      <c r="O6" s="196">
        <v>135.26422752521557</v>
      </c>
      <c r="P6" s="196">
        <f>'03_23'!W41</f>
        <v>528928.80000000005</v>
      </c>
      <c r="Q6" s="196">
        <f t="shared" ref="Q6:Q15" si="5">SUM(100/N6*P6)</f>
        <v>300.28229767885739</v>
      </c>
    </row>
    <row r="7" spans="1:17" s="198" customFormat="1" ht="18.600000000000001" customHeight="1" x14ac:dyDescent="0.25">
      <c r="A7" s="479" t="s">
        <v>34</v>
      </c>
      <c r="B7" s="480"/>
      <c r="C7" s="199">
        <v>399174.69999999995</v>
      </c>
      <c r="D7" s="196">
        <v>400480</v>
      </c>
      <c r="E7" s="196">
        <f t="shared" si="0"/>
        <v>100.3269996820941</v>
      </c>
      <c r="F7" s="196">
        <v>446260.2</v>
      </c>
      <c r="G7" s="196">
        <f t="shared" si="1"/>
        <v>111.43133240111865</v>
      </c>
      <c r="H7" s="196">
        <v>376600.7</v>
      </c>
      <c r="I7" s="196">
        <f t="shared" si="2"/>
        <v>84.390384802409002</v>
      </c>
      <c r="J7" s="196">
        <v>0</v>
      </c>
      <c r="K7" s="196">
        <f t="shared" si="3"/>
        <v>0</v>
      </c>
      <c r="L7" s="196">
        <v>302767.5</v>
      </c>
      <c r="M7" s="196" t="e">
        <f t="shared" si="4"/>
        <v>#DIV/0!</v>
      </c>
      <c r="N7" s="196">
        <v>323379.95</v>
      </c>
      <c r="O7" s="196">
        <v>106.80801274905663</v>
      </c>
      <c r="P7" s="196">
        <f>'04_23'!W40</f>
        <v>644276.071</v>
      </c>
      <c r="Q7" s="196">
        <f t="shared" si="5"/>
        <v>199.23191620259698</v>
      </c>
    </row>
    <row r="8" spans="1:17" s="198" customFormat="1" ht="18.600000000000001" customHeight="1" x14ac:dyDescent="0.25">
      <c r="A8" s="479" t="s">
        <v>35</v>
      </c>
      <c r="B8" s="480"/>
      <c r="C8" s="199">
        <v>511488.55000000005</v>
      </c>
      <c r="D8" s="196">
        <v>563147.32000000007</v>
      </c>
      <c r="E8" s="196">
        <f t="shared" si="0"/>
        <v>110.0996923587048</v>
      </c>
      <c r="F8" s="196">
        <v>546136.54999999993</v>
      </c>
      <c r="G8" s="196">
        <f t="shared" si="1"/>
        <v>96.97933926063962</v>
      </c>
      <c r="H8" s="196">
        <v>500817.39999999997</v>
      </c>
      <c r="I8" s="196">
        <f t="shared" si="2"/>
        <v>91.701864671024126</v>
      </c>
      <c r="J8" s="196">
        <v>297315.24999999994</v>
      </c>
      <c r="K8" s="196">
        <f t="shared" si="3"/>
        <v>59.365998465708252</v>
      </c>
      <c r="L8" s="196">
        <v>407951.68</v>
      </c>
      <c r="M8" s="196">
        <f t="shared" si="4"/>
        <v>137.21182482230563</v>
      </c>
      <c r="N8" s="196">
        <v>704030.39999999991</v>
      </c>
      <c r="O8" s="196">
        <v>172.57690910845125</v>
      </c>
      <c r="P8" s="196">
        <f>'05_23'!W41</f>
        <v>941132.3600000001</v>
      </c>
      <c r="Q8" s="196">
        <f t="shared" si="5"/>
        <v>133.67780141312082</v>
      </c>
    </row>
    <row r="9" spans="1:17" s="198" customFormat="1" ht="18.600000000000001" customHeight="1" x14ac:dyDescent="0.25">
      <c r="A9" s="479" t="s">
        <v>36</v>
      </c>
      <c r="B9" s="480"/>
      <c r="C9" s="199">
        <v>521007.1999999999</v>
      </c>
      <c r="D9" s="196">
        <v>695577.55</v>
      </c>
      <c r="E9" s="196">
        <f t="shared" si="0"/>
        <v>133.50632198556954</v>
      </c>
      <c r="F9" s="196">
        <v>670536.09999999986</v>
      </c>
      <c r="G9" s="196">
        <f t="shared" si="1"/>
        <v>96.399905373599225</v>
      </c>
      <c r="H9" s="196">
        <v>729953.15</v>
      </c>
      <c r="I9" s="196">
        <f t="shared" si="2"/>
        <v>108.86112619439881</v>
      </c>
      <c r="J9" s="196">
        <v>563135.66</v>
      </c>
      <c r="K9" s="196">
        <f t="shared" si="3"/>
        <v>77.146822367983489</v>
      </c>
      <c r="L9" s="196">
        <v>661507.81999999995</v>
      </c>
      <c r="M9" s="196">
        <f t="shared" si="4"/>
        <v>117.46864334608109</v>
      </c>
      <c r="N9" s="196">
        <v>962253</v>
      </c>
      <c r="O9" s="196">
        <v>145.46358650756392</v>
      </c>
      <c r="P9" s="196">
        <f>'06_23'!W40</f>
        <v>1240223.4899999998</v>
      </c>
      <c r="Q9" s="196">
        <f t="shared" si="5"/>
        <v>128.88746410767229</v>
      </c>
    </row>
    <row r="10" spans="1:17" s="198" customFormat="1" ht="18.600000000000001" customHeight="1" x14ac:dyDescent="0.25">
      <c r="A10" s="479" t="s">
        <v>37</v>
      </c>
      <c r="B10" s="480"/>
      <c r="C10" s="199">
        <v>732020.80000000016</v>
      </c>
      <c r="D10" s="196">
        <v>664239.20000000019</v>
      </c>
      <c r="E10" s="196">
        <f t="shared" si="0"/>
        <v>90.740481691230642</v>
      </c>
      <c r="F10" s="196">
        <v>824792.10000000009</v>
      </c>
      <c r="G10" s="196">
        <f t="shared" si="1"/>
        <v>124.17094624948359</v>
      </c>
      <c r="H10" s="196">
        <v>779466.42999999982</v>
      </c>
      <c r="I10" s="196">
        <f t="shared" si="2"/>
        <v>94.504594551766402</v>
      </c>
      <c r="J10" s="196">
        <v>893650.74999999988</v>
      </c>
      <c r="K10" s="196">
        <f t="shared" si="3"/>
        <v>114.64903626446107</v>
      </c>
      <c r="L10" s="196">
        <v>731008.39999999991</v>
      </c>
      <c r="M10" s="196">
        <f t="shared" si="4"/>
        <v>81.80023348047321</v>
      </c>
      <c r="N10" s="196">
        <v>1173916</v>
      </c>
      <c r="O10" s="196">
        <v>160.58857873589415</v>
      </c>
      <c r="P10" s="196">
        <f>'07_23'!W42</f>
        <v>1158136.3599999999</v>
      </c>
      <c r="Q10" s="196">
        <f t="shared" si="5"/>
        <v>98.655811829807234</v>
      </c>
    </row>
    <row r="11" spans="1:17" s="198" customFormat="1" ht="18.600000000000001" customHeight="1" x14ac:dyDescent="0.25">
      <c r="A11" s="479" t="s">
        <v>38</v>
      </c>
      <c r="B11" s="480"/>
      <c r="C11" s="199">
        <v>746475.29999999981</v>
      </c>
      <c r="D11" s="196">
        <v>736748.2</v>
      </c>
      <c r="E11" s="196">
        <f t="shared" si="0"/>
        <v>98.696929422848982</v>
      </c>
      <c r="F11" s="196">
        <v>776466.96000000008</v>
      </c>
      <c r="G11" s="196">
        <f t="shared" si="1"/>
        <v>105.39109019879521</v>
      </c>
      <c r="H11" s="196">
        <v>774217.49999999988</v>
      </c>
      <c r="I11" s="196">
        <f t="shared" si="2"/>
        <v>99.7102954644715</v>
      </c>
      <c r="J11" s="196">
        <v>865526.24999999988</v>
      </c>
      <c r="K11" s="196">
        <f t="shared" si="3"/>
        <v>111.79368200796287</v>
      </c>
      <c r="L11" s="196">
        <v>782280.45000000007</v>
      </c>
      <c r="M11" s="196">
        <f t="shared" si="4"/>
        <v>90.382059469600165</v>
      </c>
      <c r="N11" s="196">
        <v>1065671.55</v>
      </c>
      <c r="O11" s="196">
        <v>136.22627920715647</v>
      </c>
      <c r="P11" s="196">
        <f>'08_23'!W41</f>
        <v>1114712.05</v>
      </c>
      <c r="Q11" s="196">
        <f t="shared" si="5"/>
        <v>104.60184003223132</v>
      </c>
    </row>
    <row r="12" spans="1:17" s="198" customFormat="1" ht="18.600000000000001" customHeight="1" x14ac:dyDescent="0.25">
      <c r="A12" s="479" t="s">
        <v>39</v>
      </c>
      <c r="B12" s="480"/>
      <c r="C12" s="199">
        <v>588464.65</v>
      </c>
      <c r="D12" s="196">
        <v>448978.84999999986</v>
      </c>
      <c r="E12" s="196">
        <f t="shared" si="0"/>
        <v>76.296656052321893</v>
      </c>
      <c r="F12" s="196">
        <v>580902.35000000009</v>
      </c>
      <c r="G12" s="196">
        <f t="shared" si="1"/>
        <v>129.38300991238236</v>
      </c>
      <c r="H12" s="196">
        <v>523632.47999999986</v>
      </c>
      <c r="I12" s="196">
        <f t="shared" si="2"/>
        <v>90.141222530774712</v>
      </c>
      <c r="J12" s="196">
        <v>657442.69999999984</v>
      </c>
      <c r="K12" s="196">
        <f t="shared" si="3"/>
        <v>125.5542245966102</v>
      </c>
      <c r="L12" s="196">
        <v>632187.60000000009</v>
      </c>
      <c r="M12" s="196">
        <f t="shared" si="4"/>
        <v>96.158585379379872</v>
      </c>
      <c r="N12" s="196">
        <v>854302.45000000007</v>
      </c>
      <c r="O12" s="196">
        <v>135.13432563372012</v>
      </c>
      <c r="P12" s="196">
        <f>'09_23'!W40</f>
        <v>1136534.3</v>
      </c>
      <c r="Q12" s="196">
        <f t="shared" si="5"/>
        <v>133.03652588143694</v>
      </c>
    </row>
    <row r="13" spans="1:17" s="198" customFormat="1" ht="18.600000000000001" customHeight="1" x14ac:dyDescent="0.25">
      <c r="A13" s="479" t="s">
        <v>40</v>
      </c>
      <c r="B13" s="480"/>
      <c r="C13" s="199">
        <v>323229.60000000003</v>
      </c>
      <c r="D13" s="196">
        <v>337412.55000000005</v>
      </c>
      <c r="E13" s="196">
        <f t="shared" si="0"/>
        <v>104.38788712419903</v>
      </c>
      <c r="F13" s="196">
        <v>389664.43999999994</v>
      </c>
      <c r="G13" s="196">
        <f t="shared" si="1"/>
        <v>115.48605409016348</v>
      </c>
      <c r="H13" s="196">
        <v>346799.1</v>
      </c>
      <c r="I13" s="196">
        <f t="shared" si="2"/>
        <v>88.999422169495375</v>
      </c>
      <c r="J13" s="196">
        <v>358065.37000000005</v>
      </c>
      <c r="K13" s="196">
        <f t="shared" si="3"/>
        <v>103.24864453223785</v>
      </c>
      <c r="L13" s="196">
        <v>440507.81999999995</v>
      </c>
      <c r="M13" s="196">
        <f t="shared" si="4"/>
        <v>123.02441311205266</v>
      </c>
      <c r="N13" s="196">
        <v>714250.04999999993</v>
      </c>
      <c r="O13" s="196">
        <v>162.14242235245678</v>
      </c>
      <c r="P13" s="196">
        <f>'10_23'!W42</f>
        <v>726553.20000000007</v>
      </c>
      <c r="Q13" s="196">
        <f t="shared" si="5"/>
        <v>101.72252700577343</v>
      </c>
    </row>
    <row r="14" spans="1:17" s="198" customFormat="1" ht="18.600000000000001" customHeight="1" x14ac:dyDescent="0.25">
      <c r="A14" s="479" t="s">
        <v>41</v>
      </c>
      <c r="B14" s="480"/>
      <c r="C14" s="199">
        <v>251684.69999999998</v>
      </c>
      <c r="D14" s="196">
        <v>284850.55</v>
      </c>
      <c r="E14" s="196">
        <f t="shared" si="0"/>
        <v>113.17753919884682</v>
      </c>
      <c r="F14" s="196">
        <v>283245.75</v>
      </c>
      <c r="G14" s="196">
        <f t="shared" si="1"/>
        <v>99.436616850485279</v>
      </c>
      <c r="H14" s="196">
        <v>278824.8</v>
      </c>
      <c r="I14" s="196">
        <f t="shared" si="2"/>
        <v>98.43918222956566</v>
      </c>
      <c r="J14" s="196">
        <v>176814.86</v>
      </c>
      <c r="K14" s="196">
        <f t="shared" si="3"/>
        <v>63.414323259623956</v>
      </c>
      <c r="L14" s="196">
        <v>275284.25</v>
      </c>
      <c r="M14" s="196">
        <f t="shared" si="4"/>
        <v>155.69067554616169</v>
      </c>
      <c r="N14" s="196">
        <v>570442.35</v>
      </c>
      <c r="O14" s="196">
        <v>207.21939231903022</v>
      </c>
      <c r="P14" s="196">
        <f>'11_23'!W40</f>
        <v>537202.45000000007</v>
      </c>
      <c r="Q14" s="196">
        <f t="shared" si="5"/>
        <v>94.172960685685439</v>
      </c>
    </row>
    <row r="15" spans="1:17" s="198" customFormat="1" ht="18.600000000000001" customHeight="1" thickBot="1" x14ac:dyDescent="0.3">
      <c r="A15" s="481" t="s">
        <v>42</v>
      </c>
      <c r="B15" s="482"/>
      <c r="C15" s="201">
        <v>267923.30000000005</v>
      </c>
      <c r="D15" s="196">
        <v>255160.70000000004</v>
      </c>
      <c r="E15" s="196">
        <f t="shared" si="0"/>
        <v>95.236472527771937</v>
      </c>
      <c r="F15" s="196">
        <v>266148.75</v>
      </c>
      <c r="G15" s="196">
        <f t="shared" si="1"/>
        <v>104.30632538631535</v>
      </c>
      <c r="H15" s="196">
        <v>277892.97000000009</v>
      </c>
      <c r="I15" s="196">
        <f t="shared" si="2"/>
        <v>104.4126526989137</v>
      </c>
      <c r="J15" s="196">
        <v>133681.60000000001</v>
      </c>
      <c r="K15" s="196">
        <f t="shared" si="3"/>
        <v>48.105427064239862</v>
      </c>
      <c r="L15" s="196">
        <v>246676</v>
      </c>
      <c r="M15" s="196">
        <f t="shared" si="4"/>
        <v>184.52502064607245</v>
      </c>
      <c r="N15" s="196">
        <v>502151.65</v>
      </c>
      <c r="O15" s="196">
        <v>203.56729069710877</v>
      </c>
      <c r="P15" s="196">
        <f>'12_23'!W41</f>
        <v>492685.69999999995</v>
      </c>
      <c r="Q15" s="196">
        <f t="shared" si="5"/>
        <v>98.114922055916765</v>
      </c>
    </row>
    <row r="16" spans="1:17" ht="19.149999999999999" customHeight="1" x14ac:dyDescent="0.25">
      <c r="A16" s="204" t="s">
        <v>16</v>
      </c>
      <c r="B16" s="205"/>
      <c r="C16" s="206">
        <f>SUM(C4:C15)</f>
        <v>5050280</v>
      </c>
      <c r="D16" s="207">
        <f>SUM(D4:D15)</f>
        <v>5116121.37</v>
      </c>
      <c r="E16" s="208">
        <f t="shared" si="0"/>
        <v>101.30371721963931</v>
      </c>
      <c r="F16" s="209">
        <f>SUM(F4:F15)</f>
        <v>5532442.5</v>
      </c>
      <c r="G16" s="208">
        <f t="shared" si="1"/>
        <v>108.13743654404352</v>
      </c>
      <c r="H16" s="207">
        <f>SUM(H4:H15)</f>
        <v>5366958.2499999981</v>
      </c>
      <c r="I16" s="208">
        <f t="shared" si="2"/>
        <v>97.008839224266637</v>
      </c>
      <c r="J16" s="207">
        <f>SUM(J4:J15)</f>
        <v>4553239.3899999997</v>
      </c>
      <c r="K16" s="208">
        <f t="shared" si="3"/>
        <v>84.838360536901902</v>
      </c>
      <c r="L16" s="207">
        <f>SUM(L4:L15)</f>
        <v>4679857.8900000006</v>
      </c>
      <c r="M16" s="208">
        <f t="shared" si="4"/>
        <v>102.78084434299865</v>
      </c>
      <c r="N16" s="207">
        <v>7172554.0499999998</v>
      </c>
      <c r="O16" s="208">
        <v>153.26435585419023</v>
      </c>
      <c r="P16" s="209">
        <f>SUM(P4:P15)</f>
        <v>9327027.9809999987</v>
      </c>
      <c r="Q16" s="208">
        <f t="shared" ref="Q16" si="6">SUM(100/L16*P16)</f>
        <v>199.30152154684333</v>
      </c>
    </row>
    <row r="17" spans="1:17" ht="21" thickBot="1" x14ac:dyDescent="0.3">
      <c r="A17" s="190"/>
    </row>
    <row r="18" spans="1:17" s="195" customFormat="1" ht="19.149999999999999" customHeight="1" x14ac:dyDescent="0.25">
      <c r="A18" s="483" t="s">
        <v>20</v>
      </c>
      <c r="B18" s="490"/>
      <c r="C18" s="210">
        <v>2016</v>
      </c>
      <c r="D18" s="211">
        <v>2017</v>
      </c>
      <c r="E18" s="212" t="s">
        <v>19</v>
      </c>
      <c r="F18" s="211">
        <v>2018</v>
      </c>
      <c r="G18" s="212" t="s">
        <v>19</v>
      </c>
      <c r="H18" s="211">
        <v>2019</v>
      </c>
      <c r="I18" s="212" t="s">
        <v>19</v>
      </c>
      <c r="J18" s="211">
        <v>2020</v>
      </c>
      <c r="K18" s="212" t="s">
        <v>19</v>
      </c>
      <c r="L18" s="211">
        <v>2021</v>
      </c>
      <c r="M18" s="212" t="s">
        <v>19</v>
      </c>
      <c r="N18" s="211">
        <v>2022</v>
      </c>
      <c r="O18" s="340" t="s">
        <v>19</v>
      </c>
      <c r="P18" s="211">
        <v>2023</v>
      </c>
      <c r="Q18" s="212" t="s">
        <v>19</v>
      </c>
    </row>
    <row r="19" spans="1:17" s="198" customFormat="1" ht="18.600000000000001" customHeight="1" x14ac:dyDescent="0.25">
      <c r="A19" s="479" t="s">
        <v>31</v>
      </c>
      <c r="B19" s="489"/>
      <c r="C19" s="213">
        <v>114177.20000000001</v>
      </c>
      <c r="D19" s="213">
        <v>101979.29999999999</v>
      </c>
      <c r="E19" s="213">
        <f>SUM(100/C19*D19)</f>
        <v>89.316693700668765</v>
      </c>
      <c r="F19" s="213">
        <v>124375.14999999998</v>
      </c>
      <c r="G19" s="213">
        <f>SUM(100/D19*F19)</f>
        <v>121.96117251246086</v>
      </c>
      <c r="H19" s="213">
        <v>120879.3</v>
      </c>
      <c r="I19" s="213">
        <f>SUM(100/F19*H19)</f>
        <v>97.189269721483782</v>
      </c>
      <c r="J19" s="213">
        <v>126724.95</v>
      </c>
      <c r="K19" s="213">
        <f>SUM(100/H19*J19)</f>
        <v>104.8359396521985</v>
      </c>
      <c r="L19" s="213">
        <v>19497.900000000001</v>
      </c>
      <c r="M19" s="213">
        <f>SUM(100/J19*L19)</f>
        <v>15.385999363187755</v>
      </c>
      <c r="N19" s="213">
        <v>103421.3</v>
      </c>
      <c r="O19" s="213">
        <v>530.4227634770923</v>
      </c>
      <c r="P19" s="213">
        <f>'01_23'!C42</f>
        <v>197624.10000000003</v>
      </c>
      <c r="Q19" s="213">
        <f>SUM(100/N19*P19)</f>
        <v>191.08645897895309</v>
      </c>
    </row>
    <row r="20" spans="1:17" s="198" customFormat="1" ht="18.600000000000001" customHeight="1" x14ac:dyDescent="0.25">
      <c r="A20" s="479" t="s">
        <v>32</v>
      </c>
      <c r="B20" s="489"/>
      <c r="C20" s="213">
        <v>129079.79999999999</v>
      </c>
      <c r="D20" s="213">
        <v>124979.79999999999</v>
      </c>
      <c r="E20" s="213">
        <f t="shared" ref="E20:E31" si="7">SUM(100/C20*D20)</f>
        <v>96.823670318671091</v>
      </c>
      <c r="F20" s="213">
        <v>139845.35</v>
      </c>
      <c r="G20" s="213">
        <f t="shared" ref="G20:K31" si="8">SUM(100/D20*F20)</f>
        <v>111.89436212892005</v>
      </c>
      <c r="H20" s="213">
        <v>139251.80000000002</v>
      </c>
      <c r="I20" s="213">
        <f t="shared" si="8"/>
        <v>99.575566867257294</v>
      </c>
      <c r="J20" s="213">
        <v>136804.59999999998</v>
      </c>
      <c r="K20" s="213">
        <f t="shared" si="8"/>
        <v>98.242607995013316</v>
      </c>
      <c r="L20" s="213">
        <v>6376.7000000000007</v>
      </c>
      <c r="M20" s="213">
        <f t="shared" ref="M20:M31" si="9">SUM(100/J20*L20)</f>
        <v>4.6611736739846474</v>
      </c>
      <c r="N20" s="213">
        <v>0</v>
      </c>
      <c r="O20" s="213">
        <v>0</v>
      </c>
      <c r="P20" s="213">
        <f>'02_23'!C38</f>
        <v>220689.95</v>
      </c>
      <c r="Q20" s="213" t="e">
        <f t="shared" ref="Q20:Q30" si="10">SUM(100/N20*P20)</f>
        <v>#DIV/0!</v>
      </c>
    </row>
    <row r="21" spans="1:17" s="198" customFormat="1" ht="18.600000000000001" customHeight="1" x14ac:dyDescent="0.25">
      <c r="A21" s="479" t="s">
        <v>33</v>
      </c>
      <c r="B21" s="489"/>
      <c r="C21" s="213">
        <v>137567.6</v>
      </c>
      <c r="D21" s="213">
        <v>140158.84999999998</v>
      </c>
      <c r="E21" s="213">
        <f t="shared" si="7"/>
        <v>101.88361939875377</v>
      </c>
      <c r="F21" s="213">
        <v>152172.30000000002</v>
      </c>
      <c r="G21" s="213">
        <f t="shared" si="8"/>
        <v>108.5713103382341</v>
      </c>
      <c r="H21" s="213">
        <v>159831.12</v>
      </c>
      <c r="I21" s="213">
        <f t="shared" si="8"/>
        <v>105.03299220686024</v>
      </c>
      <c r="J21" s="213">
        <v>70984.750000000015</v>
      </c>
      <c r="K21" s="213">
        <f t="shared" si="8"/>
        <v>44.412345981183151</v>
      </c>
      <c r="L21" s="213">
        <v>42299.1</v>
      </c>
      <c r="M21" s="213">
        <f t="shared" si="9"/>
        <v>59.58899622806306</v>
      </c>
      <c r="N21" s="213">
        <v>101290.4</v>
      </c>
      <c r="O21" s="213">
        <v>239.46230534455816</v>
      </c>
      <c r="P21" s="213">
        <f>'03_23'!C41</f>
        <v>241271.1</v>
      </c>
      <c r="Q21" s="213">
        <f t="shared" si="10"/>
        <v>238.19740074084021</v>
      </c>
    </row>
    <row r="22" spans="1:17" s="198" customFormat="1" ht="18.600000000000001" customHeight="1" x14ac:dyDescent="0.25">
      <c r="A22" s="479" t="s">
        <v>34</v>
      </c>
      <c r="B22" s="480"/>
      <c r="C22" s="213">
        <v>155534.69999999998</v>
      </c>
      <c r="D22" s="213">
        <v>153675</v>
      </c>
      <c r="E22" s="213">
        <f t="shared" si="7"/>
        <v>98.804318264670215</v>
      </c>
      <c r="F22" s="213">
        <v>116420.5</v>
      </c>
      <c r="G22" s="213">
        <f t="shared" si="8"/>
        <v>75.757605335936219</v>
      </c>
      <c r="H22" s="213">
        <v>150195.69999999995</v>
      </c>
      <c r="I22" s="213">
        <f t="shared" si="8"/>
        <v>129.01138545187484</v>
      </c>
      <c r="J22" s="213">
        <v>0</v>
      </c>
      <c r="K22" s="213">
        <f t="shared" si="8"/>
        <v>0</v>
      </c>
      <c r="L22" s="213">
        <v>67295.5</v>
      </c>
      <c r="M22" s="213" t="e">
        <f t="shared" si="9"/>
        <v>#DIV/0!</v>
      </c>
      <c r="N22" s="213">
        <v>165571.4</v>
      </c>
      <c r="O22" s="213">
        <v>246.03636201529076</v>
      </c>
      <c r="P22" s="213">
        <f>'04_23'!C40</f>
        <v>289865</v>
      </c>
      <c r="Q22" s="213">
        <f t="shared" si="10"/>
        <v>175.06948663839287</v>
      </c>
    </row>
    <row r="23" spans="1:17" s="198" customFormat="1" ht="18.600000000000001" customHeight="1" x14ac:dyDescent="0.25">
      <c r="A23" s="479" t="s">
        <v>35</v>
      </c>
      <c r="B23" s="480"/>
      <c r="C23" s="213">
        <v>142069.05000000005</v>
      </c>
      <c r="D23" s="213">
        <v>112913.99999999999</v>
      </c>
      <c r="E23" s="213">
        <f t="shared" si="7"/>
        <v>79.478253708319968</v>
      </c>
      <c r="F23" s="213">
        <v>119667</v>
      </c>
      <c r="G23" s="213">
        <f t="shared" si="8"/>
        <v>105.98065784579416</v>
      </c>
      <c r="H23" s="213">
        <v>165878.95000000001</v>
      </c>
      <c r="I23" s="213">
        <f t="shared" si="8"/>
        <v>138.61712084367454</v>
      </c>
      <c r="J23" s="213">
        <v>53609.7</v>
      </c>
      <c r="K23" s="213">
        <f t="shared" si="8"/>
        <v>32.318567244367046</v>
      </c>
      <c r="L23" s="213">
        <v>70003.600000000006</v>
      </c>
      <c r="M23" s="213">
        <f t="shared" si="9"/>
        <v>130.58010024305307</v>
      </c>
      <c r="N23" s="213">
        <v>147799.39999999997</v>
      </c>
      <c r="O23" s="213">
        <v>211.13114182699169</v>
      </c>
      <c r="P23" s="213">
        <f>'05_23'!C41</f>
        <v>246045.73000000004</v>
      </c>
      <c r="Q23" s="213">
        <f t="shared" si="10"/>
        <v>166.47275293404448</v>
      </c>
    </row>
    <row r="24" spans="1:17" s="198" customFormat="1" ht="18.600000000000001" customHeight="1" x14ac:dyDescent="0.25">
      <c r="A24" s="479" t="s">
        <v>36</v>
      </c>
      <c r="B24" s="480"/>
      <c r="C24" s="213">
        <v>126175.5</v>
      </c>
      <c r="D24" s="213">
        <v>78440.049999999988</v>
      </c>
      <c r="E24" s="213">
        <f t="shared" si="7"/>
        <v>62.167417604844033</v>
      </c>
      <c r="F24" s="213">
        <v>55665.400000000009</v>
      </c>
      <c r="G24" s="213">
        <f t="shared" si="8"/>
        <v>70.965533550781799</v>
      </c>
      <c r="H24" s="213">
        <v>85554.400000000009</v>
      </c>
      <c r="I24" s="213">
        <f t="shared" si="8"/>
        <v>153.69403615172081</v>
      </c>
      <c r="J24" s="213">
        <v>103754.70000000001</v>
      </c>
      <c r="K24" s="213">
        <f t="shared" si="8"/>
        <v>121.27336525064754</v>
      </c>
      <c r="L24" s="213">
        <v>88729.7</v>
      </c>
      <c r="M24" s="213">
        <f t="shared" si="9"/>
        <v>85.518728308211564</v>
      </c>
      <c r="N24" s="213">
        <v>126611.19999999998</v>
      </c>
      <c r="O24" s="213">
        <v>142.69314558710329</v>
      </c>
      <c r="P24" s="213">
        <f>'06_23'!C40</f>
        <v>69517.200000000012</v>
      </c>
      <c r="Q24" s="213">
        <f t="shared" si="10"/>
        <v>54.906043067280009</v>
      </c>
    </row>
    <row r="25" spans="1:17" s="198" customFormat="1" ht="18.600000000000001" customHeight="1" x14ac:dyDescent="0.25">
      <c r="A25" s="479" t="s">
        <v>37</v>
      </c>
      <c r="B25" s="480"/>
      <c r="C25" s="213">
        <v>76474.400000000009</v>
      </c>
      <c r="D25" s="213">
        <v>92865.099999999991</v>
      </c>
      <c r="E25" s="213">
        <f t="shared" si="7"/>
        <v>121.43292395886725</v>
      </c>
      <c r="F25" s="213">
        <v>69833.600000000006</v>
      </c>
      <c r="G25" s="213">
        <f t="shared" si="8"/>
        <v>75.198971411219091</v>
      </c>
      <c r="H25" s="213">
        <v>78102.199999999983</v>
      </c>
      <c r="I25" s="213">
        <f t="shared" si="8"/>
        <v>111.84043211290836</v>
      </c>
      <c r="J25" s="213">
        <v>104966.40000000002</v>
      </c>
      <c r="K25" s="213">
        <f t="shared" si="8"/>
        <v>134.3962141911496</v>
      </c>
      <c r="L25" s="213">
        <v>116898.3</v>
      </c>
      <c r="M25" s="213">
        <f t="shared" si="9"/>
        <v>111.36735183830253</v>
      </c>
      <c r="N25" s="213">
        <v>76764.800000000017</v>
      </c>
      <c r="O25" s="213">
        <v>65.668020835204629</v>
      </c>
      <c r="P25" s="213">
        <f>'07_23'!C42</f>
        <v>151595.19999999998</v>
      </c>
      <c r="Q25" s="213">
        <f t="shared" si="10"/>
        <v>197.48009504356156</v>
      </c>
    </row>
    <row r="26" spans="1:17" s="198" customFormat="1" ht="18.600000000000001" customHeight="1" x14ac:dyDescent="0.25">
      <c r="A26" s="479" t="s">
        <v>38</v>
      </c>
      <c r="B26" s="480"/>
      <c r="C26" s="213">
        <v>89714.9</v>
      </c>
      <c r="D26" s="213">
        <v>84528.7</v>
      </c>
      <c r="E26" s="213">
        <f t="shared" si="7"/>
        <v>94.219243403269687</v>
      </c>
      <c r="F26" s="213">
        <v>77068.800000000003</v>
      </c>
      <c r="G26" s="213">
        <f t="shared" si="8"/>
        <v>91.17471344052376</v>
      </c>
      <c r="H26" s="213">
        <v>93534.650000000009</v>
      </c>
      <c r="I26" s="213">
        <f t="shared" si="8"/>
        <v>121.36513089603056</v>
      </c>
      <c r="J26" s="213">
        <v>103734.15</v>
      </c>
      <c r="K26" s="213">
        <f t="shared" si="8"/>
        <v>110.90451506473802</v>
      </c>
      <c r="L26" s="213">
        <v>125187.05</v>
      </c>
      <c r="M26" s="213">
        <f t="shared" si="9"/>
        <v>120.68065338174556</v>
      </c>
      <c r="N26" s="213">
        <v>127191.75</v>
      </c>
      <c r="O26" s="213">
        <v>101.60136371933039</v>
      </c>
      <c r="P26" s="213">
        <f>'08_23'!C41</f>
        <v>189202.69999999995</v>
      </c>
      <c r="Q26" s="213">
        <f t="shared" si="10"/>
        <v>148.75390896029023</v>
      </c>
    </row>
    <row r="27" spans="1:17" s="198" customFormat="1" ht="18.600000000000001" customHeight="1" x14ac:dyDescent="0.25">
      <c r="A27" s="479" t="s">
        <v>39</v>
      </c>
      <c r="B27" s="480"/>
      <c r="C27" s="213">
        <v>96651.65</v>
      </c>
      <c r="D27" s="213">
        <v>151903.25</v>
      </c>
      <c r="E27" s="213">
        <f t="shared" si="7"/>
        <v>157.16570798325742</v>
      </c>
      <c r="F27" s="213">
        <v>119346.60000000002</v>
      </c>
      <c r="G27" s="213">
        <f t="shared" si="8"/>
        <v>78.567509253422841</v>
      </c>
      <c r="H27" s="213">
        <v>118389.90000000001</v>
      </c>
      <c r="I27" s="213">
        <f t="shared" si="8"/>
        <v>99.198385207454592</v>
      </c>
      <c r="J27" s="213">
        <v>114936.30000000002</v>
      </c>
      <c r="K27" s="213">
        <f t="shared" si="8"/>
        <v>97.082859264177102</v>
      </c>
      <c r="L27" s="213">
        <v>103028.40000000001</v>
      </c>
      <c r="M27" s="213">
        <f t="shared" si="9"/>
        <v>89.639565568058131</v>
      </c>
      <c r="N27" s="213">
        <v>216778.8</v>
      </c>
      <c r="O27" s="213">
        <v>210.40683927926665</v>
      </c>
      <c r="P27" s="213">
        <f>'09_23'!C40</f>
        <v>130974.70000000001</v>
      </c>
      <c r="Q27" s="213">
        <f t="shared" si="10"/>
        <v>60.418592593002643</v>
      </c>
    </row>
    <row r="28" spans="1:17" s="198" customFormat="1" ht="18.600000000000001" customHeight="1" x14ac:dyDescent="0.25">
      <c r="A28" s="479" t="s">
        <v>40</v>
      </c>
      <c r="B28" s="480"/>
      <c r="C28" s="213">
        <v>149330.1</v>
      </c>
      <c r="D28" s="213">
        <v>133230.45000000001</v>
      </c>
      <c r="E28" s="213">
        <f t="shared" si="7"/>
        <v>89.218750941705665</v>
      </c>
      <c r="F28" s="213">
        <v>156135.04999999999</v>
      </c>
      <c r="G28" s="213">
        <f t="shared" si="8"/>
        <v>117.19171555751704</v>
      </c>
      <c r="H28" s="213">
        <v>144379.15</v>
      </c>
      <c r="I28" s="213">
        <f t="shared" si="8"/>
        <v>92.470684833418247</v>
      </c>
      <c r="J28" s="213">
        <v>151371.40000000002</v>
      </c>
      <c r="K28" s="213">
        <f t="shared" si="8"/>
        <v>104.84297767371538</v>
      </c>
      <c r="L28" s="213">
        <v>165886.90000000002</v>
      </c>
      <c r="M28" s="213">
        <f t="shared" si="9"/>
        <v>109.58932797080557</v>
      </c>
      <c r="N28" s="213">
        <v>291440.2</v>
      </c>
      <c r="O28" s="213">
        <v>175.68608491689216</v>
      </c>
      <c r="P28" s="213">
        <f>'10_23'!C42</f>
        <v>243030.15000000002</v>
      </c>
      <c r="Q28" s="213">
        <f t="shared" si="10"/>
        <v>83.389371129995112</v>
      </c>
    </row>
    <row r="29" spans="1:17" s="198" customFormat="1" ht="18.600000000000001" customHeight="1" x14ac:dyDescent="0.25">
      <c r="A29" s="479" t="s">
        <v>41</v>
      </c>
      <c r="B29" s="480"/>
      <c r="C29" s="213">
        <v>122133.99999999999</v>
      </c>
      <c r="D29" s="213">
        <v>128277.45000000001</v>
      </c>
      <c r="E29" s="213">
        <f t="shared" si="7"/>
        <v>105.03008990125602</v>
      </c>
      <c r="F29" s="213">
        <v>139451.5</v>
      </c>
      <c r="G29" s="213">
        <f t="shared" si="8"/>
        <v>108.71084512515642</v>
      </c>
      <c r="H29" s="213">
        <v>130959.20000000001</v>
      </c>
      <c r="I29" s="213">
        <f t="shared" si="8"/>
        <v>93.910212511159799</v>
      </c>
      <c r="J29" s="213">
        <v>95238.2</v>
      </c>
      <c r="K29" s="213">
        <f t="shared" si="8"/>
        <v>72.723565812863839</v>
      </c>
      <c r="L29" s="213">
        <v>139116.69999999998</v>
      </c>
      <c r="M29" s="213">
        <f t="shared" si="9"/>
        <v>146.07237432038823</v>
      </c>
      <c r="N29" s="213">
        <v>238417.45</v>
      </c>
      <c r="O29" s="213">
        <v>171.37946055362156</v>
      </c>
      <c r="P29" s="213">
        <f>'11_23'!C40</f>
        <v>228903.50000000003</v>
      </c>
      <c r="Q29" s="213">
        <f t="shared" si="10"/>
        <v>96.009541247924602</v>
      </c>
    </row>
    <row r="30" spans="1:17" s="198" customFormat="1" ht="18.600000000000001" customHeight="1" thickBot="1" x14ac:dyDescent="0.3">
      <c r="A30" s="481" t="s">
        <v>42</v>
      </c>
      <c r="B30" s="482"/>
      <c r="C30" s="215">
        <v>139796.70000000001</v>
      </c>
      <c r="D30" s="213">
        <v>135856.59999999998</v>
      </c>
      <c r="E30" s="213">
        <f t="shared" si="7"/>
        <v>97.181550065201805</v>
      </c>
      <c r="F30" s="213">
        <v>152087.70000000001</v>
      </c>
      <c r="G30" s="213">
        <f t="shared" si="8"/>
        <v>111.94722965244239</v>
      </c>
      <c r="H30" s="213">
        <v>159719.4</v>
      </c>
      <c r="I30" s="213">
        <f t="shared" si="8"/>
        <v>105.01796003227084</v>
      </c>
      <c r="J30" s="213">
        <v>78913.699999999983</v>
      </c>
      <c r="K30" s="213">
        <f t="shared" si="8"/>
        <v>49.40771127364615</v>
      </c>
      <c r="L30" s="213">
        <v>140755.05000000002</v>
      </c>
      <c r="M30" s="213">
        <f t="shared" si="9"/>
        <v>178.36579706692254</v>
      </c>
      <c r="N30" s="213">
        <v>270712.2</v>
      </c>
      <c r="O30" s="213">
        <v>192.32858785528475</v>
      </c>
      <c r="P30" s="213">
        <f>'12_23'!C41</f>
        <v>275738.59999999998</v>
      </c>
      <c r="Q30" s="213">
        <f t="shared" si="10"/>
        <v>101.85673198326486</v>
      </c>
    </row>
    <row r="31" spans="1:17" ht="18.600000000000001" customHeight="1" thickBot="1" x14ac:dyDescent="0.3">
      <c r="A31" s="216" t="s">
        <v>16</v>
      </c>
      <c r="B31" s="217"/>
      <c r="C31" s="218">
        <f>SUM(C19:C30)</f>
        <v>1478705.6</v>
      </c>
      <c r="D31" s="407">
        <f>SUM(D19:D30)</f>
        <v>1438808.5499999998</v>
      </c>
      <c r="E31" s="408">
        <f t="shared" si="7"/>
        <v>97.30189362913076</v>
      </c>
      <c r="F31" s="409">
        <f>SUM(F19:F30)</f>
        <v>1422068.95</v>
      </c>
      <c r="G31" s="408">
        <f t="shared" si="8"/>
        <v>98.836565156636027</v>
      </c>
      <c r="H31" s="218">
        <f>SUM(H19:H30)</f>
        <v>1546675.7699999996</v>
      </c>
      <c r="I31" s="220">
        <f t="shared" si="8"/>
        <v>108.76236134682496</v>
      </c>
      <c r="J31" s="218">
        <f>SUM(J19:J30)</f>
        <v>1141038.8500000001</v>
      </c>
      <c r="K31" s="220">
        <f>SUM(100/H31*J31)</f>
        <v>73.773629362539268</v>
      </c>
      <c r="L31" s="407">
        <f>SUM(L19:L30)</f>
        <v>1085074.8999999999</v>
      </c>
      <c r="M31" s="408">
        <f t="shared" si="9"/>
        <v>95.095351047863076</v>
      </c>
      <c r="N31" s="218">
        <v>1865998.9</v>
      </c>
      <c r="O31" s="341">
        <v>171.96959398839655</v>
      </c>
      <c r="P31" s="218">
        <f>SUM(P19:P30)</f>
        <v>2484457.9300000002</v>
      </c>
      <c r="Q31" s="220">
        <f t="shared" ref="Q31" si="11">SUM(100/L31*P31)</f>
        <v>228.96649162191477</v>
      </c>
    </row>
    <row r="32" spans="1:17" ht="17.25" thickBot="1" x14ac:dyDescent="0.3"/>
    <row r="33" spans="1:17" s="195" customFormat="1" ht="18" customHeight="1" x14ac:dyDescent="0.25">
      <c r="A33" s="483" t="s">
        <v>54</v>
      </c>
      <c r="B33" s="484"/>
      <c r="C33" s="210">
        <v>2016</v>
      </c>
      <c r="D33" s="211">
        <v>2017</v>
      </c>
      <c r="E33" s="212" t="s">
        <v>19</v>
      </c>
      <c r="F33" s="211">
        <v>2018</v>
      </c>
      <c r="G33" s="212" t="s">
        <v>19</v>
      </c>
      <c r="H33" s="211">
        <v>2019</v>
      </c>
      <c r="I33" s="212" t="s">
        <v>19</v>
      </c>
      <c r="J33" s="211">
        <v>2020</v>
      </c>
      <c r="K33" s="212" t="s">
        <v>19</v>
      </c>
      <c r="L33" s="211">
        <v>2021</v>
      </c>
      <c r="M33" s="212" t="s">
        <v>19</v>
      </c>
      <c r="N33" s="340">
        <v>2022</v>
      </c>
      <c r="O33" s="406" t="s">
        <v>19</v>
      </c>
      <c r="P33" s="211">
        <v>2023</v>
      </c>
      <c r="Q33" s="212" t="s">
        <v>19</v>
      </c>
    </row>
    <row r="34" spans="1:17" s="198" customFormat="1" ht="18.600000000000001" customHeight="1" x14ac:dyDescent="0.25">
      <c r="A34" s="485" t="s">
        <v>31</v>
      </c>
      <c r="B34" s="486"/>
      <c r="C34" s="213">
        <v>38453.4</v>
      </c>
      <c r="D34" s="213">
        <v>34077.599999999991</v>
      </c>
      <c r="E34" s="213">
        <f>SUM(100/C34*D34)</f>
        <v>88.620512100360401</v>
      </c>
      <c r="F34" s="213">
        <v>39037.099999999991</v>
      </c>
      <c r="G34" s="213">
        <f>SUM(100/D34*F34)</f>
        <v>114.55354837195108</v>
      </c>
      <c r="H34" s="213">
        <v>50151.399999999994</v>
      </c>
      <c r="I34" s="213">
        <f>SUM(100/F34*H34)</f>
        <v>128.47112106175922</v>
      </c>
      <c r="J34" s="213">
        <v>47866.750000000007</v>
      </c>
      <c r="K34" s="213">
        <f>SUM(100/H34*J34)</f>
        <v>95.44449407195016</v>
      </c>
      <c r="L34" s="213">
        <v>32608.9</v>
      </c>
      <c r="M34" s="213">
        <f>SUM(100/J34*L34)</f>
        <v>68.124324296092794</v>
      </c>
      <c r="N34" s="213">
        <v>13230.7</v>
      </c>
      <c r="O34" s="213">
        <v>40.573892403607601</v>
      </c>
      <c r="P34" s="213">
        <f>'01_23'!Q42</f>
        <v>93773.15</v>
      </c>
      <c r="Q34" s="213">
        <f>SUM(100/L34*P34)</f>
        <v>287.56919123306824</v>
      </c>
    </row>
    <row r="35" spans="1:17" s="198" customFormat="1" ht="18.600000000000001" customHeight="1" x14ac:dyDescent="0.25">
      <c r="A35" s="479" t="s">
        <v>32</v>
      </c>
      <c r="B35" s="480"/>
      <c r="C35" s="213">
        <v>46389.700000000012</v>
      </c>
      <c r="D35" s="213">
        <v>45083.099999999991</v>
      </c>
      <c r="E35" s="213">
        <f t="shared" ref="E35:E46" si="12">SUM(100/C35*D35)</f>
        <v>97.183426493381035</v>
      </c>
      <c r="F35" s="213">
        <v>56822.700000000004</v>
      </c>
      <c r="G35" s="213">
        <f t="shared" ref="G35:G46" si="13">SUM(100/D35*F35)</f>
        <v>126.03991296073255</v>
      </c>
      <c r="H35" s="213">
        <v>38979.300000000003</v>
      </c>
      <c r="I35" s="213">
        <f t="shared" ref="I35:I46" si="14">SUM(100/F35*H35)</f>
        <v>68.59811307804803</v>
      </c>
      <c r="J35" s="213">
        <v>47489.649999999994</v>
      </c>
      <c r="K35" s="213">
        <f t="shared" ref="K35:K46" si="15">SUM(100/H35*J35)</f>
        <v>121.83299854025081</v>
      </c>
      <c r="L35" s="213">
        <v>7326.42</v>
      </c>
      <c r="M35" s="213">
        <f t="shared" ref="M35:M46" si="16">SUM(100/J35*L35)</f>
        <v>15.427403655322795</v>
      </c>
      <c r="N35" s="213">
        <v>0</v>
      </c>
      <c r="O35" s="213">
        <v>0</v>
      </c>
      <c r="P35" s="213">
        <f>'02_23'!Q38</f>
        <v>74800.5</v>
      </c>
      <c r="Q35" s="213">
        <f t="shared" ref="Q35:Q46" si="17">SUM(100/L35*P35)</f>
        <v>1020.9693137985537</v>
      </c>
    </row>
    <row r="36" spans="1:17" s="198" customFormat="1" ht="18.600000000000001" customHeight="1" x14ac:dyDescent="0.25">
      <c r="A36" s="479" t="s">
        <v>33</v>
      </c>
      <c r="B36" s="480"/>
      <c r="C36" s="213">
        <v>41238.400000000009</v>
      </c>
      <c r="D36" s="213">
        <v>60700.099999999991</v>
      </c>
      <c r="E36" s="213">
        <f t="shared" si="12"/>
        <v>147.19315007371765</v>
      </c>
      <c r="F36" s="213">
        <v>56424.599999999991</v>
      </c>
      <c r="G36" s="213">
        <f t="shared" si="13"/>
        <v>92.956354272892455</v>
      </c>
      <c r="H36" s="213">
        <v>46933.75</v>
      </c>
      <c r="I36" s="213">
        <f t="shared" si="14"/>
        <v>83.179588335584143</v>
      </c>
      <c r="J36" s="213">
        <v>16393</v>
      </c>
      <c r="K36" s="213">
        <f t="shared" si="15"/>
        <v>34.927956960609372</v>
      </c>
      <c r="L36" s="213">
        <v>69619.25</v>
      </c>
      <c r="M36" s="213">
        <f t="shared" si="16"/>
        <v>424.68889160007319</v>
      </c>
      <c r="N36" s="213">
        <v>24296.25</v>
      </c>
      <c r="O36" s="213">
        <v>34.898752859302562</v>
      </c>
      <c r="P36" s="213">
        <f>'03_23'!Q41</f>
        <v>111699</v>
      </c>
      <c r="Q36" s="213">
        <f t="shared" si="17"/>
        <v>160.44269365154034</v>
      </c>
    </row>
    <row r="37" spans="1:17" s="198" customFormat="1" ht="18.600000000000001" customHeight="1" x14ac:dyDescent="0.25">
      <c r="A37" s="479" t="s">
        <v>34</v>
      </c>
      <c r="B37" s="480"/>
      <c r="C37" s="213">
        <v>90124.500000000015</v>
      </c>
      <c r="D37" s="213">
        <v>57563.9</v>
      </c>
      <c r="E37" s="213">
        <f t="shared" si="12"/>
        <v>63.87153326786833</v>
      </c>
      <c r="F37" s="213">
        <v>60028</v>
      </c>
      <c r="G37" s="213">
        <f t="shared" si="13"/>
        <v>104.28063421693109</v>
      </c>
      <c r="H37" s="213">
        <v>59453.5</v>
      </c>
      <c r="I37" s="213">
        <f t="shared" si="14"/>
        <v>99.042946624908367</v>
      </c>
      <c r="J37" s="213">
        <v>0</v>
      </c>
      <c r="K37" s="213">
        <f t="shared" si="15"/>
        <v>0</v>
      </c>
      <c r="L37" s="213">
        <v>119108.9</v>
      </c>
      <c r="M37" s="213" t="e">
        <f t="shared" si="16"/>
        <v>#DIV/0!</v>
      </c>
      <c r="N37" s="213">
        <v>68169.149999999994</v>
      </c>
      <c r="O37" s="213">
        <v>57.23262493398898</v>
      </c>
      <c r="P37" s="213">
        <f>'04_23'!Q40</f>
        <v>161692.66999999998</v>
      </c>
      <c r="Q37" s="213">
        <f t="shared" si="17"/>
        <v>135.75196311946462</v>
      </c>
    </row>
    <row r="38" spans="1:17" s="198" customFormat="1" ht="18.600000000000001" customHeight="1" x14ac:dyDescent="0.25">
      <c r="A38" s="479" t="s">
        <v>35</v>
      </c>
      <c r="B38" s="480"/>
      <c r="C38" s="213">
        <v>86261.6</v>
      </c>
      <c r="D38" s="213">
        <v>93252.42</v>
      </c>
      <c r="E38" s="213">
        <f t="shared" si="12"/>
        <v>108.10420859339496</v>
      </c>
      <c r="F38" s="213">
        <v>96555.199999999983</v>
      </c>
      <c r="G38" s="213">
        <f t="shared" si="13"/>
        <v>103.54176331295209</v>
      </c>
      <c r="H38" s="213">
        <v>89294.3</v>
      </c>
      <c r="I38" s="213">
        <f t="shared" si="14"/>
        <v>92.48005286095416</v>
      </c>
      <c r="J38" s="213">
        <v>54837.849999999991</v>
      </c>
      <c r="K38" s="213">
        <f t="shared" si="15"/>
        <v>61.412486575290906</v>
      </c>
      <c r="L38" s="213">
        <v>142850.07999999999</v>
      </c>
      <c r="M38" s="213">
        <f t="shared" si="16"/>
        <v>260.49540600151175</v>
      </c>
      <c r="N38" s="213">
        <v>81056.400000000009</v>
      </c>
      <c r="O38" s="213">
        <v>56.742285338587152</v>
      </c>
      <c r="P38" s="213">
        <f>'05_23'!Q41</f>
        <v>201559.67999999999</v>
      </c>
      <c r="Q38" s="213">
        <f t="shared" si="17"/>
        <v>141.09875192229504</v>
      </c>
    </row>
    <row r="39" spans="1:17" s="198" customFormat="1" ht="18.600000000000001" customHeight="1" x14ac:dyDescent="0.25">
      <c r="A39" s="479" t="s">
        <v>36</v>
      </c>
      <c r="B39" s="480"/>
      <c r="C39" s="213">
        <v>105211.09999999999</v>
      </c>
      <c r="D39" s="213">
        <v>116502.09999999998</v>
      </c>
      <c r="E39" s="213">
        <f t="shared" si="12"/>
        <v>110.73175739061752</v>
      </c>
      <c r="F39" s="213">
        <v>117097.90000000001</v>
      </c>
      <c r="G39" s="213">
        <f t="shared" si="13"/>
        <v>100.51140709051599</v>
      </c>
      <c r="H39" s="213">
        <v>110939.45</v>
      </c>
      <c r="I39" s="213">
        <f t="shared" si="14"/>
        <v>94.740768194818173</v>
      </c>
      <c r="J39" s="213">
        <v>95950.5</v>
      </c>
      <c r="K39" s="213">
        <f t="shared" si="15"/>
        <v>86.489071290690561</v>
      </c>
      <c r="L39" s="213">
        <v>126322.82</v>
      </c>
      <c r="M39" s="213">
        <f t="shared" si="16"/>
        <v>131.65415500700882</v>
      </c>
      <c r="N39" s="213">
        <v>170948.5</v>
      </c>
      <c r="O39" s="213">
        <v>135.3266971082501</v>
      </c>
      <c r="P39" s="213">
        <f>'06_23'!Q40</f>
        <v>254903.6</v>
      </c>
      <c r="Q39" s="213">
        <f t="shared" si="17"/>
        <v>201.78745218005741</v>
      </c>
    </row>
    <row r="40" spans="1:17" s="198" customFormat="1" ht="18.600000000000001" customHeight="1" x14ac:dyDescent="0.25">
      <c r="A40" s="479" t="s">
        <v>37</v>
      </c>
      <c r="B40" s="480"/>
      <c r="C40" s="213">
        <v>99664.4</v>
      </c>
      <c r="D40" s="213">
        <v>118255.59999999999</v>
      </c>
      <c r="E40" s="213">
        <f t="shared" si="12"/>
        <v>118.65380216004912</v>
      </c>
      <c r="F40" s="213">
        <v>123175.49999999997</v>
      </c>
      <c r="G40" s="213">
        <f t="shared" si="13"/>
        <v>104.16039494112751</v>
      </c>
      <c r="H40" s="213">
        <v>114860.34999999999</v>
      </c>
      <c r="I40" s="213">
        <f t="shared" si="14"/>
        <v>93.249347475756153</v>
      </c>
      <c r="J40" s="213">
        <v>154529.75000000003</v>
      </c>
      <c r="K40" s="213">
        <f t="shared" si="15"/>
        <v>134.53707045120447</v>
      </c>
      <c r="L40" s="213">
        <v>155565.70000000001</v>
      </c>
      <c r="M40" s="213">
        <f t="shared" si="16"/>
        <v>100.67038871155876</v>
      </c>
      <c r="N40" s="213">
        <v>220187.80000000002</v>
      </c>
      <c r="O40" s="213">
        <v>141.54006956546334</v>
      </c>
      <c r="P40" s="213">
        <f>'07_23'!Q42</f>
        <v>259888.52</v>
      </c>
      <c r="Q40" s="213">
        <f t="shared" si="17"/>
        <v>167.06029671065022</v>
      </c>
    </row>
    <row r="41" spans="1:17" s="198" customFormat="1" ht="18.600000000000001" customHeight="1" x14ac:dyDescent="0.25">
      <c r="A41" s="479" t="s">
        <v>38</v>
      </c>
      <c r="B41" s="480"/>
      <c r="C41" s="213">
        <v>115257.10000000002</v>
      </c>
      <c r="D41" s="213">
        <v>112220.50000000001</v>
      </c>
      <c r="E41" s="213">
        <f t="shared" si="12"/>
        <v>97.365368380776545</v>
      </c>
      <c r="F41" s="213">
        <v>130832.54999999999</v>
      </c>
      <c r="G41" s="213">
        <f t="shared" si="13"/>
        <v>116.58524957561228</v>
      </c>
      <c r="H41" s="213">
        <v>133742.75</v>
      </c>
      <c r="I41" s="213">
        <f t="shared" si="14"/>
        <v>102.22437000578221</v>
      </c>
      <c r="J41" s="213">
        <v>136547.04999999999</v>
      </c>
      <c r="K41" s="213">
        <f t="shared" si="15"/>
        <v>102.09678655478521</v>
      </c>
      <c r="L41" s="213">
        <v>155993.90000000002</v>
      </c>
      <c r="M41" s="213">
        <f t="shared" si="16"/>
        <v>114.24186754675405</v>
      </c>
      <c r="N41" s="213">
        <v>201685.85</v>
      </c>
      <c r="O41" s="213">
        <v>129.29085688607054</v>
      </c>
      <c r="P41" s="213">
        <f>'08_23'!Q41</f>
        <v>254901.55000000002</v>
      </c>
      <c r="Q41" s="213">
        <f t="shared" si="17"/>
        <v>163.40481903459045</v>
      </c>
    </row>
    <row r="42" spans="1:17" s="198" customFormat="1" ht="18.600000000000001" customHeight="1" x14ac:dyDescent="0.25">
      <c r="A42" s="479" t="s">
        <v>39</v>
      </c>
      <c r="B42" s="480"/>
      <c r="C42" s="213">
        <v>115110.09999999999</v>
      </c>
      <c r="D42" s="213">
        <v>106090.00000000001</v>
      </c>
      <c r="E42" s="213">
        <f t="shared" si="12"/>
        <v>92.163936961222362</v>
      </c>
      <c r="F42" s="213">
        <v>111540.65000000002</v>
      </c>
      <c r="G42" s="213">
        <f t="shared" si="13"/>
        <v>105.1377603921199</v>
      </c>
      <c r="H42" s="213">
        <v>105748.38000000002</v>
      </c>
      <c r="I42" s="213">
        <f t="shared" si="14"/>
        <v>94.807032234436505</v>
      </c>
      <c r="J42" s="213">
        <v>104764.2</v>
      </c>
      <c r="K42" s="213">
        <f t="shared" si="15"/>
        <v>99.069319076093635</v>
      </c>
      <c r="L42" s="213">
        <v>115841.4</v>
      </c>
      <c r="M42" s="213">
        <f t="shared" si="16"/>
        <v>110.57345925421087</v>
      </c>
      <c r="N42" s="213">
        <v>196049.1</v>
      </c>
      <c r="O42" s="213">
        <v>169.2392357136568</v>
      </c>
      <c r="P42" s="213">
        <f>'09_23'!Q40</f>
        <v>247641.69999999995</v>
      </c>
      <c r="Q42" s="213">
        <f t="shared" si="17"/>
        <v>213.77650822590195</v>
      </c>
    </row>
    <row r="43" spans="1:17" s="198" customFormat="1" ht="18.600000000000001" customHeight="1" x14ac:dyDescent="0.25">
      <c r="A43" s="479" t="s">
        <v>40</v>
      </c>
      <c r="B43" s="480"/>
      <c r="C43" s="213">
        <v>72212.399999999994</v>
      </c>
      <c r="D43" s="213">
        <v>54583.500000000015</v>
      </c>
      <c r="E43" s="213">
        <f t="shared" si="12"/>
        <v>75.587433737142121</v>
      </c>
      <c r="F43" s="213">
        <v>73003.199999999983</v>
      </c>
      <c r="G43" s="213">
        <f t="shared" si="13"/>
        <v>133.74591222622215</v>
      </c>
      <c r="H43" s="213">
        <v>66195.75</v>
      </c>
      <c r="I43" s="213">
        <f t="shared" si="14"/>
        <v>90.675134788612027</v>
      </c>
      <c r="J43" s="213">
        <v>65054.069999999985</v>
      </c>
      <c r="K43" s="213">
        <f t="shared" si="15"/>
        <v>98.275297130102743</v>
      </c>
      <c r="L43" s="213">
        <v>92491.32</v>
      </c>
      <c r="M43" s="213">
        <f t="shared" si="16"/>
        <v>142.17606984466926</v>
      </c>
      <c r="N43" s="213">
        <v>148525.35</v>
      </c>
      <c r="O43" s="213">
        <v>160.5830147088397</v>
      </c>
      <c r="P43" s="213">
        <f>'10_23'!Q42</f>
        <v>152849.65000000002</v>
      </c>
      <c r="Q43" s="213">
        <f t="shared" si="17"/>
        <v>165.25837235321112</v>
      </c>
    </row>
    <row r="44" spans="1:17" s="198" customFormat="1" ht="18.600000000000001" customHeight="1" x14ac:dyDescent="0.25">
      <c r="A44" s="479" t="s">
        <v>41</v>
      </c>
      <c r="B44" s="480"/>
      <c r="C44" s="213">
        <v>54368.9</v>
      </c>
      <c r="D44" s="213">
        <v>61253.700000000012</v>
      </c>
      <c r="E44" s="213">
        <f t="shared" si="12"/>
        <v>112.66312174791105</v>
      </c>
      <c r="F44" s="213">
        <v>58989.55</v>
      </c>
      <c r="G44" s="213">
        <f t="shared" si="13"/>
        <v>96.303651861030417</v>
      </c>
      <c r="H44" s="213">
        <v>61008.7</v>
      </c>
      <c r="I44" s="213">
        <f t="shared" si="14"/>
        <v>103.42289439400706</v>
      </c>
      <c r="J44" s="213">
        <v>26209.55999999999</v>
      </c>
      <c r="K44" s="213">
        <f t="shared" si="15"/>
        <v>42.960364669301249</v>
      </c>
      <c r="L44" s="213">
        <v>48377.350000000006</v>
      </c>
      <c r="M44" s="213">
        <f t="shared" si="16"/>
        <v>184.57902383710382</v>
      </c>
      <c r="N44" s="213">
        <v>126613.8</v>
      </c>
      <c r="O44" s="213">
        <v>261.72123938165277</v>
      </c>
      <c r="P44" s="213">
        <f>'11_23'!Q40</f>
        <v>125500.34999999999</v>
      </c>
      <c r="Q44" s="213">
        <f t="shared" si="17"/>
        <v>259.41964576397834</v>
      </c>
    </row>
    <row r="45" spans="1:17" s="198" customFormat="1" ht="18.600000000000001" customHeight="1" thickBot="1" x14ac:dyDescent="0.3">
      <c r="A45" s="481" t="s">
        <v>42</v>
      </c>
      <c r="B45" s="482"/>
      <c r="C45" s="215">
        <v>45473.299999999996</v>
      </c>
      <c r="D45" s="213">
        <v>47892.099999999991</v>
      </c>
      <c r="E45" s="213">
        <f t="shared" si="12"/>
        <v>105.3191653123921</v>
      </c>
      <c r="F45" s="213">
        <v>43831.950000000012</v>
      </c>
      <c r="G45" s="213">
        <f t="shared" si="13"/>
        <v>91.522296996790757</v>
      </c>
      <c r="H45" s="213">
        <v>45824.070000000007</v>
      </c>
      <c r="I45" s="213">
        <f t="shared" si="14"/>
        <v>104.54490388860181</v>
      </c>
      <c r="J45" s="213">
        <v>32710.1</v>
      </c>
      <c r="K45" s="213">
        <f t="shared" si="15"/>
        <v>71.381917843613621</v>
      </c>
      <c r="L45" s="213">
        <v>43114.65</v>
      </c>
      <c r="M45" s="213">
        <f t="shared" si="16"/>
        <v>131.80837111473215</v>
      </c>
      <c r="N45" s="213">
        <v>104181.05</v>
      </c>
      <c r="O45" s="213">
        <v>241.63723931424701</v>
      </c>
      <c r="P45" s="213">
        <f>'12_23'!Q41</f>
        <v>92696.6</v>
      </c>
      <c r="Q45" s="213">
        <f t="shared" si="17"/>
        <v>215.00023773821658</v>
      </c>
    </row>
    <row r="46" spans="1:17" ht="18.600000000000001" customHeight="1" thickBot="1" x14ac:dyDescent="0.3">
      <c r="A46" s="216" t="s">
        <v>16</v>
      </c>
      <c r="B46" s="217"/>
      <c r="C46" s="218">
        <f>SUM(C34:C45)</f>
        <v>909764.9</v>
      </c>
      <c r="D46" s="218">
        <f>SUM(D34:D45)</f>
        <v>907474.62</v>
      </c>
      <c r="E46" s="220">
        <f t="shared" si="12"/>
        <v>99.748255840602326</v>
      </c>
      <c r="F46" s="407">
        <f>SUM(F34:F45)</f>
        <v>967338.90000000014</v>
      </c>
      <c r="G46" s="408">
        <f t="shared" si="13"/>
        <v>106.59679936833938</v>
      </c>
      <c r="H46" s="407">
        <f>SUM(H34:H45)</f>
        <v>923131.7</v>
      </c>
      <c r="I46" s="408">
        <f t="shared" si="14"/>
        <v>95.430019406849027</v>
      </c>
      <c r="J46" s="407">
        <f>SUM(J34:J45)</f>
        <v>782352.47999999986</v>
      </c>
      <c r="K46" s="408">
        <f t="shared" si="15"/>
        <v>84.749822804265079</v>
      </c>
      <c r="L46" s="407">
        <f>SUM(L34:L45)</f>
        <v>1109220.6900000002</v>
      </c>
      <c r="M46" s="408">
        <f t="shared" si="16"/>
        <v>141.78017177116897</v>
      </c>
      <c r="N46" s="407">
        <v>1354943.9500000002</v>
      </c>
      <c r="O46" s="408">
        <v>122.1527836809463</v>
      </c>
      <c r="P46" s="407">
        <f>SUM(P34:P45)</f>
        <v>2031906.9700000002</v>
      </c>
      <c r="Q46" s="408">
        <f t="shared" si="17"/>
        <v>183.18329150531801</v>
      </c>
    </row>
    <row r="47" spans="1:17" ht="18.600000000000001" customHeight="1" thickBot="1" x14ac:dyDescent="0.3">
      <c r="A47" s="221"/>
      <c r="B47" s="222"/>
      <c r="C47" s="223"/>
      <c r="D47" s="223"/>
      <c r="E47" s="224"/>
      <c r="F47" s="223"/>
      <c r="G47" s="224"/>
      <c r="H47" s="223"/>
      <c r="I47" s="224"/>
      <c r="J47" s="223"/>
      <c r="K47" s="224"/>
      <c r="L47" s="223"/>
      <c r="M47" s="224"/>
      <c r="N47" s="224"/>
      <c r="O47" s="224"/>
      <c r="P47" s="223"/>
      <c r="Q47" s="224"/>
    </row>
    <row r="48" spans="1:17" s="195" customFormat="1" ht="19.149999999999999" customHeight="1" x14ac:dyDescent="0.25">
      <c r="A48" s="483" t="s">
        <v>25</v>
      </c>
      <c r="B48" s="484"/>
      <c r="C48" s="210">
        <v>2016</v>
      </c>
      <c r="D48" s="211">
        <v>2017</v>
      </c>
      <c r="E48" s="212" t="s">
        <v>19</v>
      </c>
      <c r="F48" s="211">
        <v>2018</v>
      </c>
      <c r="G48" s="212" t="s">
        <v>19</v>
      </c>
      <c r="H48" s="211">
        <v>2019</v>
      </c>
      <c r="I48" s="212" t="s">
        <v>19</v>
      </c>
      <c r="J48" s="211">
        <v>2020</v>
      </c>
      <c r="K48" s="212" t="s">
        <v>19</v>
      </c>
      <c r="L48" s="211">
        <v>2021</v>
      </c>
      <c r="M48" s="212" t="s">
        <v>19</v>
      </c>
      <c r="N48" s="340">
        <v>2022</v>
      </c>
      <c r="O48" s="340" t="s">
        <v>19</v>
      </c>
      <c r="P48" s="211">
        <v>2023</v>
      </c>
      <c r="Q48" s="212" t="s">
        <v>19</v>
      </c>
    </row>
    <row r="49" spans="1:17" s="198" customFormat="1" ht="18.600000000000001" customHeight="1" x14ac:dyDescent="0.25">
      <c r="A49" s="485" t="s">
        <v>31</v>
      </c>
      <c r="B49" s="486"/>
      <c r="C49" s="213">
        <v>27592.099999999995</v>
      </c>
      <c r="D49" s="213">
        <v>19721.7</v>
      </c>
      <c r="E49" s="213">
        <f>SUM(100/C49*D49)</f>
        <v>71.475893462259137</v>
      </c>
      <c r="F49" s="213">
        <v>35924.199999999997</v>
      </c>
      <c r="G49" s="213">
        <f>SUM(100/D49*F49)</f>
        <v>182.1556965170345</v>
      </c>
      <c r="H49" s="213">
        <v>25671.200000000001</v>
      </c>
      <c r="I49" s="213">
        <f>SUM(100/F49*H49)</f>
        <v>71.459350521375569</v>
      </c>
      <c r="J49" s="213">
        <v>36691.9</v>
      </c>
      <c r="K49" s="213">
        <f>SUM(100/H49*J49)</f>
        <v>142.93020972919069</v>
      </c>
      <c r="L49" s="213">
        <v>0</v>
      </c>
      <c r="M49" s="213">
        <f>SUM(100/J49*L49)</f>
        <v>0</v>
      </c>
      <c r="N49" s="213">
        <v>3697.6000000000004</v>
      </c>
      <c r="O49" s="213" t="e">
        <v>#DIV/0!</v>
      </c>
      <c r="P49" s="213">
        <f>'01_23'!K42</f>
        <v>57322.799999999996</v>
      </c>
      <c r="Q49" s="213" t="e">
        <f>SUM(100/L49*P49)</f>
        <v>#DIV/0!</v>
      </c>
    </row>
    <row r="50" spans="1:17" s="198" customFormat="1" ht="18.600000000000001" customHeight="1" x14ac:dyDescent="0.25">
      <c r="A50" s="479" t="s">
        <v>32</v>
      </c>
      <c r="B50" s="480"/>
      <c r="C50" s="213">
        <v>40184.65</v>
      </c>
      <c r="D50" s="213">
        <v>16368.700000000003</v>
      </c>
      <c r="E50" s="213">
        <f t="shared" ref="E50:E61" si="18">SUM(100/C50*D50)</f>
        <v>40.733712997375868</v>
      </c>
      <c r="F50" s="213">
        <v>19217.399999999998</v>
      </c>
      <c r="G50" s="213">
        <f t="shared" ref="G50:G61" si="19">SUM(100/D50*F50)</f>
        <v>117.4033368563172</v>
      </c>
      <c r="H50" s="213">
        <v>26873.399999999998</v>
      </c>
      <c r="I50" s="213">
        <f t="shared" ref="I50:I61" si="20">SUM(100/F50*H50)</f>
        <v>139.83889600049955</v>
      </c>
      <c r="J50" s="213">
        <v>23174.799999999999</v>
      </c>
      <c r="K50" s="213">
        <f t="shared" ref="K50:K61" si="21">SUM(100/H50*J50)</f>
        <v>86.236948060163584</v>
      </c>
      <c r="L50" s="213">
        <v>378.8</v>
      </c>
      <c r="M50" s="213">
        <f t="shared" ref="M50:M61" si="22">SUM(100/J50*L50)</f>
        <v>1.634534062861384</v>
      </c>
      <c r="N50" s="213">
        <v>0</v>
      </c>
      <c r="O50" s="213">
        <v>0</v>
      </c>
      <c r="P50" s="213">
        <f>'02_23'!K38</f>
        <v>38484.6</v>
      </c>
      <c r="Q50" s="213">
        <f t="shared" ref="Q50:Q61" si="23">SUM(100/L50*P50)</f>
        <v>10159.609292502639</v>
      </c>
    </row>
    <row r="51" spans="1:17" s="198" customFormat="1" ht="18.600000000000001" customHeight="1" x14ac:dyDescent="0.25">
      <c r="A51" s="479" t="s">
        <v>33</v>
      </c>
      <c r="B51" s="480"/>
      <c r="C51" s="213">
        <v>37768.200000000004</v>
      </c>
      <c r="D51" s="213">
        <v>44682.200000000004</v>
      </c>
      <c r="E51" s="213">
        <f t="shared" si="18"/>
        <v>118.30640591820632</v>
      </c>
      <c r="F51" s="213">
        <v>39204.300000000003</v>
      </c>
      <c r="G51" s="213">
        <f t="shared" si="19"/>
        <v>87.740308221170835</v>
      </c>
      <c r="H51" s="213">
        <v>47812.499999999993</v>
      </c>
      <c r="I51" s="213">
        <f t="shared" si="20"/>
        <v>121.95728529778617</v>
      </c>
      <c r="J51" s="213">
        <v>15451.000000000002</v>
      </c>
      <c r="K51" s="213">
        <f t="shared" si="21"/>
        <v>32.315816993464061</v>
      </c>
      <c r="L51" s="213">
        <v>7049.4999999999991</v>
      </c>
      <c r="M51" s="213">
        <f t="shared" si="22"/>
        <v>45.624878648631146</v>
      </c>
      <c r="N51" s="213">
        <v>262.89999999999998</v>
      </c>
      <c r="O51" s="213">
        <v>3.7293425065607493</v>
      </c>
      <c r="P51" s="213">
        <f>'03_23'!K41</f>
        <v>54062.3</v>
      </c>
      <c r="Q51" s="213">
        <f t="shared" si="23"/>
        <v>766.89552450528424</v>
      </c>
    </row>
    <row r="52" spans="1:17" s="198" customFormat="1" ht="18.600000000000001" customHeight="1" x14ac:dyDescent="0.25">
      <c r="A52" s="479" t="s">
        <v>34</v>
      </c>
      <c r="B52" s="480"/>
      <c r="C52" s="213">
        <v>59916.700000000004</v>
      </c>
      <c r="D52" s="213">
        <v>67948.599999999991</v>
      </c>
      <c r="E52" s="213">
        <f t="shared" si="18"/>
        <v>113.40511076210804</v>
      </c>
      <c r="F52" s="213">
        <v>53974.3</v>
      </c>
      <c r="G52" s="213">
        <f t="shared" si="19"/>
        <v>79.43401335715528</v>
      </c>
      <c r="H52" s="213">
        <v>54223.3</v>
      </c>
      <c r="I52" s="213">
        <f t="shared" si="20"/>
        <v>100.46133067033756</v>
      </c>
      <c r="J52" s="213">
        <v>0</v>
      </c>
      <c r="K52" s="213">
        <f t="shared" si="21"/>
        <v>0</v>
      </c>
      <c r="L52" s="213">
        <v>10825.2</v>
      </c>
      <c r="M52" s="213" t="e">
        <f t="shared" si="22"/>
        <v>#DIV/0!</v>
      </c>
      <c r="N52" s="213">
        <v>1654.3</v>
      </c>
      <c r="O52" s="213">
        <v>15.281934744854597</v>
      </c>
      <c r="P52" s="213">
        <f>'04_23'!K40</f>
        <v>104357.4</v>
      </c>
      <c r="Q52" s="213">
        <f t="shared" si="23"/>
        <v>964.0228356058085</v>
      </c>
    </row>
    <row r="53" spans="1:17" s="198" customFormat="1" ht="18.600000000000001" customHeight="1" x14ac:dyDescent="0.25">
      <c r="A53" s="479" t="s">
        <v>35</v>
      </c>
      <c r="B53" s="480"/>
      <c r="C53" s="213">
        <v>97605.6</v>
      </c>
      <c r="D53" s="213">
        <v>91009.1</v>
      </c>
      <c r="E53" s="213">
        <f t="shared" si="18"/>
        <v>93.241678756136935</v>
      </c>
      <c r="F53" s="213">
        <v>94080.700000000012</v>
      </c>
      <c r="G53" s="213">
        <f t="shared" si="19"/>
        <v>103.37504711067355</v>
      </c>
      <c r="H53" s="213">
        <v>122416.8</v>
      </c>
      <c r="I53" s="213">
        <f t="shared" si="20"/>
        <v>130.11892981238447</v>
      </c>
      <c r="J53" s="213">
        <v>14447.2</v>
      </c>
      <c r="K53" s="213">
        <f t="shared" si="21"/>
        <v>11.801648139797805</v>
      </c>
      <c r="L53" s="213">
        <v>14280.5</v>
      </c>
      <c r="M53" s="213">
        <f t="shared" si="22"/>
        <v>98.846143197297749</v>
      </c>
      <c r="N53" s="213">
        <v>168622.5</v>
      </c>
      <c r="O53" s="213">
        <v>1180.7884877980464</v>
      </c>
      <c r="P53" s="213">
        <f>'05_23'!K41</f>
        <v>159984.79999999999</v>
      </c>
      <c r="Q53" s="213">
        <f t="shared" si="23"/>
        <v>1120.3025104163019</v>
      </c>
    </row>
    <row r="54" spans="1:17" s="198" customFormat="1" ht="18.600000000000001" customHeight="1" x14ac:dyDescent="0.25">
      <c r="A54" s="479" t="s">
        <v>36</v>
      </c>
      <c r="B54" s="480"/>
      <c r="C54" s="213">
        <v>104985.90000000001</v>
      </c>
      <c r="D54" s="213">
        <v>99112.60000000002</v>
      </c>
      <c r="E54" s="213">
        <f t="shared" si="18"/>
        <v>94.40562970837037</v>
      </c>
      <c r="F54" s="213">
        <v>109143.5</v>
      </c>
      <c r="G54" s="213">
        <f t="shared" si="19"/>
        <v>110.12071119110989</v>
      </c>
      <c r="H54" s="213">
        <v>95784.999999999985</v>
      </c>
      <c r="I54" s="213">
        <f t="shared" si="20"/>
        <v>87.76060873986998</v>
      </c>
      <c r="J54" s="213">
        <v>75358.3</v>
      </c>
      <c r="K54" s="213">
        <f t="shared" si="21"/>
        <v>78.674427102364689</v>
      </c>
      <c r="L54" s="213">
        <v>55516.2</v>
      </c>
      <c r="M54" s="213">
        <f t="shared" si="22"/>
        <v>73.669655499128822</v>
      </c>
      <c r="N54" s="213">
        <v>146839.80000000002</v>
      </c>
      <c r="O54" s="213">
        <v>264.4990110994629</v>
      </c>
      <c r="P54" s="213">
        <f>'06_23'!K40</f>
        <v>181457.90000000002</v>
      </c>
      <c r="Q54" s="213">
        <f t="shared" si="23"/>
        <v>326.85576462365947</v>
      </c>
    </row>
    <row r="55" spans="1:17" s="198" customFormat="1" ht="18.600000000000001" customHeight="1" x14ac:dyDescent="0.25">
      <c r="A55" s="479" t="s">
        <v>37</v>
      </c>
      <c r="B55" s="480"/>
      <c r="C55" s="213">
        <v>102807.4</v>
      </c>
      <c r="D55" s="213">
        <v>107824.59999999998</v>
      </c>
      <c r="E55" s="213">
        <f t="shared" si="18"/>
        <v>104.88019344910968</v>
      </c>
      <c r="F55" s="213">
        <v>97641.699999999983</v>
      </c>
      <c r="G55" s="213">
        <f t="shared" si="19"/>
        <v>90.556051216512756</v>
      </c>
      <c r="H55" s="213">
        <v>87607.10000000002</v>
      </c>
      <c r="I55" s="213">
        <f t="shared" si="20"/>
        <v>89.723038414939552</v>
      </c>
      <c r="J55" s="213">
        <v>53957.700000000004</v>
      </c>
      <c r="K55" s="213">
        <f t="shared" si="21"/>
        <v>61.590556016578553</v>
      </c>
      <c r="L55" s="213">
        <v>114326.2</v>
      </c>
      <c r="M55" s="213">
        <f t="shared" si="22"/>
        <v>211.88115875954682</v>
      </c>
      <c r="N55" s="213">
        <v>156394.20000000001</v>
      </c>
      <c r="O55" s="213">
        <v>136.79646485232607</v>
      </c>
      <c r="P55" s="213">
        <f>'07_23'!K42</f>
        <v>163340</v>
      </c>
      <c r="Q55" s="213">
        <f t="shared" si="23"/>
        <v>142.87188763380573</v>
      </c>
    </row>
    <row r="56" spans="1:17" s="198" customFormat="1" ht="18.600000000000001" customHeight="1" x14ac:dyDescent="0.25">
      <c r="A56" s="479" t="s">
        <v>38</v>
      </c>
      <c r="B56" s="480"/>
      <c r="C56" s="213">
        <v>94096.500000000015</v>
      </c>
      <c r="D56" s="213">
        <v>134473</v>
      </c>
      <c r="E56" s="213">
        <f t="shared" si="18"/>
        <v>142.90967251704365</v>
      </c>
      <c r="F56" s="213">
        <v>122927.59999999998</v>
      </c>
      <c r="G56" s="213">
        <f t="shared" si="19"/>
        <v>91.414335963353224</v>
      </c>
      <c r="H56" s="213">
        <v>148504.9</v>
      </c>
      <c r="I56" s="213">
        <f t="shared" si="20"/>
        <v>120.80680010022161</v>
      </c>
      <c r="J56" s="213">
        <v>100487.09999999999</v>
      </c>
      <c r="K56" s="213">
        <f t="shared" si="21"/>
        <v>67.665848062925861</v>
      </c>
      <c r="L56" s="213">
        <v>119647.4</v>
      </c>
      <c r="M56" s="213">
        <f t="shared" si="22"/>
        <v>119.06742258459046</v>
      </c>
      <c r="N56" s="213">
        <v>151068</v>
      </c>
      <c r="O56" s="213">
        <v>126.26099689587906</v>
      </c>
      <c r="P56" s="213">
        <f>'08_23'!K41</f>
        <v>157321.9</v>
      </c>
      <c r="Q56" s="213">
        <f t="shared" si="23"/>
        <v>131.48793872662506</v>
      </c>
    </row>
    <row r="57" spans="1:17" s="198" customFormat="1" ht="18.600000000000001" customHeight="1" x14ac:dyDescent="0.25">
      <c r="A57" s="479" t="s">
        <v>39</v>
      </c>
      <c r="B57" s="480"/>
      <c r="C57" s="213">
        <v>103148.3</v>
      </c>
      <c r="D57" s="213">
        <v>99129.9</v>
      </c>
      <c r="E57" s="213">
        <f t="shared" si="18"/>
        <v>96.104249900386137</v>
      </c>
      <c r="F57" s="213">
        <v>120384.69999999998</v>
      </c>
      <c r="G57" s="213">
        <f t="shared" si="19"/>
        <v>121.44136128453674</v>
      </c>
      <c r="H57" s="213">
        <v>104110</v>
      </c>
      <c r="I57" s="213">
        <f t="shared" si="20"/>
        <v>86.481089374314195</v>
      </c>
      <c r="J57" s="213">
        <v>89810.60000000002</v>
      </c>
      <c r="K57" s="213">
        <f t="shared" si="21"/>
        <v>86.265104216693899</v>
      </c>
      <c r="L57" s="213">
        <v>78114.900000000009</v>
      </c>
      <c r="M57" s="213">
        <f t="shared" si="22"/>
        <v>86.97737238143381</v>
      </c>
      <c r="N57" s="213">
        <v>181102.2</v>
      </c>
      <c r="O57" s="213">
        <v>231.84078837712138</v>
      </c>
      <c r="P57" s="213">
        <f>'09_23'!K40</f>
        <v>210663.5</v>
      </c>
      <c r="Q57" s="213">
        <f t="shared" si="23"/>
        <v>269.68414476623536</v>
      </c>
    </row>
    <row r="58" spans="1:17" s="198" customFormat="1" ht="18.600000000000001" customHeight="1" x14ac:dyDescent="0.25">
      <c r="A58" s="479" t="s">
        <v>40</v>
      </c>
      <c r="B58" s="480"/>
      <c r="C58" s="213">
        <v>58684.1</v>
      </c>
      <c r="D58" s="213">
        <v>48740.3</v>
      </c>
      <c r="E58" s="213">
        <f t="shared" si="18"/>
        <v>83.055376158107578</v>
      </c>
      <c r="F58" s="213">
        <v>61255.6</v>
      </c>
      <c r="G58" s="213">
        <f t="shared" si="19"/>
        <v>125.67751942437778</v>
      </c>
      <c r="H58" s="213">
        <v>55238.9</v>
      </c>
      <c r="I58" s="213">
        <f t="shared" si="20"/>
        <v>90.177714364074475</v>
      </c>
      <c r="J58" s="213">
        <v>64996.999999999985</v>
      </c>
      <c r="K58" s="213">
        <f t="shared" si="21"/>
        <v>117.66526849738133</v>
      </c>
      <c r="L58" s="213">
        <v>83111.199999999997</v>
      </c>
      <c r="M58" s="213">
        <f t="shared" si="22"/>
        <v>127.86928627475116</v>
      </c>
      <c r="N58" s="213">
        <v>127223.05</v>
      </c>
      <c r="O58" s="213">
        <v>153.07569858214055</v>
      </c>
      <c r="P58" s="213">
        <f>'10_23'!K42</f>
        <v>113436.70000000001</v>
      </c>
      <c r="Q58" s="213">
        <f t="shared" si="23"/>
        <v>136.48786204506735</v>
      </c>
    </row>
    <row r="59" spans="1:17" s="198" customFormat="1" ht="18.600000000000001" customHeight="1" x14ac:dyDescent="0.25">
      <c r="A59" s="479" t="s">
        <v>41</v>
      </c>
      <c r="B59" s="480"/>
      <c r="C59" s="213">
        <v>38463.800000000003</v>
      </c>
      <c r="D59" s="213">
        <v>43493.4</v>
      </c>
      <c r="E59" s="213">
        <f t="shared" si="18"/>
        <v>113.07619111996215</v>
      </c>
      <c r="F59" s="213">
        <v>43583.1</v>
      </c>
      <c r="G59" s="213">
        <f t="shared" si="19"/>
        <v>100.20623818786298</v>
      </c>
      <c r="H59" s="213">
        <v>46042.9</v>
      </c>
      <c r="I59" s="213">
        <f t="shared" si="20"/>
        <v>105.64393078968683</v>
      </c>
      <c r="J59" s="213">
        <v>20343.800000000003</v>
      </c>
      <c r="K59" s="213">
        <f t="shared" si="21"/>
        <v>44.184445375942872</v>
      </c>
      <c r="L59" s="213">
        <v>41262.85</v>
      </c>
      <c r="M59" s="213">
        <f t="shared" si="22"/>
        <v>202.82764281992542</v>
      </c>
      <c r="N59" s="213">
        <v>93232.7</v>
      </c>
      <c r="O59" s="213">
        <v>225.94828035387764</v>
      </c>
      <c r="P59" s="213">
        <f>'11_23'!K40</f>
        <v>57620.000000000007</v>
      </c>
      <c r="Q59" s="213">
        <f t="shared" si="23"/>
        <v>139.64134808914073</v>
      </c>
    </row>
    <row r="60" spans="1:17" s="198" customFormat="1" ht="18.600000000000001" customHeight="1" thickBot="1" x14ac:dyDescent="0.3">
      <c r="A60" s="481" t="s">
        <v>42</v>
      </c>
      <c r="B60" s="482"/>
      <c r="C60" s="213">
        <v>64512.899999999994</v>
      </c>
      <c r="D60" s="213">
        <v>58100.499999999993</v>
      </c>
      <c r="E60" s="213">
        <f t="shared" si="18"/>
        <v>90.060282517139967</v>
      </c>
      <c r="F60" s="213">
        <v>59600.69999999999</v>
      </c>
      <c r="G60" s="213">
        <f t="shared" si="19"/>
        <v>102.58207760690527</v>
      </c>
      <c r="H60" s="213">
        <v>62273.2</v>
      </c>
      <c r="I60" s="213">
        <f t="shared" si="20"/>
        <v>104.48400773816417</v>
      </c>
      <c r="J60" s="213">
        <v>15421.000000000002</v>
      </c>
      <c r="K60" s="213">
        <f t="shared" si="21"/>
        <v>24.763461649634198</v>
      </c>
      <c r="L60" s="213">
        <v>50602.299999999996</v>
      </c>
      <c r="M60" s="213">
        <f t="shared" si="22"/>
        <v>328.13890149795725</v>
      </c>
      <c r="N60" s="213">
        <v>103274.99999999999</v>
      </c>
      <c r="O60" s="213">
        <v>204.09151362685094</v>
      </c>
      <c r="P60" s="213">
        <f>'12_23'!K41</f>
        <v>90547.9</v>
      </c>
      <c r="Q60" s="213">
        <f t="shared" si="23"/>
        <v>178.94028532299916</v>
      </c>
    </row>
    <row r="61" spans="1:17" ht="18.600000000000001" customHeight="1" thickBot="1" x14ac:dyDescent="0.3">
      <c r="A61" s="216" t="s">
        <v>16</v>
      </c>
      <c r="B61" s="217"/>
      <c r="C61" s="218">
        <f>SUM(C49:C60)</f>
        <v>829766.15000000014</v>
      </c>
      <c r="D61" s="407">
        <f>SUM(D49:D60)</f>
        <v>830604.60000000009</v>
      </c>
      <c r="E61" s="408">
        <f t="shared" si="18"/>
        <v>100.10104654184796</v>
      </c>
      <c r="F61" s="219">
        <f>SUM(F49:F60)</f>
        <v>856937.79999999981</v>
      </c>
      <c r="G61" s="220">
        <f t="shared" si="19"/>
        <v>103.17036529776017</v>
      </c>
      <c r="H61" s="219">
        <f>SUM(H49:H60)</f>
        <v>876559.20000000007</v>
      </c>
      <c r="I61" s="220">
        <f t="shared" si="20"/>
        <v>102.28971110855423</v>
      </c>
      <c r="J61" s="219">
        <f>SUM(J49:J60)</f>
        <v>510140.4</v>
      </c>
      <c r="K61" s="220">
        <f t="shared" si="21"/>
        <v>58.19805439267536</v>
      </c>
      <c r="L61" s="219">
        <f>SUM(L49:L60)</f>
        <v>575115.05000000005</v>
      </c>
      <c r="M61" s="220">
        <f t="shared" si="22"/>
        <v>112.73662113410347</v>
      </c>
      <c r="N61" s="219">
        <v>1133372.25</v>
      </c>
      <c r="O61" s="341">
        <v>197.06878649758858</v>
      </c>
      <c r="P61" s="219">
        <f>SUM(P49:P60)</f>
        <v>1388599.8</v>
      </c>
      <c r="Q61" s="220">
        <f t="shared" si="23"/>
        <v>241.44730693449944</v>
      </c>
    </row>
    <row r="62" spans="1:17" ht="17.25" thickBot="1" x14ac:dyDescent="0.3"/>
    <row r="63" spans="1:17" s="195" customFormat="1" ht="19.149999999999999" customHeight="1" x14ac:dyDescent="0.25">
      <c r="A63" s="483" t="s">
        <v>30</v>
      </c>
      <c r="B63" s="484"/>
      <c r="C63" s="210">
        <v>2016</v>
      </c>
      <c r="D63" s="410">
        <v>2017</v>
      </c>
      <c r="E63" s="406" t="s">
        <v>19</v>
      </c>
      <c r="F63" s="211">
        <v>2018</v>
      </c>
      <c r="G63" s="212" t="s">
        <v>19</v>
      </c>
      <c r="H63" s="410">
        <v>2019</v>
      </c>
      <c r="I63" s="406" t="s">
        <v>19</v>
      </c>
      <c r="J63" s="211">
        <v>2020</v>
      </c>
      <c r="K63" s="212" t="s">
        <v>19</v>
      </c>
      <c r="L63" s="211">
        <v>2021</v>
      </c>
      <c r="M63" s="212" t="s">
        <v>19</v>
      </c>
      <c r="N63" s="340">
        <v>2022</v>
      </c>
      <c r="O63" s="406" t="s">
        <v>19</v>
      </c>
      <c r="P63" s="211">
        <v>2023</v>
      </c>
      <c r="Q63" s="212" t="s">
        <v>19</v>
      </c>
    </row>
    <row r="64" spans="1:17" s="198" customFormat="1" ht="18.600000000000001" customHeight="1" x14ac:dyDescent="0.25">
      <c r="A64" s="485" t="s">
        <v>31</v>
      </c>
      <c r="B64" s="486"/>
      <c r="C64" s="213">
        <v>22721.9</v>
      </c>
      <c r="D64" s="213">
        <v>21984.1</v>
      </c>
      <c r="E64" s="213">
        <f>SUM(100/C64*D64)</f>
        <v>96.752912388488625</v>
      </c>
      <c r="F64" s="213">
        <v>18986.900000000001</v>
      </c>
      <c r="G64" s="213">
        <f>SUM(100/D64*F64)</f>
        <v>86.366510341565046</v>
      </c>
      <c r="H64" s="213">
        <v>4206</v>
      </c>
      <c r="I64" s="213">
        <f>SUM(100/F64*H64)</f>
        <v>22.152115405885109</v>
      </c>
      <c r="J64" s="213">
        <v>16671.899999999998</v>
      </c>
      <c r="K64" s="213">
        <f>SUM(100/H64*J64)</f>
        <v>396.38373751783161</v>
      </c>
      <c r="L64" s="213">
        <v>1972.9</v>
      </c>
      <c r="M64" s="213">
        <f>SUM(100/J64*L64)</f>
        <v>11.833684223153933</v>
      </c>
      <c r="N64" s="213">
        <v>797.69999999999993</v>
      </c>
      <c r="O64" s="213">
        <v>40.432865325155859</v>
      </c>
      <c r="P64" s="213">
        <f>'01_23'!O42</f>
        <v>70347.3</v>
      </c>
      <c r="Q64" s="213">
        <f>SUM(100/L64*P64)</f>
        <v>3565.6799635054995</v>
      </c>
    </row>
    <row r="65" spans="1:17" s="198" customFormat="1" ht="18.600000000000001" customHeight="1" x14ac:dyDescent="0.25">
      <c r="A65" s="479" t="s">
        <v>32</v>
      </c>
      <c r="B65" s="480"/>
      <c r="C65" s="213">
        <v>12761</v>
      </c>
      <c r="D65" s="213">
        <v>17447.7</v>
      </c>
      <c r="E65" s="213">
        <f t="shared" ref="E65:E76" si="24">SUM(100/C65*D65)</f>
        <v>136.72674555285636</v>
      </c>
      <c r="F65" s="213">
        <v>17482.8</v>
      </c>
      <c r="G65" s="213">
        <f t="shared" ref="G65:G76" si="25">SUM(100/D65*F65)</f>
        <v>100.20117264739764</v>
      </c>
      <c r="H65" s="213">
        <v>4542.2</v>
      </c>
      <c r="I65" s="213">
        <f t="shared" ref="I65:I76" si="26">SUM(100/F65*H65)</f>
        <v>25.980964147619375</v>
      </c>
      <c r="J65" s="213">
        <v>17189.899999999998</v>
      </c>
      <c r="K65" s="213">
        <f t="shared" ref="K65:K76" si="27">SUM(100/H65*J65)</f>
        <v>378.44876931883226</v>
      </c>
      <c r="L65" s="213">
        <v>1302.7</v>
      </c>
      <c r="M65" s="213">
        <f t="shared" ref="M65:M76" si="28">SUM(100/J65*L65)</f>
        <v>7.5782872500712637</v>
      </c>
      <c r="N65" s="213">
        <v>0</v>
      </c>
      <c r="O65" s="213">
        <v>0</v>
      </c>
      <c r="P65" s="213">
        <f>'02_23'!O38</f>
        <v>31725.8</v>
      </c>
      <c r="Q65" s="213">
        <f t="shared" ref="Q65:Q76" si="29">SUM(100/L65*P65)</f>
        <v>2435.3880402241498</v>
      </c>
    </row>
    <row r="66" spans="1:17" s="198" customFormat="1" ht="18.600000000000001" customHeight="1" x14ac:dyDescent="0.25">
      <c r="A66" s="479" t="s">
        <v>33</v>
      </c>
      <c r="B66" s="480"/>
      <c r="C66" s="213">
        <v>32118.7</v>
      </c>
      <c r="D66" s="213">
        <v>30513.8</v>
      </c>
      <c r="E66" s="213">
        <f t="shared" si="24"/>
        <v>95.003222421829022</v>
      </c>
      <c r="F66" s="213">
        <v>31061.199999999997</v>
      </c>
      <c r="G66" s="213">
        <f t="shared" si="25"/>
        <v>101.79394241294102</v>
      </c>
      <c r="H66" s="213">
        <v>20252.399999999998</v>
      </c>
      <c r="I66" s="213">
        <f t="shared" si="26"/>
        <v>65.201601998634942</v>
      </c>
      <c r="J66" s="213">
        <v>10528.55</v>
      </c>
      <c r="K66" s="213">
        <f t="shared" si="27"/>
        <v>51.986678122099114</v>
      </c>
      <c r="L66" s="213">
        <v>10619.3</v>
      </c>
      <c r="M66" s="213">
        <f t="shared" si="28"/>
        <v>100.86194205279929</v>
      </c>
      <c r="N66" s="213">
        <v>726.9</v>
      </c>
      <c r="O66" s="213">
        <v>6.8450839509195527</v>
      </c>
      <c r="P66" s="213">
        <f>'03_23'!O41</f>
        <v>103832.09999999999</v>
      </c>
      <c r="Q66" s="213">
        <f t="shared" si="29"/>
        <v>977.76783780475171</v>
      </c>
    </row>
    <row r="67" spans="1:17" s="198" customFormat="1" ht="18.600000000000001" customHeight="1" x14ac:dyDescent="0.25">
      <c r="A67" s="479" t="s">
        <v>34</v>
      </c>
      <c r="B67" s="480"/>
      <c r="C67" s="213">
        <v>44113.600000000006</v>
      </c>
      <c r="D67" s="213">
        <v>30575.499999999996</v>
      </c>
      <c r="E67" s="213">
        <f t="shared" si="24"/>
        <v>69.310824779659768</v>
      </c>
      <c r="F67" s="213">
        <v>28974.099999999995</v>
      </c>
      <c r="G67" s="213">
        <f t="shared" si="25"/>
        <v>94.76247322202417</v>
      </c>
      <c r="H67" s="213">
        <v>22176.9</v>
      </c>
      <c r="I67" s="213">
        <f t="shared" si="26"/>
        <v>76.540427485236833</v>
      </c>
      <c r="J67" s="213">
        <v>0</v>
      </c>
      <c r="K67" s="213">
        <f t="shared" si="27"/>
        <v>0</v>
      </c>
      <c r="L67" s="213">
        <v>20073</v>
      </c>
      <c r="M67" s="213" t="e">
        <f t="shared" si="28"/>
        <v>#DIV/0!</v>
      </c>
      <c r="N67" s="213">
        <v>4847.5</v>
      </c>
      <c r="O67" s="213">
        <v>24.14935485478005</v>
      </c>
      <c r="P67" s="213">
        <f>'04_23'!O40</f>
        <v>58604.599999999991</v>
      </c>
      <c r="Q67" s="213">
        <f t="shared" si="29"/>
        <v>291.95735565187061</v>
      </c>
    </row>
    <row r="68" spans="1:17" s="198" customFormat="1" ht="18.600000000000001" customHeight="1" x14ac:dyDescent="0.25">
      <c r="A68" s="479" t="s">
        <v>35</v>
      </c>
      <c r="B68" s="480"/>
      <c r="C68" s="213">
        <v>21228</v>
      </c>
      <c r="D68" s="213">
        <v>35032.1</v>
      </c>
      <c r="E68" s="213">
        <f t="shared" si="24"/>
        <v>165.02779348030901</v>
      </c>
      <c r="F68" s="213">
        <v>24181.9</v>
      </c>
      <c r="G68" s="213">
        <f t="shared" si="25"/>
        <v>69.027834471813009</v>
      </c>
      <c r="H68" s="213">
        <v>32263.350000000002</v>
      </c>
      <c r="I68" s="213">
        <f t="shared" si="26"/>
        <v>133.41941700197253</v>
      </c>
      <c r="J68" s="213">
        <v>4032</v>
      </c>
      <c r="K68" s="213">
        <f t="shared" si="27"/>
        <v>12.49715234158883</v>
      </c>
      <c r="L68" s="213">
        <v>2225.2000000000003</v>
      </c>
      <c r="M68" s="213">
        <f t="shared" si="28"/>
        <v>55.18849206349207</v>
      </c>
      <c r="N68" s="213">
        <v>21975.9</v>
      </c>
      <c r="O68" s="213">
        <v>987.59212655042245</v>
      </c>
      <c r="P68" s="213">
        <f>'05_23'!O41</f>
        <v>113407.6</v>
      </c>
      <c r="Q68" s="213">
        <f t="shared" si="29"/>
        <v>5096.5126730181555</v>
      </c>
    </row>
    <row r="69" spans="1:17" s="198" customFormat="1" ht="18.600000000000001" customHeight="1" x14ac:dyDescent="0.25">
      <c r="A69" s="479" t="s">
        <v>36</v>
      </c>
      <c r="B69" s="480"/>
      <c r="C69" s="213">
        <v>39993.699999999997</v>
      </c>
      <c r="D69" s="213">
        <v>33713.149999999994</v>
      </c>
      <c r="E69" s="213">
        <f t="shared" si="24"/>
        <v>84.296151643883903</v>
      </c>
      <c r="F69" s="213">
        <v>29595.5</v>
      </c>
      <c r="G69" s="213">
        <f t="shared" si="25"/>
        <v>87.786219917154</v>
      </c>
      <c r="H69" s="213">
        <v>36203.699999999997</v>
      </c>
      <c r="I69" s="213">
        <f t="shared" si="26"/>
        <v>122.32839451943707</v>
      </c>
      <c r="J69" s="213">
        <v>14960.8</v>
      </c>
      <c r="K69" s="213">
        <f t="shared" si="27"/>
        <v>41.323953076619247</v>
      </c>
      <c r="L69" s="213">
        <v>19674.900000000001</v>
      </c>
      <c r="M69" s="213">
        <f t="shared" si="28"/>
        <v>131.50967862681142</v>
      </c>
      <c r="N69" s="213">
        <v>86423.1</v>
      </c>
      <c r="O69" s="213">
        <v>439.2555997743317</v>
      </c>
      <c r="P69" s="213">
        <f>'06_23'!O40</f>
        <v>129826.3</v>
      </c>
      <c r="Q69" s="213">
        <f t="shared" si="29"/>
        <v>659.85748339254576</v>
      </c>
    </row>
    <row r="70" spans="1:17" s="198" customFormat="1" ht="18.600000000000001" customHeight="1" x14ac:dyDescent="0.25">
      <c r="A70" s="479" t="s">
        <v>37</v>
      </c>
      <c r="B70" s="480"/>
      <c r="C70" s="213">
        <v>13847</v>
      </c>
      <c r="D70" s="213">
        <v>11978.800000000001</v>
      </c>
      <c r="E70" s="213">
        <f t="shared" si="24"/>
        <v>86.508268939120398</v>
      </c>
      <c r="F70" s="213">
        <v>7297</v>
      </c>
      <c r="G70" s="213">
        <f t="shared" si="25"/>
        <v>60.915951514342005</v>
      </c>
      <c r="H70" s="213">
        <v>17405.5</v>
      </c>
      <c r="I70" s="213">
        <f t="shared" si="26"/>
        <v>238.52953268466493</v>
      </c>
      <c r="J70" s="213">
        <v>17251.900000000001</v>
      </c>
      <c r="K70" s="213">
        <f t="shared" si="27"/>
        <v>99.117520324035524</v>
      </c>
      <c r="L70" s="213">
        <v>6609.7</v>
      </c>
      <c r="M70" s="213">
        <f t="shared" si="28"/>
        <v>38.312881479721071</v>
      </c>
      <c r="N70" s="213">
        <v>30782.7</v>
      </c>
      <c r="O70" s="213">
        <v>465.72007806708325</v>
      </c>
      <c r="P70" s="213">
        <f>'07_23'!O42</f>
        <v>51511.35</v>
      </c>
      <c r="Q70" s="213">
        <f t="shared" si="29"/>
        <v>779.3296216167148</v>
      </c>
    </row>
    <row r="71" spans="1:17" s="198" customFormat="1" ht="18.600000000000001" customHeight="1" x14ac:dyDescent="0.25">
      <c r="A71" s="479" t="s">
        <v>38</v>
      </c>
      <c r="B71" s="480"/>
      <c r="C71" s="213">
        <v>26919.300000000007</v>
      </c>
      <c r="D71" s="213">
        <v>24012.7</v>
      </c>
      <c r="E71" s="213">
        <f t="shared" si="24"/>
        <v>89.20254241380718</v>
      </c>
      <c r="F71" s="213">
        <v>28338.560000000001</v>
      </c>
      <c r="G71" s="213">
        <f t="shared" si="25"/>
        <v>118.01488379066079</v>
      </c>
      <c r="H71" s="213">
        <v>30751.500000000004</v>
      </c>
      <c r="I71" s="213">
        <f t="shared" si="26"/>
        <v>108.51468811400439</v>
      </c>
      <c r="J71" s="213">
        <v>24989.1</v>
      </c>
      <c r="K71" s="213">
        <f t="shared" si="27"/>
        <v>81.26140188283496</v>
      </c>
      <c r="L71" s="213">
        <v>22782.400000000001</v>
      </c>
      <c r="M71" s="213">
        <f t="shared" si="28"/>
        <v>91.169349836528738</v>
      </c>
      <c r="N71" s="213">
        <v>57846.1</v>
      </c>
      <c r="O71" s="213">
        <v>253.90696326989251</v>
      </c>
      <c r="P71" s="213">
        <f>'08_23'!O41</f>
        <v>64503.5</v>
      </c>
      <c r="Q71" s="213">
        <f t="shared" si="29"/>
        <v>283.12864316314347</v>
      </c>
    </row>
    <row r="72" spans="1:17" s="198" customFormat="1" ht="18.600000000000001" customHeight="1" x14ac:dyDescent="0.25">
      <c r="A72" s="479" t="s">
        <v>39</v>
      </c>
      <c r="B72" s="480"/>
      <c r="C72" s="213">
        <v>44830.700000000004</v>
      </c>
      <c r="D72" s="213">
        <v>18434.400000000001</v>
      </c>
      <c r="E72" s="213">
        <f t="shared" si="24"/>
        <v>41.120036046726902</v>
      </c>
      <c r="F72" s="213">
        <v>36229.699999999997</v>
      </c>
      <c r="G72" s="213">
        <f t="shared" si="25"/>
        <v>196.53311200798504</v>
      </c>
      <c r="H72" s="213">
        <v>32759.1</v>
      </c>
      <c r="I72" s="213">
        <f t="shared" si="26"/>
        <v>90.420566551751747</v>
      </c>
      <c r="J72" s="213">
        <v>33121.599999999999</v>
      </c>
      <c r="K72" s="213">
        <f t="shared" si="27"/>
        <v>101.10656275660808</v>
      </c>
      <c r="L72" s="213">
        <v>37092.600000000006</v>
      </c>
      <c r="M72" s="213">
        <f t="shared" si="28"/>
        <v>111.98915511327958</v>
      </c>
      <c r="N72" s="213">
        <v>103036.25</v>
      </c>
      <c r="O72" s="213">
        <v>277.78114772218714</v>
      </c>
      <c r="P72" s="213">
        <f>'09_23'!O40</f>
        <v>139672.1</v>
      </c>
      <c r="Q72" s="213">
        <f t="shared" si="29"/>
        <v>376.54977003499346</v>
      </c>
    </row>
    <row r="73" spans="1:17" s="198" customFormat="1" ht="18.600000000000001" customHeight="1" x14ac:dyDescent="0.25">
      <c r="A73" s="479" t="s">
        <v>40</v>
      </c>
      <c r="B73" s="480"/>
      <c r="C73" s="213">
        <v>30507.799999999996</v>
      </c>
      <c r="D73" s="213">
        <v>25898.5</v>
      </c>
      <c r="E73" s="213">
        <f t="shared" si="24"/>
        <v>84.891404821062167</v>
      </c>
      <c r="F73" s="213">
        <v>29345.989999999998</v>
      </c>
      <c r="G73" s="213">
        <f t="shared" si="25"/>
        <v>113.31154313956407</v>
      </c>
      <c r="H73" s="213">
        <v>30033.400000000005</v>
      </c>
      <c r="I73" s="213">
        <f t="shared" si="26"/>
        <v>102.34243247544215</v>
      </c>
      <c r="J73" s="213">
        <v>36420.9</v>
      </c>
      <c r="K73" s="213">
        <f t="shared" si="27"/>
        <v>121.26798830635225</v>
      </c>
      <c r="L73" s="213">
        <v>19476.7</v>
      </c>
      <c r="M73" s="213">
        <f t="shared" si="28"/>
        <v>53.476712546916744</v>
      </c>
      <c r="N73" s="213">
        <v>74735.150000000009</v>
      </c>
      <c r="O73" s="213">
        <v>383.7156705191332</v>
      </c>
      <c r="P73" s="213">
        <f>'10_23'!O42</f>
        <v>91583.1</v>
      </c>
      <c r="Q73" s="213">
        <f t="shared" si="29"/>
        <v>470.21877422766698</v>
      </c>
    </row>
    <row r="74" spans="1:17" s="198" customFormat="1" ht="18.600000000000001" customHeight="1" x14ac:dyDescent="0.25">
      <c r="A74" s="479" t="s">
        <v>41</v>
      </c>
      <c r="B74" s="480"/>
      <c r="C74" s="213">
        <v>32303.099999999995</v>
      </c>
      <c r="D74" s="213">
        <v>44514.5</v>
      </c>
      <c r="E74" s="213">
        <f t="shared" si="24"/>
        <v>137.80256384062213</v>
      </c>
      <c r="F74" s="213">
        <v>36363.1</v>
      </c>
      <c r="G74" s="213">
        <f t="shared" si="25"/>
        <v>81.688213952756954</v>
      </c>
      <c r="H74" s="213">
        <v>39209</v>
      </c>
      <c r="I74" s="213">
        <f t="shared" si="26"/>
        <v>107.82634043852147</v>
      </c>
      <c r="J74" s="213">
        <v>11506.300000000003</v>
      </c>
      <c r="K74" s="213">
        <f t="shared" si="27"/>
        <v>29.346068504680058</v>
      </c>
      <c r="L74" s="213">
        <v>41572.15</v>
      </c>
      <c r="M74" s="213">
        <f t="shared" si="28"/>
        <v>361.29902748928839</v>
      </c>
      <c r="N74" s="213">
        <v>107188.7</v>
      </c>
      <c r="O74" s="213">
        <v>257.83775917290779</v>
      </c>
      <c r="P74" s="213">
        <f>'11_23'!O40</f>
        <v>124284.7</v>
      </c>
      <c r="Q74" s="213">
        <f t="shared" si="29"/>
        <v>298.96144413988691</v>
      </c>
    </row>
    <row r="75" spans="1:17" s="198" customFormat="1" ht="18.600000000000001" customHeight="1" thickBot="1" x14ac:dyDescent="0.3">
      <c r="A75" s="481" t="s">
        <v>42</v>
      </c>
      <c r="B75" s="482"/>
      <c r="C75" s="213">
        <v>15482.599999999999</v>
      </c>
      <c r="D75" s="213">
        <v>11201.8</v>
      </c>
      <c r="E75" s="213">
        <f t="shared" si="24"/>
        <v>72.35089713613992</v>
      </c>
      <c r="F75" s="215">
        <v>10379.700000000001</v>
      </c>
      <c r="G75" s="213">
        <f t="shared" si="25"/>
        <v>92.66100091056795</v>
      </c>
      <c r="H75" s="215">
        <v>9165.9</v>
      </c>
      <c r="I75" s="213">
        <f t="shared" si="26"/>
        <v>88.306020405214014</v>
      </c>
      <c r="J75" s="213">
        <v>6161</v>
      </c>
      <c r="K75" s="213">
        <f t="shared" si="27"/>
        <v>67.216530837124566</v>
      </c>
      <c r="L75" s="213">
        <v>10170</v>
      </c>
      <c r="M75" s="213">
        <f t="shared" si="28"/>
        <v>165.07060542119785</v>
      </c>
      <c r="N75" s="213">
        <v>23672.300000000003</v>
      </c>
      <c r="O75" s="213">
        <v>232.76597836774829</v>
      </c>
      <c r="P75" s="213">
        <f>'12_23'!O41</f>
        <v>30247.499999999996</v>
      </c>
      <c r="Q75" s="213">
        <f t="shared" si="29"/>
        <v>297.41887905604716</v>
      </c>
    </row>
    <row r="76" spans="1:17" ht="18.600000000000001" customHeight="1" thickBot="1" x14ac:dyDescent="0.3">
      <c r="A76" s="216" t="s">
        <v>16</v>
      </c>
      <c r="B76" s="217"/>
      <c r="C76" s="218">
        <f>SUM(C64:C75)</f>
        <v>336827.4</v>
      </c>
      <c r="D76" s="218">
        <f>SUM(D64:D75)</f>
        <v>305307.05</v>
      </c>
      <c r="E76" s="220">
        <f t="shared" si="24"/>
        <v>90.641987558019324</v>
      </c>
      <c r="F76" s="218">
        <f>SUM(F64:F75)</f>
        <v>298236.44999999995</v>
      </c>
      <c r="G76" s="220">
        <f t="shared" si="25"/>
        <v>97.68410195571964</v>
      </c>
      <c r="H76" s="218">
        <f>SUM(H64:H75)</f>
        <v>278968.95</v>
      </c>
      <c r="I76" s="220">
        <f t="shared" si="26"/>
        <v>93.53952208055054</v>
      </c>
      <c r="J76" s="407">
        <f>SUM(J64:J75)</f>
        <v>192833.95</v>
      </c>
      <c r="K76" s="408">
        <f t="shared" si="27"/>
        <v>69.123803921547548</v>
      </c>
      <c r="L76" s="407">
        <f>SUM(L64:L75)</f>
        <v>193571.55000000002</v>
      </c>
      <c r="M76" s="408">
        <f t="shared" si="28"/>
        <v>100.38250525905839</v>
      </c>
      <c r="N76" s="407">
        <v>512032.30000000005</v>
      </c>
      <c r="O76" s="408">
        <v>264.51836543128371</v>
      </c>
      <c r="P76" s="407">
        <f>SUM(P64:P75)</f>
        <v>1009545.95</v>
      </c>
      <c r="Q76" s="408">
        <f t="shared" si="29"/>
        <v>521.53632597352237</v>
      </c>
    </row>
    <row r="77" spans="1:17" ht="17.25" thickBot="1" x14ac:dyDescent="0.3"/>
    <row r="78" spans="1:17" ht="20.25" x14ac:dyDescent="0.25">
      <c r="A78" s="483" t="s">
        <v>23</v>
      </c>
      <c r="B78" s="484"/>
      <c r="C78" s="210">
        <v>2016</v>
      </c>
      <c r="D78" s="211">
        <v>2017</v>
      </c>
      <c r="E78" s="212" t="s">
        <v>19</v>
      </c>
      <c r="F78" s="211">
        <v>2018</v>
      </c>
      <c r="G78" s="212" t="s">
        <v>19</v>
      </c>
      <c r="H78" s="211">
        <v>2019</v>
      </c>
      <c r="I78" s="212" t="s">
        <v>19</v>
      </c>
      <c r="J78" s="211">
        <v>2020</v>
      </c>
      <c r="K78" s="212" t="s">
        <v>19</v>
      </c>
      <c r="L78" s="211">
        <v>2021</v>
      </c>
      <c r="M78" s="212" t="s">
        <v>19</v>
      </c>
      <c r="N78" s="340">
        <v>2022</v>
      </c>
      <c r="O78" s="406" t="s">
        <v>19</v>
      </c>
      <c r="P78" s="410">
        <v>2023</v>
      </c>
      <c r="Q78" s="406" t="s">
        <v>19</v>
      </c>
    </row>
    <row r="79" spans="1:17" x14ac:dyDescent="0.25">
      <c r="A79" s="485" t="s">
        <v>31</v>
      </c>
      <c r="B79" s="486"/>
      <c r="C79" s="213">
        <v>383.70000000000005</v>
      </c>
      <c r="D79" s="213">
        <v>981.2</v>
      </c>
      <c r="E79" s="197">
        <f>SUM(100/C79*D79)</f>
        <v>255.72061506385194</v>
      </c>
      <c r="F79" s="226">
        <v>359</v>
      </c>
      <c r="G79" s="197">
        <f>SUM(100/D79*F79)</f>
        <v>36.587851610273134</v>
      </c>
      <c r="H79" s="225">
        <v>150.5</v>
      </c>
      <c r="I79" s="197">
        <f>SUM(100/F79*H79)</f>
        <v>41.922005571030645</v>
      </c>
      <c r="J79" s="214">
        <v>1774.5</v>
      </c>
      <c r="K79" s="197">
        <f>SUM(100/H79*J79)</f>
        <v>1179.0697674418604</v>
      </c>
      <c r="L79" s="214">
        <v>0</v>
      </c>
      <c r="M79" s="197">
        <f>SUM(100/J79*L79)</f>
        <v>0</v>
      </c>
      <c r="N79" s="214">
        <v>3699.7</v>
      </c>
      <c r="O79" s="214">
        <v>0</v>
      </c>
      <c r="P79" s="214">
        <f>'01_23'!E42</f>
        <v>2304.6999999999998</v>
      </c>
      <c r="Q79" s="214" t="e">
        <f>SUM(100/L79*P79)</f>
        <v>#DIV/0!</v>
      </c>
    </row>
    <row r="80" spans="1:17" x14ac:dyDescent="0.25">
      <c r="A80" s="479" t="s">
        <v>32</v>
      </c>
      <c r="B80" s="480"/>
      <c r="C80" s="213">
        <v>2257</v>
      </c>
      <c r="D80" s="213">
        <v>5516.5000000000009</v>
      </c>
      <c r="E80" s="197">
        <f t="shared" ref="E80:E91" si="30">SUM(100/C80*D80)</f>
        <v>244.41736818786003</v>
      </c>
      <c r="F80" s="226">
        <v>165.29999999999998</v>
      </c>
      <c r="G80" s="197">
        <f t="shared" ref="G80:G91" si="31">SUM(100/D80*F80)</f>
        <v>2.9964651500045312</v>
      </c>
      <c r="H80" s="226">
        <v>19598.8</v>
      </c>
      <c r="I80" s="197">
        <f>SUM(100/F80*H80)</f>
        <v>11856.503327283728</v>
      </c>
      <c r="J80" s="214">
        <v>6831.5999999999995</v>
      </c>
      <c r="K80" s="197">
        <f t="shared" ref="K80:K91" si="32">SUM(100/H80*J80)</f>
        <v>34.857236157315754</v>
      </c>
      <c r="L80" s="214">
        <v>0</v>
      </c>
      <c r="M80" s="197">
        <f t="shared" ref="M80:M91" si="33">SUM(100/J80*L80)</f>
        <v>0</v>
      </c>
      <c r="N80" s="214">
        <v>0</v>
      </c>
      <c r="O80" s="214">
        <v>0</v>
      </c>
      <c r="P80" s="214">
        <f>'02_23'!E38</f>
        <v>13637</v>
      </c>
      <c r="Q80" s="214" t="e">
        <f t="shared" ref="Q80:Q91" si="34">SUM(100/L80*P80)</f>
        <v>#DIV/0!</v>
      </c>
    </row>
    <row r="81" spans="1:17" x14ac:dyDescent="0.25">
      <c r="A81" s="479" t="s">
        <v>33</v>
      </c>
      <c r="B81" s="480"/>
      <c r="C81" s="213">
        <v>13480.499999999996</v>
      </c>
      <c r="D81" s="213">
        <v>40114.300000000003</v>
      </c>
      <c r="E81" s="197">
        <f t="shared" si="30"/>
        <v>297.57279032676843</v>
      </c>
      <c r="F81" s="226">
        <v>9456.2999999999993</v>
      </c>
      <c r="G81" s="197">
        <f t="shared" si="31"/>
        <v>23.573389040815865</v>
      </c>
      <c r="H81" s="226">
        <v>44995.450000000004</v>
      </c>
      <c r="I81" s="197">
        <f t="shared" ref="I81:I91" si="35">SUM(100/F81*H81)</f>
        <v>475.82511130146048</v>
      </c>
      <c r="J81" s="214">
        <v>12082.599999999999</v>
      </c>
      <c r="K81" s="197">
        <f t="shared" si="32"/>
        <v>26.852937352554534</v>
      </c>
      <c r="L81" s="214">
        <v>153.30000000000001</v>
      </c>
      <c r="M81" s="197">
        <f t="shared" si="33"/>
        <v>1.268766656183272</v>
      </c>
      <c r="N81" s="214">
        <v>45490.9</v>
      </c>
      <c r="O81" s="214">
        <v>29674.429223744293</v>
      </c>
      <c r="P81" s="214">
        <f>'03_23'!E41</f>
        <v>13333.4</v>
      </c>
      <c r="Q81" s="214">
        <f t="shared" si="34"/>
        <v>8697.5864318330059</v>
      </c>
    </row>
    <row r="82" spans="1:17" x14ac:dyDescent="0.25">
      <c r="A82" s="479" t="s">
        <v>34</v>
      </c>
      <c r="B82" s="480"/>
      <c r="C82" s="213">
        <v>36441.599999999999</v>
      </c>
      <c r="D82" s="213">
        <v>68636</v>
      </c>
      <c r="E82" s="197">
        <f t="shared" si="30"/>
        <v>188.34518791710573</v>
      </c>
      <c r="F82" s="226">
        <v>146216.89999999997</v>
      </c>
      <c r="G82" s="197">
        <f t="shared" si="31"/>
        <v>213.03237368144994</v>
      </c>
      <c r="H82" s="226">
        <v>71598.8</v>
      </c>
      <c r="I82" s="197">
        <f t="shared" si="35"/>
        <v>48.967527009531743</v>
      </c>
      <c r="J82" s="214">
        <v>0</v>
      </c>
      <c r="K82" s="197">
        <f t="shared" si="32"/>
        <v>0</v>
      </c>
      <c r="L82" s="214">
        <v>72426.5</v>
      </c>
      <c r="M82" s="197" t="e">
        <f t="shared" si="33"/>
        <v>#DIV/0!</v>
      </c>
      <c r="N82" s="214">
        <v>74786.7</v>
      </c>
      <c r="O82" s="214">
        <v>103.25875197614133</v>
      </c>
      <c r="P82" s="214">
        <f>'04_23'!E40</f>
        <v>22135.201000000001</v>
      </c>
      <c r="Q82" s="214">
        <f t="shared" si="34"/>
        <v>30.562295568610939</v>
      </c>
    </row>
    <row r="83" spans="1:17" x14ac:dyDescent="0.25">
      <c r="A83" s="479" t="s">
        <v>35</v>
      </c>
      <c r="B83" s="480"/>
      <c r="C83" s="213">
        <v>124727.20000000001</v>
      </c>
      <c r="D83" s="213">
        <v>165296.50000000003</v>
      </c>
      <c r="E83" s="197">
        <f t="shared" si="30"/>
        <v>132.52642567138525</v>
      </c>
      <c r="F83" s="226">
        <v>162964.35000000003</v>
      </c>
      <c r="G83" s="197">
        <f t="shared" si="31"/>
        <v>98.589111082206827</v>
      </c>
      <c r="H83" s="226">
        <v>67678.3</v>
      </c>
      <c r="I83" s="197">
        <f t="shared" si="35"/>
        <v>41.529512436308913</v>
      </c>
      <c r="J83" s="214">
        <v>145653.09999999998</v>
      </c>
      <c r="K83" s="197">
        <f t="shared" si="32"/>
        <v>215.21388687363597</v>
      </c>
      <c r="L83" s="214">
        <v>151248</v>
      </c>
      <c r="M83" s="197">
        <f t="shared" si="33"/>
        <v>103.84125020339424</v>
      </c>
      <c r="N83" s="214">
        <v>222977.8</v>
      </c>
      <c r="O83" s="214">
        <v>145.75551412250078</v>
      </c>
      <c r="P83" s="214">
        <f>'05_23'!E41</f>
        <v>170970.75</v>
      </c>
      <c r="Q83" s="214">
        <f t="shared" si="34"/>
        <v>113.04000714059029</v>
      </c>
    </row>
    <row r="84" spans="1:17" x14ac:dyDescent="0.25">
      <c r="A84" s="479" t="s">
        <v>36</v>
      </c>
      <c r="B84" s="480"/>
      <c r="C84" s="213">
        <v>108469.10000000002</v>
      </c>
      <c r="D84" s="213">
        <v>247120.75</v>
      </c>
      <c r="E84" s="197">
        <f t="shared" si="30"/>
        <v>227.82594305659396</v>
      </c>
      <c r="F84" s="226">
        <v>260935.19999999998</v>
      </c>
      <c r="G84" s="197">
        <f t="shared" si="31"/>
        <v>105.59016189453941</v>
      </c>
      <c r="H84" s="226">
        <v>262396.59999999998</v>
      </c>
      <c r="I84" s="197">
        <f t="shared" si="35"/>
        <v>100.56006242162805</v>
      </c>
      <c r="J84" s="214">
        <v>207982.15999999997</v>
      </c>
      <c r="K84" s="197">
        <f t="shared" si="32"/>
        <v>79.262520932054755</v>
      </c>
      <c r="L84" s="214">
        <v>270969</v>
      </c>
      <c r="M84" s="197">
        <f t="shared" si="33"/>
        <v>130.28473211356206</v>
      </c>
      <c r="N84" s="214">
        <v>311201.40000000002</v>
      </c>
      <c r="O84" s="214">
        <v>114.84760249327415</v>
      </c>
      <c r="P84" s="214">
        <f>'06_23'!E40</f>
        <v>450268.60000000003</v>
      </c>
      <c r="Q84" s="214">
        <f t="shared" si="34"/>
        <v>166.16978325933965</v>
      </c>
    </row>
    <row r="85" spans="1:17" x14ac:dyDescent="0.25">
      <c r="A85" s="479" t="s">
        <v>37</v>
      </c>
      <c r="B85" s="480"/>
      <c r="C85" s="213">
        <v>291868.79999999999</v>
      </c>
      <c r="D85" s="213">
        <v>233439.9</v>
      </c>
      <c r="E85" s="197">
        <f t="shared" si="30"/>
        <v>79.981107949873376</v>
      </c>
      <c r="F85" s="226">
        <v>325178.10000000003</v>
      </c>
      <c r="G85" s="197">
        <f t="shared" si="31"/>
        <v>139.29842327725467</v>
      </c>
      <c r="H85" s="226">
        <v>336010.10000000003</v>
      </c>
      <c r="I85" s="197">
        <f t="shared" si="35"/>
        <v>103.33109763541887</v>
      </c>
      <c r="J85" s="214">
        <v>367791.2</v>
      </c>
      <c r="K85" s="197">
        <f t="shared" si="32"/>
        <v>109.45837639999512</v>
      </c>
      <c r="L85" s="214">
        <v>254315</v>
      </c>
      <c r="M85" s="197">
        <f t="shared" si="33"/>
        <v>69.146570119132804</v>
      </c>
      <c r="N85" s="214">
        <v>485668</v>
      </c>
      <c r="O85" s="214">
        <v>122.36848003460275</v>
      </c>
      <c r="P85" s="214">
        <f>'06_23'!E40</f>
        <v>450268.60000000003</v>
      </c>
      <c r="Q85" s="214">
        <f t="shared" si="34"/>
        <v>177.05153058215205</v>
      </c>
    </row>
    <row r="86" spans="1:17" x14ac:dyDescent="0.25">
      <c r="A86" s="479" t="s">
        <v>38</v>
      </c>
      <c r="B86" s="480"/>
      <c r="C86" s="213">
        <v>275014.09999999998</v>
      </c>
      <c r="D86" s="213">
        <v>257684.69999999998</v>
      </c>
      <c r="E86" s="197">
        <f t="shared" si="30"/>
        <v>93.698723083652808</v>
      </c>
      <c r="F86" s="226">
        <v>272179.25000000006</v>
      </c>
      <c r="G86" s="197">
        <f t="shared" si="31"/>
        <v>105.62491680724547</v>
      </c>
      <c r="H86" s="226">
        <v>253137.99999999994</v>
      </c>
      <c r="I86" s="197">
        <f t="shared" si="35"/>
        <v>93.004150757267467</v>
      </c>
      <c r="J86" s="214">
        <v>325689.95000000007</v>
      </c>
      <c r="K86" s="197">
        <f t="shared" si="32"/>
        <v>128.6610267917105</v>
      </c>
      <c r="L86" s="214">
        <v>244769.7</v>
      </c>
      <c r="M86" s="197">
        <f t="shared" si="33"/>
        <v>75.154207245264999</v>
      </c>
      <c r="N86" s="214">
        <v>393271.65</v>
      </c>
      <c r="O86" s="214">
        <v>198.41834998367852</v>
      </c>
      <c r="P86" s="214">
        <f>'07_23'!E42</f>
        <v>391307.85000000003</v>
      </c>
      <c r="Q86" s="214">
        <f t="shared" si="34"/>
        <v>159.86776549548415</v>
      </c>
    </row>
    <row r="87" spans="1:17" x14ac:dyDescent="0.25">
      <c r="A87" s="479" t="s">
        <v>39</v>
      </c>
      <c r="B87" s="480"/>
      <c r="C87" s="213">
        <v>167609.09999999995</v>
      </c>
      <c r="D87" s="213">
        <v>54967.999999999993</v>
      </c>
      <c r="E87" s="197">
        <f t="shared" si="30"/>
        <v>32.795355383448758</v>
      </c>
      <c r="F87" s="226">
        <v>149342.80000000002</v>
      </c>
      <c r="G87" s="197">
        <f t="shared" si="31"/>
        <v>271.69043807306076</v>
      </c>
      <c r="H87" s="226">
        <v>128747.7</v>
      </c>
      <c r="I87" s="197">
        <f t="shared" si="35"/>
        <v>86.209512611254098</v>
      </c>
      <c r="J87" s="214">
        <v>227815.2</v>
      </c>
      <c r="K87" s="197">
        <f t="shared" si="32"/>
        <v>176.94700565524667</v>
      </c>
      <c r="L87" s="214">
        <v>226467.29999999996</v>
      </c>
      <c r="M87" s="197">
        <f t="shared" si="33"/>
        <v>99.408336230418328</v>
      </c>
      <c r="N87" s="214">
        <v>122627.99999999999</v>
      </c>
      <c r="O87" s="214">
        <v>54.148214775378172</v>
      </c>
      <c r="P87" s="214">
        <f>'09_23'!E40</f>
        <v>294369.60000000003</v>
      </c>
      <c r="Q87" s="214">
        <f t="shared" si="34"/>
        <v>129.98326910772553</v>
      </c>
    </row>
    <row r="88" spans="1:17" x14ac:dyDescent="0.25">
      <c r="A88" s="479" t="s">
        <v>40</v>
      </c>
      <c r="B88" s="480"/>
      <c r="C88" s="213">
        <v>6537.3</v>
      </c>
      <c r="D88" s="213">
        <v>57324.600000000006</v>
      </c>
      <c r="E88" s="197">
        <f t="shared" si="30"/>
        <v>876.8849525033271</v>
      </c>
      <c r="F88" s="226">
        <v>51877.500000000007</v>
      </c>
      <c r="G88" s="197">
        <f t="shared" si="31"/>
        <v>90.497796757413056</v>
      </c>
      <c r="H88" s="226">
        <v>38885.9</v>
      </c>
      <c r="I88" s="197">
        <f t="shared" si="35"/>
        <v>74.957158691147399</v>
      </c>
      <c r="J88" s="214">
        <v>21752.2</v>
      </c>
      <c r="K88" s="197">
        <f t="shared" si="32"/>
        <v>55.938527846854512</v>
      </c>
      <c r="L88" s="214">
        <v>57480</v>
      </c>
      <c r="M88" s="197">
        <f t="shared" si="33"/>
        <v>264.24913342098728</v>
      </c>
      <c r="N88" s="214">
        <v>62828.55</v>
      </c>
      <c r="O88" s="214">
        <v>109.30506263048018</v>
      </c>
      <c r="P88" s="214">
        <f>'10_23'!E42</f>
        <v>112605.50000000001</v>
      </c>
      <c r="Q88" s="214">
        <f t="shared" si="34"/>
        <v>195.90379262352124</v>
      </c>
    </row>
    <row r="89" spans="1:17" x14ac:dyDescent="0.25">
      <c r="A89" s="479" t="s">
        <v>41</v>
      </c>
      <c r="B89" s="480"/>
      <c r="C89" s="213">
        <v>2474.4</v>
      </c>
      <c r="D89" s="213">
        <v>4993.1000000000004</v>
      </c>
      <c r="E89" s="197">
        <f t="shared" si="30"/>
        <v>201.79033301002264</v>
      </c>
      <c r="F89" s="226">
        <v>1968.4999999999998</v>
      </c>
      <c r="G89" s="197">
        <f t="shared" si="31"/>
        <v>39.424405679838173</v>
      </c>
      <c r="H89" s="200">
        <v>190.1</v>
      </c>
      <c r="I89" s="197">
        <f t="shared" si="35"/>
        <v>9.6570993141986285</v>
      </c>
      <c r="J89" s="214">
        <v>16591.300000000003</v>
      </c>
      <c r="K89" s="197">
        <f t="shared" si="32"/>
        <v>8727.6696475539211</v>
      </c>
      <c r="L89" s="214">
        <v>3731.9</v>
      </c>
      <c r="M89" s="197">
        <f t="shared" si="33"/>
        <v>22.493113860878889</v>
      </c>
      <c r="N89" s="214">
        <v>3435.0000000000005</v>
      </c>
      <c r="O89" s="214">
        <v>92.044266995364296</v>
      </c>
      <c r="P89" s="214">
        <f>'11_23'!E40</f>
        <v>373.40000000000003</v>
      </c>
      <c r="Q89" s="214">
        <f t="shared" si="34"/>
        <v>10.005627160427665</v>
      </c>
    </row>
    <row r="90" spans="1:17" ht="17.25" thickBot="1" x14ac:dyDescent="0.3">
      <c r="A90" s="481" t="s">
        <v>42</v>
      </c>
      <c r="B90" s="482"/>
      <c r="C90" s="213">
        <v>633.6</v>
      </c>
      <c r="D90" s="213">
        <v>1051.4000000000001</v>
      </c>
      <c r="E90" s="203">
        <f t="shared" si="30"/>
        <v>165.94065656565658</v>
      </c>
      <c r="F90" s="227">
        <v>55.3</v>
      </c>
      <c r="G90" s="203">
        <f t="shared" si="31"/>
        <v>5.2596537949400792</v>
      </c>
      <c r="H90" s="202">
        <v>231.2</v>
      </c>
      <c r="I90" s="203">
        <f t="shared" si="35"/>
        <v>418.08318264014468</v>
      </c>
      <c r="J90" s="214">
        <v>94.300000000000011</v>
      </c>
      <c r="K90" s="203">
        <f t="shared" si="32"/>
        <v>40.787197231833915</v>
      </c>
      <c r="L90" s="214">
        <v>1752.8000000000002</v>
      </c>
      <c r="M90" s="203">
        <f t="shared" si="33"/>
        <v>1858.7486744432661</v>
      </c>
      <c r="N90" s="214">
        <v>67.8</v>
      </c>
      <c r="O90" s="214">
        <v>3.8680967594705611</v>
      </c>
      <c r="P90" s="214">
        <f>'12_23'!E41</f>
        <v>1328.1</v>
      </c>
      <c r="Q90" s="214">
        <f t="shared" si="34"/>
        <v>75.7701962574167</v>
      </c>
    </row>
    <row r="91" spans="1:17" ht="17.25" thickBot="1" x14ac:dyDescent="0.3">
      <c r="A91" s="216" t="s">
        <v>16</v>
      </c>
      <c r="B91" s="217"/>
      <c r="C91" s="218">
        <f>SUM(C79:C90)</f>
        <v>1029896.4</v>
      </c>
      <c r="D91" s="219">
        <f>SUM(D79:D90)</f>
        <v>1137126.95</v>
      </c>
      <c r="E91" s="220">
        <f t="shared" si="30"/>
        <v>110.41178025284873</v>
      </c>
      <c r="F91" s="228">
        <f>SUM(F79:F90)</f>
        <v>1380698.5</v>
      </c>
      <c r="G91" s="220">
        <f t="shared" si="31"/>
        <v>121.41990830487309</v>
      </c>
      <c r="H91" s="228">
        <f>SUM(H79:H90)</f>
        <v>1223621.45</v>
      </c>
      <c r="I91" s="220">
        <f t="shared" si="35"/>
        <v>88.623363464217562</v>
      </c>
      <c r="J91" s="219">
        <f>SUM(J79:J90)</f>
        <v>1334058.1099999999</v>
      </c>
      <c r="K91" s="220">
        <f t="shared" si="32"/>
        <v>109.0253942508118</v>
      </c>
      <c r="L91" s="219">
        <f>SUM(L79:L90)</f>
        <v>1283313.5</v>
      </c>
      <c r="M91" s="220">
        <f t="shared" si="33"/>
        <v>96.196221917199708</v>
      </c>
      <c r="N91" s="219">
        <f>SUM(N79:N90)</f>
        <v>1726055.5</v>
      </c>
      <c r="O91" s="341">
        <v>127.90793130439287</v>
      </c>
      <c r="P91" s="219">
        <f>SUM(P79:P90)</f>
        <v>1922902.7010000004</v>
      </c>
      <c r="Q91" s="220">
        <f t="shared" si="34"/>
        <v>149.83888979582935</v>
      </c>
    </row>
  </sheetData>
  <customSheetViews>
    <customSheetView guid="{C78804EC-14F7-46C5-9444-E096CDC58DC2}" fitToPage="1">
      <selection activeCell="S8" sqref="S8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72" fitToHeight="0" orientation="landscape" r:id="rId1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7839E6FF-B113-433B-B093-0FC09532A527}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2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83BC6C31-9342-4247-AC5B-B17385A7BF60}" fitToPage="1">
      <selection activeCell="U19" sqref="U19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72" fitToHeight="0" orientation="landscape" r:id="rId3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A787F5B4-E187-4523-8646-D052EDD0D541}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73" fitToHeight="0" orientation="landscape" r:id="rId4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607C902-81C8-4B35-908D-6779B5E3E736}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5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D93DCAB6-BAC1-4891-99B7-09940B6A5EB9}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81" fitToHeight="0" orientation="landscape" r:id="rId6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5D25D17F-B06A-43C0-9441-C66A30641AF9}" showPageBreaks="1" fitToPage="1" topLeftCell="A55">
      <selection activeCell="H67" sqref="H67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72" fitToHeight="0" orientation="landscape" r:id="rId7"/>
      <headerFooter>
        <oddHeader>&amp;L&amp;G</oddHeader>
        <oddFooter>&amp;L&amp;"DIN Offc Light,Standard"&amp;7&amp;F / Version &amp;D&amp;R&amp;"DIN Offc Light,Standard"&amp;7Seite &amp;P von &amp;N</oddFooter>
      </headerFooter>
    </customSheetView>
    <customSheetView guid="{2F7A225A-03CC-4C3E-9ABA-50B66929A417}" showPageBreaks="1" fitToPage="1">
      <selection activeCell="S8" sqref="S8"/>
      <rowBreaks count="2" manualBreakCount="2">
        <brk id="31" max="16383" man="1"/>
        <brk id="61" max="16383" man="1"/>
      </rowBreaks>
      <pageMargins left="0.59055118110236227" right="0.59055118110236227" top="1.1811023622047245" bottom="0.59055118110236227" header="0.11811023622047245" footer="0.31496062992125984"/>
      <pageSetup paperSize="9" scale="72" fitToHeight="0" orientation="landscape" r:id="rId8"/>
      <headerFooter>
        <oddHeader>&amp;L&amp;G</oddHeader>
        <oddFooter>&amp;L&amp;"DIN Offc Light,Standard"&amp;7&amp;F / Version &amp;D&amp;R&amp;"DIN Offc Light,Standard"&amp;7Seite &amp;P von &amp;N</oddFooter>
      </headerFooter>
    </customSheetView>
  </customSheetViews>
  <mergeCells count="78">
    <mergeCell ref="A71:B71"/>
    <mergeCell ref="A72:B72"/>
    <mergeCell ref="A73:B73"/>
    <mergeCell ref="A74:B74"/>
    <mergeCell ref="A75:B75"/>
    <mergeCell ref="A70:B70"/>
    <mergeCell ref="A57:B57"/>
    <mergeCell ref="A58:B58"/>
    <mergeCell ref="A59:B59"/>
    <mergeCell ref="A60:B60"/>
    <mergeCell ref="A63:B63"/>
    <mergeCell ref="A64:B64"/>
    <mergeCell ref="A65:B65"/>
    <mergeCell ref="A66:B66"/>
    <mergeCell ref="A67:B67"/>
    <mergeCell ref="A68:B68"/>
    <mergeCell ref="A69:B69"/>
    <mergeCell ref="A56:B56"/>
    <mergeCell ref="A43:B43"/>
    <mergeCell ref="A44:B44"/>
    <mergeCell ref="A45:B45"/>
    <mergeCell ref="A48:B48"/>
    <mergeCell ref="A49:B49"/>
    <mergeCell ref="A50:B50"/>
    <mergeCell ref="A51:B51"/>
    <mergeCell ref="A52:B52"/>
    <mergeCell ref="A53:B53"/>
    <mergeCell ref="A54:B54"/>
    <mergeCell ref="A55:B55"/>
    <mergeCell ref="A42:B42"/>
    <mergeCell ref="A29:B29"/>
    <mergeCell ref="A30:B30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28:B28"/>
    <mergeCell ref="A15:B15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14:B14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78:B78"/>
    <mergeCell ref="A79:B79"/>
    <mergeCell ref="A80:B80"/>
    <mergeCell ref="A81:B81"/>
    <mergeCell ref="A82:B82"/>
    <mergeCell ref="A88:B88"/>
    <mergeCell ref="A89:B89"/>
    <mergeCell ref="A90:B90"/>
    <mergeCell ref="A83:B83"/>
    <mergeCell ref="A84:B84"/>
    <mergeCell ref="A85:B85"/>
    <mergeCell ref="A86:B86"/>
    <mergeCell ref="A87:B87"/>
  </mergeCells>
  <pageMargins left="0.59055118110236227" right="0.59055118110236227" top="1.1811023622047245" bottom="0.59055118110236227" header="0.11811023622047245" footer="0.31496062992125984"/>
  <pageSetup paperSize="9" scale="72" fitToHeight="0" orientation="landscape" r:id="rId9"/>
  <headerFooter>
    <oddHeader>&amp;L&amp;G</oddHeader>
    <oddFooter>&amp;L&amp;"DIN Offc Light,Standard"&amp;7&amp;F / Version &amp;D&amp;R&amp;"DIN Offc Light,Standard"&amp;7Seite &amp;P von &amp;N</oddFooter>
  </headerFooter>
  <rowBreaks count="2" manualBreakCount="2">
    <brk id="31" max="16383" man="1"/>
    <brk id="61" max="16383" man="1"/>
  </rowBreaks>
  <legacyDrawingHF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12</vt:i4>
      </vt:variant>
    </vt:vector>
  </HeadingPairs>
  <TitlesOfParts>
    <vt:vector size="27" baseType="lpstr">
      <vt:lpstr>01_23</vt:lpstr>
      <vt:lpstr>02_23</vt:lpstr>
      <vt:lpstr>03_23</vt:lpstr>
      <vt:lpstr>04_23</vt:lpstr>
      <vt:lpstr>05_23</vt:lpstr>
      <vt:lpstr>06_23</vt:lpstr>
      <vt:lpstr>07_23</vt:lpstr>
      <vt:lpstr>08_23</vt:lpstr>
      <vt:lpstr>09_23</vt:lpstr>
      <vt:lpstr>10_23</vt:lpstr>
      <vt:lpstr>11_23</vt:lpstr>
      <vt:lpstr>12_23</vt:lpstr>
      <vt:lpstr>Jahresumsatz Monat 2023</vt:lpstr>
      <vt:lpstr>Jahresvergleich</vt:lpstr>
      <vt:lpstr>Monatsentwicklung</vt:lpstr>
      <vt:lpstr>'01_23'!Druckbereich</vt:lpstr>
      <vt:lpstr>'02_23'!Druckbereich</vt:lpstr>
      <vt:lpstr>'03_23'!Druckbereich</vt:lpstr>
      <vt:lpstr>'04_23'!Druckbereich</vt:lpstr>
      <vt:lpstr>'05_23'!Druckbereich</vt:lpstr>
      <vt:lpstr>'06_23'!Druckbereich</vt:lpstr>
      <vt:lpstr>'07_23'!Druckbereich</vt:lpstr>
      <vt:lpstr>'08_23'!Druckbereich</vt:lpstr>
      <vt:lpstr>'09_23'!Druckbereich</vt:lpstr>
      <vt:lpstr>'10_23'!Druckbereich</vt:lpstr>
      <vt:lpstr>'11_23'!Druckbereich</vt:lpstr>
      <vt:lpstr>'12_23'!Druckbereich</vt:lpstr>
    </vt:vector>
  </TitlesOfParts>
  <Company>Hotel Seerose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Sonne Seehotel Stefan Fuchs</dc:creator>
  <cp:lastModifiedBy>Balance Familie Stefan Fuchs</cp:lastModifiedBy>
  <cp:lastPrinted>2022-11-01T14:35:06Z</cp:lastPrinted>
  <dcterms:created xsi:type="dcterms:W3CDTF">2014-05-22T13:52:10Z</dcterms:created>
  <dcterms:modified xsi:type="dcterms:W3CDTF">2025-09-16T18:58:56Z</dcterms:modified>
</cp:coreProperties>
</file>