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ESCHÄFTSLEITUNG\BUCHHALTUNG\BUDGET_KENNZAHLEN\2022\"/>
    </mc:Choice>
  </mc:AlternateContent>
  <xr:revisionPtr revIDLastSave="0" documentId="13_ncr:1_{E9B0B9B1-D476-47B4-9168-5A0CE47C1E92}" xr6:coauthVersionLast="36" xr6:coauthVersionMax="36" xr10:uidLastSave="{00000000-0000-0000-0000-000000000000}"/>
  <bookViews>
    <workbookView xWindow="2745" yWindow="1020" windowWidth="23940" windowHeight="11355" firstSheet="3" activeTab="12" xr2:uid="{00000000-000D-0000-FFFF-FFFF00000000}"/>
  </bookViews>
  <sheets>
    <sheet name="01_22" sheetId="1" r:id="rId1"/>
    <sheet name="02_22" sheetId="4" r:id="rId2"/>
    <sheet name="03_22" sheetId="5" r:id="rId3"/>
    <sheet name="04_22" sheetId="6" r:id="rId4"/>
    <sheet name="05_22" sheetId="7" r:id="rId5"/>
    <sheet name="06_22" sheetId="8" r:id="rId6"/>
    <sheet name="07_22" sheetId="9" r:id="rId7"/>
    <sheet name="08_22" sheetId="10" r:id="rId8"/>
    <sheet name="09_22" sheetId="11" r:id="rId9"/>
    <sheet name="10_22" sheetId="12" r:id="rId10"/>
    <sheet name="11_22" sheetId="13" r:id="rId11"/>
    <sheet name="12_22" sheetId="14" r:id="rId12"/>
    <sheet name="Jahresumsatz Monat 2022" sheetId="20" r:id="rId13"/>
    <sheet name="Jahresvergleich" sheetId="18" r:id="rId14"/>
    <sheet name="Monatsentwicklung" sheetId="19" r:id="rId15"/>
  </sheets>
  <definedNames>
    <definedName name="_xlnm.Print_Area" localSheetId="0">'01_22'!$A$1:$V$45</definedName>
    <definedName name="_xlnm.Print_Area" localSheetId="1">'02_22'!$A$1:$V$40</definedName>
    <definedName name="_xlnm.Print_Area" localSheetId="2">'03_22'!$A$1:$V$44</definedName>
    <definedName name="_xlnm.Print_Area" localSheetId="3">'04_22'!$A$1:$V$43</definedName>
    <definedName name="_xlnm.Print_Area" localSheetId="4">'05_22'!$A$1:$V$44</definedName>
    <definedName name="_xlnm.Print_Area" localSheetId="5">'06_22'!$A$1:$X$43</definedName>
    <definedName name="_xlnm.Print_Area" localSheetId="6">'07_22'!$A$1:$X$44</definedName>
    <definedName name="_xlnm.Print_Area" localSheetId="7">'08_22'!$A$1:$X$44</definedName>
    <definedName name="_xlnm.Print_Area" localSheetId="8">'09_22'!$A$1:$X$43</definedName>
    <definedName name="_xlnm.Print_Area" localSheetId="9">'10_22'!$A$1:$X$45</definedName>
    <definedName name="_xlnm.Print_Area" localSheetId="10">'11_22'!$A$1:$X$43</definedName>
    <definedName name="_xlnm.Print_Area" localSheetId="11">'12_22'!$A$1:$X$44</definedName>
  </definedNames>
  <calcPr calcId="191029"/>
</workbook>
</file>

<file path=xl/calcChain.xml><?xml version="1.0" encoding="utf-8"?>
<calcChain xmlns="http://schemas.openxmlformats.org/spreadsheetml/2006/main">
  <c r="O33" i="13" l="1"/>
  <c r="T19" i="13" l="1"/>
  <c r="X40" i="13"/>
  <c r="N88" i="19" l="1"/>
  <c r="N87" i="19"/>
  <c r="N86" i="19"/>
  <c r="N85" i="19"/>
  <c r="N84" i="19"/>
  <c r="N83" i="19"/>
  <c r="N82" i="19"/>
  <c r="N81" i="19"/>
  <c r="N80" i="19"/>
  <c r="N79" i="19"/>
  <c r="N73" i="19"/>
  <c r="N71" i="19"/>
  <c r="N70" i="19"/>
  <c r="N69" i="19"/>
  <c r="N68" i="19"/>
  <c r="N67" i="19"/>
  <c r="N66" i="19"/>
  <c r="N65" i="19"/>
  <c r="N64" i="19"/>
  <c r="N58" i="19"/>
  <c r="N57" i="19"/>
  <c r="N56" i="19"/>
  <c r="N55" i="19"/>
  <c r="N54" i="19"/>
  <c r="N53" i="19"/>
  <c r="N52" i="19"/>
  <c r="N51" i="19"/>
  <c r="N50" i="19"/>
  <c r="N49" i="19"/>
  <c r="N43" i="19"/>
  <c r="N42" i="19"/>
  <c r="N41" i="19"/>
  <c r="N40" i="19"/>
  <c r="N39" i="19"/>
  <c r="N38" i="19"/>
  <c r="N37" i="19"/>
  <c r="N36" i="19"/>
  <c r="N35" i="19"/>
  <c r="N34" i="19"/>
  <c r="N28" i="19"/>
  <c r="N27" i="19"/>
  <c r="N26" i="19"/>
  <c r="N25" i="19"/>
  <c r="N24" i="19"/>
  <c r="N23" i="19"/>
  <c r="N22" i="19"/>
  <c r="N21" i="19"/>
  <c r="N20" i="19"/>
  <c r="N19" i="19"/>
  <c r="N13" i="19"/>
  <c r="N11" i="19"/>
  <c r="N10" i="19"/>
  <c r="N9" i="19"/>
  <c r="N8" i="19"/>
  <c r="N7" i="19"/>
  <c r="N6" i="19"/>
  <c r="N4" i="19"/>
  <c r="N5" i="19"/>
  <c r="O88" i="19" l="1"/>
  <c r="O87" i="19"/>
  <c r="O86" i="19"/>
  <c r="O85" i="19"/>
  <c r="O84" i="19"/>
  <c r="O83" i="19"/>
  <c r="O82" i="19"/>
  <c r="O81" i="19"/>
  <c r="O80" i="19"/>
  <c r="O79" i="19"/>
  <c r="O73" i="19"/>
  <c r="O71" i="19"/>
  <c r="O70" i="19"/>
  <c r="O69" i="19"/>
  <c r="O68" i="19"/>
  <c r="O67" i="19"/>
  <c r="O66" i="19"/>
  <c r="O65" i="19"/>
  <c r="O64" i="19"/>
  <c r="O58" i="19"/>
  <c r="O57" i="19"/>
  <c r="O56" i="19"/>
  <c r="O55" i="19"/>
  <c r="O54" i="19"/>
  <c r="O53" i="19"/>
  <c r="O52" i="19"/>
  <c r="O51" i="19"/>
  <c r="O50" i="19"/>
  <c r="O49" i="19"/>
  <c r="O43" i="19"/>
  <c r="O42" i="19"/>
  <c r="O41" i="19"/>
  <c r="O40" i="19"/>
  <c r="O39" i="19"/>
  <c r="O38" i="19"/>
  <c r="O37" i="19"/>
  <c r="O36" i="19"/>
  <c r="O35" i="19"/>
  <c r="O34" i="19"/>
  <c r="O28" i="19"/>
  <c r="O27" i="19"/>
  <c r="O26" i="19"/>
  <c r="O25" i="19"/>
  <c r="O24" i="19"/>
  <c r="O23" i="19"/>
  <c r="O22" i="19"/>
  <c r="O21" i="19"/>
  <c r="O20" i="19"/>
  <c r="O19" i="19"/>
  <c r="O13" i="19"/>
  <c r="O11" i="19"/>
  <c r="O10" i="19"/>
  <c r="O9" i="19"/>
  <c r="O8" i="19"/>
  <c r="O7" i="19"/>
  <c r="O6" i="19"/>
  <c r="O5" i="19"/>
  <c r="O4" i="19"/>
  <c r="S15" i="20"/>
  <c r="J18" i="18" l="1"/>
  <c r="V13" i="20" l="1"/>
  <c r="V14" i="20"/>
  <c r="V17" i="20"/>
  <c r="V6" i="20"/>
  <c r="T17" i="20"/>
  <c r="T15" i="20"/>
  <c r="T14" i="20"/>
  <c r="T13" i="20"/>
  <c r="T6" i="20"/>
  <c r="S17" i="20"/>
  <c r="S14" i="20"/>
  <c r="S13" i="20"/>
  <c r="S6" i="20"/>
  <c r="R13" i="20"/>
  <c r="R14" i="20"/>
  <c r="R17" i="20"/>
  <c r="R6" i="20"/>
  <c r="Q13" i="20"/>
  <c r="U13" i="20" s="1"/>
  <c r="Q6" i="20"/>
  <c r="U6" i="20"/>
  <c r="P17" i="20" l="1"/>
  <c r="P15" i="20"/>
  <c r="P14" i="20"/>
  <c r="P13" i="20"/>
  <c r="P6" i="20"/>
  <c r="O15" i="20"/>
  <c r="O14" i="20"/>
  <c r="O13" i="20"/>
  <c r="O6" i="20"/>
  <c r="N17" i="20"/>
  <c r="N15" i="20"/>
  <c r="N14" i="20"/>
  <c r="N13" i="20"/>
  <c r="N6" i="20"/>
  <c r="M15" i="20"/>
  <c r="M13" i="20"/>
  <c r="M6" i="20"/>
  <c r="L17" i="20"/>
  <c r="L15" i="20"/>
  <c r="L14" i="20"/>
  <c r="L13" i="20"/>
  <c r="L6" i="20"/>
  <c r="K15" i="20"/>
  <c r="K14" i="20"/>
  <c r="K13" i="20"/>
  <c r="K6" i="20"/>
  <c r="J17" i="20"/>
  <c r="J15" i="20"/>
  <c r="J14" i="20"/>
  <c r="J13" i="20"/>
  <c r="J6" i="20"/>
  <c r="I17" i="20"/>
  <c r="I15" i="20"/>
  <c r="I14" i="20"/>
  <c r="I13" i="20"/>
  <c r="I6" i="20"/>
  <c r="H17" i="20"/>
  <c r="H15" i="20"/>
  <c r="H14" i="20"/>
  <c r="H13" i="20"/>
  <c r="H6" i="20"/>
  <c r="G15" i="20"/>
  <c r="G14" i="20"/>
  <c r="G13" i="20"/>
  <c r="F17" i="20"/>
  <c r="F15" i="20"/>
  <c r="F14" i="20"/>
  <c r="F13" i="20"/>
  <c r="F6" i="20"/>
  <c r="D17" i="20"/>
  <c r="D15" i="20"/>
  <c r="D14" i="20"/>
  <c r="D13" i="20"/>
  <c r="G6" i="20"/>
  <c r="D6" i="20"/>
  <c r="R15" i="20" l="1"/>
  <c r="V15" i="20" s="1"/>
  <c r="E15" i="20"/>
  <c r="E14" i="20"/>
  <c r="E41" i="10"/>
  <c r="E13" i="20"/>
  <c r="E6" i="20"/>
  <c r="C15" i="20" l="1"/>
  <c r="Q15" i="20" s="1"/>
  <c r="U15" i="20" s="1"/>
  <c r="C14" i="20"/>
  <c r="C13" i="20"/>
  <c r="C6" i="20"/>
  <c r="M25" i="14" l="1"/>
  <c r="M17" i="14"/>
  <c r="N17" i="14"/>
  <c r="P41" i="14"/>
  <c r="P35" i="13"/>
  <c r="N35" i="13"/>
  <c r="M35" i="13"/>
  <c r="N27" i="13"/>
  <c r="M27" i="13"/>
  <c r="N19" i="13"/>
  <c r="N11" i="13"/>
  <c r="M19" i="13"/>
  <c r="M11" i="13"/>
  <c r="D40" i="14"/>
  <c r="T38" i="14"/>
  <c r="X38" i="14" s="1"/>
  <c r="S39" i="14"/>
  <c r="S23" i="14"/>
  <c r="S14" i="14"/>
  <c r="S7" i="14"/>
  <c r="S6" i="14"/>
  <c r="O39" i="14"/>
  <c r="O38" i="14"/>
  <c r="S38" i="14" s="1"/>
  <c r="W38" i="14" s="1"/>
  <c r="O37" i="14"/>
  <c r="S37" i="14" s="1"/>
  <c r="O36" i="14"/>
  <c r="S36" i="14" s="1"/>
  <c r="O35" i="14"/>
  <c r="S35" i="14" s="1"/>
  <c r="O34" i="14"/>
  <c r="S34" i="14" s="1"/>
  <c r="O32" i="14"/>
  <c r="S32" i="14" s="1"/>
  <c r="O31" i="14"/>
  <c r="S31" i="14" s="1"/>
  <c r="O30" i="14"/>
  <c r="S30" i="14" s="1"/>
  <c r="O29" i="14"/>
  <c r="S29" i="14" s="1"/>
  <c r="O28" i="14"/>
  <c r="S28" i="14" s="1"/>
  <c r="O27" i="14"/>
  <c r="S27" i="14" s="1"/>
  <c r="O26" i="14"/>
  <c r="O24" i="14"/>
  <c r="S24" i="14" s="1"/>
  <c r="O23" i="14"/>
  <c r="O22" i="14"/>
  <c r="S22" i="14" s="1"/>
  <c r="O21" i="14"/>
  <c r="S21" i="14" s="1"/>
  <c r="O20" i="14"/>
  <c r="S20" i="14" s="1"/>
  <c r="O19" i="14"/>
  <c r="O18" i="14"/>
  <c r="S18" i="14" s="1"/>
  <c r="O16" i="14"/>
  <c r="S16" i="14" s="1"/>
  <c r="O15" i="14"/>
  <c r="S15" i="14" s="1"/>
  <c r="O14" i="14"/>
  <c r="O13" i="14"/>
  <c r="S13" i="14" s="1"/>
  <c r="O12" i="14"/>
  <c r="S12" i="14" s="1"/>
  <c r="O11" i="14"/>
  <c r="S11" i="14" s="1"/>
  <c r="O10" i="14"/>
  <c r="S10" i="14" s="1"/>
  <c r="O6" i="14"/>
  <c r="O7" i="14"/>
  <c r="O8" i="14"/>
  <c r="S8" i="14" s="1"/>
  <c r="O5" i="14"/>
  <c r="S5" i="14" s="1"/>
  <c r="N40" i="14"/>
  <c r="N33" i="14"/>
  <c r="N25" i="14"/>
  <c r="N9" i="14"/>
  <c r="C40" i="14"/>
  <c r="D33" i="14"/>
  <c r="E33" i="14"/>
  <c r="F33" i="14"/>
  <c r="G33" i="14"/>
  <c r="H33" i="14"/>
  <c r="I33" i="14"/>
  <c r="J33" i="14"/>
  <c r="K33" i="14"/>
  <c r="L33" i="14"/>
  <c r="M33" i="14"/>
  <c r="P33" i="14"/>
  <c r="Q33" i="14"/>
  <c r="R33" i="14"/>
  <c r="C33" i="14"/>
  <c r="D25" i="14"/>
  <c r="E25" i="14"/>
  <c r="F25" i="14"/>
  <c r="G25" i="14"/>
  <c r="H25" i="14"/>
  <c r="I25" i="14"/>
  <c r="J25" i="14"/>
  <c r="K25" i="14"/>
  <c r="L25" i="14"/>
  <c r="P25" i="14"/>
  <c r="Q25" i="14"/>
  <c r="R25" i="14"/>
  <c r="C25" i="14"/>
  <c r="D17" i="14"/>
  <c r="E17" i="14"/>
  <c r="F17" i="14"/>
  <c r="G17" i="14"/>
  <c r="H17" i="14"/>
  <c r="I17" i="14"/>
  <c r="J17" i="14"/>
  <c r="K17" i="14"/>
  <c r="L17" i="14"/>
  <c r="P17" i="14"/>
  <c r="Q17" i="14"/>
  <c r="R17" i="14"/>
  <c r="C17" i="14"/>
  <c r="R9" i="14"/>
  <c r="Q9" i="14"/>
  <c r="P9" i="14"/>
  <c r="M9" i="14"/>
  <c r="L9" i="14"/>
  <c r="K9" i="14"/>
  <c r="J9" i="14"/>
  <c r="I9" i="14"/>
  <c r="H9" i="14"/>
  <c r="G9" i="14"/>
  <c r="F9" i="14"/>
  <c r="E9" i="14"/>
  <c r="D9" i="14"/>
  <c r="C9" i="14"/>
  <c r="D11" i="13"/>
  <c r="O40" i="14" l="1"/>
  <c r="O33" i="14"/>
  <c r="S26" i="14"/>
  <c r="O25" i="14"/>
  <c r="S19" i="14"/>
  <c r="O17" i="14"/>
  <c r="N41" i="14"/>
  <c r="N42" i="14" s="1"/>
  <c r="O9" i="14"/>
  <c r="O41" i="14" l="1"/>
  <c r="O42" i="14" s="1"/>
  <c r="O31" i="13"/>
  <c r="S31" i="13" s="1"/>
  <c r="O23" i="13"/>
  <c r="S23" i="13" s="1"/>
  <c r="O15" i="13"/>
  <c r="S15" i="13" s="1"/>
  <c r="O43" i="14" l="1"/>
  <c r="M17" i="20"/>
  <c r="N75" i="19"/>
  <c r="O75" i="19" s="1"/>
  <c r="T38" i="13"/>
  <c r="T37" i="13"/>
  <c r="T36" i="13"/>
  <c r="T34" i="13"/>
  <c r="T33" i="13"/>
  <c r="T32" i="13"/>
  <c r="T31" i="13"/>
  <c r="T30" i="13"/>
  <c r="T29" i="13"/>
  <c r="T28" i="13"/>
  <c r="T26" i="13"/>
  <c r="T25" i="13"/>
  <c r="T24" i="13"/>
  <c r="T23" i="13"/>
  <c r="T22" i="13"/>
  <c r="T21" i="13"/>
  <c r="T20" i="13"/>
  <c r="T18" i="13"/>
  <c r="T17" i="13"/>
  <c r="T16" i="13"/>
  <c r="T15" i="13"/>
  <c r="T14" i="13"/>
  <c r="T13" i="13"/>
  <c r="T12" i="13"/>
  <c r="T6" i="13"/>
  <c r="T7" i="13"/>
  <c r="T8" i="13"/>
  <c r="T9" i="13"/>
  <c r="T10" i="13"/>
  <c r="T5" i="13"/>
  <c r="T11" i="13" s="1"/>
  <c r="D39" i="13"/>
  <c r="F39" i="13"/>
  <c r="H39" i="13"/>
  <c r="L39" i="13"/>
  <c r="P39" i="13"/>
  <c r="R39" i="13"/>
  <c r="T39" i="13"/>
  <c r="X37" i="13"/>
  <c r="Q35" i="13"/>
  <c r="R35" i="13"/>
  <c r="Q27" i="13"/>
  <c r="R27" i="13"/>
  <c r="Q19" i="13"/>
  <c r="R19" i="13"/>
  <c r="Q11" i="13"/>
  <c r="R11" i="13"/>
  <c r="D19" i="13"/>
  <c r="E19" i="13"/>
  <c r="F19" i="13"/>
  <c r="G19" i="13"/>
  <c r="H19" i="13"/>
  <c r="I19" i="13"/>
  <c r="J19" i="13"/>
  <c r="K19" i="13"/>
  <c r="L19" i="13"/>
  <c r="D27" i="13"/>
  <c r="E27" i="13"/>
  <c r="F27" i="13"/>
  <c r="G27" i="13"/>
  <c r="H27" i="13"/>
  <c r="I27" i="13"/>
  <c r="J27" i="13"/>
  <c r="K27" i="13"/>
  <c r="L27" i="13"/>
  <c r="E39" i="13"/>
  <c r="G39" i="13"/>
  <c r="I39" i="13"/>
  <c r="J39" i="13"/>
  <c r="K39" i="13"/>
  <c r="M39" i="13"/>
  <c r="N39" i="13"/>
  <c r="N40" i="13" s="1"/>
  <c r="D35" i="13"/>
  <c r="E35" i="13"/>
  <c r="F35" i="13"/>
  <c r="G35" i="13"/>
  <c r="H35" i="13"/>
  <c r="I35" i="13"/>
  <c r="J35" i="13"/>
  <c r="K35" i="13"/>
  <c r="L35" i="13"/>
  <c r="C39" i="13"/>
  <c r="C35" i="13"/>
  <c r="C27" i="13"/>
  <c r="C19" i="13"/>
  <c r="E11" i="13"/>
  <c r="F11" i="13"/>
  <c r="G11" i="13"/>
  <c r="H11" i="13"/>
  <c r="I11" i="13"/>
  <c r="J11" i="13"/>
  <c r="K11" i="13"/>
  <c r="L11" i="13"/>
  <c r="C11" i="13"/>
  <c r="O37" i="13"/>
  <c r="S37" i="13" s="1"/>
  <c r="W37" i="13" s="1"/>
  <c r="O38" i="13"/>
  <c r="S38" i="13" s="1"/>
  <c r="P19" i="13"/>
  <c r="P27" i="13"/>
  <c r="O6" i="13"/>
  <c r="S6" i="13" s="1"/>
  <c r="O7" i="13"/>
  <c r="O8" i="13"/>
  <c r="S8" i="13" s="1"/>
  <c r="O9" i="13"/>
  <c r="S9" i="13" s="1"/>
  <c r="O10" i="13"/>
  <c r="S10" i="13" s="1"/>
  <c r="O5" i="13"/>
  <c r="S5" i="13" s="1"/>
  <c r="P11" i="13"/>
  <c r="P40" i="13" s="1"/>
  <c r="N16" i="20" s="1"/>
  <c r="O36" i="13"/>
  <c r="O34" i="13"/>
  <c r="S34" i="13" s="1"/>
  <c r="S33" i="13"/>
  <c r="O32" i="13"/>
  <c r="S32" i="13" s="1"/>
  <c r="O30" i="13"/>
  <c r="S30" i="13" s="1"/>
  <c r="O29" i="13"/>
  <c r="S29" i="13" s="1"/>
  <c r="O28" i="13"/>
  <c r="O26" i="13"/>
  <c r="S26" i="13" s="1"/>
  <c r="O25" i="13"/>
  <c r="S25" i="13" s="1"/>
  <c r="O24" i="13"/>
  <c r="S24" i="13" s="1"/>
  <c r="O22" i="13"/>
  <c r="S22" i="13" s="1"/>
  <c r="O21" i="13"/>
  <c r="S21" i="13" s="1"/>
  <c r="O20" i="13"/>
  <c r="O18" i="13"/>
  <c r="S18" i="13" s="1"/>
  <c r="O17" i="13"/>
  <c r="O16" i="13"/>
  <c r="S16" i="13" s="1"/>
  <c r="O14" i="13"/>
  <c r="S14" i="13" s="1"/>
  <c r="O13" i="13"/>
  <c r="S13" i="13" s="1"/>
  <c r="O12" i="13"/>
  <c r="S12" i="13" s="1"/>
  <c r="O5" i="12"/>
  <c r="O35" i="13" l="1"/>
  <c r="S28" i="13"/>
  <c r="O39" i="13"/>
  <c r="S36" i="13"/>
  <c r="O27" i="13"/>
  <c r="S20" i="13"/>
  <c r="O11" i="13"/>
  <c r="S7" i="13"/>
  <c r="S17" i="13"/>
  <c r="O19" i="13"/>
  <c r="Q42" i="12"/>
  <c r="O40" i="13" l="1"/>
  <c r="P41" i="13"/>
  <c r="E41" i="12"/>
  <c r="E42" i="12" s="1"/>
  <c r="E39" i="12"/>
  <c r="M16" i="20" l="1"/>
  <c r="O43" i="13"/>
  <c r="N74" i="19"/>
  <c r="O42" i="13"/>
  <c r="S39" i="11"/>
  <c r="X39" i="11"/>
  <c r="W39" i="11"/>
  <c r="O74" i="19" l="1"/>
  <c r="O40" i="12"/>
  <c r="S40" i="12" s="1"/>
  <c r="W40" i="12" s="1"/>
  <c r="W41" i="12" s="1"/>
  <c r="O38" i="12"/>
  <c r="O37" i="12"/>
  <c r="O36" i="12"/>
  <c r="O35" i="12"/>
  <c r="O34" i="12"/>
  <c r="O33" i="12"/>
  <c r="O32" i="12"/>
  <c r="O30" i="12"/>
  <c r="O29" i="12"/>
  <c r="O28" i="12"/>
  <c r="O27" i="12"/>
  <c r="O26" i="12"/>
  <c r="O25" i="12"/>
  <c r="O24" i="12"/>
  <c r="O22" i="12"/>
  <c r="O21" i="12"/>
  <c r="O20" i="12"/>
  <c r="O19" i="12"/>
  <c r="O18" i="12"/>
  <c r="O17" i="12"/>
  <c r="O16" i="12"/>
  <c r="O14" i="12"/>
  <c r="O13" i="12"/>
  <c r="O12" i="12"/>
  <c r="O11" i="12"/>
  <c r="O10" i="12"/>
  <c r="O9" i="12"/>
  <c r="O8" i="12"/>
  <c r="O6" i="12"/>
  <c r="M39" i="12"/>
  <c r="N39" i="12"/>
  <c r="P39" i="12"/>
  <c r="P31" i="12"/>
  <c r="P7" i="12"/>
  <c r="P23" i="12"/>
  <c r="P15" i="12"/>
  <c r="U41" i="12"/>
  <c r="V41" i="12"/>
  <c r="M41" i="12"/>
  <c r="N41" i="12"/>
  <c r="O41" i="12"/>
  <c r="P41" i="12"/>
  <c r="Q41" i="12"/>
  <c r="R41" i="12"/>
  <c r="F41" i="12"/>
  <c r="G41" i="12"/>
  <c r="H41" i="12"/>
  <c r="I41" i="12"/>
  <c r="J41" i="12"/>
  <c r="K41" i="12"/>
  <c r="L41" i="12"/>
  <c r="D41" i="12"/>
  <c r="C41" i="12"/>
  <c r="T40" i="12"/>
  <c r="X40" i="12" s="1"/>
  <c r="X41" i="12" s="1"/>
  <c r="Q31" i="12"/>
  <c r="R31" i="12"/>
  <c r="E31" i="12"/>
  <c r="F31" i="12"/>
  <c r="G31" i="12"/>
  <c r="H31" i="12"/>
  <c r="I31" i="12"/>
  <c r="J31" i="12"/>
  <c r="K31" i="12"/>
  <c r="L31" i="12"/>
  <c r="D31" i="12"/>
  <c r="C31" i="12"/>
  <c r="Q23" i="12"/>
  <c r="R23" i="12"/>
  <c r="E23" i="12"/>
  <c r="F23" i="12"/>
  <c r="G23" i="12"/>
  <c r="H23" i="12"/>
  <c r="I23" i="12"/>
  <c r="J23" i="12"/>
  <c r="K23" i="12"/>
  <c r="L23" i="12"/>
  <c r="D23" i="12"/>
  <c r="C23" i="12"/>
  <c r="R15" i="12"/>
  <c r="Q15" i="12"/>
  <c r="G15" i="12"/>
  <c r="H15" i="12"/>
  <c r="I15" i="12"/>
  <c r="J15" i="12"/>
  <c r="K15" i="12"/>
  <c r="L15" i="12"/>
  <c r="E15" i="12"/>
  <c r="F15" i="12"/>
  <c r="D15" i="12"/>
  <c r="C15" i="12"/>
  <c r="R7" i="12"/>
  <c r="Q7" i="12"/>
  <c r="G7" i="12"/>
  <c r="H7" i="12"/>
  <c r="I7" i="12"/>
  <c r="J7" i="12"/>
  <c r="K7" i="12"/>
  <c r="L7" i="12"/>
  <c r="E7" i="12"/>
  <c r="F7" i="12"/>
  <c r="D7" i="12"/>
  <c r="C7" i="12"/>
  <c r="O39" i="12" l="1"/>
  <c r="P42" i="12"/>
  <c r="S41" i="12"/>
  <c r="T41" i="12"/>
  <c r="S5" i="12" l="1"/>
  <c r="W5" i="12" s="1"/>
  <c r="T34" i="12"/>
  <c r="T38" i="12"/>
  <c r="S38" i="12"/>
  <c r="T37" i="12"/>
  <c r="S37" i="12"/>
  <c r="T36" i="12"/>
  <c r="S36" i="12"/>
  <c r="T35" i="12"/>
  <c r="S35" i="12"/>
  <c r="S34" i="12"/>
  <c r="T33" i="12"/>
  <c r="S33" i="12"/>
  <c r="T32" i="12"/>
  <c r="S32" i="12"/>
  <c r="T30" i="12"/>
  <c r="S30" i="12"/>
  <c r="T29" i="12"/>
  <c r="S29" i="12"/>
  <c r="T28" i="12"/>
  <c r="S28" i="12"/>
  <c r="T27" i="12"/>
  <c r="S27" i="12"/>
  <c r="T26" i="12"/>
  <c r="S26" i="12"/>
  <c r="T25" i="12"/>
  <c r="S25" i="12"/>
  <c r="T24" i="12"/>
  <c r="S24" i="12"/>
  <c r="T22" i="12"/>
  <c r="S22" i="12"/>
  <c r="T21" i="12"/>
  <c r="S21" i="12"/>
  <c r="T20" i="12"/>
  <c r="S20" i="12"/>
  <c r="T19" i="12"/>
  <c r="S19" i="12"/>
  <c r="T18" i="12"/>
  <c r="S18" i="12"/>
  <c r="T17" i="12"/>
  <c r="S17" i="12"/>
  <c r="T16" i="12"/>
  <c r="S16" i="12"/>
  <c r="T14" i="12"/>
  <c r="S14" i="12"/>
  <c r="T13" i="12"/>
  <c r="S13" i="12"/>
  <c r="T12" i="12"/>
  <c r="S12" i="12"/>
  <c r="T11" i="12"/>
  <c r="S11" i="12"/>
  <c r="T10" i="12"/>
  <c r="S10" i="12"/>
  <c r="T9" i="12"/>
  <c r="S9" i="12"/>
  <c r="T8" i="12"/>
  <c r="S8" i="12"/>
  <c r="S6" i="12"/>
  <c r="T6" i="12"/>
  <c r="T5" i="12"/>
  <c r="N31" i="12"/>
  <c r="M31" i="12"/>
  <c r="N23" i="12"/>
  <c r="M23" i="12"/>
  <c r="N15" i="12"/>
  <c r="M15" i="12"/>
  <c r="N7" i="12"/>
  <c r="M7" i="12"/>
  <c r="Q39" i="12"/>
  <c r="R39" i="12"/>
  <c r="N42" i="12" l="1"/>
  <c r="N43" i="12" s="1"/>
  <c r="M42" i="12"/>
  <c r="M43" i="12" s="1"/>
  <c r="R42" i="12"/>
  <c r="R43" i="12" s="1"/>
  <c r="P43" i="12"/>
  <c r="O7" i="12"/>
  <c r="O15" i="12"/>
  <c r="O23" i="12"/>
  <c r="O31" i="12"/>
  <c r="Q43" i="12"/>
  <c r="D39" i="11"/>
  <c r="E39" i="11"/>
  <c r="F39" i="11"/>
  <c r="G39" i="11"/>
  <c r="H39" i="11"/>
  <c r="I39" i="11"/>
  <c r="J39" i="11"/>
  <c r="K39" i="11"/>
  <c r="L39" i="11"/>
  <c r="M39" i="11"/>
  <c r="N39" i="11"/>
  <c r="P39" i="11"/>
  <c r="Q39" i="11"/>
  <c r="R39" i="11"/>
  <c r="U39" i="11"/>
  <c r="V39" i="11"/>
  <c r="C39" i="11"/>
  <c r="O42" i="12" l="1"/>
  <c r="O45" i="12" s="1"/>
  <c r="Q45" i="12"/>
  <c r="Q44" i="12"/>
  <c r="O31" i="11"/>
  <c r="O38" i="11"/>
  <c r="O37" i="11"/>
  <c r="O36" i="11"/>
  <c r="O35" i="11"/>
  <c r="O34" i="11"/>
  <c r="O32" i="11"/>
  <c r="O30" i="11"/>
  <c r="O29" i="11"/>
  <c r="O28" i="11"/>
  <c r="O27" i="11"/>
  <c r="O26" i="11"/>
  <c r="O24" i="11"/>
  <c r="O23" i="11"/>
  <c r="O22" i="11"/>
  <c r="O21" i="11"/>
  <c r="O20" i="11"/>
  <c r="O19" i="11"/>
  <c r="O18" i="11"/>
  <c r="O16" i="11"/>
  <c r="O15" i="11"/>
  <c r="O14" i="11"/>
  <c r="O13" i="11"/>
  <c r="O12" i="11"/>
  <c r="O11" i="11"/>
  <c r="O10" i="11"/>
  <c r="O6" i="11"/>
  <c r="O7" i="11"/>
  <c r="O8" i="11"/>
  <c r="O5" i="11"/>
  <c r="S5" i="11" s="1"/>
  <c r="O43" i="12" l="1"/>
  <c r="O44" i="12"/>
  <c r="O39" i="11"/>
  <c r="T38" i="11"/>
  <c r="S38" i="11"/>
  <c r="W38" i="11" s="1"/>
  <c r="T37" i="11"/>
  <c r="S37" i="11"/>
  <c r="T36" i="11"/>
  <c r="S36" i="11"/>
  <c r="T35" i="11"/>
  <c r="S35" i="11"/>
  <c r="T34" i="11"/>
  <c r="S34" i="11"/>
  <c r="T32" i="11"/>
  <c r="S32" i="11"/>
  <c r="T31" i="11"/>
  <c r="S31" i="11"/>
  <c r="T30" i="11"/>
  <c r="S30" i="11"/>
  <c r="T29" i="11"/>
  <c r="S29" i="11"/>
  <c r="T28" i="11"/>
  <c r="S28" i="11"/>
  <c r="T27" i="11"/>
  <c r="S27" i="11"/>
  <c r="T26" i="11"/>
  <c r="S26" i="11"/>
  <c r="T24" i="11"/>
  <c r="S24" i="11"/>
  <c r="T23" i="11"/>
  <c r="S23" i="11"/>
  <c r="T22" i="11"/>
  <c r="S22" i="11"/>
  <c r="T21" i="11"/>
  <c r="S21" i="11"/>
  <c r="T20" i="11"/>
  <c r="S20" i="11"/>
  <c r="T19" i="11"/>
  <c r="S19" i="11"/>
  <c r="T18" i="11"/>
  <c r="S18" i="11"/>
  <c r="T16" i="11"/>
  <c r="S16" i="11"/>
  <c r="T15" i="11"/>
  <c r="S15" i="11"/>
  <c r="T14" i="11"/>
  <c r="S14" i="11"/>
  <c r="T13" i="11"/>
  <c r="S13" i="11"/>
  <c r="T12" i="11"/>
  <c r="S12" i="11"/>
  <c r="T11" i="11"/>
  <c r="S11" i="11"/>
  <c r="T10" i="11"/>
  <c r="S10" i="11"/>
  <c r="S6" i="11"/>
  <c r="T6" i="11"/>
  <c r="S7" i="11"/>
  <c r="W7" i="11" s="1"/>
  <c r="T7" i="11"/>
  <c r="X7" i="11" s="1"/>
  <c r="S8" i="11"/>
  <c r="W8" i="11" s="1"/>
  <c r="T8" i="11"/>
  <c r="X8" i="11" s="1"/>
  <c r="T5" i="11"/>
  <c r="X5" i="11" s="1"/>
  <c r="X38" i="11"/>
  <c r="P33" i="11"/>
  <c r="N33" i="11"/>
  <c r="M33" i="11"/>
  <c r="P25" i="11"/>
  <c r="N25" i="11"/>
  <c r="M25" i="11"/>
  <c r="P17" i="11"/>
  <c r="N17" i="11"/>
  <c r="N40" i="11" s="1"/>
  <c r="M17" i="11"/>
  <c r="P9" i="11"/>
  <c r="N9" i="11"/>
  <c r="M9" i="11"/>
  <c r="P42" i="10"/>
  <c r="T39" i="11" l="1"/>
  <c r="M40" i="11"/>
  <c r="O9" i="11"/>
  <c r="O17" i="11"/>
  <c r="P40" i="11"/>
  <c r="O25" i="11"/>
  <c r="O33" i="11"/>
  <c r="N32" i="9"/>
  <c r="N24" i="9"/>
  <c r="N16" i="9"/>
  <c r="U40" i="9"/>
  <c r="V40" i="9"/>
  <c r="M40" i="9"/>
  <c r="M32" i="9"/>
  <c r="M24" i="9"/>
  <c r="M16" i="9"/>
  <c r="M8" i="9"/>
  <c r="M41" i="9" s="1"/>
  <c r="M43" i="11" l="1"/>
  <c r="M42" i="11"/>
  <c r="O40" i="11"/>
  <c r="N36" i="10"/>
  <c r="N40" i="10"/>
  <c r="M40" i="10"/>
  <c r="U40" i="10"/>
  <c r="T38" i="10"/>
  <c r="X38" i="10" s="1"/>
  <c r="P40" i="10"/>
  <c r="P41" i="11" l="1"/>
  <c r="N72" i="19"/>
  <c r="M14" i="20"/>
  <c r="Q14" i="20" s="1"/>
  <c r="U14" i="20" s="1"/>
  <c r="N43" i="11"/>
  <c r="O42" i="11"/>
  <c r="N42" i="11"/>
  <c r="O43" i="11"/>
  <c r="S34" i="10"/>
  <c r="S33" i="10"/>
  <c r="S32" i="10"/>
  <c r="S31" i="10"/>
  <c r="P36" i="10"/>
  <c r="P28" i="10"/>
  <c r="P20" i="10"/>
  <c r="P12" i="10"/>
  <c r="N28" i="10"/>
  <c r="M28" i="10"/>
  <c r="M36" i="10"/>
  <c r="O39" i="10"/>
  <c r="S39" i="10" s="1"/>
  <c r="O38" i="10"/>
  <c r="S38" i="10" s="1"/>
  <c r="W38" i="10" s="1"/>
  <c r="O37" i="10"/>
  <c r="O35" i="10"/>
  <c r="S35" i="10" s="1"/>
  <c r="O34" i="10"/>
  <c r="O33" i="10"/>
  <c r="O32" i="10"/>
  <c r="O31" i="10"/>
  <c r="O30" i="10"/>
  <c r="S30" i="10" s="1"/>
  <c r="O29" i="10"/>
  <c r="O27" i="10"/>
  <c r="S27" i="10" s="1"/>
  <c r="O26" i="10"/>
  <c r="S26" i="10" s="1"/>
  <c r="O25" i="10"/>
  <c r="S25" i="10" s="1"/>
  <c r="O24" i="10"/>
  <c r="S24" i="10" s="1"/>
  <c r="O23" i="10"/>
  <c r="S23" i="10" s="1"/>
  <c r="O22" i="10"/>
  <c r="S22" i="10" s="1"/>
  <c r="O21" i="10"/>
  <c r="S21" i="10" s="1"/>
  <c r="M20" i="10"/>
  <c r="N20" i="10"/>
  <c r="O14" i="10"/>
  <c r="S14" i="10" s="1"/>
  <c r="O15" i="10"/>
  <c r="S15" i="10" s="1"/>
  <c r="O16" i="10"/>
  <c r="S16" i="10" s="1"/>
  <c r="O17" i="10"/>
  <c r="S17" i="10" s="1"/>
  <c r="O18" i="10"/>
  <c r="S18" i="10" s="1"/>
  <c r="O19" i="10"/>
  <c r="S19" i="10" s="1"/>
  <c r="O13" i="10"/>
  <c r="S13" i="10" s="1"/>
  <c r="O6" i="10"/>
  <c r="S6" i="10" s="1"/>
  <c r="W6" i="10" s="1"/>
  <c r="O7" i="10"/>
  <c r="S7" i="10" s="1"/>
  <c r="O8" i="10"/>
  <c r="S8" i="10" s="1"/>
  <c r="O9" i="10"/>
  <c r="S9" i="10" s="1"/>
  <c r="O10" i="10"/>
  <c r="S10" i="10" s="1"/>
  <c r="O11" i="10"/>
  <c r="S11" i="10" s="1"/>
  <c r="O5" i="10"/>
  <c r="S5" i="10" s="1"/>
  <c r="M12" i="10"/>
  <c r="N12" i="10"/>
  <c r="L36" i="10"/>
  <c r="O72" i="19" l="1"/>
  <c r="N76" i="19"/>
  <c r="O40" i="10"/>
  <c r="S37" i="10"/>
  <c r="O36" i="10"/>
  <c r="P41" i="10"/>
  <c r="S29" i="10"/>
  <c r="O28" i="10"/>
  <c r="M41" i="10"/>
  <c r="O20" i="10"/>
  <c r="N41" i="10"/>
  <c r="N42" i="10" s="1"/>
  <c r="O12" i="10"/>
  <c r="T34" i="9"/>
  <c r="T35" i="9"/>
  <c r="T36" i="9"/>
  <c r="T37" i="9"/>
  <c r="T38" i="9"/>
  <c r="X38" i="9" s="1"/>
  <c r="T39" i="9"/>
  <c r="T33" i="9"/>
  <c r="T26" i="9"/>
  <c r="T27" i="9"/>
  <c r="T28" i="9"/>
  <c r="T29" i="9"/>
  <c r="T30" i="9"/>
  <c r="T31" i="9"/>
  <c r="T25" i="9"/>
  <c r="T18" i="9"/>
  <c r="T19" i="9"/>
  <c r="T20" i="9"/>
  <c r="T21" i="9"/>
  <c r="T22" i="9"/>
  <c r="T23" i="9"/>
  <c r="T17" i="9"/>
  <c r="T10" i="9"/>
  <c r="T11" i="9"/>
  <c r="T12" i="9"/>
  <c r="T13" i="9"/>
  <c r="T14" i="9"/>
  <c r="T15" i="9"/>
  <c r="T9" i="9"/>
  <c r="T6" i="9"/>
  <c r="T7" i="9"/>
  <c r="X7" i="9" s="1"/>
  <c r="T5" i="9"/>
  <c r="X5" i="9" s="1"/>
  <c r="Q16" i="9"/>
  <c r="Q8" i="9"/>
  <c r="S9" i="9"/>
  <c r="W9" i="9" s="1"/>
  <c r="S7" i="9"/>
  <c r="W7" i="9" s="1"/>
  <c r="O34" i="9"/>
  <c r="S34" i="9" s="1"/>
  <c r="O35" i="9"/>
  <c r="S35" i="9" s="1"/>
  <c r="O36" i="9"/>
  <c r="S36" i="9" s="1"/>
  <c r="O37" i="9"/>
  <c r="S37" i="9" s="1"/>
  <c r="W37" i="9" s="1"/>
  <c r="O38" i="9"/>
  <c r="S38" i="9" s="1"/>
  <c r="W38" i="9" s="1"/>
  <c r="O39" i="9"/>
  <c r="S39" i="9" s="1"/>
  <c r="O33" i="9"/>
  <c r="O31" i="9"/>
  <c r="S31" i="9" s="1"/>
  <c r="O30" i="9"/>
  <c r="S30" i="9" s="1"/>
  <c r="O29" i="9"/>
  <c r="S29" i="9" s="1"/>
  <c r="O28" i="9"/>
  <c r="S28" i="9" s="1"/>
  <c r="O27" i="9"/>
  <c r="S27" i="9" s="1"/>
  <c r="O26" i="9"/>
  <c r="O25" i="9"/>
  <c r="O18" i="9"/>
  <c r="S18" i="9" s="1"/>
  <c r="O19" i="9"/>
  <c r="S19" i="9" s="1"/>
  <c r="O20" i="9"/>
  <c r="S20" i="9" s="1"/>
  <c r="O21" i="9"/>
  <c r="O22" i="9"/>
  <c r="S22" i="9" s="1"/>
  <c r="O23" i="9"/>
  <c r="S23" i="9" s="1"/>
  <c r="O17" i="9"/>
  <c r="O10" i="9"/>
  <c r="S10" i="9" s="1"/>
  <c r="O11" i="9"/>
  <c r="S11" i="9" s="1"/>
  <c r="O12" i="9"/>
  <c r="S12" i="9" s="1"/>
  <c r="O13" i="9"/>
  <c r="S13" i="9" s="1"/>
  <c r="O14" i="9"/>
  <c r="S14" i="9" s="1"/>
  <c r="O15" i="9"/>
  <c r="S15" i="9" s="1"/>
  <c r="O9" i="9"/>
  <c r="O6" i="9"/>
  <c r="S6" i="9" s="1"/>
  <c r="O7" i="9"/>
  <c r="O5" i="9"/>
  <c r="S5" i="9" s="1"/>
  <c r="N40" i="9"/>
  <c r="P40" i="9"/>
  <c r="P32" i="9"/>
  <c r="P24" i="9"/>
  <c r="P8" i="9"/>
  <c r="N8" i="9"/>
  <c r="N41" i="9" s="1"/>
  <c r="O41" i="9" s="1"/>
  <c r="P16" i="9"/>
  <c r="R8" i="9"/>
  <c r="R16" i="9"/>
  <c r="Q24" i="9"/>
  <c r="R24" i="9"/>
  <c r="Q32" i="9"/>
  <c r="R32" i="9"/>
  <c r="Q40" i="9"/>
  <c r="R40" i="9"/>
  <c r="M12" i="20" l="1"/>
  <c r="S33" i="9"/>
  <c r="O40" i="9"/>
  <c r="P41" i="9"/>
  <c r="N12" i="20" s="1"/>
  <c r="S17" i="9"/>
  <c r="O24" i="9"/>
  <c r="O16" i="9"/>
  <c r="Q41" i="9"/>
  <c r="O12" i="20" s="1"/>
  <c r="M44" i="10"/>
  <c r="O41" i="10"/>
  <c r="M42" i="10"/>
  <c r="S26" i="9"/>
  <c r="O32" i="9"/>
  <c r="O8" i="9"/>
  <c r="S25" i="9"/>
  <c r="S21" i="9"/>
  <c r="R41" i="9"/>
  <c r="P43" i="9" l="1"/>
  <c r="R42" i="9"/>
  <c r="P12" i="20"/>
  <c r="N44" i="10"/>
  <c r="P43" i="10"/>
  <c r="O42" i="10"/>
  <c r="O44" i="10"/>
  <c r="Q43" i="9"/>
  <c r="Q42" i="9"/>
  <c r="O47" i="6" l="1"/>
  <c r="Q33" i="6"/>
  <c r="S36" i="8" l="1"/>
  <c r="S37" i="8"/>
  <c r="S38" i="8"/>
  <c r="S32" i="8"/>
  <c r="S6" i="8"/>
  <c r="S7" i="8"/>
  <c r="S8" i="8"/>
  <c r="S9" i="8"/>
  <c r="O36" i="8"/>
  <c r="O37" i="8"/>
  <c r="O38" i="8"/>
  <c r="O35" i="8"/>
  <c r="S35" i="8" s="1"/>
  <c r="O28" i="8"/>
  <c r="S28" i="8" s="1"/>
  <c r="O29" i="8"/>
  <c r="S29" i="8" s="1"/>
  <c r="O30" i="8"/>
  <c r="S30" i="8" s="1"/>
  <c r="O31" i="8"/>
  <c r="S31" i="8" s="1"/>
  <c r="O32" i="8"/>
  <c r="O33" i="8"/>
  <c r="S33" i="8" s="1"/>
  <c r="O27" i="8"/>
  <c r="S27" i="8" s="1"/>
  <c r="O20" i="8"/>
  <c r="S20" i="8" s="1"/>
  <c r="O21" i="8"/>
  <c r="S21" i="8" s="1"/>
  <c r="O22" i="8"/>
  <c r="S22" i="8" s="1"/>
  <c r="O23" i="8"/>
  <c r="S23" i="8" s="1"/>
  <c r="O24" i="8"/>
  <c r="S24" i="8" s="1"/>
  <c r="O25" i="8"/>
  <c r="S25" i="8" s="1"/>
  <c r="O19" i="8"/>
  <c r="S19" i="8" s="1"/>
  <c r="N39" i="8"/>
  <c r="O39" i="8"/>
  <c r="N34" i="8"/>
  <c r="N26" i="8"/>
  <c r="N18" i="8"/>
  <c r="O12" i="8"/>
  <c r="S12" i="8" s="1"/>
  <c r="O13" i="8"/>
  <c r="S13" i="8" s="1"/>
  <c r="O14" i="8"/>
  <c r="S14" i="8" s="1"/>
  <c r="O15" i="8"/>
  <c r="S15" i="8" s="1"/>
  <c r="O16" i="8"/>
  <c r="S16" i="8" s="1"/>
  <c r="O17" i="8"/>
  <c r="S17" i="8" s="1"/>
  <c r="O11" i="8"/>
  <c r="S11" i="8" s="1"/>
  <c r="N10" i="8"/>
  <c r="O10" i="8"/>
  <c r="O6" i="8"/>
  <c r="O7" i="8"/>
  <c r="O8" i="8"/>
  <c r="O9" i="8"/>
  <c r="O5" i="8"/>
  <c r="S5" i="8" s="1"/>
  <c r="O34" i="8" l="1"/>
  <c r="O26" i="8"/>
  <c r="N40" i="8"/>
  <c r="O18" i="8"/>
  <c r="W38" i="8" l="1"/>
  <c r="T38" i="8"/>
  <c r="X38" i="8" s="1"/>
  <c r="W6" i="8" l="1"/>
  <c r="E39" i="8"/>
  <c r="F39" i="8"/>
  <c r="G39" i="8"/>
  <c r="H39" i="8"/>
  <c r="I39" i="8"/>
  <c r="J39" i="8"/>
  <c r="K39" i="8"/>
  <c r="L39" i="8"/>
  <c r="M39" i="8"/>
  <c r="P39" i="8"/>
  <c r="Q39" i="8"/>
  <c r="R39" i="8"/>
  <c r="U39" i="8"/>
  <c r="V39" i="8"/>
  <c r="D39" i="8"/>
  <c r="C39" i="8"/>
  <c r="Q27" i="7" l="1"/>
  <c r="R39" i="7" l="1"/>
  <c r="V39" i="7" s="1"/>
  <c r="Q39" i="7"/>
  <c r="U39" i="7" s="1"/>
  <c r="R38" i="6" l="1"/>
  <c r="R37" i="6"/>
  <c r="V37" i="6" s="1"/>
  <c r="R36" i="6"/>
  <c r="R35" i="6"/>
  <c r="R34" i="6"/>
  <c r="R33" i="6"/>
  <c r="R31" i="6"/>
  <c r="R30" i="6"/>
  <c r="R29" i="6"/>
  <c r="R28" i="6"/>
  <c r="R27" i="6"/>
  <c r="R26" i="6"/>
  <c r="R25" i="6"/>
  <c r="R23" i="6"/>
  <c r="R22" i="6"/>
  <c r="R21" i="6"/>
  <c r="R20" i="6"/>
  <c r="R19" i="6"/>
  <c r="R18" i="6"/>
  <c r="R17" i="6"/>
  <c r="R15" i="6"/>
  <c r="R14" i="6"/>
  <c r="R13" i="6"/>
  <c r="R12" i="6"/>
  <c r="R11" i="6"/>
  <c r="R10" i="6"/>
  <c r="R9" i="6"/>
  <c r="Q38" i="6"/>
  <c r="Q37" i="6"/>
  <c r="U37" i="6" s="1"/>
  <c r="Q36" i="6"/>
  <c r="Q35" i="6"/>
  <c r="Q34" i="6"/>
  <c r="Q31" i="6"/>
  <c r="Q30" i="6"/>
  <c r="Q29" i="6"/>
  <c r="Q28" i="6"/>
  <c r="Q27" i="6"/>
  <c r="Q26" i="6"/>
  <c r="Q25" i="6"/>
  <c r="Q23" i="6"/>
  <c r="Q22" i="6"/>
  <c r="Q21" i="6"/>
  <c r="Q20" i="6"/>
  <c r="Q19" i="6"/>
  <c r="Q18" i="6"/>
  <c r="Q17" i="6"/>
  <c r="Q15" i="6"/>
  <c r="Q14" i="6"/>
  <c r="Q13" i="6"/>
  <c r="Q12" i="6"/>
  <c r="Q11" i="6"/>
  <c r="Q10" i="6"/>
  <c r="Q9" i="6"/>
  <c r="R6" i="6"/>
  <c r="R7" i="6"/>
  <c r="Q6" i="6"/>
  <c r="Q7" i="6"/>
  <c r="Q5" i="6"/>
  <c r="U5" i="6" s="1"/>
  <c r="R5" i="6"/>
  <c r="D8" i="6"/>
  <c r="Q5" i="1" l="1"/>
  <c r="X40" i="5"/>
  <c r="E40" i="5"/>
  <c r="F40" i="5"/>
  <c r="G40" i="5"/>
  <c r="H40" i="5"/>
  <c r="I40" i="5"/>
  <c r="J40" i="5"/>
  <c r="K40" i="5"/>
  <c r="L40" i="5"/>
  <c r="M40" i="5"/>
  <c r="N40" i="5"/>
  <c r="O40" i="5"/>
  <c r="P40" i="5"/>
  <c r="S40" i="5"/>
  <c r="T40" i="5"/>
  <c r="C40" i="5"/>
  <c r="D40" i="5"/>
  <c r="Q39" i="5"/>
  <c r="U39" i="5" s="1"/>
  <c r="R39" i="5"/>
  <c r="V39" i="5" s="1"/>
  <c r="Q35" i="4"/>
  <c r="U35" i="4" s="1"/>
  <c r="R35" i="4"/>
  <c r="V35" i="4" s="1"/>
  <c r="I41" i="1"/>
  <c r="J41" i="1"/>
  <c r="K41" i="1"/>
  <c r="L41" i="1"/>
  <c r="M41" i="1"/>
  <c r="N41" i="1"/>
  <c r="O41" i="1"/>
  <c r="P41" i="1"/>
  <c r="S41" i="1"/>
  <c r="T41" i="1"/>
  <c r="D41" i="1"/>
  <c r="E41" i="1"/>
  <c r="F41" i="1"/>
  <c r="G41" i="1"/>
  <c r="H41" i="1"/>
  <c r="C41" i="1"/>
  <c r="R40" i="1"/>
  <c r="V40" i="1" s="1"/>
  <c r="V41" i="1" s="1"/>
  <c r="Q40" i="1"/>
  <c r="U40" i="1" s="1"/>
  <c r="U41" i="1" s="1"/>
  <c r="X39" i="1"/>
  <c r="T39" i="1"/>
  <c r="S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N7" i="1"/>
  <c r="R41" i="1" l="1"/>
  <c r="Q41" i="1"/>
  <c r="I80" i="19" l="1"/>
  <c r="L91" i="19" l="1"/>
  <c r="J91" i="19"/>
  <c r="H91" i="19"/>
  <c r="F91" i="19"/>
  <c r="D91" i="19"/>
  <c r="G91" i="19" s="1"/>
  <c r="C91" i="19"/>
  <c r="E91" i="19" s="1"/>
  <c r="M90" i="19"/>
  <c r="K90" i="19"/>
  <c r="I90" i="19"/>
  <c r="G90" i="19"/>
  <c r="E90" i="19"/>
  <c r="M89" i="19"/>
  <c r="K89" i="19"/>
  <c r="I89" i="19"/>
  <c r="G89" i="19"/>
  <c r="E89" i="19"/>
  <c r="M88" i="19"/>
  <c r="K88" i="19"/>
  <c r="I88" i="19"/>
  <c r="G88" i="19"/>
  <c r="E88" i="19"/>
  <c r="M87" i="19"/>
  <c r="K87" i="19"/>
  <c r="I87" i="19"/>
  <c r="G87" i="19"/>
  <c r="E87" i="19"/>
  <c r="M86" i="19"/>
  <c r="K86" i="19"/>
  <c r="I86" i="19"/>
  <c r="G86" i="19"/>
  <c r="E86" i="19"/>
  <c r="M85" i="19"/>
  <c r="K85" i="19"/>
  <c r="I85" i="19"/>
  <c r="G85" i="19"/>
  <c r="E85" i="19"/>
  <c r="M84" i="19"/>
  <c r="K84" i="19"/>
  <c r="I84" i="19"/>
  <c r="G84" i="19"/>
  <c r="E84" i="19"/>
  <c r="M83" i="19"/>
  <c r="K83" i="19"/>
  <c r="I83" i="19"/>
  <c r="G83" i="19"/>
  <c r="E83" i="19"/>
  <c r="M82" i="19"/>
  <c r="K82" i="19"/>
  <c r="I82" i="19"/>
  <c r="G82" i="19"/>
  <c r="E82" i="19"/>
  <c r="M81" i="19"/>
  <c r="K81" i="19"/>
  <c r="I81" i="19"/>
  <c r="G81" i="19"/>
  <c r="E81" i="19"/>
  <c r="M80" i="19"/>
  <c r="K80" i="19"/>
  <c r="G80" i="19"/>
  <c r="E80" i="19"/>
  <c r="M79" i="19"/>
  <c r="K79" i="19"/>
  <c r="I79" i="19"/>
  <c r="G79" i="19"/>
  <c r="E79" i="19"/>
  <c r="I91" i="19" l="1"/>
  <c r="M91" i="19"/>
  <c r="K91" i="19"/>
  <c r="D40" i="10" l="1"/>
  <c r="K40" i="9" l="1"/>
  <c r="L40" i="9"/>
  <c r="I40" i="9"/>
  <c r="J40" i="9"/>
  <c r="G40" i="9"/>
  <c r="H40" i="9"/>
  <c r="E40" i="9"/>
  <c r="C40" i="9"/>
  <c r="F40" i="9"/>
  <c r="D40" i="9"/>
  <c r="T17" i="8" l="1"/>
  <c r="C10" i="8" l="1"/>
  <c r="Q40" i="7" l="1"/>
  <c r="U40" i="7" l="1"/>
  <c r="R40" i="7"/>
  <c r="V40" i="7" l="1"/>
  <c r="Q27" i="1"/>
  <c r="J17" i="18" l="1"/>
  <c r="K18" i="18" s="1"/>
  <c r="J76" i="19" l="1"/>
  <c r="H76" i="19"/>
  <c r="F76" i="19"/>
  <c r="D76" i="19"/>
  <c r="C76" i="19"/>
  <c r="M75" i="19"/>
  <c r="K75" i="19"/>
  <c r="I75" i="19"/>
  <c r="G75" i="19"/>
  <c r="E75" i="19"/>
  <c r="M74" i="19"/>
  <c r="K74" i="19"/>
  <c r="I74" i="19"/>
  <c r="G74" i="19"/>
  <c r="E74" i="19"/>
  <c r="M73" i="19"/>
  <c r="K73" i="19"/>
  <c r="I73" i="19"/>
  <c r="G73" i="19"/>
  <c r="E73" i="19"/>
  <c r="M72" i="19"/>
  <c r="K72" i="19"/>
  <c r="I72" i="19"/>
  <c r="G72" i="19"/>
  <c r="E72" i="19"/>
  <c r="M71" i="19"/>
  <c r="K71" i="19"/>
  <c r="I71" i="19"/>
  <c r="G71" i="19"/>
  <c r="E71" i="19"/>
  <c r="M70" i="19"/>
  <c r="K70" i="19"/>
  <c r="I70" i="19"/>
  <c r="G70" i="19"/>
  <c r="E70" i="19"/>
  <c r="M69" i="19"/>
  <c r="K69" i="19"/>
  <c r="I69" i="19"/>
  <c r="G69" i="19"/>
  <c r="E69" i="19"/>
  <c r="M68" i="19"/>
  <c r="K68" i="19"/>
  <c r="I68" i="19"/>
  <c r="G68" i="19"/>
  <c r="E68" i="19"/>
  <c r="M67" i="19"/>
  <c r="K67" i="19"/>
  <c r="I67" i="19"/>
  <c r="G67" i="19"/>
  <c r="E67" i="19"/>
  <c r="M66" i="19"/>
  <c r="K66" i="19"/>
  <c r="I66" i="19"/>
  <c r="G66" i="19"/>
  <c r="E66" i="19"/>
  <c r="K65" i="19"/>
  <c r="I65" i="19"/>
  <c r="G65" i="19"/>
  <c r="E65" i="19"/>
  <c r="M64" i="19"/>
  <c r="K64" i="19"/>
  <c r="I64" i="19"/>
  <c r="G64" i="19"/>
  <c r="E64" i="19"/>
  <c r="J61" i="19"/>
  <c r="H61" i="19"/>
  <c r="F61" i="19"/>
  <c r="D61" i="19"/>
  <c r="C61" i="19"/>
  <c r="M60" i="19"/>
  <c r="K60" i="19"/>
  <c r="I60" i="19"/>
  <c r="G60" i="19"/>
  <c r="E60" i="19"/>
  <c r="M59" i="19"/>
  <c r="K59" i="19"/>
  <c r="I59" i="19"/>
  <c r="G59" i="19"/>
  <c r="E59" i="19"/>
  <c r="M58" i="19"/>
  <c r="K58" i="19"/>
  <c r="I58" i="19"/>
  <c r="G58" i="19"/>
  <c r="E58" i="19"/>
  <c r="M57" i="19"/>
  <c r="K57" i="19"/>
  <c r="I57" i="19"/>
  <c r="G57" i="19"/>
  <c r="E57" i="19"/>
  <c r="M56" i="19"/>
  <c r="K56" i="19"/>
  <c r="I56" i="19"/>
  <c r="G56" i="19"/>
  <c r="E56" i="19"/>
  <c r="M55" i="19"/>
  <c r="K55" i="19"/>
  <c r="I55" i="19"/>
  <c r="G55" i="19"/>
  <c r="E55" i="19"/>
  <c r="M54" i="19"/>
  <c r="K54" i="19"/>
  <c r="I54" i="19"/>
  <c r="G54" i="19"/>
  <c r="E54" i="19"/>
  <c r="M53" i="19"/>
  <c r="K53" i="19"/>
  <c r="I53" i="19"/>
  <c r="G53" i="19"/>
  <c r="E53" i="19"/>
  <c r="M52" i="19"/>
  <c r="K52" i="19"/>
  <c r="I52" i="19"/>
  <c r="G52" i="19"/>
  <c r="E52" i="19"/>
  <c r="M51" i="19"/>
  <c r="K51" i="19"/>
  <c r="I51" i="19"/>
  <c r="G51" i="19"/>
  <c r="E51" i="19"/>
  <c r="M50" i="19"/>
  <c r="K50" i="19"/>
  <c r="I50" i="19"/>
  <c r="G50" i="19"/>
  <c r="E50" i="19"/>
  <c r="K49" i="19"/>
  <c r="I49" i="19"/>
  <c r="G49" i="19"/>
  <c r="E49" i="19"/>
  <c r="J46" i="19"/>
  <c r="F46" i="19"/>
  <c r="D46" i="19"/>
  <c r="C46" i="19"/>
  <c r="M45" i="19"/>
  <c r="K45" i="19"/>
  <c r="I45" i="19"/>
  <c r="G45" i="19"/>
  <c r="E45" i="19"/>
  <c r="M44" i="19"/>
  <c r="K44" i="19"/>
  <c r="I44" i="19"/>
  <c r="G44" i="19"/>
  <c r="E44" i="19"/>
  <c r="M43" i="19"/>
  <c r="K43" i="19"/>
  <c r="I43" i="19"/>
  <c r="G43" i="19"/>
  <c r="E43" i="19"/>
  <c r="M42" i="19"/>
  <c r="K42" i="19"/>
  <c r="I42" i="19"/>
  <c r="G42" i="19"/>
  <c r="E42" i="19"/>
  <c r="M41" i="19"/>
  <c r="K41" i="19"/>
  <c r="I41" i="19"/>
  <c r="G41" i="19"/>
  <c r="E41" i="19"/>
  <c r="M40" i="19"/>
  <c r="K40" i="19"/>
  <c r="I40" i="19"/>
  <c r="H46" i="19"/>
  <c r="G40" i="19"/>
  <c r="E40" i="19"/>
  <c r="M39" i="19"/>
  <c r="K39" i="19"/>
  <c r="I39" i="19"/>
  <c r="G39" i="19"/>
  <c r="E39" i="19"/>
  <c r="M38" i="19"/>
  <c r="K38" i="19"/>
  <c r="I38" i="19"/>
  <c r="G38" i="19"/>
  <c r="E38" i="19"/>
  <c r="M37" i="19"/>
  <c r="K37" i="19"/>
  <c r="I37" i="19"/>
  <c r="G37" i="19"/>
  <c r="E37" i="19"/>
  <c r="M36" i="19"/>
  <c r="K36" i="19"/>
  <c r="I36" i="19"/>
  <c r="G36" i="19"/>
  <c r="E36" i="19"/>
  <c r="M35" i="19"/>
  <c r="K35" i="19"/>
  <c r="I35" i="19"/>
  <c r="G35" i="19"/>
  <c r="E35" i="19"/>
  <c r="M34" i="19"/>
  <c r="K34" i="19"/>
  <c r="I34" i="19"/>
  <c r="G34" i="19"/>
  <c r="E34" i="19"/>
  <c r="J31" i="19"/>
  <c r="H31" i="19"/>
  <c r="F31" i="19"/>
  <c r="D31" i="19"/>
  <c r="C31" i="19"/>
  <c r="M30" i="19"/>
  <c r="K30" i="19"/>
  <c r="I30" i="19"/>
  <c r="G30" i="19"/>
  <c r="E30" i="19"/>
  <c r="M29" i="19"/>
  <c r="K29" i="19"/>
  <c r="I29" i="19"/>
  <c r="G29" i="19"/>
  <c r="E29" i="19"/>
  <c r="M28" i="19"/>
  <c r="K28" i="19"/>
  <c r="I28" i="19"/>
  <c r="G28" i="19"/>
  <c r="E28" i="19"/>
  <c r="M27" i="19"/>
  <c r="K27" i="19"/>
  <c r="I27" i="19"/>
  <c r="G27" i="19"/>
  <c r="E27" i="19"/>
  <c r="M26" i="19"/>
  <c r="K26" i="19"/>
  <c r="I26" i="19"/>
  <c r="G26" i="19"/>
  <c r="E26" i="19"/>
  <c r="M25" i="19"/>
  <c r="K25" i="19"/>
  <c r="I25" i="19"/>
  <c r="G25" i="19"/>
  <c r="E25" i="19"/>
  <c r="M24" i="19"/>
  <c r="K24" i="19"/>
  <c r="I24" i="19"/>
  <c r="G24" i="19"/>
  <c r="E24" i="19"/>
  <c r="M23" i="19"/>
  <c r="K23" i="19"/>
  <c r="I23" i="19"/>
  <c r="G23" i="19"/>
  <c r="E23" i="19"/>
  <c r="M22" i="19"/>
  <c r="K22" i="19"/>
  <c r="I22" i="19"/>
  <c r="G22" i="19"/>
  <c r="E22" i="19"/>
  <c r="M21" i="19"/>
  <c r="K21" i="19"/>
  <c r="I21" i="19"/>
  <c r="G21" i="19"/>
  <c r="E21" i="19"/>
  <c r="M20" i="19"/>
  <c r="K20" i="19"/>
  <c r="I20" i="19"/>
  <c r="G20" i="19"/>
  <c r="E20" i="19"/>
  <c r="K19" i="19"/>
  <c r="I19" i="19"/>
  <c r="G19" i="19"/>
  <c r="E19" i="19"/>
  <c r="J16" i="19"/>
  <c r="H16" i="19"/>
  <c r="F16" i="19"/>
  <c r="D16" i="19"/>
  <c r="C16" i="19"/>
  <c r="M15" i="19"/>
  <c r="K15" i="19"/>
  <c r="I15" i="19"/>
  <c r="G15" i="19"/>
  <c r="E15" i="19"/>
  <c r="M14" i="19"/>
  <c r="K14" i="19"/>
  <c r="I14" i="19"/>
  <c r="G14" i="19"/>
  <c r="E14" i="19"/>
  <c r="M13" i="19"/>
  <c r="K13" i="19"/>
  <c r="I13" i="19"/>
  <c r="G13" i="19"/>
  <c r="E13" i="19"/>
  <c r="M12" i="19"/>
  <c r="K12" i="19"/>
  <c r="I12" i="19"/>
  <c r="G12" i="19"/>
  <c r="E12" i="19"/>
  <c r="M11" i="19"/>
  <c r="K11" i="19"/>
  <c r="I11" i="19"/>
  <c r="G11" i="19"/>
  <c r="E11" i="19"/>
  <c r="M10" i="19"/>
  <c r="K10" i="19"/>
  <c r="I10" i="19"/>
  <c r="G10" i="19"/>
  <c r="E10" i="19"/>
  <c r="M9" i="19"/>
  <c r="K9" i="19"/>
  <c r="I9" i="19"/>
  <c r="G9" i="19"/>
  <c r="E9" i="19"/>
  <c r="M8" i="19"/>
  <c r="K8" i="19"/>
  <c r="I8" i="19"/>
  <c r="G8" i="19"/>
  <c r="E8" i="19"/>
  <c r="M7" i="19"/>
  <c r="K7" i="19"/>
  <c r="I7" i="19"/>
  <c r="G7" i="19"/>
  <c r="E7" i="19"/>
  <c r="M6" i="19"/>
  <c r="K6" i="19"/>
  <c r="I6" i="19"/>
  <c r="G6" i="19"/>
  <c r="E6" i="19"/>
  <c r="M5" i="19"/>
  <c r="K5" i="19"/>
  <c r="I5" i="19"/>
  <c r="G5" i="19"/>
  <c r="E5" i="19"/>
  <c r="M4" i="19"/>
  <c r="K4" i="19"/>
  <c r="I4" i="19"/>
  <c r="G4" i="19"/>
  <c r="E4" i="19"/>
  <c r="I76" i="19" l="1"/>
  <c r="K31" i="19"/>
  <c r="I16" i="19"/>
  <c r="G76" i="19"/>
  <c r="E31" i="19"/>
  <c r="G46" i="19"/>
  <c r="K61" i="19"/>
  <c r="I31" i="19"/>
  <c r="G61" i="19"/>
  <c r="K76" i="19"/>
  <c r="L76" i="19"/>
  <c r="L61" i="19"/>
  <c r="L31" i="19"/>
  <c r="L46" i="19"/>
  <c r="I61" i="19"/>
  <c r="E46" i="19"/>
  <c r="K16" i="19"/>
  <c r="I46" i="19"/>
  <c r="K46" i="19"/>
  <c r="E16" i="19"/>
  <c r="G31" i="19"/>
  <c r="M49" i="19"/>
  <c r="E76" i="19"/>
  <c r="M19" i="19"/>
  <c r="M65" i="19"/>
  <c r="L16" i="19"/>
  <c r="G16" i="19"/>
  <c r="E61" i="19"/>
  <c r="M46" i="19" l="1"/>
  <c r="M31" i="19"/>
  <c r="M61" i="19"/>
  <c r="M76" i="19"/>
  <c r="O76" i="19"/>
  <c r="M16" i="19"/>
  <c r="T39" i="14" l="1"/>
  <c r="X39" i="14" s="1"/>
  <c r="W39" i="14"/>
  <c r="T37" i="14"/>
  <c r="X37" i="14" s="1"/>
  <c r="W37" i="14"/>
  <c r="T36" i="14"/>
  <c r="X36" i="14" s="1"/>
  <c r="W36" i="14"/>
  <c r="T35" i="14"/>
  <c r="X35" i="14" s="1"/>
  <c r="W35" i="14"/>
  <c r="T34" i="14"/>
  <c r="X34" i="14" s="1"/>
  <c r="W34" i="14"/>
  <c r="T32" i="14"/>
  <c r="T31" i="14"/>
  <c r="T30" i="14"/>
  <c r="T29" i="14"/>
  <c r="T28" i="14"/>
  <c r="T27" i="14"/>
  <c r="T26" i="14"/>
  <c r="T24" i="14"/>
  <c r="T23" i="14"/>
  <c r="T22" i="14"/>
  <c r="T21" i="14"/>
  <c r="T20" i="14"/>
  <c r="T19" i="14"/>
  <c r="T18" i="14"/>
  <c r="T13" i="14"/>
  <c r="T12" i="14"/>
  <c r="T11" i="14"/>
  <c r="T10" i="14"/>
  <c r="T16" i="14"/>
  <c r="T15" i="14"/>
  <c r="T14" i="14"/>
  <c r="T5" i="14"/>
  <c r="X5" i="14" s="1"/>
  <c r="W5" i="14"/>
  <c r="T8" i="14"/>
  <c r="X8" i="14" s="1"/>
  <c r="W8" i="14"/>
  <c r="T7" i="14"/>
  <c r="X7" i="14" s="1"/>
  <c r="W7" i="14"/>
  <c r="T6" i="14"/>
  <c r="X6" i="14" s="1"/>
  <c r="W6" i="14"/>
  <c r="J40" i="14"/>
  <c r="I40" i="14"/>
  <c r="X7" i="13"/>
  <c r="W7" i="13"/>
  <c r="X6" i="13"/>
  <c r="W6" i="13"/>
  <c r="X5" i="13"/>
  <c r="W5" i="13"/>
  <c r="X10" i="13"/>
  <c r="W10" i="13"/>
  <c r="X9" i="13"/>
  <c r="W9" i="13"/>
  <c r="X8" i="13"/>
  <c r="W8" i="13"/>
  <c r="X6" i="12"/>
  <c r="W6" i="12"/>
  <c r="X5" i="12"/>
  <c r="J39" i="12"/>
  <c r="I39" i="12"/>
  <c r="Z9" i="11"/>
  <c r="W5" i="11"/>
  <c r="X6" i="11"/>
  <c r="W6" i="11"/>
  <c r="J33" i="11"/>
  <c r="I33" i="11"/>
  <c r="J25" i="11"/>
  <c r="I25" i="11"/>
  <c r="J17" i="11"/>
  <c r="I17" i="11"/>
  <c r="J9" i="11"/>
  <c r="I9" i="11"/>
  <c r="T39" i="10"/>
  <c r="T37" i="10"/>
  <c r="T35" i="10"/>
  <c r="T34" i="10"/>
  <c r="T33" i="10"/>
  <c r="T32" i="10"/>
  <c r="T31" i="10"/>
  <c r="T30" i="10"/>
  <c r="T29" i="10"/>
  <c r="T27" i="10"/>
  <c r="T26" i="10"/>
  <c r="T25" i="10"/>
  <c r="T24" i="10"/>
  <c r="T23" i="10"/>
  <c r="T22" i="10"/>
  <c r="T21" i="10"/>
  <c r="T19" i="10"/>
  <c r="T18" i="10"/>
  <c r="T17" i="10"/>
  <c r="T16" i="10"/>
  <c r="T15" i="10"/>
  <c r="T14" i="10"/>
  <c r="T13" i="10"/>
  <c r="T11" i="10"/>
  <c r="T10" i="10"/>
  <c r="T9" i="10"/>
  <c r="T8" i="10"/>
  <c r="T7" i="10"/>
  <c r="T6" i="10"/>
  <c r="T5" i="10"/>
  <c r="J40" i="10"/>
  <c r="I40" i="10"/>
  <c r="J36" i="10"/>
  <c r="I36" i="10"/>
  <c r="J28" i="10"/>
  <c r="I28" i="10"/>
  <c r="J20" i="10"/>
  <c r="I20" i="10"/>
  <c r="J12" i="10"/>
  <c r="I12" i="10"/>
  <c r="J32" i="9"/>
  <c r="I32" i="9"/>
  <c r="J24" i="9"/>
  <c r="I24" i="9"/>
  <c r="J16" i="9"/>
  <c r="I16" i="9"/>
  <c r="J8" i="9"/>
  <c r="I8" i="9"/>
  <c r="T37" i="8"/>
  <c r="T36" i="8"/>
  <c r="T35" i="8"/>
  <c r="T33" i="8"/>
  <c r="T32" i="8"/>
  <c r="T31" i="8"/>
  <c r="T30" i="8"/>
  <c r="T29" i="8"/>
  <c r="T28" i="8"/>
  <c r="T27" i="8"/>
  <c r="T25" i="8"/>
  <c r="X25" i="8" s="1"/>
  <c r="T24" i="8"/>
  <c r="T23" i="8"/>
  <c r="T22" i="8"/>
  <c r="T21" i="8"/>
  <c r="T20" i="8"/>
  <c r="T19" i="8"/>
  <c r="T14" i="8"/>
  <c r="T13" i="8"/>
  <c r="T12" i="8"/>
  <c r="T11" i="8"/>
  <c r="T16" i="8"/>
  <c r="T15" i="8"/>
  <c r="T6" i="8"/>
  <c r="T5" i="8"/>
  <c r="T9" i="8"/>
  <c r="T8" i="8"/>
  <c r="T7" i="8"/>
  <c r="J34" i="8"/>
  <c r="I34" i="8"/>
  <c r="J26" i="8"/>
  <c r="I26" i="8"/>
  <c r="J18" i="8"/>
  <c r="I18" i="8"/>
  <c r="J10" i="8"/>
  <c r="I10" i="8"/>
  <c r="R37" i="7"/>
  <c r="Q37" i="7"/>
  <c r="R36" i="7"/>
  <c r="Q36" i="7"/>
  <c r="R35" i="7"/>
  <c r="Q35" i="7"/>
  <c r="R34" i="7"/>
  <c r="Q34" i="7"/>
  <c r="R33" i="7"/>
  <c r="Q33" i="7"/>
  <c r="R32" i="7"/>
  <c r="Q32" i="7"/>
  <c r="R31" i="7"/>
  <c r="Q31" i="7"/>
  <c r="R29" i="7"/>
  <c r="Q29" i="7"/>
  <c r="R28" i="7"/>
  <c r="Q28" i="7"/>
  <c r="R27" i="7"/>
  <c r="R26" i="7"/>
  <c r="Q26" i="7"/>
  <c r="R25" i="7"/>
  <c r="Q25" i="7"/>
  <c r="R24" i="7"/>
  <c r="Q24" i="7"/>
  <c r="R23" i="7"/>
  <c r="Q23" i="7"/>
  <c r="R21" i="7"/>
  <c r="Q21" i="7"/>
  <c r="R20" i="7"/>
  <c r="Q20" i="7"/>
  <c r="R19" i="7"/>
  <c r="Q19" i="7"/>
  <c r="R18" i="7"/>
  <c r="Q18" i="7"/>
  <c r="R17" i="7"/>
  <c r="Q17" i="7"/>
  <c r="R16" i="7"/>
  <c r="Q16" i="7"/>
  <c r="R15" i="7"/>
  <c r="Q15" i="7"/>
  <c r="R10" i="7"/>
  <c r="Q10" i="7"/>
  <c r="R9" i="7"/>
  <c r="Q9" i="7"/>
  <c r="R8" i="7"/>
  <c r="Q8" i="7"/>
  <c r="R7" i="7"/>
  <c r="Q7" i="7"/>
  <c r="R13" i="7"/>
  <c r="Q13" i="7"/>
  <c r="R12" i="7"/>
  <c r="Q12" i="7"/>
  <c r="R11" i="7"/>
  <c r="Q11" i="7"/>
  <c r="R5" i="7"/>
  <c r="Q5" i="7"/>
  <c r="J38" i="7"/>
  <c r="I38" i="7"/>
  <c r="J30" i="7"/>
  <c r="I30" i="7"/>
  <c r="J22" i="7"/>
  <c r="I22" i="7"/>
  <c r="J14" i="7"/>
  <c r="I14" i="7"/>
  <c r="J6" i="7"/>
  <c r="I6" i="7"/>
  <c r="J39" i="6"/>
  <c r="I39" i="6"/>
  <c r="J32" i="6"/>
  <c r="I32" i="6"/>
  <c r="J24" i="6"/>
  <c r="I24" i="6"/>
  <c r="J16" i="6"/>
  <c r="I16" i="6"/>
  <c r="J8" i="6"/>
  <c r="I8" i="6"/>
  <c r="Q38" i="5"/>
  <c r="R38" i="5"/>
  <c r="R37" i="5"/>
  <c r="Q37" i="5"/>
  <c r="R36" i="5"/>
  <c r="Q36" i="5"/>
  <c r="R34" i="5"/>
  <c r="Q34" i="5"/>
  <c r="R33" i="5"/>
  <c r="Q33" i="5"/>
  <c r="R32" i="5"/>
  <c r="Q32" i="5"/>
  <c r="R31" i="5"/>
  <c r="Q31" i="5"/>
  <c r="R30" i="5"/>
  <c r="Q30" i="5"/>
  <c r="R29" i="5"/>
  <c r="Q29" i="5"/>
  <c r="R28" i="5"/>
  <c r="Q28" i="5"/>
  <c r="R26" i="5"/>
  <c r="Q26" i="5"/>
  <c r="R25" i="5"/>
  <c r="Q25" i="5"/>
  <c r="R24" i="5"/>
  <c r="Q24" i="5"/>
  <c r="R23" i="5"/>
  <c r="Q23" i="5"/>
  <c r="R22" i="5"/>
  <c r="Q22" i="5"/>
  <c r="R21" i="5"/>
  <c r="Q21" i="5"/>
  <c r="R20" i="5"/>
  <c r="Q20" i="5"/>
  <c r="R18" i="5"/>
  <c r="Q18" i="5"/>
  <c r="R17" i="5"/>
  <c r="Q17" i="5"/>
  <c r="R16" i="5"/>
  <c r="Q16" i="5"/>
  <c r="R15" i="5"/>
  <c r="Q15" i="5"/>
  <c r="R14" i="5"/>
  <c r="Q14" i="5"/>
  <c r="R13" i="5"/>
  <c r="Q13" i="5"/>
  <c r="R12" i="5"/>
  <c r="Q12" i="5"/>
  <c r="R10" i="5"/>
  <c r="Q10" i="5"/>
  <c r="R9" i="5"/>
  <c r="Q9" i="5"/>
  <c r="R8" i="5"/>
  <c r="Q8" i="5"/>
  <c r="R7" i="5"/>
  <c r="Q7" i="5"/>
  <c r="R6" i="5"/>
  <c r="Q6" i="5"/>
  <c r="R5" i="5"/>
  <c r="Q5" i="5"/>
  <c r="J35" i="5"/>
  <c r="I35" i="5"/>
  <c r="J27" i="5"/>
  <c r="I27" i="5"/>
  <c r="J19" i="5"/>
  <c r="I19" i="5"/>
  <c r="J11" i="5"/>
  <c r="I11" i="5"/>
  <c r="Q34" i="4"/>
  <c r="R34" i="4"/>
  <c r="R33" i="4"/>
  <c r="Q33" i="4"/>
  <c r="R32" i="4"/>
  <c r="Q32" i="4"/>
  <c r="R31" i="4"/>
  <c r="Q31" i="4"/>
  <c r="R30" i="4"/>
  <c r="Q30" i="4"/>
  <c r="R29" i="4"/>
  <c r="Q29" i="4"/>
  <c r="R28" i="4"/>
  <c r="Q28" i="4"/>
  <c r="R26" i="4"/>
  <c r="Q26" i="4"/>
  <c r="R25" i="4"/>
  <c r="Q25" i="4"/>
  <c r="R24" i="4"/>
  <c r="Q24" i="4"/>
  <c r="R23" i="4"/>
  <c r="Q23" i="4"/>
  <c r="R22" i="4"/>
  <c r="Q22" i="4"/>
  <c r="R21" i="4"/>
  <c r="Q21" i="4"/>
  <c r="R20" i="4"/>
  <c r="Q20" i="4"/>
  <c r="R18" i="4"/>
  <c r="Q18" i="4"/>
  <c r="R17" i="4"/>
  <c r="Q17" i="4"/>
  <c r="R16" i="4"/>
  <c r="Q16" i="4"/>
  <c r="R15" i="4"/>
  <c r="Q15" i="4"/>
  <c r="R14" i="4"/>
  <c r="Q14" i="4"/>
  <c r="R13" i="4"/>
  <c r="Q13" i="4"/>
  <c r="R12" i="4"/>
  <c r="Q12" i="4"/>
  <c r="I11" i="4"/>
  <c r="J36" i="4"/>
  <c r="I36" i="4"/>
  <c r="J27" i="4"/>
  <c r="I27" i="4"/>
  <c r="J19" i="4"/>
  <c r="I19" i="4"/>
  <c r="J11" i="4"/>
  <c r="Q36" i="1"/>
  <c r="R38" i="1"/>
  <c r="Q38" i="1"/>
  <c r="R37" i="1"/>
  <c r="Q37" i="1"/>
  <c r="R36" i="1"/>
  <c r="R35" i="1"/>
  <c r="Q35" i="1"/>
  <c r="R34" i="1"/>
  <c r="Q34" i="1"/>
  <c r="R33" i="1"/>
  <c r="Q33" i="1"/>
  <c r="R32" i="1"/>
  <c r="Q32" i="1"/>
  <c r="R30" i="1"/>
  <c r="Q30" i="1"/>
  <c r="R29" i="1"/>
  <c r="Q29" i="1"/>
  <c r="R28" i="1"/>
  <c r="Q28" i="1"/>
  <c r="R27" i="1"/>
  <c r="R26" i="1"/>
  <c r="Q26" i="1"/>
  <c r="R25" i="1"/>
  <c r="Q25" i="1"/>
  <c r="R24" i="1"/>
  <c r="Q24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Q12" i="1"/>
  <c r="R14" i="1"/>
  <c r="Q14" i="1"/>
  <c r="R13" i="1"/>
  <c r="Q13" i="1"/>
  <c r="R12" i="1"/>
  <c r="R11" i="1"/>
  <c r="Q11" i="1"/>
  <c r="R10" i="1"/>
  <c r="Q10" i="1"/>
  <c r="R9" i="1"/>
  <c r="Q9" i="1"/>
  <c r="R8" i="1"/>
  <c r="Q8" i="1"/>
  <c r="R5" i="1"/>
  <c r="Q6" i="1"/>
  <c r="R6" i="1"/>
  <c r="I7" i="1"/>
  <c r="J31" i="1"/>
  <c r="I31" i="1"/>
  <c r="I23" i="1"/>
  <c r="I15" i="1"/>
  <c r="J7" i="1"/>
  <c r="J41" i="7" l="1"/>
  <c r="J10" i="20" s="1"/>
  <c r="J42" i="12"/>
  <c r="I42" i="12"/>
  <c r="I45" i="12" s="1"/>
  <c r="T40" i="10"/>
  <c r="I41" i="10"/>
  <c r="J41" i="10"/>
  <c r="T39" i="8"/>
  <c r="S39" i="8"/>
  <c r="I41" i="7"/>
  <c r="I10" i="20" s="1"/>
  <c r="Q40" i="5"/>
  <c r="T40" i="9"/>
  <c r="R40" i="5"/>
  <c r="S40" i="9"/>
  <c r="Q39" i="1"/>
  <c r="R39" i="1"/>
  <c r="I42" i="1"/>
  <c r="I43" i="1" s="1"/>
  <c r="J42" i="1"/>
  <c r="J41" i="5"/>
  <c r="J40" i="8"/>
  <c r="J42" i="10"/>
  <c r="J40" i="11"/>
  <c r="J41" i="14"/>
  <c r="J42" i="14" s="1"/>
  <c r="I40" i="13"/>
  <c r="J37" i="4"/>
  <c r="I41" i="9"/>
  <c r="I12" i="20" s="1"/>
  <c r="J41" i="9"/>
  <c r="J12" i="20" s="1"/>
  <c r="I41" i="14"/>
  <c r="I40" i="6"/>
  <c r="I40" i="8"/>
  <c r="I40" i="11"/>
  <c r="J43" i="12"/>
  <c r="J40" i="13"/>
  <c r="J40" i="6"/>
  <c r="I41" i="5"/>
  <c r="I8" i="20" s="1"/>
  <c r="I37" i="4"/>
  <c r="J43" i="1"/>
  <c r="J41" i="13" l="1"/>
  <c r="J16" i="20"/>
  <c r="I41" i="13"/>
  <c r="I16" i="20"/>
  <c r="J41" i="6"/>
  <c r="J9" i="20"/>
  <c r="I41" i="6"/>
  <c r="I9" i="20"/>
  <c r="J42" i="5"/>
  <c r="J8" i="20"/>
  <c r="J38" i="4"/>
  <c r="J7" i="20"/>
  <c r="I38" i="4"/>
  <c r="I7" i="20"/>
  <c r="I43" i="12"/>
  <c r="I11" i="20"/>
  <c r="J11" i="20"/>
  <c r="I42" i="5"/>
  <c r="I44" i="10"/>
  <c r="J42" i="9"/>
  <c r="I43" i="14"/>
  <c r="J41" i="11"/>
  <c r="I44" i="5"/>
  <c r="I41" i="11"/>
  <c r="I44" i="12"/>
  <c r="I39" i="4"/>
  <c r="J41" i="8"/>
  <c r="I42" i="9"/>
  <c r="I42" i="10"/>
  <c r="I42" i="11"/>
  <c r="I42" i="13"/>
  <c r="I43" i="6"/>
  <c r="I44" i="14"/>
  <c r="I42" i="14"/>
  <c r="I42" i="6"/>
  <c r="I40" i="4"/>
  <c r="I43" i="10"/>
  <c r="I43" i="11"/>
  <c r="I43" i="8"/>
  <c r="I43" i="5"/>
  <c r="I41" i="8"/>
  <c r="I44" i="9"/>
  <c r="I43" i="13"/>
  <c r="I42" i="8"/>
  <c r="I43" i="9"/>
  <c r="I45" i="1"/>
  <c r="I44" i="1"/>
  <c r="I44" i="7"/>
  <c r="J42" i="7"/>
  <c r="I43" i="7"/>
  <c r="I42" i="7"/>
  <c r="J6" i="18"/>
  <c r="J16" i="18"/>
  <c r="J14" i="18"/>
  <c r="J13" i="18"/>
  <c r="J9" i="18"/>
  <c r="J8" i="18"/>
  <c r="J7" i="18"/>
  <c r="Z35" i="13"/>
  <c r="Z39" i="13"/>
  <c r="Z40" i="14"/>
  <c r="V40" i="14"/>
  <c r="U40" i="14"/>
  <c r="T40" i="14"/>
  <c r="S40" i="14"/>
  <c r="R40" i="14"/>
  <c r="Q40" i="14"/>
  <c r="P40" i="14"/>
  <c r="M40" i="14"/>
  <c r="M41" i="14" s="1"/>
  <c r="L40" i="14"/>
  <c r="K40" i="14"/>
  <c r="H40" i="14"/>
  <c r="G40" i="14"/>
  <c r="F40" i="14"/>
  <c r="E40" i="14"/>
  <c r="B17" i="14"/>
  <c r="B25" i="14" s="1"/>
  <c r="B33" i="14" s="1"/>
  <c r="B40" i="14" s="1"/>
  <c r="A6" i="14"/>
  <c r="A7" i="14" s="1"/>
  <c r="A8" i="14" s="1"/>
  <c r="A10" i="14" s="1"/>
  <c r="A11" i="14" s="1"/>
  <c r="A12" i="14" s="1"/>
  <c r="A13" i="14" s="1"/>
  <c r="A14" i="14" s="1"/>
  <c r="A15" i="14" s="1"/>
  <c r="A16" i="14" s="1"/>
  <c r="A18" i="14" s="1"/>
  <c r="A19" i="14" s="1"/>
  <c r="A20" i="14" s="1"/>
  <c r="A21" i="14" s="1"/>
  <c r="A22" i="14" s="1"/>
  <c r="A23" i="14" s="1"/>
  <c r="A24" i="14" s="1"/>
  <c r="A26" i="14" s="1"/>
  <c r="A27" i="14" s="1"/>
  <c r="A28" i="14" s="1"/>
  <c r="A29" i="14" s="1"/>
  <c r="A30" i="14" s="1"/>
  <c r="A31" i="14" s="1"/>
  <c r="A32" i="14" s="1"/>
  <c r="A34" i="14" s="1"/>
  <c r="A35" i="14" s="1"/>
  <c r="A36" i="14" s="1"/>
  <c r="A37" i="14" s="1"/>
  <c r="X40" i="14"/>
  <c r="W40" i="14"/>
  <c r="Z33" i="14"/>
  <c r="V33" i="14"/>
  <c r="U33" i="14"/>
  <c r="X32" i="14"/>
  <c r="W32" i="14"/>
  <c r="X31" i="14"/>
  <c r="W31" i="14"/>
  <c r="X30" i="14"/>
  <c r="W30" i="14"/>
  <c r="X29" i="14"/>
  <c r="W29" i="14"/>
  <c r="X28" i="14"/>
  <c r="W27" i="14"/>
  <c r="X26" i="14"/>
  <c r="W26" i="14"/>
  <c r="Z25" i="14"/>
  <c r="V25" i="14"/>
  <c r="U25" i="14"/>
  <c r="X24" i="14"/>
  <c r="W24" i="14"/>
  <c r="X23" i="14"/>
  <c r="W23" i="14"/>
  <c r="X22" i="14"/>
  <c r="W22" i="14"/>
  <c r="W21" i="14"/>
  <c r="X21" i="14"/>
  <c r="X20" i="14"/>
  <c r="W20" i="14"/>
  <c r="X19" i="14"/>
  <c r="W18" i="14"/>
  <c r="Z17" i="14"/>
  <c r="V17" i="14"/>
  <c r="U17" i="14"/>
  <c r="W16" i="14"/>
  <c r="X16" i="14"/>
  <c r="X15" i="14"/>
  <c r="W15" i="14"/>
  <c r="X14" i="14"/>
  <c r="W14" i="14"/>
  <c r="W13" i="14"/>
  <c r="X13" i="14"/>
  <c r="X12" i="14"/>
  <c r="W12" i="14"/>
  <c r="X11" i="14"/>
  <c r="W11" i="14"/>
  <c r="X10" i="14"/>
  <c r="Z9" i="14"/>
  <c r="V9" i="14"/>
  <c r="U9" i="14"/>
  <c r="X9" i="14"/>
  <c r="W9" i="14"/>
  <c r="V39" i="13"/>
  <c r="U39" i="13"/>
  <c r="S39" i="13"/>
  <c r="Q39" i="13"/>
  <c r="Z11" i="13"/>
  <c r="V11" i="13"/>
  <c r="U11" i="13"/>
  <c r="S11" i="13"/>
  <c r="B19" i="13"/>
  <c r="B27" i="13" s="1"/>
  <c r="B35" i="13" s="1"/>
  <c r="B39" i="13" s="1"/>
  <c r="A6" i="13"/>
  <c r="A7" i="13" s="1"/>
  <c r="A8" i="13" s="1"/>
  <c r="A9" i="13" s="1"/>
  <c r="A10" i="13" s="1"/>
  <c r="A12" i="13" s="1"/>
  <c r="A13" i="13" s="1"/>
  <c r="A14" i="13" s="1"/>
  <c r="A15" i="13" s="1"/>
  <c r="A16" i="13" s="1"/>
  <c r="A17" i="13" s="1"/>
  <c r="A18" i="13" s="1"/>
  <c r="A20" i="13" s="1"/>
  <c r="A21" i="13" s="1"/>
  <c r="A22" i="13" s="1"/>
  <c r="A23" i="13" s="1"/>
  <c r="A24" i="13" s="1"/>
  <c r="A25" i="13" s="1"/>
  <c r="A26" i="13" s="1"/>
  <c r="A28" i="13" s="1"/>
  <c r="A29" i="13" s="1"/>
  <c r="A30" i="13" s="1"/>
  <c r="A31" i="13" s="1"/>
  <c r="A32" i="13" s="1"/>
  <c r="A33" i="13" s="1"/>
  <c r="A34" i="13" s="1"/>
  <c r="A36" i="13" s="1"/>
  <c r="X38" i="13"/>
  <c r="W38" i="13"/>
  <c r="X36" i="13"/>
  <c r="W36" i="13"/>
  <c r="V35" i="13"/>
  <c r="U35" i="13"/>
  <c r="X34" i="13"/>
  <c r="W34" i="13"/>
  <c r="X33" i="13"/>
  <c r="W33" i="13"/>
  <c r="X32" i="13"/>
  <c r="W32" i="13"/>
  <c r="X31" i="13"/>
  <c r="W31" i="13"/>
  <c r="X30" i="13"/>
  <c r="W30" i="13"/>
  <c r="X29" i="13"/>
  <c r="W29" i="13"/>
  <c r="X28" i="13"/>
  <c r="W28" i="13"/>
  <c r="Z27" i="13"/>
  <c r="V27" i="13"/>
  <c r="U27" i="13"/>
  <c r="X26" i="13"/>
  <c r="W26" i="13"/>
  <c r="W27" i="13" s="1"/>
  <c r="X25" i="13"/>
  <c r="W25" i="13"/>
  <c r="X24" i="13"/>
  <c r="W24" i="13"/>
  <c r="X23" i="13"/>
  <c r="W23" i="13"/>
  <c r="X22" i="13"/>
  <c r="W22" i="13"/>
  <c r="X21" i="13"/>
  <c r="W21" i="13"/>
  <c r="X20" i="13"/>
  <c r="W20" i="13"/>
  <c r="Z19" i="13"/>
  <c r="V19" i="13"/>
  <c r="U19" i="13"/>
  <c r="X18" i="13"/>
  <c r="W18" i="13"/>
  <c r="X17" i="13"/>
  <c r="W17" i="13"/>
  <c r="X16" i="13"/>
  <c r="W16" i="13"/>
  <c r="X14" i="13"/>
  <c r="W14" i="13"/>
  <c r="W13" i="13"/>
  <c r="X13" i="13"/>
  <c r="Z39" i="12"/>
  <c r="V39" i="12"/>
  <c r="U39" i="12"/>
  <c r="L39" i="12"/>
  <c r="K39" i="12"/>
  <c r="H39" i="12"/>
  <c r="G39" i="12"/>
  <c r="F39" i="12"/>
  <c r="C39" i="12"/>
  <c r="D39" i="12"/>
  <c r="Z7" i="12"/>
  <c r="X34" i="9"/>
  <c r="W34" i="9"/>
  <c r="X33" i="9"/>
  <c r="W33" i="9"/>
  <c r="X39" i="9"/>
  <c r="W39" i="9"/>
  <c r="X39" i="10"/>
  <c r="W39" i="10"/>
  <c r="X37" i="10"/>
  <c r="S40" i="10"/>
  <c r="W37" i="11"/>
  <c r="X37" i="11"/>
  <c r="W38" i="12"/>
  <c r="X38" i="12"/>
  <c r="X37" i="12"/>
  <c r="W37" i="12"/>
  <c r="X36" i="12"/>
  <c r="W36" i="12"/>
  <c r="W35" i="12"/>
  <c r="X35" i="12"/>
  <c r="X34" i="12"/>
  <c r="W34" i="12"/>
  <c r="W33" i="12"/>
  <c r="T39" i="12"/>
  <c r="S39" i="12"/>
  <c r="B15" i="12"/>
  <c r="B23" i="12" s="1"/>
  <c r="B31" i="12" s="1"/>
  <c r="B39" i="12" s="1"/>
  <c r="A6" i="12"/>
  <c r="A8" i="12" s="1"/>
  <c r="A9" i="12" s="1"/>
  <c r="A10" i="12" s="1"/>
  <c r="A11" i="12" s="1"/>
  <c r="A12" i="12" s="1"/>
  <c r="A13" i="12" s="1"/>
  <c r="A14" i="12" s="1"/>
  <c r="A16" i="12" s="1"/>
  <c r="A17" i="12" s="1"/>
  <c r="A18" i="12" s="1"/>
  <c r="A19" i="12" s="1"/>
  <c r="A20" i="12" s="1"/>
  <c r="A21" i="12" s="1"/>
  <c r="A22" i="12" s="1"/>
  <c r="A24" i="12" s="1"/>
  <c r="A25" i="12" s="1"/>
  <c r="A26" i="12" s="1"/>
  <c r="A27" i="12" s="1"/>
  <c r="A28" i="12" s="1"/>
  <c r="A29" i="12" s="1"/>
  <c r="A30" i="12" s="1"/>
  <c r="A32" i="12" s="1"/>
  <c r="A33" i="12" s="1"/>
  <c r="A34" i="12" s="1"/>
  <c r="A35" i="12" s="1"/>
  <c r="A36" i="12" s="1"/>
  <c r="A37" i="12" s="1"/>
  <c r="A38" i="12" s="1"/>
  <c r="Z31" i="12"/>
  <c r="V31" i="12"/>
  <c r="U31" i="12"/>
  <c r="W30" i="12"/>
  <c r="X30" i="12"/>
  <c r="X29" i="12"/>
  <c r="W29" i="12"/>
  <c r="X28" i="12"/>
  <c r="W28" i="12"/>
  <c r="X27" i="12"/>
  <c r="W27" i="12"/>
  <c r="X26" i="12"/>
  <c r="W26" i="12"/>
  <c r="X25" i="12"/>
  <c r="W25" i="12"/>
  <c r="W24" i="12"/>
  <c r="X24" i="12"/>
  <c r="Z23" i="12"/>
  <c r="V23" i="12"/>
  <c r="U23" i="12"/>
  <c r="X22" i="12"/>
  <c r="W22" i="12"/>
  <c r="X21" i="12"/>
  <c r="W21" i="12"/>
  <c r="X20" i="12"/>
  <c r="W20" i="12"/>
  <c r="X19" i="12"/>
  <c r="S23" i="12"/>
  <c r="X18" i="12"/>
  <c r="W18" i="12"/>
  <c r="X17" i="12"/>
  <c r="W17" i="12"/>
  <c r="X16" i="12"/>
  <c r="W16" i="12"/>
  <c r="Z15" i="12"/>
  <c r="V15" i="12"/>
  <c r="U15" i="12"/>
  <c r="W14" i="12"/>
  <c r="X14" i="12"/>
  <c r="X13" i="12"/>
  <c r="W13" i="12"/>
  <c r="X12" i="12"/>
  <c r="W12" i="12"/>
  <c r="W11" i="12"/>
  <c r="X11" i="12"/>
  <c r="X10" i="12"/>
  <c r="W10" i="12"/>
  <c r="X9" i="12"/>
  <c r="W9" i="12"/>
  <c r="X8" i="12"/>
  <c r="W8" i="12"/>
  <c r="V7" i="12"/>
  <c r="U7" i="12"/>
  <c r="X7" i="12"/>
  <c r="W7" i="12"/>
  <c r="Z39" i="11"/>
  <c r="C33" i="11"/>
  <c r="V9" i="11"/>
  <c r="U9" i="11"/>
  <c r="T9" i="11"/>
  <c r="S9" i="11"/>
  <c r="R9" i="11"/>
  <c r="Q9" i="11"/>
  <c r="L9" i="11"/>
  <c r="K9" i="11"/>
  <c r="H9" i="11"/>
  <c r="G9" i="11"/>
  <c r="F9" i="11"/>
  <c r="E9" i="11"/>
  <c r="D9" i="11"/>
  <c r="C9" i="11"/>
  <c r="B17" i="11"/>
  <c r="B25" i="11" s="1"/>
  <c r="B33" i="11" s="1"/>
  <c r="B39" i="11" s="1"/>
  <c r="A6" i="11"/>
  <c r="X36" i="11"/>
  <c r="W36" i="11"/>
  <c r="X35" i="11"/>
  <c r="W35" i="11"/>
  <c r="W34" i="11"/>
  <c r="X34" i="11"/>
  <c r="Z33" i="11"/>
  <c r="V33" i="11"/>
  <c r="U33" i="11"/>
  <c r="R33" i="11"/>
  <c r="Q33" i="11"/>
  <c r="L33" i="11"/>
  <c r="K33" i="11"/>
  <c r="H33" i="11"/>
  <c r="G33" i="11"/>
  <c r="F33" i="11"/>
  <c r="E33" i="11"/>
  <c r="D33" i="11"/>
  <c r="X32" i="11"/>
  <c r="W32" i="11"/>
  <c r="X31" i="11"/>
  <c r="W31" i="11"/>
  <c r="X30" i="11"/>
  <c r="W30" i="11"/>
  <c r="X29" i="11"/>
  <c r="W29" i="11"/>
  <c r="X28" i="11"/>
  <c r="W28" i="11"/>
  <c r="X27" i="11"/>
  <c r="W27" i="11"/>
  <c r="W26" i="11"/>
  <c r="Z25" i="11"/>
  <c r="V25" i="11"/>
  <c r="U25" i="11"/>
  <c r="R25" i="11"/>
  <c r="Q25" i="11"/>
  <c r="L25" i="11"/>
  <c r="K25" i="11"/>
  <c r="H25" i="11"/>
  <c r="G25" i="11"/>
  <c r="F25" i="11"/>
  <c r="E25" i="11"/>
  <c r="D25" i="11"/>
  <c r="C25" i="11"/>
  <c r="X24" i="11"/>
  <c r="W24" i="11"/>
  <c r="X23" i="11"/>
  <c r="W23" i="11"/>
  <c r="X22" i="11"/>
  <c r="W22" i="11"/>
  <c r="W21" i="11"/>
  <c r="X20" i="11"/>
  <c r="W20" i="11"/>
  <c r="X19" i="11"/>
  <c r="W19" i="11"/>
  <c r="X18" i="11"/>
  <c r="Z17" i="11"/>
  <c r="V17" i="11"/>
  <c r="U17" i="11"/>
  <c r="R17" i="11"/>
  <c r="Q17" i="11"/>
  <c r="L17" i="11"/>
  <c r="K17" i="11"/>
  <c r="H17" i="11"/>
  <c r="G17" i="11"/>
  <c r="F17" i="11"/>
  <c r="E17" i="11"/>
  <c r="D17" i="11"/>
  <c r="C17" i="11"/>
  <c r="X16" i="11"/>
  <c r="W16" i="11"/>
  <c r="X15" i="11"/>
  <c r="W15" i="11"/>
  <c r="X14" i="11"/>
  <c r="W14" i="11"/>
  <c r="X13" i="11"/>
  <c r="X12" i="11"/>
  <c r="W12" i="11"/>
  <c r="X11" i="11"/>
  <c r="W11" i="11"/>
  <c r="X10" i="11"/>
  <c r="W10" i="11"/>
  <c r="Z36" i="10"/>
  <c r="Z20" i="10"/>
  <c r="Z12" i="10"/>
  <c r="Z40" i="10"/>
  <c r="V40" i="10"/>
  <c r="R40" i="10"/>
  <c r="Q40" i="10"/>
  <c r="L40" i="10"/>
  <c r="K40" i="10"/>
  <c r="H40" i="10"/>
  <c r="G40" i="10"/>
  <c r="F40" i="10"/>
  <c r="E40" i="10"/>
  <c r="C40" i="10"/>
  <c r="C36" i="10"/>
  <c r="C20" i="10"/>
  <c r="V12" i="10"/>
  <c r="U12" i="10"/>
  <c r="T12" i="10"/>
  <c r="R12" i="10"/>
  <c r="Q12" i="10"/>
  <c r="L12" i="10"/>
  <c r="K12" i="10"/>
  <c r="H12" i="10"/>
  <c r="G12" i="10"/>
  <c r="F12" i="10"/>
  <c r="E12" i="10"/>
  <c r="D12" i="10"/>
  <c r="C12" i="10"/>
  <c r="W5" i="10"/>
  <c r="X5" i="10"/>
  <c r="X6" i="10"/>
  <c r="W7" i="10"/>
  <c r="X7" i="10"/>
  <c r="B20" i="10"/>
  <c r="B28" i="10" s="1"/>
  <c r="B36" i="10" s="1"/>
  <c r="B40" i="10" s="1"/>
  <c r="A6" i="10"/>
  <c r="A7" i="10" s="1"/>
  <c r="A8" i="10" s="1"/>
  <c r="A9" i="10" s="1"/>
  <c r="A10" i="10" s="1"/>
  <c r="A11" i="10" s="1"/>
  <c r="A13" i="10" s="1"/>
  <c r="A14" i="10" s="1"/>
  <c r="A15" i="10" s="1"/>
  <c r="A16" i="10" s="1"/>
  <c r="A17" i="10" s="1"/>
  <c r="A18" i="10" s="1"/>
  <c r="A19" i="10" s="1"/>
  <c r="A21" i="10" s="1"/>
  <c r="A22" i="10" s="1"/>
  <c r="A23" i="10" s="1"/>
  <c r="A24" i="10" s="1"/>
  <c r="A25" i="10" s="1"/>
  <c r="A26" i="10" s="1"/>
  <c r="A27" i="10" s="1"/>
  <c r="A29" i="10" s="1"/>
  <c r="A30" i="10" s="1"/>
  <c r="A31" i="10" s="1"/>
  <c r="A32" i="10" s="1"/>
  <c r="A33" i="10" s="1"/>
  <c r="A34" i="10" s="1"/>
  <c r="A35" i="10" s="1"/>
  <c r="A37" i="10" s="1"/>
  <c r="V36" i="10"/>
  <c r="U36" i="10"/>
  <c r="R36" i="10"/>
  <c r="Q36" i="10"/>
  <c r="K36" i="10"/>
  <c r="H36" i="10"/>
  <c r="G36" i="10"/>
  <c r="F36" i="10"/>
  <c r="E36" i="10"/>
  <c r="D36" i="10"/>
  <c r="X35" i="10"/>
  <c r="W35" i="10"/>
  <c r="X34" i="10"/>
  <c r="W34" i="10"/>
  <c r="X33" i="10"/>
  <c r="W33" i="10"/>
  <c r="X32" i="10"/>
  <c r="W32" i="10"/>
  <c r="X31" i="10"/>
  <c r="W31" i="10"/>
  <c r="W30" i="10"/>
  <c r="X29" i="10"/>
  <c r="Z28" i="10"/>
  <c r="V28" i="10"/>
  <c r="U28" i="10"/>
  <c r="R28" i="10"/>
  <c r="Q28" i="10"/>
  <c r="L28" i="10"/>
  <c r="K28" i="10"/>
  <c r="H28" i="10"/>
  <c r="G28" i="10"/>
  <c r="F28" i="10"/>
  <c r="E28" i="10"/>
  <c r="D28" i="10"/>
  <c r="C28" i="10"/>
  <c r="X27" i="10"/>
  <c r="W27" i="10"/>
  <c r="X26" i="10"/>
  <c r="W26" i="10"/>
  <c r="X25" i="10"/>
  <c r="W25" i="10"/>
  <c r="X24" i="10"/>
  <c r="W24" i="10"/>
  <c r="X23" i="10"/>
  <c r="W23" i="10"/>
  <c r="X22" i="10"/>
  <c r="W21" i="10"/>
  <c r="R20" i="10"/>
  <c r="Q20" i="10"/>
  <c r="L20" i="10"/>
  <c r="K20" i="10"/>
  <c r="H20" i="10"/>
  <c r="G20" i="10"/>
  <c r="F20" i="10"/>
  <c r="E20" i="10"/>
  <c r="D20" i="10"/>
  <c r="W19" i="10"/>
  <c r="X19" i="10"/>
  <c r="X18" i="10"/>
  <c r="W18" i="10"/>
  <c r="X17" i="10"/>
  <c r="W17" i="10"/>
  <c r="W16" i="10"/>
  <c r="X16" i="10"/>
  <c r="X15" i="10"/>
  <c r="W15" i="10"/>
  <c r="X14" i="10"/>
  <c r="W14" i="10"/>
  <c r="X11" i="10"/>
  <c r="W11" i="10"/>
  <c r="X10" i="10"/>
  <c r="W10" i="10"/>
  <c r="X9" i="10"/>
  <c r="W9" i="10"/>
  <c r="X8" i="10"/>
  <c r="W8" i="10"/>
  <c r="Z8" i="9"/>
  <c r="Z40" i="9"/>
  <c r="C8" i="9"/>
  <c r="B16" i="9"/>
  <c r="B24" i="9" s="1"/>
  <c r="B32" i="9" s="1"/>
  <c r="B40" i="9" s="1"/>
  <c r="A6" i="9"/>
  <c r="X37" i="9"/>
  <c r="X36" i="9"/>
  <c r="W36" i="9"/>
  <c r="Z32" i="9"/>
  <c r="V32" i="9"/>
  <c r="U32" i="9"/>
  <c r="L32" i="9"/>
  <c r="K32" i="9"/>
  <c r="H32" i="9"/>
  <c r="G32" i="9"/>
  <c r="F32" i="9"/>
  <c r="E32" i="9"/>
  <c r="D32" i="9"/>
  <c r="C32" i="9"/>
  <c r="X31" i="9"/>
  <c r="W31" i="9"/>
  <c r="X30" i="9"/>
  <c r="W30" i="9"/>
  <c r="X29" i="9"/>
  <c r="W29" i="9"/>
  <c r="X28" i="9"/>
  <c r="X27" i="9"/>
  <c r="W27" i="9"/>
  <c r="X26" i="9"/>
  <c r="W26" i="9"/>
  <c r="X25" i="9"/>
  <c r="W25" i="9"/>
  <c r="Z24" i="9"/>
  <c r="V24" i="9"/>
  <c r="U24" i="9"/>
  <c r="L24" i="9"/>
  <c r="K24" i="9"/>
  <c r="H24" i="9"/>
  <c r="G24" i="9"/>
  <c r="F24" i="9"/>
  <c r="E24" i="9"/>
  <c r="D24" i="9"/>
  <c r="C24" i="9"/>
  <c r="X23" i="9"/>
  <c r="W23" i="9"/>
  <c r="X22" i="9"/>
  <c r="W22" i="9"/>
  <c r="X21" i="9"/>
  <c r="W21" i="9"/>
  <c r="X20" i="9"/>
  <c r="W20" i="9"/>
  <c r="X19" i="9"/>
  <c r="W19" i="9"/>
  <c r="X18" i="9"/>
  <c r="W18" i="9"/>
  <c r="X17" i="9"/>
  <c r="W17" i="9"/>
  <c r="Z16" i="9"/>
  <c r="V16" i="9"/>
  <c r="U16" i="9"/>
  <c r="L16" i="9"/>
  <c r="K16" i="9"/>
  <c r="H16" i="9"/>
  <c r="G16" i="9"/>
  <c r="F16" i="9"/>
  <c r="E16" i="9"/>
  <c r="D16" i="9"/>
  <c r="C16" i="9"/>
  <c r="X15" i="9"/>
  <c r="W15" i="9"/>
  <c r="X14" i="9"/>
  <c r="W14" i="9"/>
  <c r="X13" i="9"/>
  <c r="W13" i="9"/>
  <c r="X12" i="9"/>
  <c r="W12" i="9"/>
  <c r="X11" i="9"/>
  <c r="W11" i="9"/>
  <c r="W10" i="9"/>
  <c r="V8" i="9"/>
  <c r="U8" i="9"/>
  <c r="L8" i="9"/>
  <c r="K8" i="9"/>
  <c r="H8" i="9"/>
  <c r="G8" i="9"/>
  <c r="F8" i="9"/>
  <c r="E8" i="9"/>
  <c r="D8" i="9"/>
  <c r="X6" i="9"/>
  <c r="W6" i="9"/>
  <c r="W5" i="9"/>
  <c r="X11" i="5"/>
  <c r="X8" i="6"/>
  <c r="X39" i="6"/>
  <c r="X30" i="7"/>
  <c r="X38" i="7"/>
  <c r="X6" i="7"/>
  <c r="Z10" i="8"/>
  <c r="Z34" i="8"/>
  <c r="Z39" i="8"/>
  <c r="C34" i="8"/>
  <c r="V10" i="8"/>
  <c r="U10" i="8"/>
  <c r="R10" i="8"/>
  <c r="Q10" i="8"/>
  <c r="P10" i="8"/>
  <c r="M10" i="8"/>
  <c r="L10" i="8"/>
  <c r="K10" i="8"/>
  <c r="H10" i="8"/>
  <c r="G10" i="8"/>
  <c r="F10" i="8"/>
  <c r="E10" i="8"/>
  <c r="D10" i="8"/>
  <c r="W9" i="8"/>
  <c r="X9" i="8"/>
  <c r="X8" i="8"/>
  <c r="W8" i="8"/>
  <c r="W7" i="8"/>
  <c r="X7" i="8"/>
  <c r="X6" i="8"/>
  <c r="B18" i="8"/>
  <c r="B26" i="8" s="1"/>
  <c r="B34" i="8" s="1"/>
  <c r="B39" i="8" s="1"/>
  <c r="A6" i="8"/>
  <c r="A7" i="8" s="1"/>
  <c r="A8" i="8" s="1"/>
  <c r="A9" i="8" s="1"/>
  <c r="A11" i="8" s="1"/>
  <c r="A12" i="8" s="1"/>
  <c r="A13" i="8" s="1"/>
  <c r="A14" i="8" s="1"/>
  <c r="A15" i="8" s="1"/>
  <c r="A16" i="8" s="1"/>
  <c r="A17" i="8" s="1"/>
  <c r="A19" i="8" s="1"/>
  <c r="A20" i="8" s="1"/>
  <c r="A21" i="8" s="1"/>
  <c r="A22" i="8" s="1"/>
  <c r="A23" i="8" s="1"/>
  <c r="A24" i="8" s="1"/>
  <c r="A25" i="8" s="1"/>
  <c r="A27" i="8" s="1"/>
  <c r="A28" i="8" s="1"/>
  <c r="A29" i="8" s="1"/>
  <c r="A30" i="8" s="1"/>
  <c r="A31" i="8" s="1"/>
  <c r="A32" i="8" s="1"/>
  <c r="A33" i="8" s="1"/>
  <c r="A35" i="8" s="1"/>
  <c r="A36" i="8" s="1"/>
  <c r="A37" i="8" s="1"/>
  <c r="X37" i="8"/>
  <c r="W37" i="8"/>
  <c r="X36" i="8"/>
  <c r="W36" i="8"/>
  <c r="X35" i="8"/>
  <c r="W35" i="8"/>
  <c r="V34" i="8"/>
  <c r="U34" i="8"/>
  <c r="R34" i="8"/>
  <c r="Q34" i="8"/>
  <c r="P34" i="8"/>
  <c r="M34" i="8"/>
  <c r="L34" i="8"/>
  <c r="K34" i="8"/>
  <c r="H34" i="8"/>
  <c r="G34" i="8"/>
  <c r="F34" i="8"/>
  <c r="E34" i="8"/>
  <c r="D34" i="8"/>
  <c r="X33" i="8"/>
  <c r="W33" i="8"/>
  <c r="X32" i="8"/>
  <c r="W32" i="8"/>
  <c r="X31" i="8"/>
  <c r="W31" i="8"/>
  <c r="X30" i="8"/>
  <c r="W30" i="8"/>
  <c r="W29" i="8"/>
  <c r="X29" i="8"/>
  <c r="X28" i="8"/>
  <c r="X27" i="8"/>
  <c r="W27" i="8"/>
  <c r="Z26" i="8"/>
  <c r="V26" i="8"/>
  <c r="U26" i="8"/>
  <c r="R26" i="8"/>
  <c r="Q26" i="8"/>
  <c r="P26" i="8"/>
  <c r="M26" i="8"/>
  <c r="L26" i="8"/>
  <c r="K26" i="8"/>
  <c r="H26" i="8"/>
  <c r="G26" i="8"/>
  <c r="F26" i="8"/>
  <c r="E26" i="8"/>
  <c r="D26" i="8"/>
  <c r="C26" i="8"/>
  <c r="W25" i="8"/>
  <c r="X24" i="8"/>
  <c r="W24" i="8"/>
  <c r="X23" i="8"/>
  <c r="W23" i="8"/>
  <c r="X22" i="8"/>
  <c r="W22" i="8"/>
  <c r="X21" i="8"/>
  <c r="W21" i="8"/>
  <c r="W20" i="8"/>
  <c r="X19" i="8"/>
  <c r="W19" i="8"/>
  <c r="Z18" i="8"/>
  <c r="V18" i="8"/>
  <c r="U18" i="8"/>
  <c r="R18" i="8"/>
  <c r="Q18" i="8"/>
  <c r="P18" i="8"/>
  <c r="M18" i="8"/>
  <c r="L18" i="8"/>
  <c r="K18" i="8"/>
  <c r="H18" i="8"/>
  <c r="G18" i="8"/>
  <c r="F18" i="8"/>
  <c r="E18" i="8"/>
  <c r="D18" i="8"/>
  <c r="C18" i="8"/>
  <c r="X17" i="8"/>
  <c r="W17" i="8"/>
  <c r="W16" i="8"/>
  <c r="X16" i="8"/>
  <c r="X15" i="8"/>
  <c r="W15" i="8"/>
  <c r="X14" i="8"/>
  <c r="W14" i="8"/>
  <c r="W13" i="8"/>
  <c r="X13" i="8"/>
  <c r="X12" i="8"/>
  <c r="W12" i="8"/>
  <c r="X11" i="8"/>
  <c r="W11" i="8"/>
  <c r="X5" i="8"/>
  <c r="W5" i="8"/>
  <c r="T10" i="8"/>
  <c r="S10" i="8"/>
  <c r="T38" i="7"/>
  <c r="S38" i="7"/>
  <c r="P38" i="7"/>
  <c r="O38" i="7"/>
  <c r="N38" i="7"/>
  <c r="M38" i="7"/>
  <c r="L38" i="7"/>
  <c r="K38" i="7"/>
  <c r="H38" i="7"/>
  <c r="G38" i="7"/>
  <c r="F38" i="7"/>
  <c r="E38" i="7"/>
  <c r="D38" i="7"/>
  <c r="C38" i="7"/>
  <c r="V31" i="7"/>
  <c r="U31" i="7"/>
  <c r="U32" i="7"/>
  <c r="V32" i="7"/>
  <c r="C14" i="7"/>
  <c r="C6" i="7"/>
  <c r="B14" i="7"/>
  <c r="B22" i="7" s="1"/>
  <c r="B30" i="7" s="1"/>
  <c r="B38" i="7" s="1"/>
  <c r="A7" i="7"/>
  <c r="A8" i="7" s="1"/>
  <c r="A9" i="7" s="1"/>
  <c r="A10" i="7" s="1"/>
  <c r="A11" i="7" s="1"/>
  <c r="A12" i="7" s="1"/>
  <c r="A13" i="7" s="1"/>
  <c r="A15" i="7" s="1"/>
  <c r="A16" i="7" s="1"/>
  <c r="A17" i="7" s="1"/>
  <c r="A18" i="7" s="1"/>
  <c r="A19" i="7" s="1"/>
  <c r="A20" i="7" s="1"/>
  <c r="A21" i="7" s="1"/>
  <c r="A23" i="7" s="1"/>
  <c r="A24" i="7" s="1"/>
  <c r="A25" i="7" s="1"/>
  <c r="A26" i="7" s="1"/>
  <c r="A27" i="7" s="1"/>
  <c r="A28" i="7" s="1"/>
  <c r="A29" i="7" s="1"/>
  <c r="A31" i="7" s="1"/>
  <c r="V37" i="7"/>
  <c r="U37" i="7"/>
  <c r="V36" i="7"/>
  <c r="U36" i="7"/>
  <c r="V35" i="7"/>
  <c r="U35" i="7"/>
  <c r="V34" i="7"/>
  <c r="U34" i="7"/>
  <c r="V33" i="7"/>
  <c r="U33" i="7"/>
  <c r="T30" i="7"/>
  <c r="S30" i="7"/>
  <c r="P30" i="7"/>
  <c r="O30" i="7"/>
  <c r="N30" i="7"/>
  <c r="M30" i="7"/>
  <c r="L30" i="7"/>
  <c r="K30" i="7"/>
  <c r="H30" i="7"/>
  <c r="G30" i="7"/>
  <c r="F30" i="7"/>
  <c r="E30" i="7"/>
  <c r="D30" i="7"/>
  <c r="C30" i="7"/>
  <c r="V29" i="7"/>
  <c r="U29" i="7"/>
  <c r="V28" i="7"/>
  <c r="U28" i="7"/>
  <c r="V27" i="7"/>
  <c r="U27" i="7"/>
  <c r="V26" i="7"/>
  <c r="U26" i="7"/>
  <c r="V25" i="7"/>
  <c r="U25" i="7"/>
  <c r="V24" i="7"/>
  <c r="U24" i="7"/>
  <c r="U23" i="7"/>
  <c r="X22" i="7"/>
  <c r="T22" i="7"/>
  <c r="S22" i="7"/>
  <c r="P22" i="7"/>
  <c r="O22" i="7"/>
  <c r="N22" i="7"/>
  <c r="M22" i="7"/>
  <c r="L22" i="7"/>
  <c r="K22" i="7"/>
  <c r="H22" i="7"/>
  <c r="G22" i="7"/>
  <c r="F22" i="7"/>
  <c r="E22" i="7"/>
  <c r="D22" i="7"/>
  <c r="C22" i="7"/>
  <c r="V21" i="7"/>
  <c r="U21" i="7"/>
  <c r="V20" i="7"/>
  <c r="U20" i="7"/>
  <c r="V19" i="7"/>
  <c r="U19" i="7"/>
  <c r="V18" i="7"/>
  <c r="U18" i="7"/>
  <c r="V17" i="7"/>
  <c r="U17" i="7"/>
  <c r="V16" i="7"/>
  <c r="U16" i="7"/>
  <c r="V15" i="7"/>
  <c r="X14" i="7"/>
  <c r="T14" i="7"/>
  <c r="S14" i="7"/>
  <c r="P14" i="7"/>
  <c r="O14" i="7"/>
  <c r="N14" i="7"/>
  <c r="M14" i="7"/>
  <c r="L14" i="7"/>
  <c r="K14" i="7"/>
  <c r="H14" i="7"/>
  <c r="G14" i="7"/>
  <c r="F14" i="7"/>
  <c r="E14" i="7"/>
  <c r="D14" i="7"/>
  <c r="V13" i="7"/>
  <c r="U13" i="7"/>
  <c r="V12" i="7"/>
  <c r="U12" i="7"/>
  <c r="V11" i="7"/>
  <c r="U11" i="7"/>
  <c r="V10" i="7"/>
  <c r="U10" i="7"/>
  <c r="V9" i="7"/>
  <c r="U9" i="7"/>
  <c r="V8" i="7"/>
  <c r="U8" i="7"/>
  <c r="V7" i="7"/>
  <c r="Q14" i="7"/>
  <c r="T6" i="7"/>
  <c r="T41" i="7" s="1"/>
  <c r="T10" i="20" s="1"/>
  <c r="S6" i="7"/>
  <c r="P6" i="7"/>
  <c r="O6" i="7"/>
  <c r="N6" i="7"/>
  <c r="M6" i="7"/>
  <c r="L6" i="7"/>
  <c r="K6" i="7"/>
  <c r="H6" i="7"/>
  <c r="G6" i="7"/>
  <c r="F6" i="7"/>
  <c r="E6" i="7"/>
  <c r="D6" i="7"/>
  <c r="R6" i="7"/>
  <c r="Q6" i="7"/>
  <c r="V5" i="7"/>
  <c r="U5" i="7"/>
  <c r="T39" i="6"/>
  <c r="S39" i="6"/>
  <c r="P39" i="6"/>
  <c r="O39" i="6"/>
  <c r="N39" i="6"/>
  <c r="M39" i="6"/>
  <c r="L39" i="6"/>
  <c r="K39" i="6"/>
  <c r="H39" i="6"/>
  <c r="G39" i="6"/>
  <c r="F39" i="6"/>
  <c r="E39" i="6"/>
  <c r="C16" i="6"/>
  <c r="C8" i="6"/>
  <c r="C32" i="6"/>
  <c r="D39" i="6"/>
  <c r="C39" i="6"/>
  <c r="V38" i="6"/>
  <c r="U38" i="6"/>
  <c r="V36" i="6"/>
  <c r="U36" i="6"/>
  <c r="V5" i="6"/>
  <c r="B16" i="6"/>
  <c r="B24" i="6" s="1"/>
  <c r="B32" i="6" s="1"/>
  <c r="B39" i="6" s="1"/>
  <c r="A6" i="6"/>
  <c r="A7" i="6" s="1"/>
  <c r="A9" i="6" s="1"/>
  <c r="A10" i="6" s="1"/>
  <c r="A11" i="6" s="1"/>
  <c r="A12" i="6" s="1"/>
  <c r="A13" i="6" s="1"/>
  <c r="A14" i="6" s="1"/>
  <c r="A15" i="6" s="1"/>
  <c r="A17" i="6" s="1"/>
  <c r="A18" i="6" s="1"/>
  <c r="A19" i="6" s="1"/>
  <c r="A20" i="6" s="1"/>
  <c r="A21" i="6" s="1"/>
  <c r="A22" i="6" s="1"/>
  <c r="A23" i="6" s="1"/>
  <c r="A25" i="6" s="1"/>
  <c r="A26" i="6" s="1"/>
  <c r="A27" i="6" s="1"/>
  <c r="A28" i="6" s="1"/>
  <c r="A29" i="6" s="1"/>
  <c r="A30" i="6" s="1"/>
  <c r="A31" i="6" s="1"/>
  <c r="A33" i="6" s="1"/>
  <c r="A34" i="6" s="1"/>
  <c r="A35" i="6" s="1"/>
  <c r="A36" i="6" s="1"/>
  <c r="A37" i="6" s="1"/>
  <c r="V35" i="6"/>
  <c r="U35" i="6"/>
  <c r="V34" i="6"/>
  <c r="U34" i="6"/>
  <c r="U33" i="6"/>
  <c r="X32" i="6"/>
  <c r="T32" i="6"/>
  <c r="S32" i="6"/>
  <c r="P32" i="6"/>
  <c r="O32" i="6"/>
  <c r="N32" i="6"/>
  <c r="M32" i="6"/>
  <c r="L32" i="6"/>
  <c r="K32" i="6"/>
  <c r="H32" i="6"/>
  <c r="G32" i="6"/>
  <c r="F32" i="6"/>
  <c r="E32" i="6"/>
  <c r="D32" i="6"/>
  <c r="V31" i="6"/>
  <c r="U31" i="6"/>
  <c r="V30" i="6"/>
  <c r="U30" i="6"/>
  <c r="V29" i="6"/>
  <c r="U29" i="6"/>
  <c r="V28" i="6"/>
  <c r="U28" i="6"/>
  <c r="V27" i="6"/>
  <c r="U27" i="6"/>
  <c r="V26" i="6"/>
  <c r="U26" i="6"/>
  <c r="V25" i="6"/>
  <c r="U25" i="6"/>
  <c r="X24" i="6"/>
  <c r="T24" i="6"/>
  <c r="S24" i="6"/>
  <c r="P24" i="6"/>
  <c r="O24" i="6"/>
  <c r="N24" i="6"/>
  <c r="M24" i="6"/>
  <c r="L24" i="6"/>
  <c r="K24" i="6"/>
  <c r="H24" i="6"/>
  <c r="G24" i="6"/>
  <c r="F24" i="6"/>
  <c r="E24" i="6"/>
  <c r="D24" i="6"/>
  <c r="C24" i="6"/>
  <c r="V23" i="6"/>
  <c r="U23" i="6"/>
  <c r="V22" i="6"/>
  <c r="U22" i="6"/>
  <c r="V21" i="6"/>
  <c r="U21" i="6"/>
  <c r="V20" i="6"/>
  <c r="U20" i="6"/>
  <c r="V19" i="6"/>
  <c r="U19" i="6"/>
  <c r="U18" i="6"/>
  <c r="V17" i="6"/>
  <c r="U17" i="6"/>
  <c r="X16" i="6"/>
  <c r="T16" i="6"/>
  <c r="S16" i="6"/>
  <c r="P16" i="6"/>
  <c r="O16" i="6"/>
  <c r="N16" i="6"/>
  <c r="M16" i="6"/>
  <c r="L16" i="6"/>
  <c r="K16" i="6"/>
  <c r="H16" i="6"/>
  <c r="G16" i="6"/>
  <c r="F16" i="6"/>
  <c r="E16" i="6"/>
  <c r="D16" i="6"/>
  <c r="V15" i="6"/>
  <c r="U15" i="6"/>
  <c r="V14" i="6"/>
  <c r="U14" i="6"/>
  <c r="V13" i="6"/>
  <c r="U13" i="6"/>
  <c r="V12" i="6"/>
  <c r="U12" i="6"/>
  <c r="V11" i="6"/>
  <c r="U11" i="6"/>
  <c r="V10" i="6"/>
  <c r="U10" i="6"/>
  <c r="V9" i="6"/>
  <c r="U9" i="6"/>
  <c r="V7" i="6"/>
  <c r="U7" i="6"/>
  <c r="V6" i="6"/>
  <c r="U6" i="6"/>
  <c r="X35" i="5"/>
  <c r="H35" i="5"/>
  <c r="H27" i="5"/>
  <c r="H19" i="5"/>
  <c r="H11" i="5"/>
  <c r="H31" i="1"/>
  <c r="H23" i="1"/>
  <c r="H15" i="1"/>
  <c r="H7" i="1"/>
  <c r="H36" i="4"/>
  <c r="H27" i="4"/>
  <c r="H19" i="4"/>
  <c r="H11" i="4"/>
  <c r="C35" i="5"/>
  <c r="V38" i="5"/>
  <c r="U38" i="5"/>
  <c r="V37" i="5"/>
  <c r="U37" i="5"/>
  <c r="V36" i="5"/>
  <c r="U36" i="5"/>
  <c r="T35" i="5"/>
  <c r="S35" i="5"/>
  <c r="P35" i="5"/>
  <c r="O35" i="5"/>
  <c r="N35" i="5"/>
  <c r="M35" i="5"/>
  <c r="L35" i="5"/>
  <c r="K35" i="5"/>
  <c r="G35" i="5"/>
  <c r="F35" i="5"/>
  <c r="E35" i="5"/>
  <c r="D35" i="5"/>
  <c r="B19" i="5"/>
  <c r="B27" i="5" s="1"/>
  <c r="B35" i="5" s="1"/>
  <c r="B40" i="5" s="1"/>
  <c r="A6" i="5"/>
  <c r="A7" i="5" s="1"/>
  <c r="A8" i="5" s="1"/>
  <c r="A9" i="5" s="1"/>
  <c r="A10" i="5" s="1"/>
  <c r="A12" i="5" s="1"/>
  <c r="A13" i="5" s="1"/>
  <c r="A14" i="5" s="1"/>
  <c r="A15" i="5" s="1"/>
  <c r="A16" i="5" s="1"/>
  <c r="A17" i="5" s="1"/>
  <c r="A18" i="5" s="1"/>
  <c r="A20" i="5" s="1"/>
  <c r="A21" i="5" s="1"/>
  <c r="A22" i="5" s="1"/>
  <c r="A23" i="5" s="1"/>
  <c r="A24" i="5" s="1"/>
  <c r="A25" i="5" s="1"/>
  <c r="A26" i="5" s="1"/>
  <c r="A28" i="5" s="1"/>
  <c r="A29" i="5" s="1"/>
  <c r="A30" i="5" s="1"/>
  <c r="A31" i="5" s="1"/>
  <c r="A32" i="5" s="1"/>
  <c r="A33" i="5" s="1"/>
  <c r="A34" i="5" s="1"/>
  <c r="A36" i="5" s="1"/>
  <c r="A37" i="5" s="1"/>
  <c r="A38" i="5" s="1"/>
  <c r="A39" i="5" s="1"/>
  <c r="V34" i="5"/>
  <c r="U34" i="5"/>
  <c r="U33" i="5"/>
  <c r="V33" i="5"/>
  <c r="V31" i="5"/>
  <c r="U31" i="5"/>
  <c r="V30" i="5"/>
  <c r="U30" i="5"/>
  <c r="V29" i="5"/>
  <c r="U29" i="5"/>
  <c r="V28" i="5"/>
  <c r="U28" i="5"/>
  <c r="X27" i="5"/>
  <c r="T27" i="5"/>
  <c r="S27" i="5"/>
  <c r="P27" i="5"/>
  <c r="O27" i="5"/>
  <c r="N27" i="5"/>
  <c r="M27" i="5"/>
  <c r="L27" i="5"/>
  <c r="K27" i="5"/>
  <c r="G27" i="5"/>
  <c r="F27" i="5"/>
  <c r="E27" i="5"/>
  <c r="D27" i="5"/>
  <c r="C27" i="5"/>
  <c r="V26" i="5"/>
  <c r="U26" i="5"/>
  <c r="V25" i="5"/>
  <c r="U25" i="5"/>
  <c r="V24" i="5"/>
  <c r="U24" i="5"/>
  <c r="V23" i="5"/>
  <c r="U23" i="5"/>
  <c r="V22" i="5"/>
  <c r="U22" i="5"/>
  <c r="V21" i="5"/>
  <c r="U21" i="5"/>
  <c r="V20" i="5"/>
  <c r="U20" i="5"/>
  <c r="X19" i="5"/>
  <c r="T19" i="5"/>
  <c r="S19" i="5"/>
  <c r="P19" i="5"/>
  <c r="O19" i="5"/>
  <c r="N19" i="5"/>
  <c r="M19" i="5"/>
  <c r="L19" i="5"/>
  <c r="K19" i="5"/>
  <c r="G19" i="5"/>
  <c r="F19" i="5"/>
  <c r="E19" i="5"/>
  <c r="D19" i="5"/>
  <c r="C19" i="5"/>
  <c r="V18" i="5"/>
  <c r="U18" i="5"/>
  <c r="V17" i="5"/>
  <c r="U17" i="5"/>
  <c r="V16" i="5"/>
  <c r="U16" i="5"/>
  <c r="V15" i="5"/>
  <c r="U15" i="5"/>
  <c r="V14" i="5"/>
  <c r="U14" i="5"/>
  <c r="V13" i="5"/>
  <c r="U13" i="5"/>
  <c r="V12" i="5"/>
  <c r="T11" i="5"/>
  <c r="S11" i="5"/>
  <c r="P11" i="5"/>
  <c r="O11" i="5"/>
  <c r="N11" i="5"/>
  <c r="M11" i="5"/>
  <c r="L11" i="5"/>
  <c r="K11" i="5"/>
  <c r="G11" i="5"/>
  <c r="F11" i="5"/>
  <c r="E11" i="5"/>
  <c r="D11" i="5"/>
  <c r="C11" i="5"/>
  <c r="V10" i="5"/>
  <c r="U10" i="5"/>
  <c r="V9" i="5"/>
  <c r="U9" i="5"/>
  <c r="V8" i="5"/>
  <c r="U8" i="5"/>
  <c r="V7" i="5"/>
  <c r="U7" i="5"/>
  <c r="U6" i="5"/>
  <c r="V6" i="5"/>
  <c r="U5" i="5"/>
  <c r="X41" i="1"/>
  <c r="X27" i="4"/>
  <c r="X36" i="4"/>
  <c r="V34" i="4"/>
  <c r="U34" i="4"/>
  <c r="V33" i="4"/>
  <c r="U33" i="4"/>
  <c r="V32" i="4"/>
  <c r="U32" i="4"/>
  <c r="V31" i="4"/>
  <c r="U31" i="4"/>
  <c r="V30" i="4"/>
  <c r="U30" i="4"/>
  <c r="V29" i="4"/>
  <c r="U29" i="4"/>
  <c r="V28" i="4"/>
  <c r="U28" i="4"/>
  <c r="B19" i="4"/>
  <c r="B27" i="4" s="1"/>
  <c r="B36" i="4" s="1"/>
  <c r="A6" i="4"/>
  <c r="A7" i="4" s="1"/>
  <c r="A8" i="4" s="1"/>
  <c r="A9" i="4" s="1"/>
  <c r="A10" i="4" s="1"/>
  <c r="A12" i="4" s="1"/>
  <c r="A13" i="4" s="1"/>
  <c r="A14" i="4" s="1"/>
  <c r="A15" i="4" s="1"/>
  <c r="A16" i="4" s="1"/>
  <c r="A17" i="4" s="1"/>
  <c r="A18" i="4" s="1"/>
  <c r="A20" i="4" s="1"/>
  <c r="A21" i="4" s="1"/>
  <c r="A22" i="4" s="1"/>
  <c r="A23" i="4" s="1"/>
  <c r="A24" i="4" s="1"/>
  <c r="A25" i="4" s="1"/>
  <c r="A26" i="4" s="1"/>
  <c r="A28" i="4" s="1"/>
  <c r="A29" i="4" s="1"/>
  <c r="A30" i="4" s="1"/>
  <c r="A31" i="4" s="1"/>
  <c r="A32" i="4" s="1"/>
  <c r="A33" i="4" s="1"/>
  <c r="A34" i="4" s="1"/>
  <c r="A35" i="4" s="1"/>
  <c r="T36" i="4"/>
  <c r="S36" i="4"/>
  <c r="P36" i="4"/>
  <c r="O36" i="4"/>
  <c r="N36" i="4"/>
  <c r="M36" i="4"/>
  <c r="L36" i="4"/>
  <c r="K36" i="4"/>
  <c r="G36" i="4"/>
  <c r="F36" i="4"/>
  <c r="E36" i="4"/>
  <c r="D36" i="4"/>
  <c r="C36" i="4"/>
  <c r="T27" i="4"/>
  <c r="S27" i="4"/>
  <c r="P27" i="4"/>
  <c r="O27" i="4"/>
  <c r="N27" i="4"/>
  <c r="M27" i="4"/>
  <c r="L27" i="4"/>
  <c r="K27" i="4"/>
  <c r="G27" i="4"/>
  <c r="F27" i="4"/>
  <c r="E27" i="4"/>
  <c r="D27" i="4"/>
  <c r="C27" i="4"/>
  <c r="U26" i="4"/>
  <c r="V25" i="4"/>
  <c r="U25" i="4"/>
  <c r="V24" i="4"/>
  <c r="U24" i="4"/>
  <c r="V23" i="4"/>
  <c r="U23" i="4"/>
  <c r="V22" i="4"/>
  <c r="U22" i="4"/>
  <c r="V21" i="4"/>
  <c r="U21" i="4"/>
  <c r="V20" i="4"/>
  <c r="X19" i="4"/>
  <c r="T19" i="4"/>
  <c r="S19" i="4"/>
  <c r="P19" i="4"/>
  <c r="O19" i="4"/>
  <c r="N19" i="4"/>
  <c r="M19" i="4"/>
  <c r="L19" i="4"/>
  <c r="K19" i="4"/>
  <c r="G19" i="4"/>
  <c r="F19" i="4"/>
  <c r="E19" i="4"/>
  <c r="D19" i="4"/>
  <c r="C19" i="4"/>
  <c r="V18" i="4"/>
  <c r="U18" i="4"/>
  <c r="V17" i="4"/>
  <c r="U17" i="4"/>
  <c r="V16" i="4"/>
  <c r="U16" i="4"/>
  <c r="V15" i="4"/>
  <c r="U15" i="4"/>
  <c r="U14" i="4"/>
  <c r="V13" i="4"/>
  <c r="U13" i="4"/>
  <c r="V12" i="4"/>
  <c r="U12" i="4"/>
  <c r="X11" i="4"/>
  <c r="T11" i="4"/>
  <c r="S11" i="4"/>
  <c r="P11" i="4"/>
  <c r="O11" i="4"/>
  <c r="N11" i="4"/>
  <c r="M11" i="4"/>
  <c r="L11" i="4"/>
  <c r="K11" i="4"/>
  <c r="G11" i="4"/>
  <c r="F11" i="4"/>
  <c r="E11" i="4"/>
  <c r="D11" i="4"/>
  <c r="C11" i="4"/>
  <c r="V10" i="4"/>
  <c r="U10" i="4"/>
  <c r="V9" i="4"/>
  <c r="U9" i="4"/>
  <c r="V8" i="4"/>
  <c r="U8" i="4"/>
  <c r="V7" i="4"/>
  <c r="U7" i="4"/>
  <c r="V6" i="4"/>
  <c r="U6" i="4"/>
  <c r="V5" i="4"/>
  <c r="U5" i="4"/>
  <c r="V34" i="1"/>
  <c r="V33" i="1"/>
  <c r="V38" i="1"/>
  <c r="V37" i="1"/>
  <c r="V36" i="1"/>
  <c r="V35" i="1"/>
  <c r="V30" i="1"/>
  <c r="V29" i="1"/>
  <c r="V28" i="1"/>
  <c r="V27" i="1"/>
  <c r="V26" i="1"/>
  <c r="V25" i="1"/>
  <c r="V24" i="1"/>
  <c r="V17" i="1"/>
  <c r="V22" i="1"/>
  <c r="V21" i="1"/>
  <c r="V20" i="1"/>
  <c r="V19" i="1"/>
  <c r="V18" i="1"/>
  <c r="V12" i="1"/>
  <c r="V10" i="1"/>
  <c r="V14" i="1"/>
  <c r="V13" i="1"/>
  <c r="V11" i="1"/>
  <c r="V9" i="1"/>
  <c r="V6" i="1"/>
  <c r="V5" i="1"/>
  <c r="U33" i="1"/>
  <c r="U32" i="1"/>
  <c r="U37" i="1"/>
  <c r="U36" i="1"/>
  <c r="U35" i="1"/>
  <c r="U34" i="1"/>
  <c r="U29" i="1"/>
  <c r="U30" i="1"/>
  <c r="U28" i="1"/>
  <c r="U27" i="1"/>
  <c r="U26" i="1"/>
  <c r="U25" i="1"/>
  <c r="U24" i="1"/>
  <c r="U22" i="1"/>
  <c r="U21" i="1"/>
  <c r="U20" i="1"/>
  <c r="U19" i="1"/>
  <c r="U18" i="1"/>
  <c r="U17" i="1"/>
  <c r="U16" i="1"/>
  <c r="U14" i="1"/>
  <c r="U13" i="1"/>
  <c r="U12" i="1"/>
  <c r="U11" i="1"/>
  <c r="U10" i="1"/>
  <c r="U9" i="1"/>
  <c r="U8" i="1"/>
  <c r="U5" i="1"/>
  <c r="U6" i="1"/>
  <c r="T31" i="1"/>
  <c r="S31" i="1"/>
  <c r="T23" i="1"/>
  <c r="S23" i="1"/>
  <c r="T15" i="1"/>
  <c r="S15" i="1"/>
  <c r="T7" i="1"/>
  <c r="S7" i="1"/>
  <c r="P31" i="1"/>
  <c r="O31" i="1"/>
  <c r="P23" i="1"/>
  <c r="O23" i="1"/>
  <c r="P15" i="1"/>
  <c r="O15" i="1"/>
  <c r="P7" i="1"/>
  <c r="O7" i="1"/>
  <c r="X31" i="1"/>
  <c r="N31" i="1"/>
  <c r="M31" i="1"/>
  <c r="L31" i="1"/>
  <c r="K31" i="1"/>
  <c r="G31" i="1"/>
  <c r="F31" i="1"/>
  <c r="E31" i="1"/>
  <c r="D31" i="1"/>
  <c r="C31" i="1"/>
  <c r="X23" i="1"/>
  <c r="N23" i="1"/>
  <c r="M23" i="1"/>
  <c r="L23" i="1"/>
  <c r="K23" i="1"/>
  <c r="G23" i="1"/>
  <c r="F23" i="1"/>
  <c r="E23" i="1"/>
  <c r="D23" i="1"/>
  <c r="C23" i="1"/>
  <c r="X15" i="1"/>
  <c r="N15" i="1"/>
  <c r="M15" i="1"/>
  <c r="L15" i="1"/>
  <c r="K15" i="1"/>
  <c r="G15" i="1"/>
  <c r="F15" i="1"/>
  <c r="E15" i="1"/>
  <c r="D15" i="1"/>
  <c r="C15" i="1"/>
  <c r="B23" i="1"/>
  <c r="B31" i="1" s="1"/>
  <c r="B39" i="1" s="1"/>
  <c r="X7" i="1"/>
  <c r="M7" i="1"/>
  <c r="L7" i="1"/>
  <c r="K7" i="1"/>
  <c r="G7" i="1"/>
  <c r="F7" i="1"/>
  <c r="E7" i="1"/>
  <c r="D7" i="1"/>
  <c r="C7" i="1"/>
  <c r="A8" i="1"/>
  <c r="A9" i="1" s="1"/>
  <c r="A10" i="1" s="1"/>
  <c r="A11" i="1" s="1"/>
  <c r="A12" i="1" s="1"/>
  <c r="A13" i="1" s="1"/>
  <c r="A14" i="1" s="1"/>
  <c r="A16" i="1" s="1"/>
  <c r="A17" i="1" s="1"/>
  <c r="A18" i="1" s="1"/>
  <c r="A19" i="1" s="1"/>
  <c r="A20" i="1" s="1"/>
  <c r="A21" i="1" s="1"/>
  <c r="A22" i="1" s="1"/>
  <c r="A24" i="1" s="1"/>
  <c r="A25" i="1" s="1"/>
  <c r="A26" i="1" s="1"/>
  <c r="A27" i="1" s="1"/>
  <c r="A28" i="1" s="1"/>
  <c r="A29" i="1" s="1"/>
  <c r="A30" i="1" s="1"/>
  <c r="A32" i="1" s="1"/>
  <c r="A33" i="1" s="1"/>
  <c r="A34" i="1" s="1"/>
  <c r="A35" i="1" s="1"/>
  <c r="W39" i="13" l="1"/>
  <c r="C41" i="9"/>
  <c r="C12" i="20" s="1"/>
  <c r="Q40" i="8"/>
  <c r="X39" i="8"/>
  <c r="D41" i="7"/>
  <c r="D10" i="20" s="1"/>
  <c r="F41" i="7"/>
  <c r="F10" i="20" s="1"/>
  <c r="P41" i="7"/>
  <c r="P10" i="20" s="1"/>
  <c r="A32" i="7"/>
  <c r="A33" i="7" s="1"/>
  <c r="A34" i="7" s="1"/>
  <c r="A35" i="7" s="1"/>
  <c r="A36" i="7" s="1"/>
  <c r="A37" i="7" s="1"/>
  <c r="A39" i="7" s="1"/>
  <c r="A40" i="7" s="1"/>
  <c r="N41" i="13"/>
  <c r="O41" i="13"/>
  <c r="G42" i="12"/>
  <c r="V42" i="12"/>
  <c r="K42" i="12"/>
  <c r="K45" i="12" s="1"/>
  <c r="Z41" i="12"/>
  <c r="D42" i="12"/>
  <c r="C42" i="12"/>
  <c r="U42" i="12"/>
  <c r="L42" i="12"/>
  <c r="H42" i="12"/>
  <c r="F42" i="12"/>
  <c r="A7" i="11"/>
  <c r="A8" i="11" s="1"/>
  <c r="A10" i="11" s="1"/>
  <c r="A11" i="11" s="1"/>
  <c r="A12" i="11" s="1"/>
  <c r="A13" i="11" s="1"/>
  <c r="A14" i="11" s="1"/>
  <c r="A15" i="11" s="1"/>
  <c r="A16" i="11" s="1"/>
  <c r="A18" i="11" s="1"/>
  <c r="A19" i="11" s="1"/>
  <c r="A20" i="11" s="1"/>
  <c r="A21" i="11" s="1"/>
  <c r="A22" i="11" s="1"/>
  <c r="A23" i="11" s="1"/>
  <c r="A24" i="11" s="1"/>
  <c r="A26" i="11" s="1"/>
  <c r="A27" i="11" s="1"/>
  <c r="A28" i="11" s="1"/>
  <c r="A29" i="11" s="1"/>
  <c r="A30" i="11" s="1"/>
  <c r="A31" i="11" s="1"/>
  <c r="A32" i="11" s="1"/>
  <c r="A34" i="11" s="1"/>
  <c r="A35" i="11" s="1"/>
  <c r="A36" i="11" s="1"/>
  <c r="A37" i="11" s="1"/>
  <c r="A38" i="11" s="1"/>
  <c r="Q41" i="10"/>
  <c r="F41" i="10"/>
  <c r="R41" i="10"/>
  <c r="G41" i="10"/>
  <c r="H41" i="10"/>
  <c r="K41" i="10"/>
  <c r="L41" i="10"/>
  <c r="C41" i="10"/>
  <c r="C42" i="10" s="1"/>
  <c r="D41" i="10"/>
  <c r="W8" i="9"/>
  <c r="A7" i="9"/>
  <c r="A9" i="9" s="1"/>
  <c r="A10" i="9" s="1"/>
  <c r="A11" i="9" s="1"/>
  <c r="A12" i="9" s="1"/>
  <c r="A13" i="9" s="1"/>
  <c r="A14" i="9" s="1"/>
  <c r="A15" i="9" s="1"/>
  <c r="A17" i="9" s="1"/>
  <c r="A18" i="9" s="1"/>
  <c r="A19" i="9" s="1"/>
  <c r="A20" i="9" s="1"/>
  <c r="A21" i="9" s="1"/>
  <c r="A22" i="9" s="1"/>
  <c r="A23" i="9" s="1"/>
  <c r="A25" i="9" s="1"/>
  <c r="A26" i="9" s="1"/>
  <c r="A27" i="9" s="1"/>
  <c r="A28" i="9" s="1"/>
  <c r="A29" i="9" s="1"/>
  <c r="A30" i="9" s="1"/>
  <c r="A31" i="9" s="1"/>
  <c r="A33" i="9" s="1"/>
  <c r="A34" i="9" s="1"/>
  <c r="A35" i="9" s="1"/>
  <c r="A36" i="9" s="1"/>
  <c r="A37" i="9" s="1"/>
  <c r="A38" i="9" s="1"/>
  <c r="A39" i="9" s="1"/>
  <c r="W18" i="8"/>
  <c r="W39" i="8"/>
  <c r="S41" i="7"/>
  <c r="S10" i="20" s="1"/>
  <c r="K41" i="7"/>
  <c r="K10" i="20" s="1"/>
  <c r="O41" i="7"/>
  <c r="O10" i="20" s="1"/>
  <c r="M41" i="7"/>
  <c r="M10" i="20" s="1"/>
  <c r="G41" i="7"/>
  <c r="G10" i="20" s="1"/>
  <c r="E41" i="7"/>
  <c r="E10" i="20" s="1"/>
  <c r="C41" i="7"/>
  <c r="C10" i="20" s="1"/>
  <c r="Q10" i="20" s="1"/>
  <c r="U10" i="20" s="1"/>
  <c r="N41" i="7"/>
  <c r="N10" i="20" s="1"/>
  <c r="L41" i="7"/>
  <c r="L10" i="20" s="1"/>
  <c r="H41" i="7"/>
  <c r="H10" i="20" s="1"/>
  <c r="S42" i="1"/>
  <c r="D42" i="1"/>
  <c r="U40" i="5"/>
  <c r="M42" i="1"/>
  <c r="O42" i="1"/>
  <c r="V40" i="5"/>
  <c r="A37" i="1"/>
  <c r="A38" i="1" s="1"/>
  <c r="A40" i="1" s="1"/>
  <c r="A36" i="1"/>
  <c r="F42" i="1"/>
  <c r="H42" i="1"/>
  <c r="E42" i="1"/>
  <c r="G42" i="1"/>
  <c r="T42" i="1"/>
  <c r="C42" i="1"/>
  <c r="K42" i="1"/>
  <c r="L42" i="1"/>
  <c r="N42" i="1"/>
  <c r="N43" i="1" s="1"/>
  <c r="P42" i="1"/>
  <c r="I18" i="20"/>
  <c r="J18" i="20"/>
  <c r="J19" i="20" s="1"/>
  <c r="K41" i="9"/>
  <c r="D37" i="4"/>
  <c r="K37" i="4"/>
  <c r="K7" i="20" s="1"/>
  <c r="P37" i="4"/>
  <c r="P7" i="20" s="1"/>
  <c r="H41" i="5"/>
  <c r="H8" i="20" s="1"/>
  <c r="F40" i="8"/>
  <c r="R40" i="8"/>
  <c r="F40" i="13"/>
  <c r="R40" i="13"/>
  <c r="L37" i="4"/>
  <c r="F41" i="5"/>
  <c r="F8" i="20" s="1"/>
  <c r="S41" i="5"/>
  <c r="S8" i="20" s="1"/>
  <c r="X39" i="13"/>
  <c r="P41" i="5"/>
  <c r="P8" i="20" s="1"/>
  <c r="F37" i="4"/>
  <c r="F7" i="20" s="1"/>
  <c r="S37" i="4"/>
  <c r="S7" i="20" s="1"/>
  <c r="N41" i="5"/>
  <c r="N8" i="20" s="1"/>
  <c r="T41" i="5"/>
  <c r="T8" i="20" s="1"/>
  <c r="P40" i="8"/>
  <c r="O11" i="20"/>
  <c r="D41" i="5"/>
  <c r="D8" i="20" s="1"/>
  <c r="R8" i="20" s="1"/>
  <c r="H37" i="4"/>
  <c r="H7" i="20" s="1"/>
  <c r="K40" i="13"/>
  <c r="N59" i="19" s="1"/>
  <c r="Q40" i="13"/>
  <c r="N44" i="19" s="1"/>
  <c r="K9" i="18"/>
  <c r="E41" i="5"/>
  <c r="G41" i="5"/>
  <c r="G8" i="20" s="1"/>
  <c r="C41" i="5"/>
  <c r="C8" i="20" s="1"/>
  <c r="K41" i="5"/>
  <c r="K8" i="20" s="1"/>
  <c r="M41" i="5"/>
  <c r="M8" i="20" s="1"/>
  <c r="O41" i="5"/>
  <c r="L41" i="5"/>
  <c r="L8" i="20" s="1"/>
  <c r="C37" i="4"/>
  <c r="C7" i="20" s="1"/>
  <c r="T37" i="4"/>
  <c r="G37" i="4"/>
  <c r="G7" i="20" s="1"/>
  <c r="O37" i="4"/>
  <c r="K17" i="18"/>
  <c r="H41" i="14"/>
  <c r="U41" i="14"/>
  <c r="F41" i="14"/>
  <c r="E41" i="14"/>
  <c r="G41" i="14"/>
  <c r="G17" i="20" s="1"/>
  <c r="K41" i="14"/>
  <c r="C41" i="14"/>
  <c r="L41" i="14"/>
  <c r="D41" i="14"/>
  <c r="V41" i="14"/>
  <c r="Q41" i="14"/>
  <c r="R41" i="14"/>
  <c r="V40" i="13"/>
  <c r="L40" i="13"/>
  <c r="C40" i="13"/>
  <c r="N29" i="19" s="1"/>
  <c r="E40" i="13"/>
  <c r="N89" i="19" s="1"/>
  <c r="U40" i="13"/>
  <c r="D40" i="13"/>
  <c r="M40" i="13"/>
  <c r="M41" i="13" s="1"/>
  <c r="W15" i="13"/>
  <c r="H40" i="13"/>
  <c r="S19" i="13"/>
  <c r="X15" i="13"/>
  <c r="G40" i="13"/>
  <c r="W32" i="12"/>
  <c r="W39" i="12" s="1"/>
  <c r="X32" i="12"/>
  <c r="U40" i="11"/>
  <c r="U41" i="11" s="1"/>
  <c r="D40" i="11"/>
  <c r="L40" i="11"/>
  <c r="E40" i="11"/>
  <c r="V40" i="11"/>
  <c r="Q40" i="11"/>
  <c r="S25" i="11"/>
  <c r="S40" i="11" s="1"/>
  <c r="F40" i="11"/>
  <c r="C40" i="11"/>
  <c r="G40" i="11"/>
  <c r="R40" i="11"/>
  <c r="R41" i="11" s="1"/>
  <c r="K40" i="11"/>
  <c r="H40" i="11"/>
  <c r="X40" i="10"/>
  <c r="W12" i="10"/>
  <c r="X12" i="10"/>
  <c r="S12" i="10"/>
  <c r="S36" i="10"/>
  <c r="D41" i="9"/>
  <c r="D12" i="20" s="1"/>
  <c r="L41" i="9"/>
  <c r="L12" i="20" s="1"/>
  <c r="U41" i="9"/>
  <c r="S12" i="20" s="1"/>
  <c r="X8" i="9"/>
  <c r="G41" i="9"/>
  <c r="G12" i="20" s="1"/>
  <c r="V41" i="9"/>
  <c r="T12" i="20" s="1"/>
  <c r="H41" i="9"/>
  <c r="H12" i="20" s="1"/>
  <c r="E41" i="9"/>
  <c r="E12" i="20" s="1"/>
  <c r="F41" i="9"/>
  <c r="F12" i="20" s="1"/>
  <c r="L40" i="8"/>
  <c r="D40" i="8"/>
  <c r="M40" i="8"/>
  <c r="K40" i="8"/>
  <c r="G40" i="8"/>
  <c r="U40" i="8"/>
  <c r="T26" i="8"/>
  <c r="V40" i="8"/>
  <c r="T11" i="20" s="1"/>
  <c r="H40" i="8"/>
  <c r="H11" i="20" s="1"/>
  <c r="E40" i="8"/>
  <c r="E11" i="20" s="1"/>
  <c r="C40" i="8"/>
  <c r="C11" i="20" s="1"/>
  <c r="U38" i="7"/>
  <c r="V38" i="7"/>
  <c r="Q38" i="7"/>
  <c r="R38" i="7"/>
  <c r="Q35" i="5"/>
  <c r="C38" i="4"/>
  <c r="M37" i="4"/>
  <c r="N37" i="4"/>
  <c r="E37" i="4"/>
  <c r="F38" i="4"/>
  <c r="P38" i="4"/>
  <c r="F43" i="1"/>
  <c r="K14" i="18"/>
  <c r="K8" i="18"/>
  <c r="K7" i="18"/>
  <c r="J10" i="18"/>
  <c r="J12" i="18"/>
  <c r="K13" i="18" s="1"/>
  <c r="J15" i="18"/>
  <c r="K16" i="18" s="1"/>
  <c r="J11" i="18"/>
  <c r="T25" i="14"/>
  <c r="T33" i="14"/>
  <c r="S25" i="14"/>
  <c r="S33" i="14"/>
  <c r="S17" i="14"/>
  <c r="W19" i="14"/>
  <c r="W25" i="14" s="1"/>
  <c r="X17" i="14"/>
  <c r="T9" i="14"/>
  <c r="T17" i="14"/>
  <c r="W28" i="14"/>
  <c r="W33" i="14" s="1"/>
  <c r="W10" i="14"/>
  <c r="W17" i="14" s="1"/>
  <c r="X18" i="14"/>
  <c r="X25" i="14" s="1"/>
  <c r="S9" i="14"/>
  <c r="X27" i="14"/>
  <c r="X33" i="14" s="1"/>
  <c r="W11" i="13"/>
  <c r="W12" i="13"/>
  <c r="S27" i="13"/>
  <c r="T27" i="13"/>
  <c r="T35" i="13"/>
  <c r="X35" i="13"/>
  <c r="W35" i="13"/>
  <c r="X27" i="13"/>
  <c r="X11" i="13"/>
  <c r="X12" i="13"/>
  <c r="S35" i="13"/>
  <c r="W37" i="10"/>
  <c r="W40" i="10" s="1"/>
  <c r="X33" i="12"/>
  <c r="T31" i="12"/>
  <c r="W19" i="12"/>
  <c r="W23" i="12" s="1"/>
  <c r="X15" i="12"/>
  <c r="S31" i="12"/>
  <c r="X31" i="12"/>
  <c r="W31" i="12"/>
  <c r="X23" i="12"/>
  <c r="W15" i="12"/>
  <c r="S15" i="12"/>
  <c r="T23" i="12"/>
  <c r="S7" i="12"/>
  <c r="T7" i="12"/>
  <c r="T15" i="12"/>
  <c r="S17" i="11"/>
  <c r="T25" i="11"/>
  <c r="S33" i="11"/>
  <c r="T33" i="11"/>
  <c r="X9" i="11"/>
  <c r="X17" i="11"/>
  <c r="W33" i="11"/>
  <c r="T17" i="11"/>
  <c r="W13" i="11"/>
  <c r="W17" i="11" s="1"/>
  <c r="W18" i="11"/>
  <c r="W25" i="11" s="1"/>
  <c r="W40" i="11" s="1"/>
  <c r="N12" i="19" s="1"/>
  <c r="O12" i="19" s="1"/>
  <c r="X21" i="11"/>
  <c r="X25" i="11" s="1"/>
  <c r="X26" i="11"/>
  <c r="X33" i="11" s="1"/>
  <c r="W9" i="11"/>
  <c r="U20" i="10"/>
  <c r="V20" i="10"/>
  <c r="X13" i="10"/>
  <c r="X20" i="10" s="1"/>
  <c r="W29" i="10"/>
  <c r="W36" i="10" s="1"/>
  <c r="T28" i="10"/>
  <c r="T36" i="10"/>
  <c r="S20" i="10"/>
  <c r="S28" i="10"/>
  <c r="T20" i="10"/>
  <c r="W13" i="10"/>
  <c r="X21" i="10"/>
  <c r="X28" i="10" s="1"/>
  <c r="W22" i="10"/>
  <c r="W28" i="10" s="1"/>
  <c r="X30" i="10"/>
  <c r="X36" i="10" s="1"/>
  <c r="S32" i="9"/>
  <c r="X24" i="9"/>
  <c r="X32" i="9"/>
  <c r="W24" i="9"/>
  <c r="T32" i="9"/>
  <c r="T24" i="9"/>
  <c r="W28" i="9"/>
  <c r="W32" i="9" s="1"/>
  <c r="W35" i="9"/>
  <c r="S24" i="9"/>
  <c r="S8" i="9"/>
  <c r="X10" i="9"/>
  <c r="X35" i="9"/>
  <c r="X40" i="9" s="1"/>
  <c r="T8" i="9"/>
  <c r="X34" i="8"/>
  <c r="S34" i="8"/>
  <c r="T18" i="8"/>
  <c r="X18" i="8"/>
  <c r="W26" i="8"/>
  <c r="W28" i="8"/>
  <c r="W34" i="8" s="1"/>
  <c r="X10" i="8"/>
  <c r="S26" i="8"/>
  <c r="T34" i="8"/>
  <c r="W10" i="8"/>
  <c r="S18" i="8"/>
  <c r="X20" i="8"/>
  <c r="X26" i="8" s="1"/>
  <c r="R30" i="7"/>
  <c r="V14" i="7"/>
  <c r="V23" i="7"/>
  <c r="Q22" i="7"/>
  <c r="U15" i="7"/>
  <c r="U22" i="7" s="1"/>
  <c r="Q30" i="7"/>
  <c r="V22" i="7"/>
  <c r="U30" i="7"/>
  <c r="U6" i="7"/>
  <c r="U7" i="7"/>
  <c r="V6" i="7"/>
  <c r="R22" i="7"/>
  <c r="R14" i="7"/>
  <c r="R41" i="7" s="1"/>
  <c r="R39" i="6"/>
  <c r="U39" i="6"/>
  <c r="Q39" i="6"/>
  <c r="C40" i="6"/>
  <c r="C9" i="20" s="1"/>
  <c r="R24" i="6"/>
  <c r="V33" i="6"/>
  <c r="V39" i="6" s="1"/>
  <c r="U24" i="6"/>
  <c r="V32" i="6"/>
  <c r="U32" i="6"/>
  <c r="U16" i="6"/>
  <c r="V16" i="6"/>
  <c r="Q32" i="6"/>
  <c r="Q24" i="6"/>
  <c r="R32" i="6"/>
  <c r="Q16" i="6"/>
  <c r="V18" i="6"/>
  <c r="V24" i="6" s="1"/>
  <c r="R16" i="6"/>
  <c r="R35" i="5"/>
  <c r="R15" i="1"/>
  <c r="Q19" i="5"/>
  <c r="U11" i="5"/>
  <c r="R11" i="5"/>
  <c r="V27" i="5"/>
  <c r="V19" i="5"/>
  <c r="U27" i="5"/>
  <c r="R19" i="5"/>
  <c r="Q11" i="5"/>
  <c r="V5" i="5"/>
  <c r="V11" i="5" s="1"/>
  <c r="V32" i="5"/>
  <c r="U12" i="5"/>
  <c r="U19" i="5" s="1"/>
  <c r="U32" i="5"/>
  <c r="Q27" i="5"/>
  <c r="R27" i="5"/>
  <c r="V11" i="4"/>
  <c r="Q27" i="4"/>
  <c r="U11" i="4"/>
  <c r="U20" i="4"/>
  <c r="U27" i="4" s="1"/>
  <c r="R27" i="4"/>
  <c r="Q19" i="4"/>
  <c r="R19" i="4"/>
  <c r="R11" i="4"/>
  <c r="R36" i="4"/>
  <c r="V14" i="4"/>
  <c r="V19" i="4" s="1"/>
  <c r="U36" i="4"/>
  <c r="U19" i="4"/>
  <c r="V26" i="4"/>
  <c r="V27" i="4" s="1"/>
  <c r="V36" i="4"/>
  <c r="Q11" i="4"/>
  <c r="Q36" i="4"/>
  <c r="S43" i="1"/>
  <c r="U7" i="1"/>
  <c r="V32" i="1"/>
  <c r="V7" i="1"/>
  <c r="U15" i="1"/>
  <c r="Q7" i="1"/>
  <c r="R23" i="1"/>
  <c r="V8" i="1"/>
  <c r="V15" i="1" s="1"/>
  <c r="R7" i="1"/>
  <c r="U38" i="1"/>
  <c r="V31" i="1"/>
  <c r="Q15" i="1"/>
  <c r="R31" i="1"/>
  <c r="V16" i="1"/>
  <c r="V23" i="1" s="1"/>
  <c r="Q31" i="1"/>
  <c r="Q23" i="1"/>
  <c r="U23" i="1"/>
  <c r="U31" i="1"/>
  <c r="N45" i="19" l="1"/>
  <c r="O45" i="19" s="1"/>
  <c r="O17" i="20"/>
  <c r="N30" i="19"/>
  <c r="O30" i="19" s="1"/>
  <c r="C17" i="20"/>
  <c r="N90" i="19"/>
  <c r="O90" i="19" s="1"/>
  <c r="E17" i="20"/>
  <c r="N60" i="19"/>
  <c r="O60" i="19" s="1"/>
  <c r="K17" i="20"/>
  <c r="S40" i="13"/>
  <c r="S41" i="13" s="1"/>
  <c r="U41" i="13"/>
  <c r="S16" i="20"/>
  <c r="D41" i="13"/>
  <c r="D16" i="20"/>
  <c r="L41" i="13"/>
  <c r="L16" i="20"/>
  <c r="F41" i="13"/>
  <c r="F16" i="20"/>
  <c r="H41" i="13"/>
  <c r="H16" i="20"/>
  <c r="V41" i="13"/>
  <c r="T16" i="20"/>
  <c r="R41" i="13"/>
  <c r="P16" i="20"/>
  <c r="N46" i="19"/>
  <c r="O46" i="19" s="1"/>
  <c r="O44" i="19"/>
  <c r="O29" i="19"/>
  <c r="N31" i="19"/>
  <c r="O31" i="19" s="1"/>
  <c r="O89" i="19"/>
  <c r="O59" i="19"/>
  <c r="G41" i="13"/>
  <c r="G16" i="20"/>
  <c r="E41" i="13"/>
  <c r="E16" i="20"/>
  <c r="K41" i="13"/>
  <c r="K16" i="20"/>
  <c r="Q41" i="13"/>
  <c r="O16" i="20"/>
  <c r="K42" i="9"/>
  <c r="K12" i="20"/>
  <c r="R12" i="20"/>
  <c r="V12" i="20" s="1"/>
  <c r="Q12" i="20"/>
  <c r="U12" i="20" s="1"/>
  <c r="R10" i="20"/>
  <c r="V10" i="20" s="1"/>
  <c r="E42" i="5"/>
  <c r="E8" i="20"/>
  <c r="Q8" i="20" s="1"/>
  <c r="U8" i="20" s="1"/>
  <c r="V8" i="20"/>
  <c r="O42" i="5"/>
  <c r="O8" i="20"/>
  <c r="O39" i="4"/>
  <c r="O7" i="20"/>
  <c r="S40" i="4"/>
  <c r="T7" i="20"/>
  <c r="D38" i="4"/>
  <c r="D7" i="20"/>
  <c r="N38" i="4"/>
  <c r="N7" i="20"/>
  <c r="L7" i="20"/>
  <c r="E38" i="4"/>
  <c r="E7" i="20"/>
  <c r="Q7" i="20" s="1"/>
  <c r="U7" i="20" s="1"/>
  <c r="M38" i="4"/>
  <c r="M7" i="20"/>
  <c r="I19" i="20"/>
  <c r="E19" i="18"/>
  <c r="E21" i="18" s="1"/>
  <c r="E23" i="18" s="1"/>
  <c r="C41" i="13"/>
  <c r="C16" i="20"/>
  <c r="T41" i="14"/>
  <c r="P42" i="14"/>
  <c r="T40" i="13"/>
  <c r="E45" i="12"/>
  <c r="G45" i="12"/>
  <c r="W42" i="12"/>
  <c r="S42" i="12"/>
  <c r="T42" i="12"/>
  <c r="P43" i="11"/>
  <c r="P42" i="11"/>
  <c r="L42" i="11"/>
  <c r="L43" i="11"/>
  <c r="U41" i="10"/>
  <c r="L42" i="10"/>
  <c r="T41" i="10"/>
  <c r="V41" i="10"/>
  <c r="S41" i="10"/>
  <c r="X41" i="10"/>
  <c r="W40" i="8"/>
  <c r="M11" i="20"/>
  <c r="O40" i="8"/>
  <c r="S40" i="8"/>
  <c r="Q41" i="7"/>
  <c r="N42" i="7"/>
  <c r="F43" i="12"/>
  <c r="Q41" i="5"/>
  <c r="G11" i="20"/>
  <c r="Q11" i="20" s="1"/>
  <c r="U11" i="20" s="1"/>
  <c r="P41" i="8"/>
  <c r="N11" i="20"/>
  <c r="H41" i="11"/>
  <c r="R41" i="8"/>
  <c r="P11" i="20"/>
  <c r="U42" i="13"/>
  <c r="F11" i="20"/>
  <c r="V41" i="8"/>
  <c r="Q42" i="10"/>
  <c r="D41" i="8"/>
  <c r="D11" i="20"/>
  <c r="R11" i="20" s="1"/>
  <c r="V11" i="20" s="1"/>
  <c r="K11" i="20"/>
  <c r="S11" i="20"/>
  <c r="L11" i="20"/>
  <c r="D42" i="10"/>
  <c r="V39" i="1"/>
  <c r="Q42" i="1"/>
  <c r="U39" i="1"/>
  <c r="R42" i="1"/>
  <c r="U42" i="1"/>
  <c r="V42" i="1"/>
  <c r="O40" i="4"/>
  <c r="O38" i="4"/>
  <c r="F41" i="11"/>
  <c r="K43" i="10"/>
  <c r="W40" i="9"/>
  <c r="S44" i="5"/>
  <c r="C39" i="4"/>
  <c r="M43" i="8"/>
  <c r="G43" i="11"/>
  <c r="K43" i="13"/>
  <c r="K38" i="4"/>
  <c r="C40" i="4"/>
  <c r="L42" i="7"/>
  <c r="G42" i="8"/>
  <c r="H43" i="1"/>
  <c r="S42" i="5"/>
  <c r="C44" i="10"/>
  <c r="F42" i="9"/>
  <c r="G42" i="14"/>
  <c r="F42" i="10"/>
  <c r="V43" i="12"/>
  <c r="G42" i="11"/>
  <c r="F41" i="8"/>
  <c r="E44" i="12"/>
  <c r="H43" i="12"/>
  <c r="G43" i="13"/>
  <c r="F42" i="14"/>
  <c r="M45" i="1"/>
  <c r="C43" i="9"/>
  <c r="U41" i="8"/>
  <c r="G43" i="14"/>
  <c r="O43" i="1"/>
  <c r="E41" i="8"/>
  <c r="U42" i="11"/>
  <c r="H42" i="14"/>
  <c r="L42" i="14"/>
  <c r="C42" i="8"/>
  <c r="G44" i="14"/>
  <c r="K40" i="4"/>
  <c r="G41" i="8"/>
  <c r="S45" i="1"/>
  <c r="Q43" i="8"/>
  <c r="G40" i="4"/>
  <c r="G44" i="12"/>
  <c r="T43" i="1"/>
  <c r="R42" i="14"/>
  <c r="M44" i="1"/>
  <c r="P42" i="5"/>
  <c r="L42" i="9"/>
  <c r="G38" i="4"/>
  <c r="M43" i="1"/>
  <c r="G39" i="4"/>
  <c r="G43" i="12"/>
  <c r="C43" i="11"/>
  <c r="U42" i="8"/>
  <c r="Q41" i="8"/>
  <c r="K44" i="9"/>
  <c r="L43" i="12"/>
  <c r="Q43" i="13"/>
  <c r="D42" i="14"/>
  <c r="M44" i="14"/>
  <c r="L38" i="4"/>
  <c r="K39" i="4"/>
  <c r="P43" i="1"/>
  <c r="G44" i="9"/>
  <c r="K43" i="9"/>
  <c r="G42" i="10"/>
  <c r="E43" i="11"/>
  <c r="K44" i="12"/>
  <c r="Q42" i="8"/>
  <c r="C43" i="10"/>
  <c r="O42" i="7"/>
  <c r="L41" i="8"/>
  <c r="G42" i="9"/>
  <c r="Q42" i="13"/>
  <c r="E43" i="13"/>
  <c r="H42" i="5"/>
  <c r="K43" i="8"/>
  <c r="M39" i="4"/>
  <c r="K43" i="11"/>
  <c r="C42" i="11"/>
  <c r="S38" i="4"/>
  <c r="M41" i="8"/>
  <c r="D41" i="11"/>
  <c r="C43" i="12"/>
  <c r="H38" i="4"/>
  <c r="C44" i="9"/>
  <c r="K42" i="13"/>
  <c r="T38" i="4"/>
  <c r="U43" i="13"/>
  <c r="G42" i="13"/>
  <c r="E42" i="13"/>
  <c r="F42" i="5"/>
  <c r="S44" i="1"/>
  <c r="O44" i="5"/>
  <c r="R41" i="5"/>
  <c r="S39" i="4"/>
  <c r="M40" i="4"/>
  <c r="E39" i="4"/>
  <c r="E40" i="4"/>
  <c r="O45" i="1"/>
  <c r="G44" i="1"/>
  <c r="O44" i="1"/>
  <c r="K44" i="1"/>
  <c r="E44" i="14"/>
  <c r="K42" i="14"/>
  <c r="U44" i="14"/>
  <c r="Q43" i="14"/>
  <c r="E42" i="14"/>
  <c r="K43" i="14"/>
  <c r="U42" i="14"/>
  <c r="E43" i="14"/>
  <c r="X41" i="14"/>
  <c r="C44" i="14"/>
  <c r="M42" i="14"/>
  <c r="W41" i="14"/>
  <c r="N15" i="19" s="1"/>
  <c r="O15" i="19" s="1"/>
  <c r="C42" i="14"/>
  <c r="S41" i="14"/>
  <c r="K44" i="14"/>
  <c r="Q44" i="14"/>
  <c r="U43" i="14"/>
  <c r="C43" i="14"/>
  <c r="Q42" i="14"/>
  <c r="V42" i="14"/>
  <c r="X19" i="13"/>
  <c r="X41" i="13" s="1"/>
  <c r="W19" i="13"/>
  <c r="W40" i="13" s="1"/>
  <c r="C43" i="13"/>
  <c r="C42" i="13"/>
  <c r="T41" i="13"/>
  <c r="E43" i="12"/>
  <c r="K43" i="12"/>
  <c r="U44" i="12"/>
  <c r="D43" i="12"/>
  <c r="X39" i="12"/>
  <c r="U45" i="12"/>
  <c r="U43" i="12"/>
  <c r="K42" i="11"/>
  <c r="U43" i="11"/>
  <c r="E42" i="11"/>
  <c r="V41" i="11"/>
  <c r="X40" i="11"/>
  <c r="Q41" i="11"/>
  <c r="T40" i="11"/>
  <c r="Q42" i="11"/>
  <c r="L41" i="11"/>
  <c r="C41" i="11"/>
  <c r="E41" i="11"/>
  <c r="K41" i="11"/>
  <c r="Q43" i="11"/>
  <c r="G41" i="11"/>
  <c r="Q43" i="10"/>
  <c r="R42" i="10"/>
  <c r="G44" i="10"/>
  <c r="G43" i="10"/>
  <c r="Q44" i="10"/>
  <c r="H42" i="10"/>
  <c r="K44" i="10"/>
  <c r="K42" i="10"/>
  <c r="E43" i="10"/>
  <c r="E44" i="10"/>
  <c r="E42" i="10"/>
  <c r="H42" i="9"/>
  <c r="U44" i="9"/>
  <c r="G43" i="9"/>
  <c r="U42" i="9"/>
  <c r="U43" i="9"/>
  <c r="E44" i="9"/>
  <c r="C42" i="9"/>
  <c r="Q44" i="9"/>
  <c r="E43" i="9"/>
  <c r="V42" i="9"/>
  <c r="D42" i="9"/>
  <c r="E42" i="9"/>
  <c r="K41" i="8"/>
  <c r="H41" i="8"/>
  <c r="E42" i="8"/>
  <c r="K42" i="8"/>
  <c r="C43" i="8"/>
  <c r="M42" i="8"/>
  <c r="E43" i="8"/>
  <c r="X40" i="8"/>
  <c r="G43" i="8"/>
  <c r="C41" i="8"/>
  <c r="U43" i="8"/>
  <c r="T40" i="8"/>
  <c r="K43" i="7"/>
  <c r="K42" i="7"/>
  <c r="K44" i="7"/>
  <c r="G44" i="7"/>
  <c r="S42" i="7"/>
  <c r="M42" i="7"/>
  <c r="G43" i="7"/>
  <c r="M43" i="7"/>
  <c r="C42" i="7"/>
  <c r="P42" i="7"/>
  <c r="O44" i="7"/>
  <c r="O43" i="7"/>
  <c r="F42" i="7"/>
  <c r="G42" i="7"/>
  <c r="M44" i="7"/>
  <c r="H42" i="7"/>
  <c r="D42" i="7"/>
  <c r="O43" i="5"/>
  <c r="E43" i="5"/>
  <c r="K42" i="5"/>
  <c r="M42" i="5"/>
  <c r="G44" i="5"/>
  <c r="E44" i="5"/>
  <c r="K43" i="5"/>
  <c r="D42" i="5"/>
  <c r="N42" i="5"/>
  <c r="U35" i="5"/>
  <c r="V37" i="4"/>
  <c r="U37" i="4"/>
  <c r="Q37" i="4"/>
  <c r="G43" i="1"/>
  <c r="G45" i="1"/>
  <c r="D43" i="1"/>
  <c r="K45" i="1"/>
  <c r="L43" i="1"/>
  <c r="E44" i="1"/>
  <c r="K43" i="1"/>
  <c r="E45" i="1"/>
  <c r="E43" i="1"/>
  <c r="C45" i="1"/>
  <c r="K11" i="18"/>
  <c r="K12" i="18"/>
  <c r="K10" i="18"/>
  <c r="K15" i="18"/>
  <c r="C45" i="12"/>
  <c r="C44" i="12"/>
  <c r="W20" i="10"/>
  <c r="T42" i="7"/>
  <c r="S44" i="7"/>
  <c r="S43" i="7"/>
  <c r="E42" i="7"/>
  <c r="E43" i="7"/>
  <c r="E44" i="7"/>
  <c r="C44" i="7"/>
  <c r="U14" i="7"/>
  <c r="C43" i="7"/>
  <c r="V30" i="7"/>
  <c r="V41" i="7" s="1"/>
  <c r="C41" i="6"/>
  <c r="S43" i="5"/>
  <c r="T42" i="5"/>
  <c r="C44" i="5"/>
  <c r="G42" i="5"/>
  <c r="G43" i="5"/>
  <c r="V35" i="5"/>
  <c r="R37" i="4"/>
  <c r="M43" i="5"/>
  <c r="K44" i="5"/>
  <c r="C43" i="5"/>
  <c r="C42" i="5"/>
  <c r="M44" i="5"/>
  <c r="L42" i="5"/>
  <c r="C43" i="1"/>
  <c r="C44" i="1"/>
  <c r="Q17" i="20" l="1"/>
  <c r="U17" i="20" s="1"/>
  <c r="N61" i="19"/>
  <c r="O61" i="19" s="1"/>
  <c r="N91" i="19"/>
  <c r="O91" i="19" s="1"/>
  <c r="R16" i="20"/>
  <c r="V16" i="20" s="1"/>
  <c r="Q16" i="20"/>
  <c r="U16" i="20" s="1"/>
  <c r="W41" i="13"/>
  <c r="N14" i="19"/>
  <c r="R7" i="20"/>
  <c r="V7" i="20"/>
  <c r="X42" i="12"/>
  <c r="W41" i="10"/>
  <c r="U41" i="7"/>
  <c r="C18" i="20"/>
  <c r="U42" i="10"/>
  <c r="V41" i="5"/>
  <c r="U41" i="5"/>
  <c r="U42" i="5" s="1"/>
  <c r="X42" i="14"/>
  <c r="W43" i="14"/>
  <c r="W42" i="14"/>
  <c r="S43" i="14"/>
  <c r="S42" i="14"/>
  <c r="W44" i="14"/>
  <c r="S44" i="14"/>
  <c r="T42" i="14"/>
  <c r="S42" i="13"/>
  <c r="S43" i="13"/>
  <c r="X43" i="12"/>
  <c r="S43" i="12"/>
  <c r="S44" i="12"/>
  <c r="W43" i="12"/>
  <c r="S45" i="12"/>
  <c r="T43" i="12"/>
  <c r="T41" i="11"/>
  <c r="S43" i="11"/>
  <c r="W43" i="11"/>
  <c r="X41" i="11"/>
  <c r="W41" i="11"/>
  <c r="W42" i="11"/>
  <c r="S42" i="11"/>
  <c r="S41" i="11"/>
  <c r="U43" i="10"/>
  <c r="S43" i="10"/>
  <c r="S42" i="10"/>
  <c r="X42" i="10"/>
  <c r="V42" i="10"/>
  <c r="U44" i="10"/>
  <c r="S44" i="10"/>
  <c r="T42" i="10"/>
  <c r="W42" i="8"/>
  <c r="W41" i="8"/>
  <c r="T41" i="8"/>
  <c r="S43" i="8"/>
  <c r="S42" i="8"/>
  <c r="S41" i="8"/>
  <c r="W43" i="8"/>
  <c r="X41" i="8"/>
  <c r="Q42" i="7"/>
  <c r="Q43" i="7"/>
  <c r="Q44" i="7"/>
  <c r="R42" i="7"/>
  <c r="R42" i="5"/>
  <c r="U39" i="4"/>
  <c r="V38" i="4"/>
  <c r="U40" i="4"/>
  <c r="Q38" i="4"/>
  <c r="R38" i="4"/>
  <c r="U38" i="4"/>
  <c r="Q44" i="1"/>
  <c r="R43" i="1"/>
  <c r="V43" i="1"/>
  <c r="Q45" i="1"/>
  <c r="U44" i="1"/>
  <c r="Q43" i="1"/>
  <c r="U43" i="1"/>
  <c r="Q40" i="4"/>
  <c r="Q39" i="4"/>
  <c r="Q43" i="5"/>
  <c r="Q42" i="5"/>
  <c r="Q44" i="5"/>
  <c r="U45" i="1"/>
  <c r="O14" i="19" l="1"/>
  <c r="N16" i="19"/>
  <c r="C19" i="20"/>
  <c r="B19" i="18"/>
  <c r="B21" i="18" s="1"/>
  <c r="V42" i="5"/>
  <c r="U43" i="5"/>
  <c r="W44" i="12"/>
  <c r="W45" i="12"/>
  <c r="W43" i="13"/>
  <c r="U44" i="5"/>
  <c r="W42" i="13"/>
  <c r="W43" i="10"/>
  <c r="W42" i="10"/>
  <c r="W44" i="10"/>
  <c r="U44" i="7"/>
  <c r="V42" i="7"/>
  <c r="U42" i="7"/>
  <c r="U43" i="7"/>
  <c r="M8" i="6"/>
  <c r="E8" i="6"/>
  <c r="N8" i="6"/>
  <c r="S8" i="6"/>
  <c r="T8" i="6"/>
  <c r="R8" i="6"/>
  <c r="P8" i="6"/>
  <c r="H8" i="6"/>
  <c r="U8" i="6"/>
  <c r="O8" i="6"/>
  <c r="Q8" i="6"/>
  <c r="G8" i="6"/>
  <c r="K8" i="6"/>
  <c r="L8" i="6"/>
  <c r="V8" i="6"/>
  <c r="F8" i="6"/>
  <c r="O16" i="19" l="1"/>
  <c r="B23" i="18"/>
  <c r="M40" i="6"/>
  <c r="M9" i="20" s="1"/>
  <c r="M18" i="20" s="1"/>
  <c r="P40" i="6"/>
  <c r="P9" i="20" s="1"/>
  <c r="P18" i="20" s="1"/>
  <c r="P19" i="20" s="1"/>
  <c r="R40" i="6"/>
  <c r="T40" i="6"/>
  <c r="T9" i="20" s="1"/>
  <c r="T18" i="20" s="1"/>
  <c r="T19" i="20" s="1"/>
  <c r="G40" i="6"/>
  <c r="G9" i="20" s="1"/>
  <c r="G18" i="20" s="1"/>
  <c r="S40" i="6"/>
  <c r="S9" i="20" s="1"/>
  <c r="S18" i="20" s="1"/>
  <c r="I19" i="18" s="1"/>
  <c r="N40" i="6"/>
  <c r="N9" i="20" s="1"/>
  <c r="N18" i="20" s="1"/>
  <c r="N19" i="20" s="1"/>
  <c r="F40" i="6"/>
  <c r="F9" i="20" s="1"/>
  <c r="F18" i="20" s="1"/>
  <c r="F19" i="20" s="1"/>
  <c r="H40" i="6"/>
  <c r="H9" i="20" s="1"/>
  <c r="H18" i="20" s="1"/>
  <c r="H19" i="20" s="1"/>
  <c r="L40" i="6"/>
  <c r="L9" i="20" s="1"/>
  <c r="L18" i="20"/>
  <c r="L19" i="20" s="1"/>
  <c r="K40" i="6"/>
  <c r="K9" i="20" s="1"/>
  <c r="Q40" i="6"/>
  <c r="O40" i="6"/>
  <c r="O9" i="20" s="1"/>
  <c r="O18" i="20" s="1"/>
  <c r="D40" i="6"/>
  <c r="D9" i="20" s="1"/>
  <c r="U40" i="6"/>
  <c r="E40" i="6"/>
  <c r="E9" i="20" s="1"/>
  <c r="V40" i="6"/>
  <c r="Q9" i="20" l="1"/>
  <c r="U9" i="20" s="1"/>
  <c r="E18" i="20"/>
  <c r="E19" i="20" s="1"/>
  <c r="R9" i="20"/>
  <c r="V9" i="20" s="1"/>
  <c r="D18" i="20"/>
  <c r="D19" i="20" s="1"/>
  <c r="O19" i="20"/>
  <c r="H19" i="18"/>
  <c r="M19" i="20"/>
  <c r="G19" i="18"/>
  <c r="G19" i="20"/>
  <c r="D19" i="18"/>
  <c r="K18" i="20"/>
  <c r="S19" i="20"/>
  <c r="G41" i="6"/>
  <c r="F41" i="6"/>
  <c r="E43" i="6"/>
  <c r="R41" i="6"/>
  <c r="Q43" i="6"/>
  <c r="V41" i="6"/>
  <c r="U43" i="6"/>
  <c r="Q41" i="6"/>
  <c r="Q42" i="6"/>
  <c r="K41" i="6"/>
  <c r="K42" i="6"/>
  <c r="O41" i="6"/>
  <c r="O42" i="6"/>
  <c r="E41" i="6"/>
  <c r="E42" i="6"/>
  <c r="S43" i="6"/>
  <c r="T41" i="6"/>
  <c r="U41" i="6"/>
  <c r="U42" i="6"/>
  <c r="N41" i="6"/>
  <c r="M43" i="6"/>
  <c r="D41" i="6"/>
  <c r="C42" i="6"/>
  <c r="C43" i="6"/>
  <c r="S42" i="6"/>
  <c r="S41" i="6"/>
  <c r="P41" i="6"/>
  <c r="O43" i="6"/>
  <c r="G42" i="6"/>
  <c r="G43" i="6"/>
  <c r="H41" i="6"/>
  <c r="L41" i="6"/>
  <c r="K43" i="6"/>
  <c r="M42" i="6"/>
  <c r="M41" i="6"/>
  <c r="C19" i="18" l="1"/>
  <c r="C21" i="18" s="1"/>
  <c r="K19" i="20"/>
  <c r="F19" i="18"/>
  <c r="F21" i="18" s="1"/>
  <c r="G21" i="18"/>
  <c r="H21" i="18"/>
  <c r="D21" i="18"/>
  <c r="G23" i="18" l="1"/>
  <c r="H23" i="18"/>
  <c r="F23" i="18"/>
  <c r="D23" i="18"/>
  <c r="J19" i="18" l="1"/>
  <c r="K20" i="18" s="1"/>
  <c r="I21" i="18"/>
  <c r="I23" i="18" s="1"/>
  <c r="C23" i="18"/>
  <c r="K19" i="18" l="1"/>
  <c r="J21" i="18"/>
  <c r="J23" i="18" s="1"/>
  <c r="M44" i="9"/>
  <c r="M42" i="9" l="1"/>
  <c r="W16" i="9"/>
  <c r="W41" i="9" s="1"/>
  <c r="S16" i="9"/>
  <c r="S41" i="9" l="1"/>
  <c r="U18" i="20" l="1"/>
  <c r="U19" i="20" s="1"/>
  <c r="W42" i="9"/>
  <c r="S42" i="9"/>
  <c r="Q18" i="20"/>
  <c r="Q19" i="20" s="1"/>
  <c r="T16" i="9" l="1"/>
  <c r="X9" i="9"/>
  <c r="X16" i="9" l="1"/>
  <c r="X41" i="9" s="1"/>
  <c r="T41" i="9"/>
  <c r="T42" i="9" l="1"/>
  <c r="S44" i="9"/>
  <c r="S43" i="9"/>
  <c r="R18" i="20"/>
  <c r="R19" i="20" s="1"/>
  <c r="W44" i="9" l="1"/>
  <c r="W43" i="9"/>
  <c r="X42" i="9"/>
  <c r="V18" i="20"/>
  <c r="V19" i="20" s="1"/>
  <c r="P42" i="9" l="1"/>
  <c r="M4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Sonne Seehotel Stefan Fuchs</author>
  </authors>
  <commentList>
    <comment ref="C4" authorId="0" shapeId="0" xr:uid="{2D57EA4F-ECBC-4490-85FD-FC1A7ED4613E}">
      <text>
        <r>
          <rPr>
            <b/>
            <sz val="9"/>
            <color indexed="81"/>
            <rFont val="Segoe UI"/>
            <family val="2"/>
          </rPr>
          <t>Sonne Seehotel Stefan Fuchs:</t>
        </r>
        <r>
          <rPr>
            <sz val="9"/>
            <color indexed="81"/>
            <rFont val="Segoe UI"/>
            <family val="2"/>
          </rPr>
          <t xml:space="preserve">
inkl. Keine Gruppierung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Sonne Seehotel Reception</author>
  </authors>
  <commentList>
    <comment ref="C35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Sonne Seehotel Reception:</t>
        </r>
        <r>
          <rPr>
            <sz val="9"/>
            <color indexed="81"/>
            <rFont val="Tahoma"/>
            <family val="2"/>
          </rPr>
          <t xml:space="preserve">
Restaurant + 
Total F&amp;B Pauschalen</t>
        </r>
      </text>
    </comment>
    <comment ref="E3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Sonne Seehotel Reception:</t>
        </r>
        <r>
          <rPr>
            <sz val="9"/>
            <color indexed="81"/>
            <rFont val="Tahoma"/>
            <family val="2"/>
          </rPr>
          <t xml:space="preserve">
Terrrasse</t>
        </r>
      </text>
    </comment>
    <comment ref="G35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Sonne Seehotel Reception:</t>
        </r>
        <r>
          <rPr>
            <sz val="9"/>
            <color indexed="81"/>
            <rFont val="Tahoma"/>
            <family val="2"/>
          </rPr>
          <t xml:space="preserve">
Lounge</t>
        </r>
      </text>
    </comment>
    <comment ref="I35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Sonne Seehotel Reception:</t>
        </r>
        <r>
          <rPr>
            <sz val="9"/>
            <color indexed="81"/>
            <rFont val="Tahoma"/>
            <family val="2"/>
          </rPr>
          <t xml:space="preserve">
Pavillon + 
Vermietung Pavillon</t>
        </r>
      </text>
    </comment>
    <comment ref="K35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Sonne Seehotel Reception:</t>
        </r>
        <r>
          <rPr>
            <sz val="9"/>
            <color indexed="81"/>
            <rFont val="Tahoma"/>
            <family val="2"/>
          </rPr>
          <t xml:space="preserve">
Bankett</t>
        </r>
      </text>
    </comment>
    <comment ref="Q35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Sonne Seehotel Reception:</t>
        </r>
        <r>
          <rPr>
            <sz val="9"/>
            <color indexed="81"/>
            <rFont val="Tahoma"/>
            <family val="2"/>
          </rPr>
          <t xml:space="preserve">
Total Logement +
Total Frühstück +
Total Sonstiges +
Total Kurtaxe</t>
        </r>
      </text>
    </comment>
  </commentList>
</comments>
</file>

<file path=xl/sharedStrings.xml><?xml version="1.0" encoding="utf-8"?>
<sst xmlns="http://schemas.openxmlformats.org/spreadsheetml/2006/main" count="1946" uniqueCount="112">
  <si>
    <t>Info's</t>
  </si>
  <si>
    <t xml:space="preserve"> </t>
  </si>
  <si>
    <t>Hotel</t>
  </si>
  <si>
    <t>Wetter</t>
  </si>
  <si>
    <t>Temp.</t>
  </si>
  <si>
    <t>Bemerkung</t>
  </si>
  <si>
    <t>Fr</t>
  </si>
  <si>
    <t>°C</t>
  </si>
  <si>
    <t>Sa</t>
  </si>
  <si>
    <t>So</t>
  </si>
  <si>
    <t>KW</t>
  </si>
  <si>
    <r>
      <rPr>
        <b/>
        <sz val="11"/>
        <rFont val="Calibri"/>
        <family val="2"/>
      </rPr>
      <t>Ø</t>
    </r>
    <r>
      <rPr>
        <b/>
        <sz val="11"/>
        <rFont val="DIN Offc"/>
        <family val="2"/>
      </rPr>
      <t xml:space="preserve"> Temp</t>
    </r>
  </si>
  <si>
    <t>Mo</t>
  </si>
  <si>
    <t>Di</t>
  </si>
  <si>
    <t>Mi</t>
  </si>
  <si>
    <t>Do</t>
  </si>
  <si>
    <t>Umsatz kumuliert</t>
  </si>
  <si>
    <t>Budget pro Tag</t>
  </si>
  <si>
    <t>Diff. zu Budget</t>
  </si>
  <si>
    <t>Index</t>
  </si>
  <si>
    <t>Restaurant</t>
  </si>
  <si>
    <t>Budget</t>
  </si>
  <si>
    <t>IST</t>
  </si>
  <si>
    <t>Terrasse</t>
  </si>
  <si>
    <t>Lounge</t>
  </si>
  <si>
    <t>Bankett</t>
  </si>
  <si>
    <t>Seebad</t>
  </si>
  <si>
    <t>TOTAL Gesamtbetrieb mit Seebad</t>
  </si>
  <si>
    <t>Umsatz pro Tag</t>
  </si>
  <si>
    <r>
      <rPr>
        <b/>
        <sz val="11"/>
        <rFont val="DIN Offc Medium"/>
        <family val="2"/>
      </rPr>
      <t>TOTAL</t>
    </r>
    <r>
      <rPr>
        <sz val="11"/>
        <rFont val="DIN Offc Medium"/>
        <family val="2"/>
      </rPr>
      <t xml:space="preserve"> Gesamtbetrieb ohne Seebad</t>
    </r>
  </si>
  <si>
    <t>Seminar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</si>
  <si>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</si>
  <si>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</si>
  <si>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</si>
  <si>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</si>
  <si>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</si>
  <si>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</si>
  <si>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</si>
  <si>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</si>
  <si>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</si>
  <si>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</si>
  <si>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</si>
  <si>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</si>
  <si>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 xml:space="preserve">Monatsumsätze </t>
  </si>
  <si>
    <r>
      <rPr>
        <sz val="10"/>
        <rFont val="Calibri"/>
        <family val="2"/>
      </rPr>
      <t>Ø</t>
    </r>
    <r>
      <rPr>
        <sz val="10"/>
        <rFont val="DIN Offc"/>
        <family val="2"/>
      </rPr>
      <t xml:space="preserve"> Umsatz pro Monat</t>
    </r>
  </si>
  <si>
    <t>Gesamt</t>
  </si>
  <si>
    <t>Jahr</t>
  </si>
  <si>
    <t>Ist</t>
  </si>
  <si>
    <t>2010</t>
  </si>
  <si>
    <t>INDEX 
in%</t>
  </si>
  <si>
    <t>MA Kosten in%</t>
  </si>
  <si>
    <t>TOTAL</t>
  </si>
  <si>
    <t>2022</t>
  </si>
  <si>
    <t>Pavillon</t>
  </si>
  <si>
    <t>Hotel inkl. Fr</t>
  </si>
  <si>
    <t xml:space="preserve">Tagesumsätze </t>
  </si>
  <si>
    <t>Tagesumsätze</t>
  </si>
  <si>
    <t>Monats- Umsatzentwicklung Brutto</t>
  </si>
  <si>
    <t>Hotel geschlossen</t>
  </si>
  <si>
    <t>bewölkt</t>
  </si>
  <si>
    <t>sonnig</t>
  </si>
  <si>
    <t>Schneeschauer</t>
  </si>
  <si>
    <t>Regen</t>
  </si>
  <si>
    <t>veränderlich</t>
  </si>
  <si>
    <t>Auffahrt</t>
  </si>
  <si>
    <t>bedeckt</t>
  </si>
  <si>
    <t>gewittrig</t>
  </si>
  <si>
    <t>Durchschnitt</t>
  </si>
  <si>
    <t>teilweise sonnig</t>
  </si>
  <si>
    <t>Januar - Dezember</t>
  </si>
  <si>
    <t>2021</t>
  </si>
  <si>
    <t>2023</t>
  </si>
  <si>
    <t>Frühnebel, sonnig</t>
  </si>
  <si>
    <t>Zimmer geschlossen</t>
  </si>
  <si>
    <t>Wasserschaden</t>
  </si>
  <si>
    <t>Schnee</t>
  </si>
  <si>
    <t>Eröffnung</t>
  </si>
  <si>
    <t>Inbetriebnahme Erweiterungsbau</t>
  </si>
  <si>
    <t>Muttertag</t>
  </si>
  <si>
    <t>DI</t>
  </si>
  <si>
    <t>Ostersonntag</t>
  </si>
  <si>
    <t>Ostermontag</t>
  </si>
  <si>
    <t>Karfreitag</t>
  </si>
  <si>
    <t>Gastronovi/Mews</t>
  </si>
  <si>
    <t>IST/GN</t>
  </si>
  <si>
    <t>IST/ET</t>
  </si>
  <si>
    <t>TOTAL IST</t>
  </si>
  <si>
    <t>TOTAL Gesamtbetrieb ohne Seebad</t>
  </si>
  <si>
    <t>regnerisch</t>
  </si>
  <si>
    <t>hohe Bewölkung</t>
  </si>
  <si>
    <t>Maria Himmelfahrt</t>
  </si>
  <si>
    <t>sonnig, Abends Regen</t>
  </si>
  <si>
    <t>Sonnig</t>
  </si>
  <si>
    <t>Fr.</t>
  </si>
  <si>
    <t>meist sonnig</t>
  </si>
  <si>
    <t>wechselnd bewölkt</t>
  </si>
  <si>
    <t>Einführung Energiekostenbeitrag</t>
  </si>
  <si>
    <t>Bewölkt/Regen</t>
  </si>
  <si>
    <t xml:space="preserve">bewölkt </t>
  </si>
  <si>
    <t>Nebel/Sonne</t>
  </si>
  <si>
    <t>Sonne</t>
  </si>
  <si>
    <t>Sonne/Wolke</t>
  </si>
  <si>
    <t>Bewölkt</t>
  </si>
  <si>
    <t>Hochnebel/Sonne</t>
  </si>
  <si>
    <t>leicht bewölkt</t>
  </si>
  <si>
    <t>Zusammenzug 2022</t>
  </si>
  <si>
    <t>Nebel</t>
  </si>
  <si>
    <t>Umsatz-Jahresvergleich netto</t>
  </si>
  <si>
    <t>Hochnebel</t>
  </si>
  <si>
    <t>Schneefall</t>
  </si>
  <si>
    <t>WM Finale</t>
  </si>
  <si>
    <t>Restaurant geschlossen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</si>
</sst>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 * #,##0.0_ ;_ * \-#,##0.0_ ;_ * &quot;-&quot;??_ ;_ @_ "/>
    <numFmt numFmtId="165" formatCode="0.0"/>
    <numFmt numFmtId="166" formatCode="0.00_ ;[Red]\-0.00\ "/>
    <numFmt numFmtId="167" formatCode="mmmm\ yyyy"/>
    <numFmt numFmtId="168" formatCode="_ * #,##0_ ;_ * \-#,##0_ ;_ * &quot;-&quot;??_ ;_ @_ "/>
    <numFmt numFmtId="169" formatCode="#,##0.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Pluto Bold"/>
      <family val="2"/>
    </font>
    <font>
      <sz val="24"/>
      <color theme="1"/>
      <name val="Pluto Bold"/>
      <family val="2"/>
    </font>
    <font>
      <sz val="24"/>
      <color theme="1"/>
      <name val="DIN Offc Medium"/>
      <family val="2"/>
    </font>
    <font>
      <sz val="14"/>
      <color theme="1"/>
      <name val="DIN Offc Medium"/>
      <family val="2"/>
    </font>
    <font>
      <sz val="10"/>
      <color theme="1"/>
      <name val="DIN Offc"/>
      <family val="2"/>
    </font>
    <font>
      <b/>
      <sz val="14"/>
      <color theme="1"/>
      <name val="DIN Offc Medium"/>
      <family val="2"/>
    </font>
    <font>
      <b/>
      <sz val="14"/>
      <color theme="1"/>
      <name val="DIN Offc"/>
      <family val="2"/>
    </font>
    <font>
      <sz val="11"/>
      <color theme="1"/>
      <name val="DIN Offc"/>
      <family val="2"/>
    </font>
    <font>
      <sz val="11"/>
      <name val="DIN Offc Medium"/>
      <family val="2"/>
    </font>
    <font>
      <b/>
      <sz val="11"/>
      <name val="DIN Offc Medium"/>
      <family val="2"/>
    </font>
    <font>
      <b/>
      <sz val="11"/>
      <name val="Univers LT Std 47 Cn Lt"/>
      <family val="2"/>
    </font>
    <font>
      <sz val="11"/>
      <name val="DIN Offc"/>
      <family val="2"/>
    </font>
    <font>
      <sz val="10"/>
      <name val="DIN Offc"/>
      <family val="2"/>
    </font>
    <font>
      <b/>
      <sz val="11"/>
      <name val="DIN Offc"/>
      <family val="2"/>
    </font>
    <font>
      <b/>
      <sz val="11"/>
      <name val="Calibri"/>
      <family val="2"/>
    </font>
    <font>
      <b/>
      <sz val="11"/>
      <color theme="1"/>
      <name val="DIN Offc"/>
      <family val="2"/>
    </font>
    <font>
      <sz val="9"/>
      <name val="DIN Offc"/>
      <family val="2"/>
    </font>
    <font>
      <sz val="16"/>
      <color theme="1"/>
      <name val="DIN Offc Medium"/>
      <family val="2"/>
    </font>
    <font>
      <sz val="14"/>
      <color theme="1"/>
      <name val="DIN Offc"/>
      <family val="2"/>
    </font>
    <font>
      <b/>
      <sz val="10"/>
      <name val="DIN Offc"/>
      <family val="2"/>
    </font>
    <font>
      <sz val="10"/>
      <name val="Calibri"/>
      <family val="2"/>
    </font>
    <font>
      <b/>
      <sz val="24"/>
      <color theme="1"/>
      <name val="DIN Offc"/>
      <family val="2"/>
    </font>
    <font>
      <sz val="14"/>
      <name val="DIN Offc"/>
      <family val="2"/>
    </font>
    <font>
      <sz val="18"/>
      <color theme="1"/>
      <name val="DIN Offc Medium"/>
      <family val="2"/>
    </font>
    <font>
      <b/>
      <sz val="10"/>
      <color theme="1"/>
      <name val="DIN Offc"/>
      <family val="2"/>
    </font>
    <font>
      <sz val="8"/>
      <name val="DIN Off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rgb="FF0070C0"/>
      <name val="DIN Offc"/>
      <family val="2"/>
    </font>
    <font>
      <b/>
      <sz val="11"/>
      <color rgb="FFFF0000"/>
      <name val="DIN Offc"/>
      <family val="2"/>
    </font>
    <font>
      <b/>
      <sz val="11"/>
      <color rgb="FF00B0F0"/>
      <name val="DIN Offc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</cellStyleXfs>
  <cellXfs count="356">
    <xf numFmtId="0" fontId="0" fillId="0" borderId="0" xfId="0"/>
    <xf numFmtId="2" fontId="3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49" fontId="5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2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2" fontId="13" fillId="0" borderId="4" xfId="0" applyNumberFormat="1" applyFont="1" applyFill="1" applyBorder="1" applyAlignment="1">
      <alignment horizontal="center" vertical="center"/>
    </xf>
    <xf numFmtId="17" fontId="11" fillId="0" borderId="5" xfId="0" applyNumberFormat="1" applyFont="1" applyFill="1" applyBorder="1" applyAlignment="1">
      <alignment horizontal="center" vertical="center"/>
    </xf>
    <xf numFmtId="43" fontId="12" fillId="0" borderId="6" xfId="1" applyFont="1" applyFill="1" applyBorder="1" applyAlignment="1">
      <alignment horizontal="center" vertical="center"/>
    </xf>
    <xf numFmtId="43" fontId="11" fillId="0" borderId="7" xfId="1" applyFont="1" applyFill="1" applyBorder="1" applyAlignment="1">
      <alignment horizontal="center" vertical="center" wrapText="1"/>
    </xf>
    <xf numFmtId="43" fontId="11" fillId="0" borderId="6" xfId="1" applyFont="1" applyFill="1" applyBorder="1" applyAlignment="1">
      <alignment horizontal="center" vertical="center"/>
    </xf>
    <xf numFmtId="43" fontId="11" fillId="0" borderId="8" xfId="1" applyFont="1" applyFill="1" applyBorder="1" applyAlignment="1">
      <alignment horizontal="center" vertical="center"/>
    </xf>
    <xf numFmtId="43" fontId="14" fillId="0" borderId="7" xfId="1" applyFont="1" applyBorder="1" applyAlignment="1">
      <alignment horizontal="center" vertical="center"/>
    </xf>
    <xf numFmtId="4" fontId="14" fillId="0" borderId="12" xfId="1" applyNumberFormat="1" applyFont="1" applyBorder="1" applyAlignment="1">
      <alignment vertical="center"/>
    </xf>
    <xf numFmtId="4" fontId="14" fillId="0" borderId="13" xfId="1" applyNumberFormat="1" applyFont="1" applyBorder="1" applyAlignment="1">
      <alignment vertical="center"/>
    </xf>
    <xf numFmtId="4" fontId="14" fillId="0" borderId="14" xfId="1" applyNumberFormat="1" applyFont="1" applyBorder="1" applyAlignment="1">
      <alignment vertical="center"/>
    </xf>
    <xf numFmtId="4" fontId="14" fillId="0" borderId="15" xfId="1" applyNumberFormat="1" applyFont="1" applyBorder="1" applyAlignment="1">
      <alignment vertical="center"/>
    </xf>
    <xf numFmtId="4" fontId="14" fillId="0" borderId="12" xfId="1" applyNumberFormat="1" applyFont="1" applyFill="1" applyBorder="1" applyAlignment="1">
      <alignment vertical="center"/>
    </xf>
    <xf numFmtId="49" fontId="15" fillId="0" borderId="17" xfId="1" applyNumberFormat="1" applyFont="1" applyBorder="1" applyAlignment="1">
      <alignment horizontal="center" vertical="center"/>
    </xf>
    <xf numFmtId="49" fontId="15" fillId="0" borderId="8" xfId="1" applyNumberFormat="1" applyFont="1" applyBorder="1" applyAlignment="1">
      <alignment horizontal="center" vertical="center"/>
    </xf>
    <xf numFmtId="1" fontId="14" fillId="4" borderId="12" xfId="1" applyNumberFormat="1" applyFont="1" applyFill="1" applyBorder="1" applyAlignment="1">
      <alignment horizontal="center" vertical="center"/>
    </xf>
    <xf numFmtId="43" fontId="14" fillId="4" borderId="7" xfId="1" applyFont="1" applyFill="1" applyBorder="1" applyAlignment="1">
      <alignment horizontal="center" vertical="center"/>
    </xf>
    <xf numFmtId="4" fontId="14" fillId="4" borderId="12" xfId="1" applyNumberFormat="1" applyFont="1" applyFill="1" applyBorder="1" applyAlignment="1">
      <alignment vertical="center"/>
    </xf>
    <xf numFmtId="4" fontId="14" fillId="4" borderId="13" xfId="1" applyNumberFormat="1" applyFont="1" applyFill="1" applyBorder="1" applyAlignment="1">
      <alignment vertical="center"/>
    </xf>
    <xf numFmtId="4" fontId="14" fillId="4" borderId="14" xfId="1" applyNumberFormat="1" applyFont="1" applyFill="1" applyBorder="1" applyAlignment="1">
      <alignment vertical="center"/>
    </xf>
    <xf numFmtId="4" fontId="14" fillId="4" borderId="15" xfId="1" applyNumberFormat="1" applyFont="1" applyFill="1" applyBorder="1" applyAlignment="1">
      <alignment vertical="center"/>
    </xf>
    <xf numFmtId="43" fontId="15" fillId="4" borderId="15" xfId="1" applyFont="1" applyFill="1" applyBorder="1" applyAlignment="1">
      <alignment horizontal="left" vertical="center"/>
    </xf>
    <xf numFmtId="164" fontId="15" fillId="4" borderId="16" xfId="1" applyNumberFormat="1" applyFont="1" applyFill="1" applyBorder="1" applyAlignment="1">
      <alignment horizontal="left" vertical="center"/>
    </xf>
    <xf numFmtId="49" fontId="15" fillId="4" borderId="17" xfId="1" applyNumberFormat="1" applyFont="1" applyFill="1" applyBorder="1" applyAlignment="1">
      <alignment horizontal="center" vertical="center"/>
    </xf>
    <xf numFmtId="49" fontId="15" fillId="4" borderId="8" xfId="1" applyNumberFormat="1" applyFont="1" applyFill="1" applyBorder="1" applyAlignment="1">
      <alignment horizontal="center" vertical="center"/>
    </xf>
    <xf numFmtId="43" fontId="16" fillId="5" borderId="18" xfId="1" applyFont="1" applyFill="1" applyBorder="1" applyAlignment="1">
      <alignment horizontal="right" vertical="center"/>
    </xf>
    <xf numFmtId="1" fontId="16" fillId="5" borderId="14" xfId="1" applyNumberFormat="1" applyFont="1" applyFill="1" applyBorder="1" applyAlignment="1">
      <alignment horizontal="left" vertical="center"/>
    </xf>
    <xf numFmtId="4" fontId="16" fillId="5" borderId="12" xfId="1" applyNumberFormat="1" applyFont="1" applyFill="1" applyBorder="1" applyAlignment="1">
      <alignment vertical="center"/>
    </xf>
    <xf numFmtId="4" fontId="16" fillId="5" borderId="13" xfId="1" applyNumberFormat="1" applyFont="1" applyFill="1" applyBorder="1" applyAlignment="1">
      <alignment vertical="center"/>
    </xf>
    <xf numFmtId="4" fontId="16" fillId="5" borderId="14" xfId="1" applyNumberFormat="1" applyFont="1" applyFill="1" applyBorder="1" applyAlignment="1">
      <alignment vertical="center"/>
    </xf>
    <xf numFmtId="4" fontId="16" fillId="5" borderId="15" xfId="1" applyNumberFormat="1" applyFont="1" applyFill="1" applyBorder="1" applyAlignment="1">
      <alignment vertical="center"/>
    </xf>
    <xf numFmtId="43" fontId="16" fillId="5" borderId="15" xfId="1" applyFont="1" applyFill="1" applyBorder="1" applyAlignment="1">
      <alignment horizontal="left" vertical="center"/>
    </xf>
    <xf numFmtId="164" fontId="16" fillId="5" borderId="16" xfId="1" applyNumberFormat="1" applyFont="1" applyFill="1" applyBorder="1" applyAlignment="1">
      <alignment horizontal="left" vertical="center"/>
    </xf>
    <xf numFmtId="49" fontId="15" fillId="5" borderId="17" xfId="1" applyNumberFormat="1" applyFont="1" applyFill="1" applyBorder="1" applyAlignment="1">
      <alignment horizontal="center" vertical="center"/>
    </xf>
    <xf numFmtId="49" fontId="15" fillId="5" borderId="14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1" fontId="14" fillId="0" borderId="12" xfId="1" applyNumberFormat="1" applyFont="1" applyBorder="1" applyAlignment="1">
      <alignment horizontal="center" vertical="center"/>
    </xf>
    <xf numFmtId="43" fontId="15" fillId="0" borderId="15" xfId="1" applyFont="1" applyBorder="1" applyAlignment="1">
      <alignment horizontal="left" vertical="center"/>
    </xf>
    <xf numFmtId="164" fontId="15" fillId="0" borderId="16" xfId="1" applyNumberFormat="1" applyFont="1" applyBorder="1" applyAlignment="1">
      <alignment horizontal="left" vertical="center"/>
    </xf>
    <xf numFmtId="1" fontId="14" fillId="0" borderId="12" xfId="1" applyNumberFormat="1" applyFont="1" applyFill="1" applyBorder="1" applyAlignment="1">
      <alignment horizontal="center" vertical="center"/>
    </xf>
    <xf numFmtId="4" fontId="14" fillId="0" borderId="18" xfId="1" applyNumberFormat="1" applyFont="1" applyBorder="1" applyAlignment="1">
      <alignment vertical="center"/>
    </xf>
    <xf numFmtId="4" fontId="14" fillId="0" borderId="12" xfId="1" applyNumberFormat="1" applyFont="1" applyBorder="1" applyAlignment="1">
      <alignment horizontal="right" vertical="center"/>
    </xf>
    <xf numFmtId="43" fontId="15" fillId="0" borderId="15" xfId="1" applyFont="1" applyFill="1" applyBorder="1" applyAlignment="1">
      <alignment horizontal="left" vertical="center"/>
    </xf>
    <xf numFmtId="164" fontId="15" fillId="0" borderId="16" xfId="1" applyNumberFormat="1" applyFont="1" applyFill="1" applyBorder="1" applyAlignment="1">
      <alignment horizontal="left" vertical="center"/>
    </xf>
    <xf numFmtId="43" fontId="14" fillId="0" borderId="6" xfId="1" applyFont="1" applyBorder="1" applyAlignment="1">
      <alignment vertical="center"/>
    </xf>
    <xf numFmtId="43" fontId="14" fillId="0" borderId="13" xfId="1" applyFont="1" applyBorder="1" applyAlignment="1">
      <alignment horizontal="center" vertical="center"/>
    </xf>
    <xf numFmtId="43" fontId="14" fillId="0" borderId="12" xfId="1" applyFont="1" applyBorder="1" applyAlignment="1">
      <alignment vertical="center"/>
    </xf>
    <xf numFmtId="43" fontId="14" fillId="4" borderId="12" xfId="1" applyFont="1" applyFill="1" applyBorder="1" applyAlignment="1">
      <alignment vertical="center"/>
    </xf>
    <xf numFmtId="43" fontId="14" fillId="4" borderId="13" xfId="1" applyFont="1" applyFill="1" applyBorder="1" applyAlignment="1">
      <alignment horizontal="center" vertical="center"/>
    </xf>
    <xf numFmtId="4" fontId="16" fillId="5" borderId="19" xfId="1" applyNumberFormat="1" applyFont="1" applyFill="1" applyBorder="1" applyAlignment="1">
      <alignment vertical="center"/>
    </xf>
    <xf numFmtId="4" fontId="16" fillId="5" borderId="20" xfId="1" applyNumberFormat="1" applyFont="1" applyFill="1" applyBorder="1" applyAlignment="1">
      <alignment vertical="center"/>
    </xf>
    <xf numFmtId="4" fontId="16" fillId="5" borderId="21" xfId="1" applyNumberFormat="1" applyFont="1" applyFill="1" applyBorder="1" applyAlignment="1">
      <alignment vertical="center"/>
    </xf>
    <xf numFmtId="43" fontId="16" fillId="5" borderId="21" xfId="1" applyFont="1" applyFill="1" applyBorder="1" applyAlignment="1">
      <alignment horizontal="left" vertical="center"/>
    </xf>
    <xf numFmtId="164" fontId="16" fillId="5" borderId="22" xfId="1" applyNumberFormat="1" applyFont="1" applyFill="1" applyBorder="1" applyAlignment="1">
      <alignment horizontal="left" vertical="center"/>
    </xf>
    <xf numFmtId="49" fontId="15" fillId="5" borderId="23" xfId="1" applyNumberFormat="1" applyFont="1" applyFill="1" applyBorder="1" applyAlignment="1">
      <alignment horizontal="center" vertical="center"/>
    </xf>
    <xf numFmtId="49" fontId="15" fillId="5" borderId="24" xfId="1" applyNumberFormat="1" applyFont="1" applyFill="1" applyBorder="1" applyAlignment="1">
      <alignment horizontal="center" vertical="center"/>
    </xf>
    <xf numFmtId="43" fontId="19" fillId="6" borderId="26" xfId="1" applyFont="1" applyFill="1" applyBorder="1" applyAlignment="1">
      <alignment horizontal="center" vertical="center"/>
    </xf>
    <xf numFmtId="43" fontId="16" fillId="6" borderId="25" xfId="1" applyFont="1" applyFill="1" applyBorder="1" applyAlignment="1">
      <alignment horizontal="left" vertical="center"/>
    </xf>
    <xf numFmtId="2" fontId="14" fillId="5" borderId="33" xfId="1" applyNumberFormat="1" applyFont="1" applyFill="1" applyBorder="1" applyAlignment="1">
      <alignment horizontal="left" vertical="center"/>
    </xf>
    <xf numFmtId="43" fontId="19" fillId="5" borderId="34" xfId="1" applyFont="1" applyFill="1" applyBorder="1" applyAlignment="1">
      <alignment horizontal="center" vertical="center"/>
    </xf>
    <xf numFmtId="4" fontId="14" fillId="5" borderId="35" xfId="1" applyNumberFormat="1" applyFont="1" applyFill="1" applyBorder="1" applyAlignment="1">
      <alignment vertical="center"/>
    </xf>
    <xf numFmtId="4" fontId="14" fillId="5" borderId="34" xfId="1" applyNumberFormat="1" applyFont="1" applyFill="1" applyBorder="1" applyAlignment="1">
      <alignment vertical="center"/>
    </xf>
    <xf numFmtId="4" fontId="14" fillId="5" borderId="36" xfId="1" applyNumberFormat="1" applyFont="1" applyFill="1" applyBorder="1" applyAlignment="1">
      <alignment vertical="center"/>
    </xf>
    <xf numFmtId="4" fontId="16" fillId="5" borderId="35" xfId="1" applyNumberFormat="1" applyFont="1" applyFill="1" applyBorder="1" applyAlignment="1">
      <alignment vertical="center"/>
    </xf>
    <xf numFmtId="43" fontId="14" fillId="5" borderId="33" xfId="1" applyFont="1" applyFill="1" applyBorder="1" applyAlignment="1">
      <alignment horizontal="left" vertical="center"/>
    </xf>
    <xf numFmtId="4" fontId="16" fillId="5" borderId="37" xfId="1" applyNumberFormat="1" applyFont="1" applyFill="1" applyBorder="1" applyAlignment="1">
      <alignment vertical="center"/>
    </xf>
    <xf numFmtId="4" fontId="16" fillId="5" borderId="36" xfId="1" applyNumberFormat="1" applyFont="1" applyFill="1" applyBorder="1" applyAlignment="1">
      <alignment vertical="center"/>
    </xf>
    <xf numFmtId="2" fontId="18" fillId="0" borderId="18" xfId="0" applyNumberFormat="1" applyFont="1" applyBorder="1" applyAlignment="1">
      <alignment horizontal="left" vertical="center"/>
    </xf>
    <xf numFmtId="0" fontId="0" fillId="0" borderId="14" xfId="0" applyBorder="1" applyAlignment="1">
      <alignment vertical="center"/>
    </xf>
    <xf numFmtId="4" fontId="0" fillId="0" borderId="12" xfId="0" applyNumberFormat="1" applyBorder="1" applyAlignment="1">
      <alignment vertical="center"/>
    </xf>
    <xf numFmtId="4" fontId="0" fillId="0" borderId="13" xfId="0" applyNumberFormat="1" applyBorder="1" applyAlignment="1">
      <alignment vertical="center"/>
    </xf>
    <xf numFmtId="2" fontId="18" fillId="0" borderId="33" xfId="0" applyNumberFormat="1" applyFont="1" applyBorder="1" applyAlignment="1">
      <alignment horizontal="left" vertical="center"/>
    </xf>
    <xf numFmtId="0" fontId="0" fillId="0" borderId="36" xfId="0" applyBorder="1" applyAlignment="1">
      <alignment vertical="center"/>
    </xf>
    <xf numFmtId="2" fontId="0" fillId="0" borderId="34" xfId="0" applyNumberFormat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4" fontId="14" fillId="0" borderId="17" xfId="1" applyNumberFormat="1" applyFont="1" applyBorder="1" applyAlignment="1">
      <alignment vertical="center"/>
    </xf>
    <xf numFmtId="4" fontId="14" fillId="4" borderId="17" xfId="1" applyNumberFormat="1" applyFont="1" applyFill="1" applyBorder="1" applyAlignment="1">
      <alignment vertical="center"/>
    </xf>
    <xf numFmtId="4" fontId="16" fillId="5" borderId="17" xfId="1" applyNumberFormat="1" applyFont="1" applyFill="1" applyBorder="1" applyAlignment="1">
      <alignment vertical="center"/>
    </xf>
    <xf numFmtId="4" fontId="14" fillId="5" borderId="37" xfId="1" applyNumberFormat="1" applyFont="1" applyFill="1" applyBorder="1" applyAlignment="1">
      <alignment vertical="center"/>
    </xf>
    <xf numFmtId="43" fontId="12" fillId="0" borderId="11" xfId="1" applyFont="1" applyFill="1" applyBorder="1" applyAlignment="1">
      <alignment horizontal="center" vertical="center"/>
    </xf>
    <xf numFmtId="4" fontId="14" fillId="0" borderId="13" xfId="1" applyNumberFormat="1" applyFont="1" applyBorder="1" applyAlignment="1">
      <alignment horizontal="right" vertical="center"/>
    </xf>
    <xf numFmtId="4" fontId="14" fillId="4" borderId="13" xfId="1" applyNumberFormat="1" applyFont="1" applyFill="1" applyBorder="1" applyAlignment="1">
      <alignment horizontal="right" vertical="center"/>
    </xf>
    <xf numFmtId="2" fontId="0" fillId="0" borderId="44" xfId="0" applyNumberFormat="1" applyBorder="1" applyAlignment="1">
      <alignment vertical="center"/>
    </xf>
    <xf numFmtId="4" fontId="14" fillId="2" borderId="13" xfId="1" applyNumberFormat="1" applyFont="1" applyFill="1" applyBorder="1" applyAlignment="1">
      <alignment vertical="center"/>
    </xf>
    <xf numFmtId="43" fontId="14" fillId="0" borderId="43" xfId="1" applyFont="1" applyBorder="1" applyAlignment="1">
      <alignment horizontal="center" vertical="center"/>
    </xf>
    <xf numFmtId="43" fontId="14" fillId="4" borderId="43" xfId="1" applyFont="1" applyFill="1" applyBorder="1" applyAlignment="1">
      <alignment horizontal="center" vertical="center"/>
    </xf>
    <xf numFmtId="43" fontId="14" fillId="0" borderId="12" xfId="1" applyFont="1" applyBorder="1" applyAlignment="1">
      <alignment horizontal="center" vertical="center"/>
    </xf>
    <xf numFmtId="43" fontId="14" fillId="4" borderId="6" xfId="1" applyFont="1" applyFill="1" applyBorder="1" applyAlignment="1">
      <alignment vertical="center"/>
    </xf>
    <xf numFmtId="43" fontId="15" fillId="4" borderId="17" xfId="1" applyFont="1" applyFill="1" applyBorder="1" applyAlignment="1">
      <alignment horizontal="left" vertical="center"/>
    </xf>
    <xf numFmtId="43" fontId="16" fillId="5" borderId="17" xfId="1" applyFont="1" applyFill="1" applyBorder="1" applyAlignment="1">
      <alignment horizontal="left" vertical="center"/>
    </xf>
    <xf numFmtId="43" fontId="14" fillId="4" borderId="7" xfId="1" applyFont="1" applyFill="1" applyBorder="1" applyAlignment="1">
      <alignment vertical="center"/>
    </xf>
    <xf numFmtId="165" fontId="0" fillId="0" borderId="35" xfId="0" applyNumberFormat="1" applyBorder="1" applyAlignment="1">
      <alignment vertical="center"/>
    </xf>
    <xf numFmtId="4" fontId="2" fillId="0" borderId="12" xfId="0" applyNumberFormat="1" applyFont="1" applyBorder="1" applyAlignment="1">
      <alignment vertical="center"/>
    </xf>
    <xf numFmtId="165" fontId="2" fillId="0" borderId="35" xfId="0" applyNumberFormat="1" applyFont="1" applyBorder="1" applyAlignment="1">
      <alignment vertical="center"/>
    </xf>
    <xf numFmtId="43" fontId="19" fillId="5" borderId="42" xfId="1" applyFont="1" applyFill="1" applyBorder="1" applyAlignment="1">
      <alignment horizontal="center" vertical="center"/>
    </xf>
    <xf numFmtId="4" fontId="16" fillId="5" borderId="39" xfId="1" applyNumberFormat="1" applyFont="1" applyFill="1" applyBorder="1" applyAlignment="1">
      <alignment vertical="center"/>
    </xf>
    <xf numFmtId="4" fontId="16" fillId="5" borderId="40" xfId="1" applyNumberFormat="1" applyFont="1" applyFill="1" applyBorder="1" applyAlignment="1">
      <alignment vertical="center"/>
    </xf>
    <xf numFmtId="43" fontId="19" fillId="6" borderId="32" xfId="1" applyFont="1" applyFill="1" applyBorder="1" applyAlignment="1">
      <alignment horizontal="center" vertical="center"/>
    </xf>
    <xf numFmtId="4" fontId="14" fillId="6" borderId="49" xfId="1" applyNumberFormat="1" applyFont="1" applyFill="1" applyBorder="1" applyAlignment="1">
      <alignment vertical="center"/>
    </xf>
    <xf numFmtId="4" fontId="14" fillId="6" borderId="2" xfId="1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7" fontId="13" fillId="0" borderId="4" xfId="0" applyNumberFormat="1" applyFont="1" applyFill="1" applyBorder="1" applyAlignment="1">
      <alignment horizontal="center" vertical="center"/>
    </xf>
    <xf numFmtId="43" fontId="12" fillId="7" borderId="11" xfId="1" applyFont="1" applyFill="1" applyBorder="1" applyAlignment="1">
      <alignment horizontal="center" vertical="center"/>
    </xf>
    <xf numFmtId="43" fontId="11" fillId="7" borderId="7" xfId="1" applyFont="1" applyFill="1" applyBorder="1" applyAlignment="1">
      <alignment horizontal="center" vertical="center" wrapText="1"/>
    </xf>
    <xf numFmtId="43" fontId="14" fillId="7" borderId="6" xfId="1" applyFont="1" applyFill="1" applyBorder="1" applyAlignment="1">
      <alignment vertical="center"/>
    </xf>
    <xf numFmtId="43" fontId="14" fillId="7" borderId="13" xfId="1" applyFont="1" applyFill="1" applyBorder="1" applyAlignment="1">
      <alignment vertical="center"/>
    </xf>
    <xf numFmtId="4" fontId="2" fillId="7" borderId="12" xfId="0" applyNumberFormat="1" applyFont="1" applyFill="1" applyBorder="1" applyAlignment="1">
      <alignment vertical="center"/>
    </xf>
    <xf numFmtId="4" fontId="0" fillId="7" borderId="13" xfId="0" applyNumberFormat="1" applyFill="1" applyBorder="1" applyAlignment="1">
      <alignment vertical="center"/>
    </xf>
    <xf numFmtId="165" fontId="2" fillId="7" borderId="35" xfId="0" applyNumberFormat="1" applyFont="1" applyFill="1" applyBorder="1" applyAlignment="1">
      <alignment vertical="center"/>
    </xf>
    <xf numFmtId="2" fontId="0" fillId="7" borderId="34" xfId="0" applyNumberFormat="1" applyFill="1" applyBorder="1" applyAlignment="1">
      <alignment vertical="center"/>
    </xf>
    <xf numFmtId="4" fontId="16" fillId="6" borderId="4" xfId="1" applyNumberFormat="1" applyFont="1" applyFill="1" applyBorder="1" applyAlignment="1">
      <alignment vertical="center"/>
    </xf>
    <xf numFmtId="4" fontId="16" fillId="6" borderId="49" xfId="1" applyNumberFormat="1" applyFont="1" applyFill="1" applyBorder="1" applyAlignment="1">
      <alignment vertical="center"/>
    </xf>
    <xf numFmtId="4" fontId="14" fillId="7" borderId="12" xfId="1" applyNumberFormat="1" applyFont="1" applyFill="1" applyBorder="1" applyAlignment="1">
      <alignment vertical="center"/>
    </xf>
    <xf numFmtId="4" fontId="16" fillId="5" borderId="34" xfId="1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" fontId="14" fillId="0" borderId="17" xfId="1" applyNumberFormat="1" applyFont="1" applyFill="1" applyBorder="1" applyAlignment="1">
      <alignment vertical="center"/>
    </xf>
    <xf numFmtId="4" fontId="14" fillId="3" borderId="12" xfId="1" applyNumberFormat="1" applyFont="1" applyFill="1" applyBorder="1" applyAlignment="1">
      <alignment vertical="center"/>
    </xf>
    <xf numFmtId="43" fontId="11" fillId="4" borderId="7" xfId="1" applyFont="1" applyFill="1" applyBorder="1" applyAlignment="1">
      <alignment horizontal="center" vertical="center" wrapText="1"/>
    </xf>
    <xf numFmtId="4" fontId="14" fillId="3" borderId="35" xfId="1" applyNumberFormat="1" applyFont="1" applyFill="1" applyBorder="1" applyAlignment="1">
      <alignment vertical="center"/>
    </xf>
    <xf numFmtId="43" fontId="16" fillId="6" borderId="4" xfId="1" applyFont="1" applyFill="1" applyBorder="1" applyAlignment="1">
      <alignment horizontal="left" vertical="center"/>
    </xf>
    <xf numFmtId="43" fontId="19" fillId="6" borderId="5" xfId="1" applyFont="1" applyFill="1" applyBorder="1" applyAlignment="1">
      <alignment horizontal="center" vertical="center"/>
    </xf>
    <xf numFmtId="4" fontId="16" fillId="6" borderId="5" xfId="1" applyNumberFormat="1" applyFont="1" applyFill="1" applyBorder="1" applyAlignment="1">
      <alignment vertical="center"/>
    </xf>
    <xf numFmtId="43" fontId="15" fillId="6" borderId="18" xfId="1" applyFont="1" applyFill="1" applyBorder="1" applyAlignment="1">
      <alignment horizontal="left" vertical="center"/>
    </xf>
    <xf numFmtId="43" fontId="19" fillId="6" borderId="14" xfId="1" applyFont="1" applyFill="1" applyBorder="1" applyAlignment="1">
      <alignment horizontal="center" vertical="center"/>
    </xf>
    <xf numFmtId="4" fontId="14" fillId="6" borderId="12" xfId="1" applyNumberFormat="1" applyFont="1" applyFill="1" applyBorder="1" applyAlignment="1">
      <alignment vertical="center"/>
    </xf>
    <xf numFmtId="4" fontId="14" fillId="6" borderId="17" xfId="1" applyNumberFormat="1" applyFont="1" applyFill="1" applyBorder="1" applyAlignment="1">
      <alignment vertical="center"/>
    </xf>
    <xf numFmtId="4" fontId="0" fillId="0" borderId="17" xfId="0" applyNumberFormat="1" applyBorder="1" applyAlignment="1">
      <alignment vertical="center"/>
    </xf>
    <xf numFmtId="4" fontId="14" fillId="7" borderId="35" xfId="1" applyNumberFormat="1" applyFont="1" applyFill="1" applyBorder="1" applyAlignment="1">
      <alignment vertical="center"/>
    </xf>
    <xf numFmtId="4" fontId="14" fillId="4" borderId="37" xfId="1" applyNumberFormat="1" applyFont="1" applyFill="1" applyBorder="1" applyAlignment="1">
      <alignment vertical="center"/>
    </xf>
    <xf numFmtId="43" fontId="12" fillId="7" borderId="6" xfId="1" applyFont="1" applyFill="1" applyBorder="1" applyAlignment="1">
      <alignment horizontal="center" vertical="center"/>
    </xf>
    <xf numFmtId="4" fontId="14" fillId="7" borderId="14" xfId="1" applyNumberFormat="1" applyFont="1" applyFill="1" applyBorder="1" applyAlignment="1">
      <alignment vertical="center"/>
    </xf>
    <xf numFmtId="4" fontId="16" fillId="6" borderId="2" xfId="1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43" fontId="16" fillId="0" borderId="0" xfId="1" applyFont="1" applyFill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43" fontId="14" fillId="0" borderId="0" xfId="1" applyFont="1" applyFill="1" applyAlignment="1">
      <alignment vertical="center"/>
    </xf>
    <xf numFmtId="43" fontId="14" fillId="0" borderId="0" xfId="1" applyFont="1" applyAlignment="1">
      <alignment vertical="center"/>
    </xf>
    <xf numFmtId="0" fontId="14" fillId="0" borderId="0" xfId="0" applyFont="1" applyBorder="1" applyAlignment="1">
      <alignment horizontal="left" vertical="center"/>
    </xf>
    <xf numFmtId="43" fontId="16" fillId="0" borderId="0" xfId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Fill="1" applyAlignment="1">
      <alignment vertical="center"/>
    </xf>
    <xf numFmtId="4" fontId="14" fillId="0" borderId="0" xfId="0" applyNumberFormat="1" applyFont="1" applyAlignment="1">
      <alignment vertical="center"/>
    </xf>
    <xf numFmtId="0" fontId="14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166" fontId="25" fillId="0" borderId="0" xfId="0" applyNumberFormat="1" applyFont="1" applyFill="1" applyBorder="1" applyAlignment="1">
      <alignment vertical="center"/>
    </xf>
    <xf numFmtId="4" fontId="16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/>
    </xf>
    <xf numFmtId="17" fontId="16" fillId="5" borderId="28" xfId="0" applyNumberFormat="1" applyFont="1" applyFill="1" applyBorder="1" applyAlignment="1">
      <alignment horizontal="center" vertical="center"/>
    </xf>
    <xf numFmtId="17" fontId="16" fillId="5" borderId="9" xfId="0" applyNumberFormat="1" applyFont="1" applyFill="1" applyBorder="1" applyAlignment="1">
      <alignment horizontal="center" vertical="center"/>
    </xf>
    <xf numFmtId="43" fontId="14" fillId="0" borderId="8" xfId="1" applyFont="1" applyBorder="1" applyAlignment="1">
      <alignment horizontal="left" vertical="center"/>
    </xf>
    <xf numFmtId="43" fontId="14" fillId="0" borderId="14" xfId="1" applyFont="1" applyBorder="1" applyAlignment="1">
      <alignment horizontal="left" vertical="center"/>
    </xf>
    <xf numFmtId="43" fontId="14" fillId="0" borderId="29" xfId="1" applyFont="1" applyBorder="1" applyAlignment="1">
      <alignment horizontal="left" vertical="center"/>
    </xf>
    <xf numFmtId="4" fontId="14" fillId="0" borderId="11" xfId="1" applyNumberFormat="1" applyFont="1" applyBorder="1" applyAlignment="1">
      <alignment vertical="center"/>
    </xf>
    <xf numFmtId="43" fontId="16" fillId="7" borderId="11" xfId="1" applyFont="1" applyFill="1" applyBorder="1" applyAlignment="1">
      <alignment vertical="center"/>
    </xf>
    <xf numFmtId="43" fontId="16" fillId="6" borderId="38" xfId="1" applyFont="1" applyFill="1" applyBorder="1" applyAlignment="1">
      <alignment horizontal="center" vertical="center" wrapText="1"/>
    </xf>
    <xf numFmtId="3" fontId="16" fillId="6" borderId="31" xfId="1" applyNumberFormat="1" applyFont="1" applyFill="1" applyBorder="1" applyAlignment="1">
      <alignment vertical="center"/>
    </xf>
    <xf numFmtId="3" fontId="16" fillId="6" borderId="53" xfId="1" applyNumberFormat="1" applyFont="1" applyFill="1" applyBorder="1" applyAlignment="1">
      <alignment vertical="center"/>
    </xf>
    <xf numFmtId="43" fontId="14" fillId="3" borderId="31" xfId="1" applyFont="1" applyFill="1" applyBorder="1" applyAlignment="1">
      <alignment vertical="center"/>
    </xf>
    <xf numFmtId="4" fontId="16" fillId="4" borderId="17" xfId="1" applyNumberFormat="1" applyFont="1" applyFill="1" applyBorder="1" applyAlignment="1">
      <alignment vertical="center"/>
    </xf>
    <xf numFmtId="4" fontId="16" fillId="4" borderId="15" xfId="1" applyNumberFormat="1" applyFont="1" applyFill="1" applyBorder="1" applyAlignment="1">
      <alignment vertical="center"/>
    </xf>
    <xf numFmtId="49" fontId="16" fillId="5" borderId="12" xfId="1" applyNumberFormat="1" applyFont="1" applyFill="1" applyBorder="1" applyAlignment="1">
      <alignment horizontal="center" vertical="center"/>
    </xf>
    <xf numFmtId="49" fontId="16" fillId="5" borderId="6" xfId="1" applyNumberFormat="1" applyFont="1" applyFill="1" applyBorder="1" applyAlignment="1">
      <alignment horizontal="center" vertical="center"/>
    </xf>
    <xf numFmtId="4" fontId="14" fillId="0" borderId="23" xfId="1" applyNumberFormat="1" applyFont="1" applyBorder="1" applyAlignment="1">
      <alignment vertical="center"/>
    </xf>
    <xf numFmtId="4" fontId="14" fillId="0" borderId="21" xfId="1" applyNumberFormat="1" applyFont="1" applyBorder="1" applyAlignment="1">
      <alignment vertical="center"/>
    </xf>
    <xf numFmtId="43" fontId="14" fillId="0" borderId="24" xfId="1" applyFont="1" applyBorder="1" applyAlignment="1">
      <alignment horizontal="left" vertical="center"/>
    </xf>
    <xf numFmtId="2" fontId="16" fillId="6" borderId="4" xfId="1" applyNumberFormat="1" applyFont="1" applyFill="1" applyBorder="1" applyAlignment="1">
      <alignment horizontal="left" vertical="center"/>
    </xf>
    <xf numFmtId="43" fontId="14" fillId="5" borderId="54" xfId="1" applyFont="1" applyFill="1" applyBorder="1" applyAlignment="1">
      <alignment horizontal="left" vertical="center"/>
    </xf>
    <xf numFmtId="2" fontId="14" fillId="5" borderId="54" xfId="1" applyNumberFormat="1" applyFont="1" applyFill="1" applyBorder="1" applyAlignment="1">
      <alignment horizontal="left" vertical="center"/>
    </xf>
    <xf numFmtId="43" fontId="19" fillId="5" borderId="55" xfId="1" applyFont="1" applyFill="1" applyBorder="1" applyAlignment="1">
      <alignment horizontal="center" vertical="center"/>
    </xf>
    <xf numFmtId="4" fontId="14" fillId="5" borderId="41" xfId="1" applyNumberFormat="1" applyFont="1" applyFill="1" applyBorder="1" applyAlignment="1">
      <alignment vertical="center"/>
    </xf>
    <xf numFmtId="4" fontId="14" fillId="5" borderId="55" xfId="1" applyNumberFormat="1" applyFont="1" applyFill="1" applyBorder="1" applyAlignment="1">
      <alignment vertical="center"/>
    </xf>
    <xf numFmtId="43" fontId="16" fillId="6" borderId="17" xfId="1" applyFont="1" applyFill="1" applyBorder="1" applyAlignment="1">
      <alignment vertical="center"/>
    </xf>
    <xf numFmtId="43" fontId="16" fillId="6" borderId="11" xfId="1" applyFont="1" applyFill="1" applyBorder="1" applyAlignment="1">
      <alignment vertical="center"/>
    </xf>
    <xf numFmtId="43" fontId="16" fillId="6" borderId="23" xfId="1" applyFont="1" applyFill="1" applyBorder="1" applyAlignment="1">
      <alignment vertical="center"/>
    </xf>
    <xf numFmtId="43" fontId="14" fillId="4" borderId="12" xfId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4" fillId="0" borderId="0" xfId="2" applyFont="1" applyAlignment="1">
      <alignment vertical="center"/>
    </xf>
    <xf numFmtId="0" fontId="10" fillId="0" borderId="0" xfId="2" applyAlignment="1">
      <alignment vertical="center"/>
    </xf>
    <xf numFmtId="14" fontId="10" fillId="0" borderId="0" xfId="2" applyNumberFormat="1" applyAlignment="1">
      <alignment horizontal="center" vertical="center"/>
    </xf>
    <xf numFmtId="0" fontId="10" fillId="0" borderId="0" xfId="2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18" fillId="13" borderId="56" xfId="2" applyFont="1" applyFill="1" applyBorder="1" applyAlignment="1">
      <alignment horizontal="center" vertical="center"/>
    </xf>
    <xf numFmtId="0" fontId="18" fillId="13" borderId="4" xfId="2" applyFont="1" applyFill="1" applyBorder="1" applyAlignment="1">
      <alignment horizontal="center" vertical="center"/>
    </xf>
    <xf numFmtId="0" fontId="27" fillId="13" borderId="27" xfId="2" applyFont="1" applyFill="1" applyBorder="1" applyAlignment="1">
      <alignment horizontal="center" vertical="center"/>
    </xf>
    <xf numFmtId="0" fontId="21" fillId="0" borderId="0" xfId="2" applyFont="1" applyAlignment="1">
      <alignment vertical="center"/>
    </xf>
    <xf numFmtId="168" fontId="14" fillId="3" borderId="57" xfId="2" applyNumberFormat="1" applyFont="1" applyFill="1" applyBorder="1" applyAlignment="1">
      <alignment vertical="center"/>
    </xf>
    <xf numFmtId="168" fontId="14" fillId="0" borderId="12" xfId="2" applyNumberFormat="1" applyFont="1" applyFill="1" applyBorder="1" applyAlignment="1">
      <alignment vertical="center"/>
    </xf>
    <xf numFmtId="4" fontId="15" fillId="0" borderId="13" xfId="3" applyNumberFormat="1" applyFont="1" applyFill="1" applyBorder="1" applyAlignment="1">
      <alignment vertical="center"/>
    </xf>
    <xf numFmtId="4" fontId="7" fillId="0" borderId="14" xfId="3" applyNumberFormat="1" applyFont="1" applyFill="1" applyBorder="1" applyAlignment="1">
      <alignment vertical="center"/>
    </xf>
    <xf numFmtId="3" fontId="14" fillId="0" borderId="17" xfId="3" applyNumberFormat="1" applyFont="1" applyFill="1" applyBorder="1" applyAlignment="1">
      <alignment vertical="center"/>
    </xf>
    <xf numFmtId="4" fontId="15" fillId="0" borderId="14" xfId="3" applyNumberFormat="1" applyFont="1" applyFill="1" applyBorder="1" applyAlignment="1">
      <alignment vertical="center"/>
    </xf>
    <xf numFmtId="0" fontId="18" fillId="0" borderId="0" xfId="2" applyFont="1" applyAlignment="1">
      <alignment vertical="center"/>
    </xf>
    <xf numFmtId="168" fontId="14" fillId="0" borderId="57" xfId="2" applyNumberFormat="1" applyFont="1" applyFill="1" applyBorder="1" applyAlignment="1">
      <alignment vertical="center"/>
    </xf>
    <xf numFmtId="3" fontId="14" fillId="0" borderId="12" xfId="2" applyNumberFormat="1" applyFont="1" applyFill="1" applyBorder="1" applyAlignment="1">
      <alignment vertical="center"/>
    </xf>
    <xf numFmtId="168" fontId="14" fillId="3" borderId="12" xfId="2" applyNumberFormat="1" applyFont="1" applyFill="1" applyBorder="1" applyAlignment="1">
      <alignment vertical="center"/>
    </xf>
    <xf numFmtId="168" fontId="14" fillId="0" borderId="59" xfId="2" applyNumberFormat="1" applyFont="1" applyFill="1" applyBorder="1" applyAlignment="1">
      <alignment vertical="center"/>
    </xf>
    <xf numFmtId="4" fontId="15" fillId="0" borderId="34" xfId="3" applyNumberFormat="1" applyFont="1" applyFill="1" applyBorder="1" applyAlignment="1">
      <alignment vertical="center"/>
    </xf>
    <xf numFmtId="168" fontId="14" fillId="0" borderId="35" xfId="2" applyNumberFormat="1" applyFont="1" applyFill="1" applyBorder="1" applyAlignment="1">
      <alignment vertical="center"/>
    </xf>
    <xf numFmtId="3" fontId="14" fillId="0" borderId="35" xfId="2" applyNumberFormat="1" applyFont="1" applyFill="1" applyBorder="1" applyAlignment="1">
      <alignment vertical="center"/>
    </xf>
    <xf numFmtId="4" fontId="15" fillId="0" borderId="51" xfId="3" applyNumberFormat="1" applyFont="1" applyFill="1" applyBorder="1" applyAlignment="1">
      <alignment vertical="center"/>
    </xf>
    <xf numFmtId="43" fontId="16" fillId="6" borderId="4" xfId="3" applyFont="1" applyFill="1" applyBorder="1" applyAlignment="1">
      <alignment horizontal="left" vertical="center"/>
    </xf>
    <xf numFmtId="43" fontId="19" fillId="6" borderId="32" xfId="3" applyFont="1" applyFill="1" applyBorder="1" applyAlignment="1">
      <alignment horizontal="center" vertical="center"/>
    </xf>
    <xf numFmtId="4" fontId="14" fillId="6" borderId="60" xfId="3" applyNumberFormat="1" applyFont="1" applyFill="1" applyBorder="1" applyAlignment="1">
      <alignment vertical="center"/>
    </xf>
    <xf numFmtId="4" fontId="14" fillId="6" borderId="4" xfId="3" applyNumberFormat="1" applyFont="1" applyFill="1" applyBorder="1" applyAlignment="1">
      <alignment vertical="center"/>
    </xf>
    <xf numFmtId="4" fontId="22" fillId="6" borderId="2" xfId="3" applyNumberFormat="1" applyFont="1" applyFill="1" applyBorder="1" applyAlignment="1">
      <alignment vertical="center"/>
    </xf>
    <xf numFmtId="4" fontId="14" fillId="6" borderId="49" xfId="3" applyNumberFormat="1" applyFont="1" applyFill="1" applyBorder="1" applyAlignment="1">
      <alignment vertical="center"/>
    </xf>
    <xf numFmtId="0" fontId="18" fillId="5" borderId="56" xfId="2" applyFont="1" applyFill="1" applyBorder="1" applyAlignment="1">
      <alignment horizontal="center" vertical="center"/>
    </xf>
    <xf numFmtId="0" fontId="18" fillId="5" borderId="4" xfId="2" applyFont="1" applyFill="1" applyBorder="1" applyAlignment="1">
      <alignment horizontal="center" vertical="center"/>
    </xf>
    <xf numFmtId="0" fontId="27" fillId="5" borderId="27" xfId="2" applyFont="1" applyFill="1" applyBorder="1" applyAlignment="1">
      <alignment horizontal="center" vertical="center"/>
    </xf>
    <xf numFmtId="3" fontId="14" fillId="0" borderId="57" xfId="3" applyNumberFormat="1" applyFont="1" applyFill="1" applyBorder="1" applyAlignment="1">
      <alignment vertical="center"/>
    </xf>
    <xf numFmtId="3" fontId="14" fillId="0" borderId="12" xfId="3" applyNumberFormat="1" applyFont="1" applyFill="1" applyBorder="1" applyAlignment="1">
      <alignment vertical="center"/>
    </xf>
    <xf numFmtId="3" fontId="14" fillId="0" borderId="61" xfId="3" applyNumberFormat="1" applyFont="1" applyFill="1" applyBorder="1" applyAlignment="1">
      <alignment vertical="center"/>
    </xf>
    <xf numFmtId="3" fontId="14" fillId="0" borderId="52" xfId="3" applyNumberFormat="1" applyFont="1" applyFill="1" applyBorder="1" applyAlignment="1">
      <alignment vertical="center"/>
    </xf>
    <xf numFmtId="43" fontId="16" fillId="6" borderId="38" xfId="3" applyFont="1" applyFill="1" applyBorder="1" applyAlignment="1">
      <alignment horizontal="left" vertical="center"/>
    </xf>
    <xf numFmtId="43" fontId="19" fillId="6" borderId="30" xfId="3" applyFont="1" applyFill="1" applyBorder="1" applyAlignment="1">
      <alignment horizontal="center" vertical="center"/>
    </xf>
    <xf numFmtId="4" fontId="14" fillId="6" borderId="62" xfId="3" applyNumberFormat="1" applyFont="1" applyFill="1" applyBorder="1" applyAlignment="1">
      <alignment vertical="center"/>
    </xf>
    <xf numFmtId="4" fontId="14" fillId="6" borderId="38" xfId="3" applyNumberFormat="1" applyFont="1" applyFill="1" applyBorder="1" applyAlignment="1">
      <alignment vertical="center"/>
    </xf>
    <xf numFmtId="4" fontId="22" fillId="6" borderId="29" xfId="3" applyNumberFormat="1" applyFont="1" applyFill="1" applyBorder="1" applyAlignment="1">
      <alignment vertical="center"/>
    </xf>
    <xf numFmtId="4" fontId="14" fillId="6" borderId="31" xfId="3" applyNumberFormat="1" applyFont="1" applyFill="1" applyBorder="1" applyAlignment="1">
      <alignment vertical="center"/>
    </xf>
    <xf numFmtId="3" fontId="14" fillId="0" borderId="35" xfId="3" applyNumberFormat="1" applyFont="1" applyFill="1" applyBorder="1" applyAlignment="1">
      <alignment vertical="center"/>
    </xf>
    <xf numFmtId="43" fontId="16" fillId="0" borderId="0" xfId="3" applyFont="1" applyFill="1" applyBorder="1" applyAlignment="1">
      <alignment horizontal="left" vertical="center"/>
    </xf>
    <xf numFmtId="43" fontId="19" fillId="0" borderId="0" xfId="3" applyFont="1" applyFill="1" applyBorder="1" applyAlignment="1">
      <alignment horizontal="center" vertical="center"/>
    </xf>
    <xf numFmtId="4" fontId="14" fillId="0" borderId="0" xfId="3" applyNumberFormat="1" applyFont="1" applyFill="1" applyBorder="1" applyAlignment="1">
      <alignment vertical="center"/>
    </xf>
    <xf numFmtId="4" fontId="22" fillId="0" borderId="0" xfId="3" applyNumberFormat="1" applyFont="1" applyFill="1" applyBorder="1" applyAlignment="1">
      <alignment vertical="center"/>
    </xf>
    <xf numFmtId="4" fontId="28" fillId="0" borderId="14" xfId="3" applyNumberFormat="1" applyFont="1" applyFill="1" applyBorder="1" applyAlignment="1">
      <alignment vertical="center"/>
    </xf>
    <xf numFmtId="4" fontId="28" fillId="0" borderId="51" xfId="3" applyNumberFormat="1" applyFont="1" applyFill="1" applyBorder="1" applyAlignment="1">
      <alignment vertical="center"/>
    </xf>
    <xf numFmtId="3" fontId="14" fillId="0" borderId="6" xfId="2" applyNumberFormat="1" applyFont="1" applyFill="1" applyBorder="1" applyAlignment="1">
      <alignment horizontal="right" vertical="center"/>
    </xf>
    <xf numFmtId="3" fontId="14" fillId="0" borderId="12" xfId="2" applyNumberFormat="1" applyFont="1" applyFill="1" applyBorder="1" applyAlignment="1">
      <alignment horizontal="right" vertical="center"/>
    </xf>
    <xf numFmtId="3" fontId="14" fillId="0" borderId="35" xfId="2" applyNumberFormat="1" applyFont="1" applyFill="1" applyBorder="1" applyAlignment="1">
      <alignment horizontal="right" vertical="center"/>
    </xf>
    <xf numFmtId="4" fontId="14" fillId="6" borderId="41" xfId="3" applyNumberFormat="1" applyFont="1" applyFill="1" applyBorder="1" applyAlignment="1">
      <alignment vertical="center"/>
    </xf>
    <xf numFmtId="43" fontId="14" fillId="0" borderId="0" xfId="1" applyFont="1" applyFill="1" applyAlignment="1">
      <alignment horizontal="center" vertical="center"/>
    </xf>
    <xf numFmtId="4" fontId="14" fillId="0" borderId="13" xfId="1" applyNumberFormat="1" applyFont="1" applyFill="1" applyBorder="1" applyAlignment="1">
      <alignment vertical="center"/>
    </xf>
    <xf numFmtId="43" fontId="14" fillId="7" borderId="7" xfId="1" applyFont="1" applyFill="1" applyBorder="1" applyAlignment="1">
      <alignment vertical="center"/>
    </xf>
    <xf numFmtId="4" fontId="14" fillId="0" borderId="14" xfId="1" applyNumberFormat="1" applyFont="1" applyFill="1" applyBorder="1" applyAlignment="1">
      <alignment vertical="center"/>
    </xf>
    <xf numFmtId="43" fontId="14" fillId="0" borderId="12" xfId="1" applyFont="1" applyFill="1" applyBorder="1" applyAlignment="1">
      <alignment horizontal="center" vertical="center"/>
    </xf>
    <xf numFmtId="43" fontId="14" fillId="0" borderId="43" xfId="1" applyFont="1" applyFill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3" fontId="16" fillId="14" borderId="31" xfId="1" applyNumberFormat="1" applyFont="1" applyFill="1" applyBorder="1" applyAlignment="1">
      <alignment vertical="center"/>
    </xf>
    <xf numFmtId="4" fontId="18" fillId="0" borderId="0" xfId="0" applyNumberFormat="1" applyFont="1" applyAlignment="1">
      <alignment vertical="center"/>
    </xf>
    <xf numFmtId="4" fontId="14" fillId="0" borderId="0" xfId="0" applyNumberFormat="1" applyFont="1" applyBorder="1" applyAlignment="1">
      <alignment vertical="center"/>
    </xf>
    <xf numFmtId="43" fontId="14" fillId="0" borderId="7" xfId="1" applyFont="1" applyFill="1" applyBorder="1" applyAlignment="1">
      <alignment horizontal="center" vertical="center"/>
    </xf>
    <xf numFmtId="4" fontId="14" fillId="0" borderId="15" xfId="1" applyNumberFormat="1" applyFont="1" applyFill="1" applyBorder="1" applyAlignment="1">
      <alignment vertical="center"/>
    </xf>
    <xf numFmtId="4" fontId="14" fillId="0" borderId="13" xfId="1" applyNumberFormat="1" applyFont="1" applyFill="1" applyBorder="1" applyAlignment="1">
      <alignment horizontal="right" vertical="center"/>
    </xf>
    <xf numFmtId="49" fontId="15" fillId="0" borderId="17" xfId="1" applyNumberFormat="1" applyFont="1" applyFill="1" applyBorder="1" applyAlignment="1">
      <alignment horizontal="center" vertical="center"/>
    </xf>
    <xf numFmtId="49" fontId="15" fillId="0" borderId="8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49" fontId="15" fillId="0" borderId="8" xfId="1" applyNumberFormat="1" applyFont="1" applyBorder="1" applyAlignment="1">
      <alignment horizontal="left" vertical="center"/>
    </xf>
    <xf numFmtId="49" fontId="15" fillId="4" borderId="8" xfId="1" applyNumberFormat="1" applyFont="1" applyFill="1" applyBorder="1" applyAlignment="1">
      <alignment horizontal="left" vertical="center"/>
    </xf>
    <xf numFmtId="4" fontId="14" fillId="0" borderId="12" xfId="1" applyNumberFormat="1" applyFont="1" applyFill="1" applyBorder="1" applyAlignment="1">
      <alignment horizontal="right" vertical="center"/>
    </xf>
    <xf numFmtId="43" fontId="14" fillId="4" borderId="13" xfId="1" applyFont="1" applyFill="1" applyBorder="1" applyAlignment="1">
      <alignment vertical="center"/>
    </xf>
    <xf numFmtId="0" fontId="0" fillId="4" borderId="0" xfId="0" applyFill="1" applyAlignment="1">
      <alignment vertical="center"/>
    </xf>
    <xf numFmtId="43" fontId="15" fillId="4" borderId="15" xfId="1" applyFont="1" applyFill="1" applyBorder="1" applyAlignment="1">
      <alignment horizontal="center"/>
    </xf>
    <xf numFmtId="43" fontId="14" fillId="0" borderId="8" xfId="1" applyFont="1" applyBorder="1" applyAlignment="1">
      <alignment horizontal="center" vertical="center"/>
    </xf>
    <xf numFmtId="43" fontId="12" fillId="0" borderId="43" xfId="1" applyFont="1" applyFill="1" applyBorder="1" applyAlignment="1">
      <alignment horizontal="center" vertical="center"/>
    </xf>
    <xf numFmtId="4" fontId="14" fillId="0" borderId="47" xfId="1" applyNumberFormat="1" applyFont="1" applyBorder="1" applyAlignment="1">
      <alignment vertical="center"/>
    </xf>
    <xf numFmtId="4" fontId="14" fillId="4" borderId="47" xfId="1" applyNumberFormat="1" applyFont="1" applyFill="1" applyBorder="1" applyAlignment="1">
      <alignment vertical="center"/>
    </xf>
    <xf numFmtId="4" fontId="14" fillId="5" borderId="44" xfId="1" applyNumberFormat="1" applyFont="1" applyFill="1" applyBorder="1" applyAlignment="1">
      <alignment vertical="center"/>
    </xf>
    <xf numFmtId="4" fontId="0" fillId="0" borderId="47" xfId="0" applyNumberFormat="1" applyBorder="1" applyAlignment="1">
      <alignment vertical="center"/>
    </xf>
    <xf numFmtId="165" fontId="0" fillId="0" borderId="44" xfId="0" applyNumberFormat="1" applyBorder="1" applyAlignment="1">
      <alignment vertical="center"/>
    </xf>
    <xf numFmtId="43" fontId="12" fillId="0" borderId="15" xfId="1" applyFont="1" applyFill="1" applyBorder="1" applyAlignment="1">
      <alignment horizontal="center" vertical="center"/>
    </xf>
    <xf numFmtId="4" fontId="16" fillId="6" borderId="64" xfId="1" applyNumberFormat="1" applyFont="1" applyFill="1" applyBorder="1" applyAlignment="1">
      <alignment vertical="center"/>
    </xf>
    <xf numFmtId="4" fontId="14" fillId="5" borderId="63" xfId="1" applyNumberFormat="1" applyFont="1" applyFill="1" applyBorder="1" applyAlignment="1">
      <alignment vertical="center"/>
    </xf>
    <xf numFmtId="4" fontId="0" fillId="0" borderId="15" xfId="0" applyNumberFormat="1" applyBorder="1" applyAlignment="1">
      <alignment vertical="center"/>
    </xf>
    <xf numFmtId="165" fontId="0" fillId="0" borderId="63" xfId="0" applyNumberFormat="1" applyBorder="1" applyAlignment="1">
      <alignment vertical="center"/>
    </xf>
    <xf numFmtId="2" fontId="0" fillId="0" borderId="31" xfId="0" applyNumberFormat="1" applyBorder="1" applyAlignment="1">
      <alignment vertical="center"/>
    </xf>
    <xf numFmtId="2" fontId="0" fillId="0" borderId="53" xfId="0" applyNumberFormat="1" applyBorder="1" applyAlignment="1">
      <alignment vertical="center"/>
    </xf>
    <xf numFmtId="4" fontId="14" fillId="0" borderId="47" xfId="1" applyNumberFormat="1" applyFont="1" applyFill="1" applyBorder="1" applyAlignment="1">
      <alignment vertical="center"/>
    </xf>
    <xf numFmtId="4" fontId="16" fillId="0" borderId="12" xfId="1" applyNumberFormat="1" applyFont="1" applyFill="1" applyBorder="1" applyAlignment="1">
      <alignment vertical="center"/>
    </xf>
    <xf numFmtId="4" fontId="16" fillId="0" borderId="17" xfId="1" applyNumberFormat="1" applyFont="1" applyFill="1" applyBorder="1" applyAlignment="1">
      <alignment vertical="center"/>
    </xf>
    <xf numFmtId="4" fontId="0" fillId="5" borderId="12" xfId="0" applyNumberFormat="1" applyFill="1" applyBorder="1" applyAlignment="1">
      <alignment vertical="center"/>
    </xf>
    <xf numFmtId="0" fontId="0" fillId="15" borderId="0" xfId="0" applyFill="1" applyAlignment="1">
      <alignment vertical="center"/>
    </xf>
    <xf numFmtId="4" fontId="0" fillId="0" borderId="12" xfId="0" applyNumberFormat="1" applyFill="1" applyBorder="1" applyAlignment="1">
      <alignment vertical="center"/>
    </xf>
    <xf numFmtId="43" fontId="14" fillId="0" borderId="6" xfId="1" applyFont="1" applyFill="1" applyBorder="1" applyAlignment="1">
      <alignment vertical="center"/>
    </xf>
    <xf numFmtId="43" fontId="14" fillId="0" borderId="7" xfId="1" applyFont="1" applyFill="1" applyBorder="1" applyAlignment="1">
      <alignment vertical="center"/>
    </xf>
    <xf numFmtId="43" fontId="12" fillId="0" borderId="7" xfId="1" applyFont="1" applyFill="1" applyBorder="1" applyAlignment="1">
      <alignment horizontal="center" vertical="center" wrapText="1"/>
    </xf>
    <xf numFmtId="43" fontId="11" fillId="0" borderId="8" xfId="1" applyFont="1" applyFill="1" applyBorder="1" applyAlignment="1">
      <alignment horizontal="center" vertical="center" wrapText="1"/>
    </xf>
    <xf numFmtId="165" fontId="0" fillId="0" borderId="37" xfId="0" applyNumberFormat="1" applyBorder="1" applyAlignment="1">
      <alignment vertical="center"/>
    </xf>
    <xf numFmtId="43" fontId="12" fillId="0" borderId="13" xfId="1" applyFont="1" applyFill="1" applyBorder="1" applyAlignment="1">
      <alignment horizontal="center" vertical="center"/>
    </xf>
    <xf numFmtId="4" fontId="0" fillId="0" borderId="57" xfId="0" applyNumberFormat="1" applyFill="1" applyBorder="1" applyAlignment="1">
      <alignment vertical="center"/>
    </xf>
    <xf numFmtId="165" fontId="0" fillId="0" borderId="59" xfId="0" applyNumberFormat="1" applyBorder="1" applyAlignment="1">
      <alignment vertical="center"/>
    </xf>
    <xf numFmtId="4" fontId="16" fillId="5" borderId="57" xfId="1" applyNumberFormat="1" applyFont="1" applyFill="1" applyBorder="1" applyAlignment="1">
      <alignment vertical="center"/>
    </xf>
    <xf numFmtId="4" fontId="16" fillId="5" borderId="59" xfId="1" applyNumberFormat="1" applyFont="1" applyFill="1" applyBorder="1" applyAlignment="1">
      <alignment vertical="center"/>
    </xf>
    <xf numFmtId="4" fontId="16" fillId="6" borderId="60" xfId="1" applyNumberFormat="1" applyFont="1" applyFill="1" applyBorder="1" applyAlignment="1">
      <alignment vertical="center"/>
    </xf>
    <xf numFmtId="4" fontId="14" fillId="5" borderId="33" xfId="1" applyNumberFormat="1" applyFont="1" applyFill="1" applyBorder="1" applyAlignment="1">
      <alignment vertical="center"/>
    </xf>
    <xf numFmtId="4" fontId="14" fillId="3" borderId="13" xfId="1" applyNumberFormat="1" applyFont="1" applyFill="1" applyBorder="1" applyAlignment="1">
      <alignment vertical="center"/>
    </xf>
    <xf numFmtId="4" fontId="16" fillId="5" borderId="18" xfId="1" applyNumberFormat="1" applyFont="1" applyFill="1" applyBorder="1" applyAlignment="1">
      <alignment vertical="center"/>
    </xf>
    <xf numFmtId="4" fontId="14" fillId="7" borderId="6" xfId="1" applyNumberFormat="1" applyFont="1" applyFill="1" applyBorder="1" applyAlignment="1">
      <alignment vertical="center"/>
    </xf>
    <xf numFmtId="43" fontId="33" fillId="7" borderId="17" xfId="1" applyFont="1" applyFill="1" applyBorder="1" applyAlignment="1">
      <alignment vertical="center"/>
    </xf>
    <xf numFmtId="43" fontId="34" fillId="7" borderId="17" xfId="1" applyFont="1" applyFill="1" applyBorder="1" applyAlignment="1">
      <alignment vertical="center"/>
    </xf>
    <xf numFmtId="43" fontId="35" fillId="7" borderId="17" xfId="1" applyFont="1" applyFill="1" applyBorder="1" applyAlignment="1">
      <alignment vertical="center"/>
    </xf>
    <xf numFmtId="43" fontId="16" fillId="7" borderId="17" xfId="1" applyFont="1" applyFill="1" applyBorder="1" applyAlignment="1">
      <alignment vertical="center"/>
    </xf>
    <xf numFmtId="169" fontId="16" fillId="6" borderId="4" xfId="1" applyNumberFormat="1" applyFont="1" applyFill="1" applyBorder="1" applyAlignment="1">
      <alignment vertical="center"/>
    </xf>
    <xf numFmtId="167" fontId="26" fillId="0" borderId="0" xfId="0" applyNumberFormat="1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43" fontId="11" fillId="0" borderId="1" xfId="1" applyFont="1" applyFill="1" applyBorder="1" applyAlignment="1">
      <alignment horizontal="center" vertical="center" wrapText="1"/>
    </xf>
    <xf numFmtId="43" fontId="11" fillId="0" borderId="2" xfId="1" applyFont="1" applyFill="1" applyBorder="1" applyAlignment="1">
      <alignment horizontal="center" vertical="center" wrapText="1"/>
    </xf>
    <xf numFmtId="43" fontId="12" fillId="7" borderId="1" xfId="1" applyFont="1" applyFill="1" applyBorder="1" applyAlignment="1">
      <alignment horizontal="center" vertical="center" wrapText="1"/>
    </xf>
    <xf numFmtId="43" fontId="12" fillId="7" borderId="2" xfId="1" applyFont="1" applyFill="1" applyBorder="1" applyAlignment="1">
      <alignment horizontal="center" vertical="center" wrapText="1"/>
    </xf>
    <xf numFmtId="43" fontId="11" fillId="0" borderId="10" xfId="1" applyFont="1" applyFill="1" applyBorder="1" applyAlignment="1">
      <alignment horizontal="center" vertical="center"/>
    </xf>
    <xf numFmtId="43" fontId="11" fillId="0" borderId="11" xfId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 wrapText="1"/>
    </xf>
    <xf numFmtId="43" fontId="12" fillId="0" borderId="2" xfId="1" applyFont="1" applyFill="1" applyBorder="1" applyAlignment="1">
      <alignment horizontal="center" vertical="center" wrapText="1"/>
    </xf>
    <xf numFmtId="43" fontId="16" fillId="0" borderId="18" xfId="1" applyFont="1" applyFill="1" applyBorder="1" applyAlignment="1">
      <alignment horizontal="left" vertical="center"/>
    </xf>
    <xf numFmtId="43" fontId="16" fillId="0" borderId="14" xfId="1" applyFont="1" applyFill="1" applyBorder="1" applyAlignment="1">
      <alignment horizontal="left" vertical="center"/>
    </xf>
    <xf numFmtId="43" fontId="16" fillId="0" borderId="50" xfId="1" applyFont="1" applyFill="1" applyBorder="1" applyAlignment="1">
      <alignment horizontal="left" vertical="center"/>
    </xf>
    <xf numFmtId="43" fontId="16" fillId="0" borderId="51" xfId="1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center" vertical="center"/>
    </xf>
    <xf numFmtId="17" fontId="13" fillId="0" borderId="1" xfId="0" applyNumberFormat="1" applyFont="1" applyFill="1" applyBorder="1" applyAlignment="1">
      <alignment horizontal="center" vertical="center"/>
    </xf>
    <xf numFmtId="17" fontId="13" fillId="0" borderId="2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17" fontId="16" fillId="0" borderId="46" xfId="0" applyNumberFormat="1" applyFont="1" applyFill="1" applyBorder="1" applyAlignment="1">
      <alignment horizontal="center" vertical="center"/>
    </xf>
    <xf numFmtId="17" fontId="16" fillId="0" borderId="45" xfId="0" applyNumberFormat="1" applyFont="1" applyFill="1" applyBorder="1" applyAlignment="1">
      <alignment horizontal="center" vertical="center"/>
    </xf>
    <xf numFmtId="43" fontId="16" fillId="7" borderId="48" xfId="1" applyFont="1" applyFill="1" applyBorder="1" applyAlignment="1">
      <alignment horizontal="center" vertical="center" wrapText="1"/>
    </xf>
    <xf numFmtId="43" fontId="16" fillId="7" borderId="11" xfId="1" applyFont="1" applyFill="1" applyBorder="1" applyAlignment="1">
      <alignment horizontal="center" vertical="center" wrapText="1"/>
    </xf>
    <xf numFmtId="17" fontId="16" fillId="0" borderId="27" xfId="0" applyNumberFormat="1" applyFont="1" applyFill="1" applyBorder="1" applyAlignment="1">
      <alignment horizontal="center" vertical="center" wrapText="1"/>
    </xf>
    <xf numFmtId="17" fontId="16" fillId="0" borderId="8" xfId="0" applyNumberFormat="1" applyFont="1" applyFill="1" applyBorder="1" applyAlignment="1">
      <alignment horizontal="center" vertical="center" wrapText="1"/>
    </xf>
    <xf numFmtId="43" fontId="16" fillId="0" borderId="18" xfId="3" applyFont="1" applyFill="1" applyBorder="1" applyAlignment="1">
      <alignment horizontal="left" vertical="center"/>
    </xf>
    <xf numFmtId="43" fontId="16" fillId="0" borderId="47" xfId="3" applyFont="1" applyFill="1" applyBorder="1" applyAlignment="1">
      <alignment horizontal="left" vertical="center"/>
    </xf>
    <xf numFmtId="43" fontId="16" fillId="0" borderId="50" xfId="3" applyFont="1" applyFill="1" applyBorder="1" applyAlignment="1">
      <alignment horizontal="left" vertical="center"/>
    </xf>
    <xf numFmtId="43" fontId="16" fillId="0" borderId="58" xfId="3" applyFont="1" applyFill="1" applyBorder="1" applyAlignment="1">
      <alignment horizontal="left" vertical="center"/>
    </xf>
    <xf numFmtId="0" fontId="9" fillId="5" borderId="1" xfId="2" applyFont="1" applyFill="1" applyBorder="1" applyAlignment="1">
      <alignment horizontal="left" vertical="center"/>
    </xf>
    <xf numFmtId="0" fontId="9" fillId="5" borderId="3" xfId="2" applyFont="1" applyFill="1" applyBorder="1" applyAlignment="1">
      <alignment horizontal="left" vertical="center"/>
    </xf>
    <xf numFmtId="43" fontId="16" fillId="0" borderId="45" xfId="3" applyFont="1" applyFill="1" applyBorder="1" applyAlignment="1">
      <alignment horizontal="left" vertical="center"/>
    </xf>
    <xf numFmtId="43" fontId="16" fillId="0" borderId="43" xfId="3" applyFont="1" applyFill="1" applyBorder="1" applyAlignment="1">
      <alignment horizontal="left" vertical="center"/>
    </xf>
    <xf numFmtId="0" fontId="9" fillId="5" borderId="2" xfId="2" applyFont="1" applyFill="1" applyBorder="1" applyAlignment="1">
      <alignment horizontal="left" vertical="center"/>
    </xf>
    <xf numFmtId="43" fontId="16" fillId="0" borderId="14" xfId="3" applyFont="1" applyFill="1" applyBorder="1" applyAlignment="1">
      <alignment horizontal="left" vertical="center"/>
    </xf>
    <xf numFmtId="0" fontId="9" fillId="13" borderId="1" xfId="2" applyFont="1" applyFill="1" applyBorder="1" applyAlignment="1">
      <alignment horizontal="left" vertical="center"/>
    </xf>
    <xf numFmtId="0" fontId="9" fillId="13" borderId="3" xfId="2" applyFont="1" applyFill="1" applyBorder="1" applyAlignment="1">
      <alignment horizontal="left" vertical="center"/>
    </xf>
  </cellXfs>
  <cellStyles count="4">
    <cellStyle name="Komma" xfId="1" builtinId="3"/>
    <cellStyle name="Komma 2" xfId="3" xr:uid="{00000000-0005-0000-0000-000001000000}"/>
    <cellStyle name="Standard" xfId="0" builtinId="0"/>
    <cellStyle name="Standard 2" xfId="2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5"/>
  <sheetViews>
    <sheetView zoomScale="90" zoomScaleNormal="90" workbookViewId="0">
      <pane ySplit="4" topLeftCell="A23" activePane="bottomLeft" state="frozen"/>
      <selection pane="bottomLeft" activeCell="S48" sqref="S48"/>
    </sheetView>
  </sheetViews>
  <sheetFormatPr baseColWidth="10" defaultColWidth="11.42578125" defaultRowHeight="15"/>
  <cols>
    <col min="1" max="1" width="9.28515625" style="82" customWidth="1"/>
    <col min="2" max="2" width="9.140625" style="2" customWidth="1"/>
    <col min="3" max="3" width="11.7109375" style="2" customWidth="1"/>
    <col min="4" max="4" width="12.28515625" style="2" bestFit="1" customWidth="1"/>
    <col min="5" max="6" width="11.7109375" style="2" customWidth="1"/>
    <col min="7" max="10" width="11.7109375" style="6" customWidth="1"/>
    <col min="11" max="16" width="11.7109375" style="2" customWidth="1"/>
    <col min="17" max="17" width="12.7109375" style="2" customWidth="1"/>
    <col min="18" max="18" width="14.140625" style="2" bestFit="1" customWidth="1"/>
    <col min="19" max="20" width="11.7109375" style="2" customWidth="1"/>
    <col min="21" max="22" width="12.7109375" style="2" customWidth="1"/>
    <col min="23" max="23" width="18.7109375" style="2" customWidth="1"/>
    <col min="24" max="24" width="5.7109375" style="2" customWidth="1"/>
    <col min="25" max="25" width="5.140625" style="4" customWidth="1"/>
    <col min="26" max="26" width="24.28515625" style="4" bestFit="1" customWidth="1"/>
    <col min="27" max="16384" width="11.42578125" style="2"/>
  </cols>
  <sheetData>
    <row r="1" spans="1:26" ht="34.15" customHeight="1">
      <c r="A1" s="1" t="s">
        <v>55</v>
      </c>
      <c r="G1" s="2"/>
      <c r="H1" s="307">
        <v>44562</v>
      </c>
      <c r="I1" s="307"/>
      <c r="J1" s="307"/>
      <c r="K1" s="307"/>
    </row>
    <row r="2" spans="1:26" ht="21" thickBot="1">
      <c r="A2" s="5"/>
    </row>
    <row r="3" spans="1:26" s="8" customFormat="1" ht="61.5" customHeight="1" thickBot="1">
      <c r="A3" s="7"/>
      <c r="C3" s="308" t="s">
        <v>20</v>
      </c>
      <c r="D3" s="309"/>
      <c r="E3" s="308" t="s">
        <v>23</v>
      </c>
      <c r="F3" s="309"/>
      <c r="G3" s="308" t="s">
        <v>24</v>
      </c>
      <c r="H3" s="309"/>
      <c r="I3" s="308" t="s">
        <v>53</v>
      </c>
      <c r="J3" s="309"/>
      <c r="K3" s="308" t="s">
        <v>25</v>
      </c>
      <c r="L3" s="309"/>
      <c r="M3" s="308" t="s">
        <v>30</v>
      </c>
      <c r="N3" s="309"/>
      <c r="O3" s="316" t="s">
        <v>2</v>
      </c>
      <c r="P3" s="316"/>
      <c r="Q3" s="310" t="s">
        <v>29</v>
      </c>
      <c r="R3" s="311"/>
      <c r="S3" s="308" t="s">
        <v>26</v>
      </c>
      <c r="T3" s="309"/>
      <c r="U3" s="312" t="s">
        <v>27</v>
      </c>
      <c r="V3" s="313"/>
      <c r="W3" s="308" t="s">
        <v>0</v>
      </c>
      <c r="X3" s="316"/>
      <c r="Y3" s="316"/>
      <c r="Z3" s="309"/>
    </row>
    <row r="4" spans="1:26" s="4" customFormat="1" ht="18.600000000000001" customHeight="1">
      <c r="A4" s="9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22</v>
      </c>
      <c r="N4" s="12" t="s">
        <v>21</v>
      </c>
      <c r="O4" s="87" t="s">
        <v>22</v>
      </c>
      <c r="P4" s="12" t="s">
        <v>21</v>
      </c>
      <c r="Q4" s="87" t="s">
        <v>22</v>
      </c>
      <c r="R4" s="12" t="s">
        <v>21</v>
      </c>
      <c r="S4" s="11" t="s">
        <v>22</v>
      </c>
      <c r="T4" s="12" t="s">
        <v>21</v>
      </c>
      <c r="U4" s="111" t="s">
        <v>22</v>
      </c>
      <c r="V4" s="112" t="s">
        <v>21</v>
      </c>
      <c r="W4" s="13" t="s">
        <v>3</v>
      </c>
      <c r="X4" s="314" t="s">
        <v>4</v>
      </c>
      <c r="Y4" s="315"/>
      <c r="Z4" s="14" t="s">
        <v>5</v>
      </c>
    </row>
    <row r="5" spans="1:26" ht="18.600000000000001" customHeight="1">
      <c r="A5" s="23">
        <v>1</v>
      </c>
      <c r="B5" s="24" t="s">
        <v>8</v>
      </c>
      <c r="C5" s="25">
        <v>5675.8</v>
      </c>
      <c r="D5" s="26">
        <v>2096.7741900000001</v>
      </c>
      <c r="E5" s="25">
        <v>1793.6</v>
      </c>
      <c r="F5" s="27">
        <v>29.032250000000001</v>
      </c>
      <c r="G5" s="28">
        <v>480</v>
      </c>
      <c r="H5" s="27">
        <v>56.451599999999999</v>
      </c>
      <c r="I5" s="28">
        <v>0</v>
      </c>
      <c r="J5" s="27">
        <v>0</v>
      </c>
      <c r="K5" s="25">
        <v>735.6</v>
      </c>
      <c r="L5" s="89">
        <v>0</v>
      </c>
      <c r="M5" s="25">
        <v>0</v>
      </c>
      <c r="N5" s="26">
        <v>0</v>
      </c>
      <c r="O5" s="25">
        <v>290.60000000000002</v>
      </c>
      <c r="P5" s="26">
        <v>385.80644999999998</v>
      </c>
      <c r="Q5" s="188">
        <f>SUM(C5+E5+G5+I5+K5+M5+O5)</f>
        <v>8975.6</v>
      </c>
      <c r="R5" s="93">
        <f>SUM(D5+F5+H5+J5+L5+N5+P5)</f>
        <v>2568.0644900000002</v>
      </c>
      <c r="S5" s="25"/>
      <c r="T5" s="26"/>
      <c r="U5" s="95">
        <f>SUM(Q5+S5)</f>
        <v>8975.6</v>
      </c>
      <c r="V5" s="98">
        <f>SUM(R5+T5)</f>
        <v>2568.0644900000002</v>
      </c>
      <c r="W5" s="96" t="s">
        <v>60</v>
      </c>
      <c r="X5" s="30">
        <v>12</v>
      </c>
      <c r="Y5" s="31" t="s">
        <v>7</v>
      </c>
      <c r="Z5" s="32"/>
    </row>
    <row r="6" spans="1:26" ht="18.600000000000001" customHeight="1">
      <c r="A6" s="23">
        <v>2</v>
      </c>
      <c r="B6" s="24" t="s">
        <v>9</v>
      </c>
      <c r="C6" s="25">
        <v>4336.6000000000004</v>
      </c>
      <c r="D6" s="26">
        <v>2096.7741900000001</v>
      </c>
      <c r="E6" s="25">
        <v>34.6</v>
      </c>
      <c r="F6" s="27">
        <v>29.032250000000001</v>
      </c>
      <c r="G6" s="28">
        <v>70.2</v>
      </c>
      <c r="H6" s="27">
        <v>56.451599999999999</v>
      </c>
      <c r="I6" s="28">
        <v>0</v>
      </c>
      <c r="J6" s="27">
        <v>0</v>
      </c>
      <c r="K6" s="25">
        <v>564.70000000000005</v>
      </c>
      <c r="L6" s="89">
        <v>0</v>
      </c>
      <c r="M6" s="25">
        <v>0</v>
      </c>
      <c r="N6" s="26">
        <v>0</v>
      </c>
      <c r="O6" s="25">
        <v>0</v>
      </c>
      <c r="P6" s="26">
        <v>385.80644999999998</v>
      </c>
      <c r="Q6" s="188">
        <f>SUM(C6+E6+G6+I6+K6+M6+O6)</f>
        <v>5006.1000000000004</v>
      </c>
      <c r="R6" s="93">
        <f>SUM(D6+F6+H6+J6+L6+N6+P6)</f>
        <v>2568.0644900000002</v>
      </c>
      <c r="S6" s="25"/>
      <c r="T6" s="26"/>
      <c r="U6" s="95">
        <f>SUM(Q6+S6)</f>
        <v>5006.1000000000004</v>
      </c>
      <c r="V6" s="98">
        <f>SUM(R6+T6)</f>
        <v>2568.0644900000002</v>
      </c>
      <c r="W6" s="96" t="s">
        <v>59</v>
      </c>
      <c r="X6" s="30">
        <v>8</v>
      </c>
      <c r="Y6" s="31" t="s">
        <v>7</v>
      </c>
      <c r="Z6" s="32"/>
    </row>
    <row r="7" spans="1:26" s="43" customFormat="1" ht="18.600000000000001" customHeight="1">
      <c r="A7" s="33" t="s">
        <v>10</v>
      </c>
      <c r="B7" s="34">
        <v>52</v>
      </c>
      <c r="C7" s="35">
        <f t="shared" ref="C7:V7" si="0">SUM(C5:C6)</f>
        <v>10012.400000000001</v>
      </c>
      <c r="D7" s="36">
        <f t="shared" si="0"/>
        <v>4193.5483800000002</v>
      </c>
      <c r="E7" s="35">
        <f t="shared" si="0"/>
        <v>1828.1999999999998</v>
      </c>
      <c r="F7" s="37">
        <f t="shared" si="0"/>
        <v>58.064500000000002</v>
      </c>
      <c r="G7" s="38">
        <f t="shared" si="0"/>
        <v>550.20000000000005</v>
      </c>
      <c r="H7" s="37">
        <f t="shared" si="0"/>
        <v>112.9032</v>
      </c>
      <c r="I7" s="38">
        <f t="shared" si="0"/>
        <v>0</v>
      </c>
      <c r="J7" s="37">
        <f t="shared" si="0"/>
        <v>0</v>
      </c>
      <c r="K7" s="35">
        <f t="shared" si="0"/>
        <v>1300.3000000000002</v>
      </c>
      <c r="L7" s="36">
        <f t="shared" si="0"/>
        <v>0</v>
      </c>
      <c r="M7" s="35">
        <f t="shared" si="0"/>
        <v>0</v>
      </c>
      <c r="N7" s="35">
        <f t="shared" si="0"/>
        <v>0</v>
      </c>
      <c r="O7" s="35">
        <f t="shared" si="0"/>
        <v>290.60000000000002</v>
      </c>
      <c r="P7" s="36">
        <f t="shared" si="0"/>
        <v>771.61289999999997</v>
      </c>
      <c r="Q7" s="35">
        <f t="shared" si="0"/>
        <v>13981.7</v>
      </c>
      <c r="R7" s="36">
        <f t="shared" si="0"/>
        <v>5136.1289800000004</v>
      </c>
      <c r="S7" s="35">
        <f t="shared" si="0"/>
        <v>0</v>
      </c>
      <c r="T7" s="36">
        <f t="shared" si="0"/>
        <v>0</v>
      </c>
      <c r="U7" s="35">
        <f t="shared" si="0"/>
        <v>13981.7</v>
      </c>
      <c r="V7" s="36">
        <f t="shared" si="0"/>
        <v>5136.1289800000004</v>
      </c>
      <c r="W7" s="97" t="s">
        <v>11</v>
      </c>
      <c r="X7" s="40">
        <f>SUM(X5:X6)/5</f>
        <v>4</v>
      </c>
      <c r="Y7" s="41" t="s">
        <v>7</v>
      </c>
      <c r="Z7" s="42"/>
    </row>
    <row r="8" spans="1:26" ht="18.600000000000001" customHeight="1">
      <c r="A8" s="44">
        <f>SUM(A6+1)</f>
        <v>3</v>
      </c>
      <c r="B8" s="15" t="s">
        <v>12</v>
      </c>
      <c r="C8" s="16">
        <v>1757.7</v>
      </c>
      <c r="D8" s="17">
        <v>2096.7741900000001</v>
      </c>
      <c r="E8" s="16">
        <v>0</v>
      </c>
      <c r="F8" s="18">
        <v>29.032250000000001</v>
      </c>
      <c r="G8" s="19">
        <v>0</v>
      </c>
      <c r="H8" s="18">
        <v>56.451599999999999</v>
      </c>
      <c r="I8" s="19">
        <v>0</v>
      </c>
      <c r="J8" s="18">
        <v>0</v>
      </c>
      <c r="K8" s="16">
        <v>28.2</v>
      </c>
      <c r="L8" s="88">
        <v>0</v>
      </c>
      <c r="M8" s="16">
        <v>0</v>
      </c>
      <c r="N8" s="91">
        <v>0</v>
      </c>
      <c r="O8" s="16">
        <v>1152.4000000000001</v>
      </c>
      <c r="P8" s="91">
        <v>385.80644999999998</v>
      </c>
      <c r="Q8" s="94">
        <f t="shared" ref="Q8:Q14" si="1">SUM(C8+E8+G8+I8+K8+M8+O8)</f>
        <v>2938.3</v>
      </c>
      <c r="R8" s="92">
        <f t="shared" ref="R8:R14" si="2">SUM(D8+F8+H8+J8+L8+N8+P8)</f>
        <v>2568.0644900000002</v>
      </c>
      <c r="S8" s="16"/>
      <c r="T8" s="17"/>
      <c r="U8" s="113">
        <f t="shared" ref="U8:U38" si="3">SUM(Q8+S8)</f>
        <v>2938.3</v>
      </c>
      <c r="V8" s="114">
        <f t="shared" ref="V8:V38" si="4">SUM(R8+T8)</f>
        <v>2568.0644900000002</v>
      </c>
      <c r="W8" s="45" t="s">
        <v>59</v>
      </c>
      <c r="X8" s="46">
        <v>8</v>
      </c>
      <c r="Y8" s="21" t="s">
        <v>7</v>
      </c>
      <c r="Z8" s="22"/>
    </row>
    <row r="9" spans="1:26" ht="18.600000000000001" customHeight="1">
      <c r="A9" s="47">
        <f t="shared" ref="A9:A14" si="5">SUM(A8+1)</f>
        <v>4</v>
      </c>
      <c r="B9" s="15" t="s">
        <v>13</v>
      </c>
      <c r="C9" s="16">
        <v>1929.3</v>
      </c>
      <c r="D9" s="17">
        <v>2096.7741900000001</v>
      </c>
      <c r="E9" s="16">
        <v>0</v>
      </c>
      <c r="F9" s="18">
        <v>29.032250000000001</v>
      </c>
      <c r="G9" s="19">
        <v>11</v>
      </c>
      <c r="H9" s="18">
        <v>56.451599999999999</v>
      </c>
      <c r="I9" s="19">
        <v>0</v>
      </c>
      <c r="J9" s="18">
        <v>0</v>
      </c>
      <c r="K9" s="16">
        <v>0</v>
      </c>
      <c r="L9" s="88">
        <v>0</v>
      </c>
      <c r="M9" s="16">
        <v>0</v>
      </c>
      <c r="N9" s="91">
        <v>0</v>
      </c>
      <c r="O9" s="16">
        <v>1152.4000000000001</v>
      </c>
      <c r="P9" s="91">
        <v>385.80644999999998</v>
      </c>
      <c r="Q9" s="94">
        <f t="shared" si="1"/>
        <v>3092.7</v>
      </c>
      <c r="R9" s="92">
        <f t="shared" si="2"/>
        <v>2568.0644900000002</v>
      </c>
      <c r="S9" s="16"/>
      <c r="T9" s="17"/>
      <c r="U9" s="113">
        <f t="shared" si="3"/>
        <v>3092.7</v>
      </c>
      <c r="V9" s="114">
        <f t="shared" si="4"/>
        <v>2568.0644900000002</v>
      </c>
      <c r="W9" s="45" t="s">
        <v>59</v>
      </c>
      <c r="X9" s="46">
        <v>8</v>
      </c>
      <c r="Y9" s="21" t="s">
        <v>7</v>
      </c>
      <c r="Z9" s="22"/>
    </row>
    <row r="10" spans="1:26" ht="18.600000000000001" customHeight="1">
      <c r="A10" s="47">
        <f t="shared" si="5"/>
        <v>5</v>
      </c>
      <c r="B10" s="15" t="s">
        <v>14</v>
      </c>
      <c r="C10" s="16">
        <v>1901.1</v>
      </c>
      <c r="D10" s="17">
        <v>2096.7741900000001</v>
      </c>
      <c r="E10" s="16">
        <v>0</v>
      </c>
      <c r="F10" s="18">
        <v>29.032250000000001</v>
      </c>
      <c r="G10" s="19">
        <v>0</v>
      </c>
      <c r="H10" s="18">
        <v>56.451599999999999</v>
      </c>
      <c r="I10" s="19">
        <v>0</v>
      </c>
      <c r="J10" s="18">
        <v>0</v>
      </c>
      <c r="K10" s="48">
        <v>0</v>
      </c>
      <c r="L10" s="88">
        <v>0</v>
      </c>
      <c r="M10" s="16">
        <v>0</v>
      </c>
      <c r="N10" s="91">
        <v>0</v>
      </c>
      <c r="O10" s="16">
        <v>1667.05</v>
      </c>
      <c r="P10" s="91">
        <v>385.80644999999998</v>
      </c>
      <c r="Q10" s="94">
        <f t="shared" si="1"/>
        <v>3568.1499999999996</v>
      </c>
      <c r="R10" s="92">
        <f t="shared" si="2"/>
        <v>2568.0644900000002</v>
      </c>
      <c r="S10" s="16"/>
      <c r="T10" s="17"/>
      <c r="U10" s="113">
        <f t="shared" si="3"/>
        <v>3568.1499999999996</v>
      </c>
      <c r="V10" s="114">
        <f t="shared" si="4"/>
        <v>2568.0644900000002</v>
      </c>
      <c r="W10" s="45" t="s">
        <v>59</v>
      </c>
      <c r="X10" s="46">
        <v>5</v>
      </c>
      <c r="Y10" s="21" t="s">
        <v>7</v>
      </c>
      <c r="Z10" s="22"/>
    </row>
    <row r="11" spans="1:26" ht="18.600000000000001" customHeight="1">
      <c r="A11" s="47">
        <f t="shared" si="5"/>
        <v>6</v>
      </c>
      <c r="B11" s="15" t="s">
        <v>15</v>
      </c>
      <c r="C11" s="16">
        <v>2142.1</v>
      </c>
      <c r="D11" s="17">
        <v>2096.7741900000001</v>
      </c>
      <c r="E11" s="16">
        <v>0</v>
      </c>
      <c r="F11" s="18">
        <v>29.032250000000001</v>
      </c>
      <c r="G11" s="19">
        <v>0</v>
      </c>
      <c r="H11" s="18">
        <v>56.451599999999999</v>
      </c>
      <c r="I11" s="19">
        <v>0</v>
      </c>
      <c r="J11" s="18">
        <v>0</v>
      </c>
      <c r="K11" s="16">
        <v>20</v>
      </c>
      <c r="L11" s="88">
        <v>0</v>
      </c>
      <c r="M11" s="16">
        <v>0</v>
      </c>
      <c r="N11" s="91">
        <v>0</v>
      </c>
      <c r="O11" s="16">
        <v>982.4</v>
      </c>
      <c r="P11" s="91">
        <v>385.80644999999998</v>
      </c>
      <c r="Q11" s="94">
        <f t="shared" si="1"/>
        <v>3144.5</v>
      </c>
      <c r="R11" s="92">
        <f t="shared" si="2"/>
        <v>2568.0644900000002</v>
      </c>
      <c r="S11" s="16"/>
      <c r="T11" s="17"/>
      <c r="U11" s="113">
        <f t="shared" si="3"/>
        <v>3144.5</v>
      </c>
      <c r="V11" s="114">
        <f t="shared" si="4"/>
        <v>2568.0644900000002</v>
      </c>
      <c r="W11" s="45" t="s">
        <v>59</v>
      </c>
      <c r="X11" s="46">
        <v>5</v>
      </c>
      <c r="Y11" s="21" t="s">
        <v>7</v>
      </c>
      <c r="Z11" s="22"/>
    </row>
    <row r="12" spans="1:26" ht="18.600000000000001" customHeight="1">
      <c r="A12" s="47">
        <f t="shared" si="5"/>
        <v>7</v>
      </c>
      <c r="B12" s="15" t="s">
        <v>6</v>
      </c>
      <c r="C12" s="16">
        <v>3547.2</v>
      </c>
      <c r="D12" s="17">
        <v>2096.7741900000001</v>
      </c>
      <c r="E12" s="16">
        <v>0</v>
      </c>
      <c r="F12" s="18">
        <v>29.032250000000001</v>
      </c>
      <c r="G12" s="19">
        <v>0</v>
      </c>
      <c r="H12" s="18">
        <v>56.451599999999999</v>
      </c>
      <c r="I12" s="19">
        <v>0</v>
      </c>
      <c r="J12" s="18">
        <v>0</v>
      </c>
      <c r="K12" s="16">
        <v>0</v>
      </c>
      <c r="L12" s="88">
        <v>0</v>
      </c>
      <c r="M12" s="16">
        <v>0</v>
      </c>
      <c r="N12" s="91">
        <v>0</v>
      </c>
      <c r="O12" s="16">
        <v>635.4</v>
      </c>
      <c r="P12" s="91">
        <v>385.80644999999998</v>
      </c>
      <c r="Q12" s="94">
        <f t="shared" si="1"/>
        <v>4182.5999999999995</v>
      </c>
      <c r="R12" s="92">
        <f t="shared" si="2"/>
        <v>2568.0644900000002</v>
      </c>
      <c r="S12" s="16"/>
      <c r="T12" s="17"/>
      <c r="U12" s="113">
        <f t="shared" si="3"/>
        <v>4182.5999999999995</v>
      </c>
      <c r="V12" s="114">
        <f t="shared" si="4"/>
        <v>2568.0644900000002</v>
      </c>
      <c r="W12" s="45" t="s">
        <v>59</v>
      </c>
      <c r="X12" s="46">
        <v>3</v>
      </c>
      <c r="Y12" s="21" t="s">
        <v>7</v>
      </c>
      <c r="Z12" s="22"/>
    </row>
    <row r="13" spans="1:26" ht="18.600000000000001" customHeight="1">
      <c r="A13" s="23">
        <f t="shared" si="5"/>
        <v>8</v>
      </c>
      <c r="B13" s="24" t="s">
        <v>8</v>
      </c>
      <c r="C13" s="25">
        <v>4447.5</v>
      </c>
      <c r="D13" s="26">
        <v>2096.7741900000001</v>
      </c>
      <c r="E13" s="25">
        <v>0</v>
      </c>
      <c r="F13" s="27">
        <v>29.032250000000001</v>
      </c>
      <c r="G13" s="28">
        <v>9.6</v>
      </c>
      <c r="H13" s="27">
        <v>56.451599999999999</v>
      </c>
      <c r="I13" s="28">
        <v>0</v>
      </c>
      <c r="J13" s="27">
        <v>0</v>
      </c>
      <c r="K13" s="25">
        <v>0</v>
      </c>
      <c r="L13" s="89">
        <v>0</v>
      </c>
      <c r="M13" s="25">
        <v>0</v>
      </c>
      <c r="N13" s="26">
        <v>0</v>
      </c>
      <c r="O13" s="25">
        <v>777.5</v>
      </c>
      <c r="P13" s="26">
        <v>385.80644999999998</v>
      </c>
      <c r="Q13" s="188">
        <f t="shared" si="1"/>
        <v>5234.6000000000004</v>
      </c>
      <c r="R13" s="93">
        <f t="shared" si="2"/>
        <v>2568.0644900000002</v>
      </c>
      <c r="S13" s="25"/>
      <c r="T13" s="26"/>
      <c r="U13" s="95">
        <f t="shared" si="3"/>
        <v>5234.6000000000004</v>
      </c>
      <c r="V13" s="98">
        <f t="shared" si="4"/>
        <v>2568.0644900000002</v>
      </c>
      <c r="W13" s="29" t="s">
        <v>61</v>
      </c>
      <c r="X13" s="30">
        <v>0</v>
      </c>
      <c r="Y13" s="31" t="s">
        <v>7</v>
      </c>
      <c r="Z13" s="32"/>
    </row>
    <row r="14" spans="1:26" ht="18.600000000000001" customHeight="1">
      <c r="A14" s="23">
        <f t="shared" si="5"/>
        <v>9</v>
      </c>
      <c r="B14" s="24" t="s">
        <v>9</v>
      </c>
      <c r="C14" s="25">
        <v>5743.1</v>
      </c>
      <c r="D14" s="26">
        <v>2096.7741900000001</v>
      </c>
      <c r="E14" s="25">
        <v>0</v>
      </c>
      <c r="F14" s="27">
        <v>29.032250000000001</v>
      </c>
      <c r="G14" s="28">
        <v>0</v>
      </c>
      <c r="H14" s="27">
        <v>56.451599999999999</v>
      </c>
      <c r="I14" s="28">
        <v>0</v>
      </c>
      <c r="J14" s="27">
        <v>0</v>
      </c>
      <c r="K14" s="25">
        <v>1335.7</v>
      </c>
      <c r="L14" s="89">
        <v>0</v>
      </c>
      <c r="M14" s="25">
        <v>0</v>
      </c>
      <c r="N14" s="26">
        <v>0</v>
      </c>
      <c r="O14" s="25">
        <v>705.4</v>
      </c>
      <c r="P14" s="26">
        <v>385.80644999999998</v>
      </c>
      <c r="Q14" s="188">
        <f t="shared" si="1"/>
        <v>7784.2</v>
      </c>
      <c r="R14" s="93">
        <f t="shared" si="2"/>
        <v>2568.0644900000002</v>
      </c>
      <c r="S14" s="25"/>
      <c r="T14" s="26"/>
      <c r="U14" s="95">
        <f t="shared" si="3"/>
        <v>7784.2</v>
      </c>
      <c r="V14" s="98">
        <f t="shared" si="4"/>
        <v>2568.0644900000002</v>
      </c>
      <c r="W14" s="29" t="s">
        <v>61</v>
      </c>
      <c r="X14" s="30">
        <v>0</v>
      </c>
      <c r="Y14" s="31" t="s">
        <v>7</v>
      </c>
      <c r="Z14" s="32"/>
    </row>
    <row r="15" spans="1:26" s="43" customFormat="1" ht="18.600000000000001" customHeight="1">
      <c r="A15" s="33" t="s">
        <v>10</v>
      </c>
      <c r="B15" s="34">
        <v>1</v>
      </c>
      <c r="C15" s="35">
        <f t="shared" ref="C15:M15" si="6">SUM(C8:C14)</f>
        <v>21468</v>
      </c>
      <c r="D15" s="36">
        <f t="shared" si="6"/>
        <v>14677.419330000001</v>
      </c>
      <c r="E15" s="35">
        <f t="shared" si="6"/>
        <v>0</v>
      </c>
      <c r="F15" s="37">
        <f t="shared" si="6"/>
        <v>203.22575000000001</v>
      </c>
      <c r="G15" s="38">
        <f t="shared" si="6"/>
        <v>20.6</v>
      </c>
      <c r="H15" s="37">
        <f>SUM(H8:H14)</f>
        <v>395.16119999999995</v>
      </c>
      <c r="I15" s="38">
        <f>SUM(I8:I14)</f>
        <v>0</v>
      </c>
      <c r="J15" s="37">
        <v>0</v>
      </c>
      <c r="K15" s="35">
        <f t="shared" si="6"/>
        <v>1383.9</v>
      </c>
      <c r="L15" s="36">
        <f t="shared" si="6"/>
        <v>0</v>
      </c>
      <c r="M15" s="35">
        <f t="shared" si="6"/>
        <v>0</v>
      </c>
      <c r="N15" s="36">
        <f t="shared" ref="N15:V15" si="7">SUM(N8:N14)</f>
        <v>0</v>
      </c>
      <c r="O15" s="35">
        <f t="shared" si="7"/>
        <v>7072.5499999999993</v>
      </c>
      <c r="P15" s="36">
        <f t="shared" si="7"/>
        <v>2700.6451499999998</v>
      </c>
      <c r="Q15" s="35">
        <f t="shared" si="7"/>
        <v>29945.05</v>
      </c>
      <c r="R15" s="36">
        <f t="shared" si="7"/>
        <v>17976.451430000001</v>
      </c>
      <c r="S15" s="35">
        <f t="shared" si="7"/>
        <v>0</v>
      </c>
      <c r="T15" s="36">
        <f t="shared" si="7"/>
        <v>0</v>
      </c>
      <c r="U15" s="35">
        <f t="shared" si="7"/>
        <v>29945.05</v>
      </c>
      <c r="V15" s="36">
        <f t="shared" si="7"/>
        <v>17976.451430000001</v>
      </c>
      <c r="W15" s="39" t="s">
        <v>11</v>
      </c>
      <c r="X15" s="40">
        <f>SUM(X8:X14)/7</f>
        <v>4.1428571428571432</v>
      </c>
      <c r="Y15" s="41" t="s">
        <v>7</v>
      </c>
      <c r="Z15" s="42"/>
    </row>
    <row r="16" spans="1:26" ht="18.600000000000001" customHeight="1">
      <c r="A16" s="44">
        <f>SUM(A14+1)</f>
        <v>10</v>
      </c>
      <c r="B16" s="15" t="s">
        <v>12</v>
      </c>
      <c r="C16" s="49">
        <v>2036.6</v>
      </c>
      <c r="D16" s="17">
        <v>2096.7741900000001</v>
      </c>
      <c r="E16" s="49">
        <v>33</v>
      </c>
      <c r="F16" s="18">
        <v>29.032250000000001</v>
      </c>
      <c r="G16" s="19">
        <v>0</v>
      </c>
      <c r="H16" s="18">
        <v>56.451599999999999</v>
      </c>
      <c r="I16" s="19">
        <v>0</v>
      </c>
      <c r="J16" s="18">
        <v>0</v>
      </c>
      <c r="K16" s="16">
        <v>60.4</v>
      </c>
      <c r="L16" s="88">
        <v>0</v>
      </c>
      <c r="M16" s="16">
        <v>0</v>
      </c>
      <c r="N16" s="91">
        <v>0</v>
      </c>
      <c r="O16" s="16">
        <v>1121.8</v>
      </c>
      <c r="P16" s="91">
        <v>385.80644999999998</v>
      </c>
      <c r="Q16" s="94">
        <f t="shared" ref="Q16:Q22" si="8">SUM(C16+E16+G16+I16+K16+M16+O16)</f>
        <v>3251.8</v>
      </c>
      <c r="R16" s="92">
        <f t="shared" ref="R16:R22" si="9">SUM(D16+F16+H16+J16+L16+N16+P16)</f>
        <v>2568.0644900000002</v>
      </c>
      <c r="S16" s="16"/>
      <c r="T16" s="17"/>
      <c r="U16" s="113">
        <f t="shared" si="3"/>
        <v>3251.8</v>
      </c>
      <c r="V16" s="114">
        <f t="shared" si="4"/>
        <v>2568.0644900000002</v>
      </c>
      <c r="W16" s="45" t="s">
        <v>59</v>
      </c>
      <c r="X16" s="46">
        <v>3</v>
      </c>
      <c r="Y16" s="21" t="s">
        <v>7</v>
      </c>
      <c r="Z16" s="22"/>
    </row>
    <row r="17" spans="1:26" ht="18.600000000000001" customHeight="1">
      <c r="A17" s="47">
        <f t="shared" ref="A17:A22" si="10">SUM(A16+1)</f>
        <v>11</v>
      </c>
      <c r="B17" s="15" t="s">
        <v>13</v>
      </c>
      <c r="C17" s="16">
        <v>3490.4</v>
      </c>
      <c r="D17" s="17">
        <v>2096.7741900000001</v>
      </c>
      <c r="E17" s="16">
        <v>0</v>
      </c>
      <c r="F17" s="18">
        <v>29.032250000000001</v>
      </c>
      <c r="G17" s="19">
        <v>0</v>
      </c>
      <c r="H17" s="18">
        <v>56.451599999999999</v>
      </c>
      <c r="I17" s="19">
        <v>0</v>
      </c>
      <c r="J17" s="18">
        <v>0</v>
      </c>
      <c r="K17" s="16">
        <v>0</v>
      </c>
      <c r="L17" s="88">
        <v>0</v>
      </c>
      <c r="M17" s="16">
        <v>0</v>
      </c>
      <c r="N17" s="91">
        <v>0</v>
      </c>
      <c r="O17" s="16">
        <v>442.2</v>
      </c>
      <c r="P17" s="91">
        <v>385.80644999999998</v>
      </c>
      <c r="Q17" s="94">
        <f t="shared" si="8"/>
        <v>3932.6</v>
      </c>
      <c r="R17" s="92">
        <f t="shared" si="9"/>
        <v>2568.0644900000002</v>
      </c>
      <c r="S17" s="16"/>
      <c r="T17" s="17"/>
      <c r="U17" s="113">
        <f t="shared" si="3"/>
        <v>3932.6</v>
      </c>
      <c r="V17" s="114">
        <f t="shared" si="4"/>
        <v>2568.0644900000002</v>
      </c>
      <c r="W17" s="45" t="s">
        <v>59</v>
      </c>
      <c r="X17" s="46">
        <v>3</v>
      </c>
      <c r="Y17" s="21" t="s">
        <v>7</v>
      </c>
      <c r="Z17" s="22"/>
    </row>
    <row r="18" spans="1:26" ht="18.600000000000001" customHeight="1">
      <c r="A18" s="47">
        <f t="shared" si="10"/>
        <v>12</v>
      </c>
      <c r="B18" s="15" t="s">
        <v>14</v>
      </c>
      <c r="C18" s="16">
        <v>2537.6</v>
      </c>
      <c r="D18" s="17">
        <v>2096.7741900000001</v>
      </c>
      <c r="E18" s="16">
        <v>97.1</v>
      </c>
      <c r="F18" s="18">
        <v>29.032250000000001</v>
      </c>
      <c r="G18" s="19">
        <v>28.2</v>
      </c>
      <c r="H18" s="18">
        <v>56.451599999999999</v>
      </c>
      <c r="I18" s="19">
        <v>0</v>
      </c>
      <c r="J18" s="18">
        <v>0</v>
      </c>
      <c r="K18" s="16">
        <v>0</v>
      </c>
      <c r="L18" s="88">
        <v>0</v>
      </c>
      <c r="M18" s="16">
        <v>0</v>
      </c>
      <c r="N18" s="91">
        <v>0</v>
      </c>
      <c r="O18" s="16">
        <v>841.3</v>
      </c>
      <c r="P18" s="91">
        <v>385.80644999999998</v>
      </c>
      <c r="Q18" s="94">
        <f t="shared" si="8"/>
        <v>3504.2</v>
      </c>
      <c r="R18" s="92">
        <f t="shared" si="9"/>
        <v>2568.0644900000002</v>
      </c>
      <c r="S18" s="16"/>
      <c r="T18" s="17"/>
      <c r="U18" s="113">
        <f t="shared" si="3"/>
        <v>3504.2</v>
      </c>
      <c r="V18" s="114">
        <f t="shared" si="4"/>
        <v>2568.0644900000002</v>
      </c>
      <c r="W18" s="45" t="s">
        <v>60</v>
      </c>
      <c r="X18" s="46">
        <v>5</v>
      </c>
      <c r="Y18" s="21" t="s">
        <v>7</v>
      </c>
      <c r="Z18" s="22"/>
    </row>
    <row r="19" spans="1:26" ht="18.600000000000001" customHeight="1">
      <c r="A19" s="47">
        <f t="shared" si="10"/>
        <v>13</v>
      </c>
      <c r="B19" s="15" t="s">
        <v>15</v>
      </c>
      <c r="C19" s="16">
        <v>2515.8000000000002</v>
      </c>
      <c r="D19" s="17">
        <v>2096.7741900000001</v>
      </c>
      <c r="E19" s="16">
        <v>0</v>
      </c>
      <c r="F19" s="18">
        <v>29.032250000000001</v>
      </c>
      <c r="G19" s="19">
        <v>0</v>
      </c>
      <c r="H19" s="18">
        <v>56.451599999999999</v>
      </c>
      <c r="I19" s="19">
        <v>0</v>
      </c>
      <c r="J19" s="18">
        <v>0</v>
      </c>
      <c r="K19" s="16">
        <v>45.7</v>
      </c>
      <c r="L19" s="88">
        <v>0</v>
      </c>
      <c r="M19" s="16">
        <v>0</v>
      </c>
      <c r="N19" s="91">
        <v>0</v>
      </c>
      <c r="O19" s="16">
        <v>1597.1</v>
      </c>
      <c r="P19" s="91">
        <v>385.80644999999998</v>
      </c>
      <c r="Q19" s="94">
        <f t="shared" si="8"/>
        <v>4158.6000000000004</v>
      </c>
      <c r="R19" s="92">
        <f t="shared" si="9"/>
        <v>2568.0644900000002</v>
      </c>
      <c r="S19" s="16"/>
      <c r="T19" s="17"/>
      <c r="U19" s="113">
        <f t="shared" si="3"/>
        <v>4158.6000000000004</v>
      </c>
      <c r="V19" s="114">
        <f t="shared" si="4"/>
        <v>2568.0644900000002</v>
      </c>
      <c r="W19" s="45" t="s">
        <v>60</v>
      </c>
      <c r="X19" s="46">
        <v>5</v>
      </c>
      <c r="Y19" s="21" t="s">
        <v>7</v>
      </c>
      <c r="Z19" s="22"/>
    </row>
    <row r="20" spans="1:26" ht="18.600000000000001" customHeight="1">
      <c r="A20" s="47">
        <f t="shared" si="10"/>
        <v>14</v>
      </c>
      <c r="B20" s="15" t="s">
        <v>6</v>
      </c>
      <c r="C20" s="16">
        <v>4667.5</v>
      </c>
      <c r="D20" s="17">
        <v>2096.7741900000001</v>
      </c>
      <c r="E20" s="16">
        <v>0</v>
      </c>
      <c r="F20" s="18">
        <v>29.032250000000001</v>
      </c>
      <c r="G20" s="19">
        <v>75.099999999999994</v>
      </c>
      <c r="H20" s="18">
        <v>56.451599999999999</v>
      </c>
      <c r="I20" s="19">
        <v>0</v>
      </c>
      <c r="J20" s="18">
        <v>0</v>
      </c>
      <c r="K20" s="16">
        <v>0</v>
      </c>
      <c r="L20" s="88">
        <v>0</v>
      </c>
      <c r="M20" s="16">
        <v>0</v>
      </c>
      <c r="N20" s="91">
        <v>0</v>
      </c>
      <c r="O20" s="16">
        <v>1386.4</v>
      </c>
      <c r="P20" s="91">
        <v>385.80644999999998</v>
      </c>
      <c r="Q20" s="94">
        <f t="shared" si="8"/>
        <v>6129</v>
      </c>
      <c r="R20" s="92">
        <f t="shared" si="9"/>
        <v>2568.0644900000002</v>
      </c>
      <c r="S20" s="16"/>
      <c r="T20" s="17"/>
      <c r="U20" s="113">
        <f t="shared" si="3"/>
        <v>6129</v>
      </c>
      <c r="V20" s="114">
        <f t="shared" si="4"/>
        <v>2568.0644900000002</v>
      </c>
      <c r="W20" s="45" t="s">
        <v>60</v>
      </c>
      <c r="X20" s="46">
        <v>5</v>
      </c>
      <c r="Y20" s="21" t="s">
        <v>7</v>
      </c>
      <c r="Z20" s="22"/>
    </row>
    <row r="21" spans="1:26" ht="18.600000000000001" customHeight="1">
      <c r="A21" s="23">
        <f t="shared" si="10"/>
        <v>15</v>
      </c>
      <c r="B21" s="24" t="s">
        <v>8</v>
      </c>
      <c r="C21" s="25">
        <v>6598.5</v>
      </c>
      <c r="D21" s="26">
        <v>2096.7741900000001</v>
      </c>
      <c r="E21" s="25">
        <v>0</v>
      </c>
      <c r="F21" s="27">
        <v>29.032250000000001</v>
      </c>
      <c r="G21" s="28">
        <v>10</v>
      </c>
      <c r="H21" s="27">
        <v>56.451599999999999</v>
      </c>
      <c r="I21" s="28">
        <v>0</v>
      </c>
      <c r="J21" s="27">
        <v>0</v>
      </c>
      <c r="K21" s="25">
        <v>788.9</v>
      </c>
      <c r="L21" s="89">
        <v>0</v>
      </c>
      <c r="M21" s="25">
        <v>0</v>
      </c>
      <c r="N21" s="26">
        <v>0</v>
      </c>
      <c r="O21" s="25">
        <v>732.3</v>
      </c>
      <c r="P21" s="26">
        <v>385.80644999999998</v>
      </c>
      <c r="Q21" s="188">
        <f t="shared" si="8"/>
        <v>8129.7</v>
      </c>
      <c r="R21" s="93">
        <f t="shared" si="9"/>
        <v>2568.0644900000002</v>
      </c>
      <c r="S21" s="25"/>
      <c r="T21" s="26"/>
      <c r="U21" s="95">
        <f t="shared" si="3"/>
        <v>8129.7</v>
      </c>
      <c r="V21" s="98">
        <f t="shared" si="4"/>
        <v>2568.0644900000002</v>
      </c>
      <c r="W21" s="29" t="s">
        <v>72</v>
      </c>
      <c r="X21" s="30">
        <v>2</v>
      </c>
      <c r="Y21" s="31" t="s">
        <v>7</v>
      </c>
      <c r="Z21" s="32"/>
    </row>
    <row r="22" spans="1:26" ht="18.600000000000001" customHeight="1">
      <c r="A22" s="23">
        <f t="shared" si="10"/>
        <v>16</v>
      </c>
      <c r="B22" s="24" t="s">
        <v>9</v>
      </c>
      <c r="C22" s="25">
        <v>6427.8</v>
      </c>
      <c r="D22" s="26">
        <v>2096.7741900000001</v>
      </c>
      <c r="E22" s="25">
        <v>32.6</v>
      </c>
      <c r="F22" s="27">
        <v>29.032250000000001</v>
      </c>
      <c r="G22" s="28">
        <v>135.30000000000001</v>
      </c>
      <c r="H22" s="27">
        <v>56.451599999999999</v>
      </c>
      <c r="I22" s="28">
        <v>0</v>
      </c>
      <c r="J22" s="27">
        <v>0</v>
      </c>
      <c r="K22" s="25">
        <v>81</v>
      </c>
      <c r="L22" s="89">
        <v>0</v>
      </c>
      <c r="M22" s="25">
        <v>261.39999999999998</v>
      </c>
      <c r="N22" s="26">
        <v>0</v>
      </c>
      <c r="O22" s="25">
        <v>10</v>
      </c>
      <c r="P22" s="26">
        <v>385.80644999999998</v>
      </c>
      <c r="Q22" s="188">
        <f t="shared" si="8"/>
        <v>6948.1</v>
      </c>
      <c r="R22" s="93">
        <f t="shared" si="9"/>
        <v>2568.0644900000002</v>
      </c>
      <c r="S22" s="25"/>
      <c r="T22" s="26"/>
      <c r="U22" s="95">
        <f t="shared" si="3"/>
        <v>6948.1</v>
      </c>
      <c r="V22" s="98">
        <f t="shared" si="4"/>
        <v>2568.0644900000002</v>
      </c>
      <c r="W22" s="29" t="s">
        <v>72</v>
      </c>
      <c r="X22" s="30">
        <v>4</v>
      </c>
      <c r="Y22" s="31" t="s">
        <v>7</v>
      </c>
      <c r="Z22" s="32"/>
    </row>
    <row r="23" spans="1:26" s="43" customFormat="1" ht="18.600000000000001" customHeight="1">
      <c r="A23" s="33" t="s">
        <v>10</v>
      </c>
      <c r="B23" s="34">
        <f>SUM(B15+1)</f>
        <v>2</v>
      </c>
      <c r="C23" s="35">
        <f t="shared" ref="C23:U23" si="11">SUM(C16:C22)</f>
        <v>28274.2</v>
      </c>
      <c r="D23" s="36">
        <f t="shared" si="11"/>
        <v>14677.419330000001</v>
      </c>
      <c r="E23" s="35">
        <f t="shared" si="11"/>
        <v>162.69999999999999</v>
      </c>
      <c r="F23" s="37">
        <f t="shared" si="11"/>
        <v>203.22575000000001</v>
      </c>
      <c r="G23" s="38">
        <f t="shared" si="11"/>
        <v>248.60000000000002</v>
      </c>
      <c r="H23" s="37">
        <f>SUM(H16:H22)</f>
        <v>395.16119999999995</v>
      </c>
      <c r="I23" s="38">
        <f>SUM(I16:I22)</f>
        <v>0</v>
      </c>
      <c r="J23" s="37">
        <v>0</v>
      </c>
      <c r="K23" s="35">
        <f t="shared" si="11"/>
        <v>976</v>
      </c>
      <c r="L23" s="36">
        <f t="shared" si="11"/>
        <v>0</v>
      </c>
      <c r="M23" s="35">
        <f t="shared" si="11"/>
        <v>261.39999999999998</v>
      </c>
      <c r="N23" s="36">
        <f t="shared" si="11"/>
        <v>0</v>
      </c>
      <c r="O23" s="35">
        <f>SUM(O16:O22)</f>
        <v>6131.1</v>
      </c>
      <c r="P23" s="36">
        <f>SUM(P16:P22)</f>
        <v>2700.6451499999998</v>
      </c>
      <c r="Q23" s="35">
        <f t="shared" si="11"/>
        <v>36054</v>
      </c>
      <c r="R23" s="36">
        <f>SUM(R16:R22)</f>
        <v>17976.451430000001</v>
      </c>
      <c r="S23" s="35">
        <f>SUM(S16:S22)</f>
        <v>0</v>
      </c>
      <c r="T23" s="36">
        <f>SUM(T16:T22)</f>
        <v>0</v>
      </c>
      <c r="U23" s="35">
        <f t="shared" si="11"/>
        <v>36054</v>
      </c>
      <c r="V23" s="36">
        <f>SUM(V16:V22)</f>
        <v>17976.451430000001</v>
      </c>
      <c r="W23" s="39" t="s">
        <v>11</v>
      </c>
      <c r="X23" s="40">
        <f>SUM(X16:X22)/7</f>
        <v>3.8571428571428572</v>
      </c>
      <c r="Y23" s="41" t="s">
        <v>7</v>
      </c>
      <c r="Z23" s="42"/>
    </row>
    <row r="24" spans="1:26" ht="18.600000000000001" customHeight="1">
      <c r="A24" s="44">
        <f>SUM(A22+1)</f>
        <v>17</v>
      </c>
      <c r="B24" s="15" t="s">
        <v>12</v>
      </c>
      <c r="C24" s="16">
        <v>2116.6</v>
      </c>
      <c r="D24" s="17">
        <v>2096.7741900000001</v>
      </c>
      <c r="E24" s="16">
        <v>126.3</v>
      </c>
      <c r="F24" s="18">
        <v>29.032250000000001</v>
      </c>
      <c r="G24" s="19">
        <v>34.299999999999997</v>
      </c>
      <c r="H24" s="18">
        <v>56.451599999999999</v>
      </c>
      <c r="I24" s="19">
        <v>0</v>
      </c>
      <c r="J24" s="18">
        <v>0</v>
      </c>
      <c r="K24" s="16">
        <v>37.4</v>
      </c>
      <c r="L24" s="88">
        <v>0</v>
      </c>
      <c r="M24" s="16">
        <v>513.29999999999995</v>
      </c>
      <c r="N24" s="91">
        <v>0</v>
      </c>
      <c r="O24" s="16">
        <v>0</v>
      </c>
      <c r="P24" s="91">
        <v>385.80644999999998</v>
      </c>
      <c r="Q24" s="94">
        <f t="shared" ref="Q24:Q30" si="12">SUM(C24+E24+G24+I24+K24+M24+O24)</f>
        <v>2827.9000000000005</v>
      </c>
      <c r="R24" s="92">
        <f t="shared" ref="R24:R30" si="13">SUM(D24+F24+H24+J24+L24+N24+P24)</f>
        <v>2568.0644900000002</v>
      </c>
      <c r="S24" s="16"/>
      <c r="T24" s="17"/>
      <c r="U24" s="113">
        <f t="shared" si="3"/>
        <v>2827.9000000000005</v>
      </c>
      <c r="V24" s="114">
        <f t="shared" si="4"/>
        <v>2568.0644900000002</v>
      </c>
      <c r="W24" s="50" t="s">
        <v>60</v>
      </c>
      <c r="X24" s="51">
        <v>5</v>
      </c>
      <c r="Y24" s="21" t="s">
        <v>7</v>
      </c>
      <c r="Z24" s="261" t="s">
        <v>73</v>
      </c>
    </row>
    <row r="25" spans="1:26" ht="18.600000000000001" customHeight="1">
      <c r="A25" s="47">
        <f t="shared" ref="A25:A30" si="14">SUM(A24+1)</f>
        <v>18</v>
      </c>
      <c r="B25" s="15" t="s">
        <v>13</v>
      </c>
      <c r="C25" s="16">
        <v>2343.6</v>
      </c>
      <c r="D25" s="17">
        <v>2096.7741900000001</v>
      </c>
      <c r="E25" s="16">
        <v>0</v>
      </c>
      <c r="F25" s="18">
        <v>29.032250000000001</v>
      </c>
      <c r="G25" s="19">
        <v>0</v>
      </c>
      <c r="H25" s="18">
        <v>56.451599999999999</v>
      </c>
      <c r="I25" s="19">
        <v>0</v>
      </c>
      <c r="J25" s="18">
        <v>0</v>
      </c>
      <c r="K25" s="16">
        <v>0</v>
      </c>
      <c r="L25" s="88">
        <v>0</v>
      </c>
      <c r="M25" s="16">
        <v>23</v>
      </c>
      <c r="N25" s="91">
        <v>0</v>
      </c>
      <c r="O25" s="16">
        <v>0</v>
      </c>
      <c r="P25" s="91">
        <v>385.80644999999998</v>
      </c>
      <c r="Q25" s="94">
        <f t="shared" si="12"/>
        <v>2366.6</v>
      </c>
      <c r="R25" s="92">
        <f t="shared" si="13"/>
        <v>2568.0644900000002</v>
      </c>
      <c r="S25" s="16"/>
      <c r="T25" s="17"/>
      <c r="U25" s="113">
        <f t="shared" si="3"/>
        <v>2366.6</v>
      </c>
      <c r="V25" s="114">
        <f t="shared" si="4"/>
        <v>2568.0644900000002</v>
      </c>
      <c r="W25" s="45" t="s">
        <v>60</v>
      </c>
      <c r="X25" s="46">
        <v>5</v>
      </c>
      <c r="Y25" s="21" t="s">
        <v>7</v>
      </c>
      <c r="Z25" s="261" t="s">
        <v>73</v>
      </c>
    </row>
    <row r="26" spans="1:26" ht="18.600000000000001" customHeight="1">
      <c r="A26" s="47">
        <f t="shared" si="14"/>
        <v>19</v>
      </c>
      <c r="B26" s="15" t="s">
        <v>14</v>
      </c>
      <c r="C26" s="16">
        <v>2087.1999999999998</v>
      </c>
      <c r="D26" s="17">
        <v>2096.7741900000001</v>
      </c>
      <c r="E26" s="16">
        <v>28.4</v>
      </c>
      <c r="F26" s="18">
        <v>29.032250000000001</v>
      </c>
      <c r="G26" s="19">
        <v>13.1</v>
      </c>
      <c r="H26" s="18">
        <v>56.451599999999999</v>
      </c>
      <c r="I26" s="19">
        <v>0</v>
      </c>
      <c r="J26" s="18">
        <v>0</v>
      </c>
      <c r="K26" s="16">
        <v>0</v>
      </c>
      <c r="L26" s="88">
        <v>0</v>
      </c>
      <c r="M26" s="16">
        <v>0</v>
      </c>
      <c r="N26" s="91">
        <v>0</v>
      </c>
      <c r="O26" s="16">
        <v>0</v>
      </c>
      <c r="P26" s="91">
        <v>385.80644999999998</v>
      </c>
      <c r="Q26" s="94">
        <f t="shared" si="12"/>
        <v>2128.6999999999998</v>
      </c>
      <c r="R26" s="92">
        <f t="shared" si="13"/>
        <v>2568.0644900000002</v>
      </c>
      <c r="S26" s="16"/>
      <c r="T26" s="17"/>
      <c r="U26" s="113">
        <f t="shared" si="3"/>
        <v>2128.6999999999998</v>
      </c>
      <c r="V26" s="114">
        <f t="shared" si="4"/>
        <v>2568.0644900000002</v>
      </c>
      <c r="W26" s="45" t="s">
        <v>60</v>
      </c>
      <c r="X26" s="46">
        <v>3</v>
      </c>
      <c r="Y26" s="21" t="s">
        <v>7</v>
      </c>
      <c r="Z26" s="261" t="s">
        <v>73</v>
      </c>
    </row>
    <row r="27" spans="1:26" ht="18.600000000000001" customHeight="1">
      <c r="A27" s="47">
        <f t="shared" si="14"/>
        <v>20</v>
      </c>
      <c r="B27" s="15" t="s">
        <v>15</v>
      </c>
      <c r="C27" s="16">
        <v>926.6</v>
      </c>
      <c r="D27" s="17">
        <v>2096.7741900000001</v>
      </c>
      <c r="E27" s="16">
        <v>28.4</v>
      </c>
      <c r="F27" s="18">
        <v>29.032250000000001</v>
      </c>
      <c r="G27" s="19">
        <v>0</v>
      </c>
      <c r="H27" s="18">
        <v>56.451599999999999</v>
      </c>
      <c r="I27" s="19">
        <v>0</v>
      </c>
      <c r="J27" s="18">
        <v>0</v>
      </c>
      <c r="K27" s="16">
        <v>0</v>
      </c>
      <c r="L27" s="88">
        <v>0</v>
      </c>
      <c r="M27" s="16">
        <v>0</v>
      </c>
      <c r="N27" s="91">
        <v>0</v>
      </c>
      <c r="O27" s="16">
        <v>0</v>
      </c>
      <c r="P27" s="91">
        <v>385.80644999999998</v>
      </c>
      <c r="Q27" s="94">
        <f t="shared" si="12"/>
        <v>955</v>
      </c>
      <c r="R27" s="92">
        <f t="shared" si="13"/>
        <v>2568.0644900000002</v>
      </c>
      <c r="S27" s="16"/>
      <c r="T27" s="17"/>
      <c r="U27" s="113">
        <f t="shared" si="3"/>
        <v>955</v>
      </c>
      <c r="V27" s="114">
        <f t="shared" si="4"/>
        <v>2568.0644900000002</v>
      </c>
      <c r="W27" s="45" t="s">
        <v>59</v>
      </c>
      <c r="X27" s="46">
        <v>3</v>
      </c>
      <c r="Y27" s="21" t="s">
        <v>7</v>
      </c>
      <c r="Z27" s="261" t="s">
        <v>73</v>
      </c>
    </row>
    <row r="28" spans="1:26" ht="18.600000000000001" customHeight="1">
      <c r="A28" s="47">
        <f t="shared" si="14"/>
        <v>21</v>
      </c>
      <c r="B28" s="15" t="s">
        <v>6</v>
      </c>
      <c r="C28" s="16">
        <v>3886.3</v>
      </c>
      <c r="D28" s="17">
        <v>2096.7741900000001</v>
      </c>
      <c r="E28" s="16">
        <v>38.1</v>
      </c>
      <c r="F28" s="18">
        <v>29.032250000000001</v>
      </c>
      <c r="G28" s="19">
        <v>62.1</v>
      </c>
      <c r="H28" s="18">
        <v>56.451599999999999</v>
      </c>
      <c r="I28" s="19">
        <v>0</v>
      </c>
      <c r="J28" s="18">
        <v>0</v>
      </c>
      <c r="K28" s="16">
        <v>0</v>
      </c>
      <c r="L28" s="88">
        <v>0</v>
      </c>
      <c r="M28" s="16">
        <v>0</v>
      </c>
      <c r="N28" s="91">
        <v>0</v>
      </c>
      <c r="O28" s="16">
        <v>0</v>
      </c>
      <c r="P28" s="91">
        <v>385.80644999999998</v>
      </c>
      <c r="Q28" s="94">
        <f t="shared" si="12"/>
        <v>3986.5</v>
      </c>
      <c r="R28" s="92">
        <f t="shared" si="13"/>
        <v>2568.0644900000002</v>
      </c>
      <c r="S28" s="16"/>
      <c r="T28" s="17"/>
      <c r="U28" s="113">
        <f t="shared" si="3"/>
        <v>3986.5</v>
      </c>
      <c r="V28" s="114">
        <f t="shared" si="4"/>
        <v>2568.0644900000002</v>
      </c>
      <c r="W28" s="45" t="s">
        <v>59</v>
      </c>
      <c r="X28" s="46">
        <v>5</v>
      </c>
      <c r="Y28" s="21" t="s">
        <v>7</v>
      </c>
      <c r="Z28" s="261" t="s">
        <v>73</v>
      </c>
    </row>
    <row r="29" spans="1:26" ht="18.600000000000001" customHeight="1">
      <c r="A29" s="23">
        <f t="shared" si="14"/>
        <v>22</v>
      </c>
      <c r="B29" s="24" t="s">
        <v>8</v>
      </c>
      <c r="C29" s="25">
        <v>5765.1</v>
      </c>
      <c r="D29" s="26">
        <v>2096.7741900000001</v>
      </c>
      <c r="E29" s="25">
        <v>167.2</v>
      </c>
      <c r="F29" s="27">
        <v>29.032250000000001</v>
      </c>
      <c r="G29" s="28">
        <v>211.5</v>
      </c>
      <c r="H29" s="27">
        <v>56.451599999999999</v>
      </c>
      <c r="I29" s="28">
        <v>0</v>
      </c>
      <c r="J29" s="27">
        <v>0</v>
      </c>
      <c r="K29" s="25">
        <v>0</v>
      </c>
      <c r="L29" s="89">
        <v>0</v>
      </c>
      <c r="M29" s="25">
        <v>0</v>
      </c>
      <c r="N29" s="26">
        <v>0</v>
      </c>
      <c r="O29" s="25">
        <v>0</v>
      </c>
      <c r="P29" s="26">
        <v>385.80644999999998</v>
      </c>
      <c r="Q29" s="188">
        <f t="shared" si="12"/>
        <v>6143.8</v>
      </c>
      <c r="R29" s="93">
        <f t="shared" si="13"/>
        <v>2568.0644900000002</v>
      </c>
      <c r="S29" s="25"/>
      <c r="T29" s="26"/>
      <c r="U29" s="95">
        <f t="shared" si="3"/>
        <v>6143.8</v>
      </c>
      <c r="V29" s="98">
        <f t="shared" si="4"/>
        <v>2568.0644900000002</v>
      </c>
      <c r="W29" s="29" t="s">
        <v>60</v>
      </c>
      <c r="X29" s="30">
        <v>5</v>
      </c>
      <c r="Y29" s="31" t="s">
        <v>7</v>
      </c>
      <c r="Z29" s="262" t="s">
        <v>73</v>
      </c>
    </row>
    <row r="30" spans="1:26" ht="18.600000000000001" customHeight="1">
      <c r="A30" s="23">
        <f t="shared" si="14"/>
        <v>23</v>
      </c>
      <c r="B30" s="24" t="s">
        <v>9</v>
      </c>
      <c r="C30" s="25">
        <v>4212</v>
      </c>
      <c r="D30" s="26">
        <v>2096.7741900000001</v>
      </c>
      <c r="E30" s="25">
        <v>50.2</v>
      </c>
      <c r="F30" s="27">
        <v>29.032250000000001</v>
      </c>
      <c r="G30" s="28">
        <v>25.4</v>
      </c>
      <c r="H30" s="27">
        <v>56.451599999999999</v>
      </c>
      <c r="I30" s="28">
        <v>0</v>
      </c>
      <c r="J30" s="27">
        <v>0</v>
      </c>
      <c r="K30" s="25">
        <v>0</v>
      </c>
      <c r="L30" s="89">
        <v>0</v>
      </c>
      <c r="M30" s="25">
        <v>0</v>
      </c>
      <c r="N30" s="26">
        <v>0</v>
      </c>
      <c r="O30" s="25">
        <v>0</v>
      </c>
      <c r="P30" s="26">
        <v>385.80644999999998</v>
      </c>
      <c r="Q30" s="188">
        <f t="shared" si="12"/>
        <v>4287.5999999999995</v>
      </c>
      <c r="R30" s="93">
        <f t="shared" si="13"/>
        <v>2568.0644900000002</v>
      </c>
      <c r="S30" s="25"/>
      <c r="T30" s="26"/>
      <c r="U30" s="95">
        <f t="shared" si="3"/>
        <v>4287.5999999999995</v>
      </c>
      <c r="V30" s="98">
        <f t="shared" si="4"/>
        <v>2568.0644900000002</v>
      </c>
      <c r="W30" s="29" t="s">
        <v>60</v>
      </c>
      <c r="X30" s="30">
        <v>5</v>
      </c>
      <c r="Y30" s="31" t="s">
        <v>7</v>
      </c>
      <c r="Z30" s="262" t="s">
        <v>73</v>
      </c>
    </row>
    <row r="31" spans="1:26" s="43" customFormat="1" ht="18.600000000000001" customHeight="1">
      <c r="A31" s="33" t="s">
        <v>10</v>
      </c>
      <c r="B31" s="34">
        <f>SUM(B23+1)</f>
        <v>3</v>
      </c>
      <c r="C31" s="35">
        <f t="shared" ref="C31:U31" si="15">SUM(C24:C30)</f>
        <v>21337.4</v>
      </c>
      <c r="D31" s="36">
        <f t="shared" si="15"/>
        <v>14677.419330000001</v>
      </c>
      <c r="E31" s="35">
        <f t="shared" si="15"/>
        <v>438.59999999999997</v>
      </c>
      <c r="F31" s="37">
        <f t="shared" si="15"/>
        <v>203.22575000000001</v>
      </c>
      <c r="G31" s="38">
        <f t="shared" si="15"/>
        <v>346.4</v>
      </c>
      <c r="H31" s="37">
        <f>SUM(H24:H30)</f>
        <v>395.16119999999995</v>
      </c>
      <c r="I31" s="38">
        <f>SUM(I24:I30)</f>
        <v>0</v>
      </c>
      <c r="J31" s="37">
        <f>SUM(J24:J30)</f>
        <v>0</v>
      </c>
      <c r="K31" s="35">
        <f t="shared" si="15"/>
        <v>37.4</v>
      </c>
      <c r="L31" s="36">
        <f t="shared" si="15"/>
        <v>0</v>
      </c>
      <c r="M31" s="35">
        <f t="shared" si="15"/>
        <v>536.29999999999995</v>
      </c>
      <c r="N31" s="36">
        <f t="shared" si="15"/>
        <v>0</v>
      </c>
      <c r="O31" s="35">
        <f>SUM(O24:O30)</f>
        <v>0</v>
      </c>
      <c r="P31" s="36">
        <f>SUM(P24:P30)</f>
        <v>2700.6451499999998</v>
      </c>
      <c r="Q31" s="35">
        <f t="shared" si="15"/>
        <v>22696.1</v>
      </c>
      <c r="R31" s="36">
        <f>SUM(R24:R30)</f>
        <v>17976.451430000001</v>
      </c>
      <c r="S31" s="35">
        <f>SUM(S24:S30)</f>
        <v>0</v>
      </c>
      <c r="T31" s="36">
        <f>SUM(T24:T30)</f>
        <v>0</v>
      </c>
      <c r="U31" s="35">
        <f t="shared" si="15"/>
        <v>22696.1</v>
      </c>
      <c r="V31" s="36">
        <f>SUM(V24:V30)</f>
        <v>17976.451430000001</v>
      </c>
      <c r="W31" s="39" t="s">
        <v>11</v>
      </c>
      <c r="X31" s="40">
        <f>SUM(X24:X30)/7</f>
        <v>4.4285714285714288</v>
      </c>
      <c r="Y31" s="41" t="s">
        <v>7</v>
      </c>
      <c r="Z31" s="42"/>
    </row>
    <row r="32" spans="1:26" ht="18.600000000000001" customHeight="1">
      <c r="A32" s="44">
        <f>SUM(A30+1)</f>
        <v>24</v>
      </c>
      <c r="B32" s="15" t="s">
        <v>12</v>
      </c>
      <c r="C32" s="16">
        <v>3382.6</v>
      </c>
      <c r="D32" s="17">
        <v>2096.7741900000001</v>
      </c>
      <c r="E32" s="16">
        <v>33</v>
      </c>
      <c r="F32" s="18">
        <v>29.032250000000001</v>
      </c>
      <c r="G32" s="19">
        <v>0</v>
      </c>
      <c r="H32" s="18">
        <v>56.451599999999999</v>
      </c>
      <c r="I32" s="19">
        <v>0</v>
      </c>
      <c r="J32" s="18">
        <v>0</v>
      </c>
      <c r="K32" s="16">
        <v>0</v>
      </c>
      <c r="L32" s="88">
        <v>0</v>
      </c>
      <c r="M32" s="16">
        <v>0</v>
      </c>
      <c r="N32" s="91">
        <v>0</v>
      </c>
      <c r="O32" s="16">
        <v>0</v>
      </c>
      <c r="P32" s="91">
        <v>385.80644999999998</v>
      </c>
      <c r="Q32" s="94">
        <f t="shared" ref="Q32:Q38" si="16">SUM(C32+E32+G32+I32+K32+M32+O32)</f>
        <v>3415.6</v>
      </c>
      <c r="R32" s="92">
        <f t="shared" ref="R32:R38" si="17">SUM(D32+F32+H32+J32+L32+N32+P32)</f>
        <v>2568.0644900000002</v>
      </c>
      <c r="S32" s="16"/>
      <c r="T32" s="17"/>
      <c r="U32" s="113">
        <f t="shared" si="3"/>
        <v>3415.6</v>
      </c>
      <c r="V32" s="114">
        <f t="shared" si="4"/>
        <v>2568.0644900000002</v>
      </c>
      <c r="W32" s="45" t="s">
        <v>59</v>
      </c>
      <c r="X32" s="46">
        <v>5</v>
      </c>
      <c r="Y32" s="21" t="s">
        <v>7</v>
      </c>
      <c r="Z32" s="261" t="s">
        <v>73</v>
      </c>
    </row>
    <row r="33" spans="1:26" ht="18.600000000000001" customHeight="1">
      <c r="A33" s="47">
        <f t="shared" ref="A33:A38" si="18">SUM(A32+1)</f>
        <v>25</v>
      </c>
      <c r="B33" s="15" t="s">
        <v>13</v>
      </c>
      <c r="C33" s="16">
        <v>707</v>
      </c>
      <c r="D33" s="17">
        <v>2096.7741900000001</v>
      </c>
      <c r="E33" s="16">
        <v>99.9</v>
      </c>
      <c r="F33" s="18">
        <v>29.032250000000001</v>
      </c>
      <c r="G33" s="19">
        <v>0</v>
      </c>
      <c r="H33" s="18">
        <v>56.451599999999999</v>
      </c>
      <c r="I33" s="19">
        <v>0</v>
      </c>
      <c r="J33" s="18">
        <v>0</v>
      </c>
      <c r="K33" s="16">
        <v>0</v>
      </c>
      <c r="L33" s="88">
        <v>0</v>
      </c>
      <c r="M33" s="16">
        <v>0</v>
      </c>
      <c r="N33" s="91">
        <v>0</v>
      </c>
      <c r="O33" s="16">
        <v>0</v>
      </c>
      <c r="P33" s="91">
        <v>385.80644999999998</v>
      </c>
      <c r="Q33" s="94">
        <f t="shared" si="16"/>
        <v>806.9</v>
      </c>
      <c r="R33" s="92">
        <f t="shared" si="17"/>
        <v>2568.0644900000002</v>
      </c>
      <c r="S33" s="16"/>
      <c r="T33" s="17"/>
      <c r="U33" s="113">
        <f t="shared" si="3"/>
        <v>806.9</v>
      </c>
      <c r="V33" s="114">
        <f t="shared" si="4"/>
        <v>2568.0644900000002</v>
      </c>
      <c r="W33" s="45" t="s">
        <v>59</v>
      </c>
      <c r="X33" s="46">
        <v>5</v>
      </c>
      <c r="Y33" s="21" t="s">
        <v>7</v>
      </c>
      <c r="Z33" s="261" t="s">
        <v>73</v>
      </c>
    </row>
    <row r="34" spans="1:26" ht="18.600000000000001" customHeight="1">
      <c r="A34" s="47">
        <f t="shared" si="18"/>
        <v>26</v>
      </c>
      <c r="B34" s="15" t="s">
        <v>14</v>
      </c>
      <c r="C34" s="16">
        <v>1460.6</v>
      </c>
      <c r="D34" s="17">
        <v>2096.7741900000001</v>
      </c>
      <c r="E34" s="16">
        <v>16.5</v>
      </c>
      <c r="F34" s="18">
        <v>29.032250000000001</v>
      </c>
      <c r="G34" s="19">
        <v>0</v>
      </c>
      <c r="H34" s="18">
        <v>56.451599999999999</v>
      </c>
      <c r="I34" s="19">
        <v>0</v>
      </c>
      <c r="J34" s="18">
        <v>0</v>
      </c>
      <c r="K34" s="16">
        <v>0</v>
      </c>
      <c r="L34" s="88">
        <v>0</v>
      </c>
      <c r="M34" s="16">
        <v>0</v>
      </c>
      <c r="N34" s="91">
        <v>0</v>
      </c>
      <c r="O34" s="16">
        <v>0</v>
      </c>
      <c r="P34" s="91">
        <v>385.80644999999998</v>
      </c>
      <c r="Q34" s="94">
        <f t="shared" si="16"/>
        <v>1477.1</v>
      </c>
      <c r="R34" s="92">
        <f t="shared" si="17"/>
        <v>2568.0644900000002</v>
      </c>
      <c r="S34" s="16"/>
      <c r="T34" s="17"/>
      <c r="U34" s="113">
        <f t="shared" si="3"/>
        <v>1477.1</v>
      </c>
      <c r="V34" s="114">
        <f t="shared" si="4"/>
        <v>2568.0644900000002</v>
      </c>
      <c r="W34" s="45" t="s">
        <v>60</v>
      </c>
      <c r="X34" s="46">
        <v>5</v>
      </c>
      <c r="Y34" s="21" t="s">
        <v>7</v>
      </c>
      <c r="Z34" s="261" t="s">
        <v>73</v>
      </c>
    </row>
    <row r="35" spans="1:26" ht="18.600000000000001" customHeight="1">
      <c r="A35" s="47">
        <f t="shared" si="18"/>
        <v>27</v>
      </c>
      <c r="B35" s="15" t="s">
        <v>15</v>
      </c>
      <c r="C35" s="16">
        <v>4097.7</v>
      </c>
      <c r="D35" s="17">
        <v>2096.7741900000001</v>
      </c>
      <c r="E35" s="52">
        <v>84</v>
      </c>
      <c r="F35" s="18">
        <v>29.032250000000001</v>
      </c>
      <c r="G35" s="19">
        <v>0</v>
      </c>
      <c r="H35" s="18">
        <v>56.451599999999999</v>
      </c>
      <c r="I35" s="19">
        <v>0</v>
      </c>
      <c r="J35" s="18">
        <v>0</v>
      </c>
      <c r="K35" s="16">
        <v>0</v>
      </c>
      <c r="L35" s="88">
        <v>0</v>
      </c>
      <c r="M35" s="16">
        <v>0</v>
      </c>
      <c r="N35" s="91">
        <v>0</v>
      </c>
      <c r="O35" s="16">
        <v>0</v>
      </c>
      <c r="P35" s="91">
        <v>385.80644999999998</v>
      </c>
      <c r="Q35" s="94">
        <f t="shared" si="16"/>
        <v>4181.7</v>
      </c>
      <c r="R35" s="92">
        <f t="shared" si="17"/>
        <v>2568.0644900000002</v>
      </c>
      <c r="S35" s="16"/>
      <c r="T35" s="17"/>
      <c r="U35" s="113">
        <f t="shared" si="3"/>
        <v>4181.7</v>
      </c>
      <c r="V35" s="114">
        <f t="shared" si="4"/>
        <v>2568.0644900000002</v>
      </c>
      <c r="W35" s="45" t="s">
        <v>60</v>
      </c>
      <c r="X35" s="46">
        <v>5</v>
      </c>
      <c r="Y35" s="21" t="s">
        <v>7</v>
      </c>
      <c r="Z35" s="261" t="s">
        <v>73</v>
      </c>
    </row>
    <row r="36" spans="1:26" ht="18.600000000000001" customHeight="1">
      <c r="A36" s="47">
        <f t="shared" si="18"/>
        <v>28</v>
      </c>
      <c r="B36" s="53" t="s">
        <v>6</v>
      </c>
      <c r="C36" s="16">
        <v>3983.3</v>
      </c>
      <c r="D36" s="17">
        <v>2096.7741900000001</v>
      </c>
      <c r="E36" s="54">
        <v>130.6</v>
      </c>
      <c r="F36" s="18">
        <v>29.032250000000001</v>
      </c>
      <c r="G36" s="19">
        <v>0</v>
      </c>
      <c r="H36" s="18">
        <v>56.451599999999999</v>
      </c>
      <c r="I36" s="19">
        <v>0</v>
      </c>
      <c r="J36" s="18">
        <v>0</v>
      </c>
      <c r="K36" s="16">
        <v>0</v>
      </c>
      <c r="L36" s="88">
        <v>0</v>
      </c>
      <c r="M36" s="16">
        <v>0</v>
      </c>
      <c r="N36" s="91">
        <v>0</v>
      </c>
      <c r="O36" s="16">
        <v>0</v>
      </c>
      <c r="P36" s="91">
        <v>385.80644999999998</v>
      </c>
      <c r="Q36" s="94">
        <f t="shared" si="16"/>
        <v>4113.9000000000005</v>
      </c>
      <c r="R36" s="92">
        <f t="shared" si="17"/>
        <v>2568.0644900000002</v>
      </c>
      <c r="S36" s="16"/>
      <c r="T36" s="17"/>
      <c r="U36" s="113">
        <f t="shared" si="3"/>
        <v>4113.9000000000005</v>
      </c>
      <c r="V36" s="114">
        <f t="shared" si="4"/>
        <v>2568.0644900000002</v>
      </c>
      <c r="W36" s="45" t="s">
        <v>60</v>
      </c>
      <c r="X36" s="46">
        <v>5</v>
      </c>
      <c r="Y36" s="21" t="s">
        <v>7</v>
      </c>
      <c r="Z36" s="261" t="s">
        <v>73</v>
      </c>
    </row>
    <row r="37" spans="1:26" ht="18.600000000000001" customHeight="1">
      <c r="A37" s="23">
        <f t="shared" si="18"/>
        <v>29</v>
      </c>
      <c r="B37" s="24" t="s">
        <v>8</v>
      </c>
      <c r="C37" s="25">
        <v>3804.5</v>
      </c>
      <c r="D37" s="26">
        <v>2096.7741900000001</v>
      </c>
      <c r="E37" s="55">
        <v>679.3</v>
      </c>
      <c r="F37" s="27">
        <v>29.032250000000001</v>
      </c>
      <c r="G37" s="28">
        <v>0</v>
      </c>
      <c r="H37" s="27">
        <v>56.451599999999999</v>
      </c>
      <c r="I37" s="28">
        <v>0</v>
      </c>
      <c r="J37" s="27">
        <v>0</v>
      </c>
      <c r="K37" s="25">
        <v>0</v>
      </c>
      <c r="L37" s="89">
        <v>0</v>
      </c>
      <c r="M37" s="25">
        <v>0</v>
      </c>
      <c r="N37" s="26">
        <v>0</v>
      </c>
      <c r="O37" s="25">
        <v>0</v>
      </c>
      <c r="P37" s="26">
        <v>385.80644999999998</v>
      </c>
      <c r="Q37" s="188">
        <f t="shared" si="16"/>
        <v>4483.8</v>
      </c>
      <c r="R37" s="93">
        <f t="shared" si="17"/>
        <v>2568.0644900000002</v>
      </c>
      <c r="S37" s="25"/>
      <c r="T37" s="26"/>
      <c r="U37" s="95">
        <f t="shared" si="3"/>
        <v>4483.8</v>
      </c>
      <c r="V37" s="98">
        <f t="shared" si="4"/>
        <v>2568.0644900000002</v>
      </c>
      <c r="W37" s="29" t="s">
        <v>60</v>
      </c>
      <c r="X37" s="30">
        <v>5</v>
      </c>
      <c r="Y37" s="31" t="s">
        <v>7</v>
      </c>
      <c r="Z37" s="262" t="s">
        <v>73</v>
      </c>
    </row>
    <row r="38" spans="1:26" ht="18.600000000000001" customHeight="1">
      <c r="A38" s="23">
        <f t="shared" si="18"/>
        <v>30</v>
      </c>
      <c r="B38" s="56" t="s">
        <v>9</v>
      </c>
      <c r="C38" s="25">
        <v>4893.6000000000004</v>
      </c>
      <c r="D38" s="26">
        <v>2096.7741900000001</v>
      </c>
      <c r="E38" s="55">
        <v>226.9</v>
      </c>
      <c r="F38" s="27">
        <v>29.032250000000001</v>
      </c>
      <c r="G38" s="28">
        <v>0</v>
      </c>
      <c r="H38" s="27">
        <v>56.451599999999999</v>
      </c>
      <c r="I38" s="28">
        <v>0</v>
      </c>
      <c r="J38" s="27">
        <v>0</v>
      </c>
      <c r="K38" s="25">
        <v>0</v>
      </c>
      <c r="L38" s="89">
        <v>0</v>
      </c>
      <c r="M38" s="25">
        <v>0</v>
      </c>
      <c r="N38" s="26">
        <v>0</v>
      </c>
      <c r="O38" s="25">
        <v>0</v>
      </c>
      <c r="P38" s="26">
        <v>385.80644999999998</v>
      </c>
      <c r="Q38" s="188">
        <f t="shared" si="16"/>
        <v>5120.5</v>
      </c>
      <c r="R38" s="93">
        <f t="shared" si="17"/>
        <v>2568.0644900000002</v>
      </c>
      <c r="S38" s="25"/>
      <c r="T38" s="26"/>
      <c r="U38" s="95">
        <f t="shared" si="3"/>
        <v>5120.5</v>
      </c>
      <c r="V38" s="98">
        <f t="shared" si="4"/>
        <v>2568.0644900000002</v>
      </c>
      <c r="W38" s="29" t="s">
        <v>60</v>
      </c>
      <c r="X38" s="30">
        <v>5</v>
      </c>
      <c r="Y38" s="31" t="s">
        <v>7</v>
      </c>
      <c r="Z38" s="262" t="s">
        <v>73</v>
      </c>
    </row>
    <row r="39" spans="1:26" s="43" customFormat="1" ht="18.600000000000001" customHeight="1">
      <c r="A39" s="33" t="s">
        <v>10</v>
      </c>
      <c r="B39" s="34">
        <f>SUM(B31+1)</f>
        <v>4</v>
      </c>
      <c r="C39" s="35">
        <f t="shared" ref="C39:V39" si="19">SUM(C32:C38)</f>
        <v>22329.300000000003</v>
      </c>
      <c r="D39" s="36">
        <f t="shared" si="19"/>
        <v>14677.419330000001</v>
      </c>
      <c r="E39" s="35">
        <f t="shared" si="19"/>
        <v>1270.2</v>
      </c>
      <c r="F39" s="37">
        <f t="shared" si="19"/>
        <v>203.22575000000001</v>
      </c>
      <c r="G39" s="38">
        <f t="shared" si="19"/>
        <v>0</v>
      </c>
      <c r="H39" s="37">
        <f t="shared" si="19"/>
        <v>395.16119999999995</v>
      </c>
      <c r="I39" s="38">
        <f t="shared" si="19"/>
        <v>0</v>
      </c>
      <c r="J39" s="37">
        <f t="shared" si="19"/>
        <v>0</v>
      </c>
      <c r="K39" s="35">
        <f t="shared" si="19"/>
        <v>0</v>
      </c>
      <c r="L39" s="36">
        <f t="shared" si="19"/>
        <v>0</v>
      </c>
      <c r="M39" s="35">
        <f t="shared" si="19"/>
        <v>0</v>
      </c>
      <c r="N39" s="36">
        <f t="shared" si="19"/>
        <v>0</v>
      </c>
      <c r="O39" s="35">
        <f t="shared" si="19"/>
        <v>0</v>
      </c>
      <c r="P39" s="36">
        <f t="shared" si="19"/>
        <v>2700.6451499999998</v>
      </c>
      <c r="Q39" s="35">
        <f t="shared" si="19"/>
        <v>23599.5</v>
      </c>
      <c r="R39" s="36">
        <f t="shared" si="19"/>
        <v>17976.451430000001</v>
      </c>
      <c r="S39" s="35">
        <f t="shared" si="19"/>
        <v>0</v>
      </c>
      <c r="T39" s="36">
        <f t="shared" si="19"/>
        <v>0</v>
      </c>
      <c r="U39" s="35">
        <f t="shared" si="19"/>
        <v>23599.5</v>
      </c>
      <c r="V39" s="36">
        <f t="shared" si="19"/>
        <v>17976.451430000001</v>
      </c>
      <c r="W39" s="39" t="s">
        <v>11</v>
      </c>
      <c r="X39" s="40">
        <f>SUM(X32:X38)/7</f>
        <v>5</v>
      </c>
      <c r="Y39" s="41" t="s">
        <v>7</v>
      </c>
      <c r="Z39" s="42"/>
    </row>
    <row r="40" spans="1:26" ht="18.600000000000001" customHeight="1">
      <c r="A40" s="44">
        <f>SUM(A38+1)</f>
        <v>31</v>
      </c>
      <c r="B40" s="15" t="s">
        <v>12</v>
      </c>
      <c r="C40" s="16">
        <v>0</v>
      </c>
      <c r="D40" s="17">
        <v>2096.7741900000001</v>
      </c>
      <c r="E40" s="16">
        <v>0</v>
      </c>
      <c r="F40" s="18">
        <v>29.032250000000001</v>
      </c>
      <c r="G40" s="19">
        <v>0</v>
      </c>
      <c r="H40" s="18">
        <v>56.451599999999999</v>
      </c>
      <c r="I40" s="19">
        <v>0</v>
      </c>
      <c r="J40" s="18">
        <v>0</v>
      </c>
      <c r="K40" s="16">
        <v>0</v>
      </c>
      <c r="L40" s="88">
        <v>0</v>
      </c>
      <c r="M40" s="16">
        <v>0</v>
      </c>
      <c r="N40" s="91">
        <v>0</v>
      </c>
      <c r="O40" s="16">
        <v>-263.55</v>
      </c>
      <c r="P40" s="91">
        <v>385.80644999999998</v>
      </c>
      <c r="Q40" s="94">
        <f>SUM(C40+E40+G40+I40+K40+M40+O40)</f>
        <v>-263.55</v>
      </c>
      <c r="R40" s="92">
        <f>SUM(D40+F40+H40+J40+L40+N40+P40)</f>
        <v>2568.0644900000002</v>
      </c>
      <c r="S40" s="16"/>
      <c r="T40" s="17"/>
      <c r="U40" s="113">
        <f>SUM(Q40+S40)</f>
        <v>-263.55</v>
      </c>
      <c r="V40" s="114">
        <f>SUM(R40+T40)</f>
        <v>2568.0644900000002</v>
      </c>
      <c r="W40" s="45" t="s">
        <v>61</v>
      </c>
      <c r="X40" s="46">
        <v>0</v>
      </c>
      <c r="Y40" s="21" t="s">
        <v>7</v>
      </c>
      <c r="Z40" s="261" t="s">
        <v>58</v>
      </c>
    </row>
    <row r="41" spans="1:26" s="43" customFormat="1" ht="18.600000000000001" customHeight="1" thickBot="1">
      <c r="A41" s="33" t="s">
        <v>10</v>
      </c>
      <c r="B41" s="34">
        <v>5</v>
      </c>
      <c r="C41" s="57">
        <f t="shared" ref="C41:V41" si="20">SUM(C40)</f>
        <v>0</v>
      </c>
      <c r="D41" s="57">
        <f t="shared" si="20"/>
        <v>2096.7741900000001</v>
      </c>
      <c r="E41" s="57">
        <f t="shared" si="20"/>
        <v>0</v>
      </c>
      <c r="F41" s="57">
        <f t="shared" si="20"/>
        <v>29.032250000000001</v>
      </c>
      <c r="G41" s="57">
        <f t="shared" si="20"/>
        <v>0</v>
      </c>
      <c r="H41" s="57">
        <f t="shared" si="20"/>
        <v>56.451599999999999</v>
      </c>
      <c r="I41" s="57">
        <f t="shared" si="20"/>
        <v>0</v>
      </c>
      <c r="J41" s="57">
        <f t="shared" si="20"/>
        <v>0</v>
      </c>
      <c r="K41" s="57">
        <f t="shared" si="20"/>
        <v>0</v>
      </c>
      <c r="L41" s="57">
        <f t="shared" si="20"/>
        <v>0</v>
      </c>
      <c r="M41" s="57">
        <f t="shared" si="20"/>
        <v>0</v>
      </c>
      <c r="N41" s="57">
        <f t="shared" si="20"/>
        <v>0</v>
      </c>
      <c r="O41" s="57">
        <f t="shared" si="20"/>
        <v>-263.55</v>
      </c>
      <c r="P41" s="57">
        <f t="shared" si="20"/>
        <v>385.80644999999998</v>
      </c>
      <c r="Q41" s="57">
        <f t="shared" si="20"/>
        <v>-263.55</v>
      </c>
      <c r="R41" s="57">
        <f t="shared" si="20"/>
        <v>2568.0644900000002</v>
      </c>
      <c r="S41" s="57">
        <f t="shared" si="20"/>
        <v>0</v>
      </c>
      <c r="T41" s="57">
        <f t="shared" si="20"/>
        <v>0</v>
      </c>
      <c r="U41" s="57">
        <f t="shared" si="20"/>
        <v>-263.55</v>
      </c>
      <c r="V41" s="57">
        <f t="shared" si="20"/>
        <v>2568.0644900000002</v>
      </c>
      <c r="W41" s="60" t="s">
        <v>11</v>
      </c>
      <c r="X41" s="61">
        <f>SUM(X32:X38)/7</f>
        <v>5</v>
      </c>
      <c r="Y41" s="62" t="s">
        <v>7</v>
      </c>
      <c r="Z41" s="63"/>
    </row>
    <row r="42" spans="1:26" ht="19.149999999999999" customHeight="1">
      <c r="A42" s="179" t="s">
        <v>16</v>
      </c>
      <c r="B42" s="131"/>
      <c r="C42" s="132">
        <f>SUM(C7+C15+C23+C31+C41+C39)</f>
        <v>103421.3</v>
      </c>
      <c r="D42" s="132">
        <f>SUM(D7+D15+D23+D31+D41+D39)</f>
        <v>64999.999890000006</v>
      </c>
      <c r="E42" s="132">
        <f t="shared" ref="E42:V42" si="21">SUM(E7+E15+E23+E31+E41+E39)</f>
        <v>3699.7</v>
      </c>
      <c r="F42" s="132">
        <f t="shared" si="21"/>
        <v>899.99974999999995</v>
      </c>
      <c r="G42" s="132">
        <f t="shared" si="21"/>
        <v>1165.8000000000002</v>
      </c>
      <c r="H42" s="132">
        <f t="shared" si="21"/>
        <v>1749.9996000000001</v>
      </c>
      <c r="I42" s="132">
        <f t="shared" si="21"/>
        <v>0</v>
      </c>
      <c r="J42" s="132">
        <f t="shared" si="21"/>
        <v>0</v>
      </c>
      <c r="K42" s="132">
        <f t="shared" si="21"/>
        <v>3697.6000000000004</v>
      </c>
      <c r="L42" s="132">
        <f t="shared" si="21"/>
        <v>0</v>
      </c>
      <c r="M42" s="132">
        <f t="shared" si="21"/>
        <v>797.69999999999993</v>
      </c>
      <c r="N42" s="132">
        <f t="shared" si="21"/>
        <v>0</v>
      </c>
      <c r="O42" s="132">
        <f t="shared" si="21"/>
        <v>13230.7</v>
      </c>
      <c r="P42" s="132">
        <f t="shared" si="21"/>
        <v>11959.999949999999</v>
      </c>
      <c r="Q42" s="132">
        <f t="shared" si="21"/>
        <v>126012.8</v>
      </c>
      <c r="R42" s="132">
        <f t="shared" si="21"/>
        <v>79609.999190000002</v>
      </c>
      <c r="S42" s="132">
        <f t="shared" si="21"/>
        <v>0</v>
      </c>
      <c r="T42" s="132">
        <f t="shared" si="21"/>
        <v>0</v>
      </c>
      <c r="U42" s="132">
        <f t="shared" si="21"/>
        <v>126012.8</v>
      </c>
      <c r="V42" s="132">
        <f t="shared" si="21"/>
        <v>79609.999190000002</v>
      </c>
      <c r="W42" s="130" t="s">
        <v>16</v>
      </c>
      <c r="X42" s="105"/>
      <c r="Y42" s="106"/>
      <c r="Z42" s="107"/>
    </row>
    <row r="43" spans="1:26" ht="19.149999999999999" customHeight="1" thickBot="1">
      <c r="A43" s="181" t="s">
        <v>28</v>
      </c>
      <c r="B43" s="182"/>
      <c r="C43" s="68">
        <f t="shared" ref="C43:V43" si="22">C42/31</f>
        <v>3336.1709677419358</v>
      </c>
      <c r="D43" s="69">
        <f t="shared" si="22"/>
        <v>2096.7741900000001</v>
      </c>
      <c r="E43" s="68">
        <f t="shared" si="22"/>
        <v>119.34516129032258</v>
      </c>
      <c r="F43" s="69">
        <f t="shared" si="22"/>
        <v>29.032249999999998</v>
      </c>
      <c r="G43" s="68">
        <f t="shared" si="22"/>
        <v>37.606451612903228</v>
      </c>
      <c r="H43" s="69">
        <f t="shared" si="22"/>
        <v>56.451600000000006</v>
      </c>
      <c r="I43" s="68">
        <f>I42/31</f>
        <v>0</v>
      </c>
      <c r="J43" s="69">
        <f>J42/31</f>
        <v>0</v>
      </c>
      <c r="K43" s="68">
        <f t="shared" si="22"/>
        <v>119.27741935483873</v>
      </c>
      <c r="L43" s="69">
        <f t="shared" si="22"/>
        <v>0</v>
      </c>
      <c r="M43" s="68">
        <f t="shared" si="22"/>
        <v>25.732258064516127</v>
      </c>
      <c r="N43" s="69">
        <f t="shared" si="22"/>
        <v>0</v>
      </c>
      <c r="O43" s="68">
        <f t="shared" si="22"/>
        <v>426.7967741935484</v>
      </c>
      <c r="P43" s="69">
        <f t="shared" si="22"/>
        <v>385.80644999999998</v>
      </c>
      <c r="Q43" s="68">
        <f t="shared" si="22"/>
        <v>4064.9290322580646</v>
      </c>
      <c r="R43" s="69">
        <f t="shared" si="22"/>
        <v>2568.0644900000002</v>
      </c>
      <c r="S43" s="68">
        <f t="shared" si="22"/>
        <v>0</v>
      </c>
      <c r="T43" s="69">
        <f t="shared" si="22"/>
        <v>0</v>
      </c>
      <c r="U43" s="68">
        <f t="shared" si="22"/>
        <v>4064.9290322580646</v>
      </c>
      <c r="V43" s="69">
        <f t="shared" si="22"/>
        <v>2568.0644900000002</v>
      </c>
      <c r="W43" s="180" t="s">
        <v>17</v>
      </c>
      <c r="X43" s="102"/>
      <c r="Y43" s="103"/>
      <c r="Z43" s="104"/>
    </row>
    <row r="44" spans="1:26" ht="19.149999999999999" customHeight="1">
      <c r="A44" s="75" t="s">
        <v>18</v>
      </c>
      <c r="B44" s="76"/>
      <c r="C44" s="77">
        <f>SUM(C42-D42)</f>
        <v>38421.300109999996</v>
      </c>
      <c r="D44" s="78"/>
      <c r="E44" s="77">
        <f>SUM(E42-F42)</f>
        <v>2799.7002499999999</v>
      </c>
      <c r="F44" s="78"/>
      <c r="G44" s="77">
        <f>SUM(G42-H42)</f>
        <v>-584.19959999999992</v>
      </c>
      <c r="H44" s="78"/>
      <c r="I44" s="77">
        <f>SUM(I42-J42)</f>
        <v>0</v>
      </c>
      <c r="J44" s="78"/>
      <c r="K44" s="77">
        <f>SUM(K42-L42)</f>
        <v>3697.6000000000004</v>
      </c>
      <c r="L44" s="78"/>
      <c r="M44" s="77">
        <f>SUM(M42-N42)</f>
        <v>797.69999999999993</v>
      </c>
      <c r="N44" s="78"/>
      <c r="O44" s="77">
        <f>SUM(O42-P42)</f>
        <v>1270.7000500000013</v>
      </c>
      <c r="P44" s="78"/>
      <c r="Q44" s="100">
        <f>SUM(Q42-R42)</f>
        <v>46402.800810000001</v>
      </c>
      <c r="R44" s="78"/>
      <c r="S44" s="77">
        <f>SUM(S42-T42)</f>
        <v>0</v>
      </c>
      <c r="T44" s="78"/>
      <c r="U44" s="115">
        <f>SUM(U42-V42)</f>
        <v>46402.800810000001</v>
      </c>
      <c r="V44" s="116"/>
      <c r="Y44" s="2"/>
      <c r="Z44" s="2"/>
    </row>
    <row r="45" spans="1:26" ht="20.100000000000001" customHeight="1" thickBot="1">
      <c r="A45" s="79" t="s">
        <v>19</v>
      </c>
      <c r="B45" s="80"/>
      <c r="C45" s="99">
        <f>SUM(100/D42*C42)</f>
        <v>159.10969257695487</v>
      </c>
      <c r="D45" s="81"/>
      <c r="E45" s="99">
        <f>SUM(100/F42*E42)</f>
        <v>411.0778919660811</v>
      </c>
      <c r="F45" s="81"/>
      <c r="G45" s="99">
        <f>SUM(100/H42*G42)</f>
        <v>66.617158083921851</v>
      </c>
      <c r="H45" s="81"/>
      <c r="I45" s="99" t="e">
        <f>SUM(100/J42*I42)</f>
        <v>#DIV/0!</v>
      </c>
      <c r="J45" s="81"/>
      <c r="K45" s="99" t="e">
        <f>SUM(100/L42*K42)</f>
        <v>#DIV/0!</v>
      </c>
      <c r="L45" s="81"/>
      <c r="M45" s="99" t="e">
        <f>SUM(100/N42*M42)</f>
        <v>#DIV/0!</v>
      </c>
      <c r="N45" s="81"/>
      <c r="O45" s="99">
        <f>SUM(100/P42*O42)</f>
        <v>110.62458240227669</v>
      </c>
      <c r="P45" s="81"/>
      <c r="Q45" s="101">
        <f>SUM(100/R42*Q42)</f>
        <v>158.28765391550056</v>
      </c>
      <c r="R45" s="81"/>
      <c r="S45" s="99" t="e">
        <f>SUM(100/T42*S42)</f>
        <v>#DIV/0!</v>
      </c>
      <c r="T45" s="81"/>
      <c r="U45" s="117">
        <f>SUM(100/V42*U42)</f>
        <v>158.28765391550056</v>
      </c>
      <c r="V45" s="118"/>
      <c r="Y45" s="2"/>
      <c r="Z45" s="2"/>
    </row>
  </sheetData>
  <mergeCells count="13">
    <mergeCell ref="X4:Y4"/>
    <mergeCell ref="K3:L3"/>
    <mergeCell ref="M3:N3"/>
    <mergeCell ref="O3:P3"/>
    <mergeCell ref="S3:T3"/>
    <mergeCell ref="W3:Z3"/>
    <mergeCell ref="H1:K1"/>
    <mergeCell ref="G3:H3"/>
    <mergeCell ref="Q3:R3"/>
    <mergeCell ref="U3:V3"/>
    <mergeCell ref="C3:D3"/>
    <mergeCell ref="E3:F3"/>
    <mergeCell ref="I3:J3"/>
  </mergeCells>
  <pageMargins left="0.59055118110236227" right="0.59055118110236227" top="1.1811023622047245" bottom="0.59055118110236227" header="0.11811023622047245" footer="0.31496062992125984"/>
  <pageSetup paperSize="9" scale="51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40"/>
  <sheetViews>
    <sheetView zoomScale="80" zoomScaleNormal="80" workbookViewId="0">
      <pane ySplit="4" topLeftCell="A23" activePane="bottomLeft" state="frozen"/>
      <selection pane="bottomLeft" activeCell="C49" sqref="C49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6" width="11.7109375" style="2" customWidth="1"/>
    <col min="7" max="10" width="11.7109375" style="6" customWidth="1"/>
    <col min="11" max="16" width="11.7109375" style="2" customWidth="1"/>
    <col min="17" max="18" width="12.7109375" style="2" customWidth="1"/>
    <col min="19" max="20" width="11.7109375" style="2" customWidth="1"/>
    <col min="21" max="22" width="12.7109375" style="2" customWidth="1"/>
    <col min="23" max="23" width="18.7109375" style="2" customWidth="1"/>
    <col min="24" max="24" width="5.7109375" style="2" customWidth="1"/>
    <col min="25" max="25" width="5.140625" style="4" customWidth="1"/>
    <col min="26" max="26" width="20.7109375" style="4" customWidth="1"/>
    <col min="27" max="16384" width="11.42578125" style="2"/>
  </cols>
  <sheetData>
    <row r="1" spans="1:26" ht="34.15" customHeight="1">
      <c r="A1" s="108" t="s">
        <v>55</v>
      </c>
      <c r="G1" s="2"/>
      <c r="H1" s="307">
        <v>44593</v>
      </c>
      <c r="I1" s="307"/>
      <c r="J1" s="307"/>
      <c r="K1" s="307"/>
    </row>
    <row r="2" spans="1:26" ht="21" thickBot="1">
      <c r="A2" s="109"/>
    </row>
    <row r="3" spans="1:26" s="8" customFormat="1" ht="51" customHeight="1" thickBot="1">
      <c r="A3" s="7"/>
      <c r="C3" s="308" t="s">
        <v>20</v>
      </c>
      <c r="D3" s="309"/>
      <c r="E3" s="308" t="s">
        <v>23</v>
      </c>
      <c r="F3" s="309"/>
      <c r="G3" s="308" t="s">
        <v>24</v>
      </c>
      <c r="H3" s="309"/>
      <c r="I3" s="308" t="s">
        <v>53</v>
      </c>
      <c r="J3" s="309"/>
      <c r="K3" s="308" t="s">
        <v>25</v>
      </c>
      <c r="L3" s="309"/>
      <c r="M3" s="308" t="s">
        <v>30</v>
      </c>
      <c r="N3" s="309"/>
      <c r="O3" s="316" t="s">
        <v>2</v>
      </c>
      <c r="P3" s="316"/>
      <c r="Q3" s="310" t="s">
        <v>29</v>
      </c>
      <c r="R3" s="311"/>
      <c r="S3" s="308" t="s">
        <v>26</v>
      </c>
      <c r="T3" s="309"/>
      <c r="U3" s="312" t="s">
        <v>27</v>
      </c>
      <c r="V3" s="313"/>
      <c r="W3" s="308" t="s">
        <v>0</v>
      </c>
      <c r="X3" s="316"/>
      <c r="Y3" s="316"/>
      <c r="Z3" s="309"/>
    </row>
    <row r="4" spans="1:26" s="4" customFormat="1" ht="18.600000000000001" customHeight="1">
      <c r="A4" s="110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22</v>
      </c>
      <c r="N4" s="12" t="s">
        <v>21</v>
      </c>
      <c r="O4" s="87" t="s">
        <v>22</v>
      </c>
      <c r="P4" s="12" t="s">
        <v>21</v>
      </c>
      <c r="Q4" s="87" t="s">
        <v>22</v>
      </c>
      <c r="R4" s="12" t="s">
        <v>21</v>
      </c>
      <c r="S4" s="11" t="s">
        <v>22</v>
      </c>
      <c r="T4" s="12" t="s">
        <v>21</v>
      </c>
      <c r="U4" s="111" t="s">
        <v>22</v>
      </c>
      <c r="V4" s="112" t="s">
        <v>21</v>
      </c>
      <c r="W4" s="13" t="s">
        <v>3</v>
      </c>
      <c r="X4" s="314" t="s">
        <v>4</v>
      </c>
      <c r="Y4" s="315"/>
      <c r="Z4" s="14" t="s">
        <v>5</v>
      </c>
    </row>
    <row r="5" spans="1:26" ht="18.600000000000001" customHeight="1">
      <c r="A5" s="47">
        <v>1</v>
      </c>
      <c r="B5" s="15" t="s">
        <v>13</v>
      </c>
      <c r="C5" s="16"/>
      <c r="D5" s="17"/>
      <c r="E5" s="16"/>
      <c r="F5" s="18"/>
      <c r="G5" s="19"/>
      <c r="H5" s="18"/>
      <c r="I5" s="19"/>
      <c r="J5" s="18"/>
      <c r="K5" s="16"/>
      <c r="L5" s="88"/>
      <c r="M5" s="16"/>
      <c r="N5" s="88"/>
      <c r="O5" s="16"/>
      <c r="P5" s="17"/>
      <c r="Q5" s="94"/>
      <c r="R5" s="92"/>
      <c r="S5" s="16"/>
      <c r="T5" s="17"/>
      <c r="U5" s="113">
        <f t="shared" ref="U5:V10" si="0">SUM(Q5+S5)</f>
        <v>0</v>
      </c>
      <c r="V5" s="114">
        <f t="shared" si="0"/>
        <v>0</v>
      </c>
      <c r="W5" s="45"/>
      <c r="X5" s="46"/>
      <c r="Y5" s="21" t="s">
        <v>7</v>
      </c>
      <c r="Z5" s="22" t="s">
        <v>58</v>
      </c>
    </row>
    <row r="6" spans="1:26" ht="18.600000000000001" customHeight="1">
      <c r="A6" s="47">
        <f>SUM(A5+1)</f>
        <v>2</v>
      </c>
      <c r="B6" s="15" t="s">
        <v>14</v>
      </c>
      <c r="C6" s="16"/>
      <c r="D6" s="17"/>
      <c r="E6" s="16"/>
      <c r="F6" s="18"/>
      <c r="G6" s="19"/>
      <c r="H6" s="18"/>
      <c r="I6" s="19"/>
      <c r="J6" s="18"/>
      <c r="K6" s="48"/>
      <c r="L6" s="88"/>
      <c r="M6" s="16"/>
      <c r="N6" s="88"/>
      <c r="O6" s="16"/>
      <c r="P6" s="17"/>
      <c r="Q6" s="94"/>
      <c r="R6" s="92"/>
      <c r="S6" s="16"/>
      <c r="T6" s="17"/>
      <c r="U6" s="113">
        <f t="shared" si="0"/>
        <v>0</v>
      </c>
      <c r="V6" s="114">
        <f t="shared" si="0"/>
        <v>0</v>
      </c>
      <c r="W6" s="45"/>
      <c r="X6" s="46"/>
      <c r="Y6" s="21" t="s">
        <v>7</v>
      </c>
      <c r="Z6" s="22" t="s">
        <v>58</v>
      </c>
    </row>
    <row r="7" spans="1:26" s="43" customFormat="1" ht="18.600000000000001" customHeight="1">
      <c r="A7" s="47">
        <f>SUM(A6+1)</f>
        <v>3</v>
      </c>
      <c r="B7" s="15" t="s">
        <v>15</v>
      </c>
      <c r="C7" s="16"/>
      <c r="D7" s="17"/>
      <c r="E7" s="16"/>
      <c r="F7" s="18"/>
      <c r="G7" s="19"/>
      <c r="H7" s="18"/>
      <c r="I7" s="19"/>
      <c r="J7" s="18"/>
      <c r="K7" s="16"/>
      <c r="L7" s="88"/>
      <c r="M7" s="16"/>
      <c r="N7" s="88"/>
      <c r="O7" s="16"/>
      <c r="P7" s="17"/>
      <c r="Q7" s="94"/>
      <c r="R7" s="92"/>
      <c r="S7" s="16"/>
      <c r="T7" s="17"/>
      <c r="U7" s="113">
        <f t="shared" si="0"/>
        <v>0</v>
      </c>
      <c r="V7" s="114">
        <f t="shared" si="0"/>
        <v>0</v>
      </c>
      <c r="W7" s="45"/>
      <c r="X7" s="46"/>
      <c r="Y7" s="21" t="s">
        <v>7</v>
      </c>
      <c r="Z7" s="22" t="s">
        <v>58</v>
      </c>
    </row>
    <row r="8" spans="1:26" ht="18.600000000000001" customHeight="1">
      <c r="A8" s="47">
        <f>SUM(A7+1)</f>
        <v>4</v>
      </c>
      <c r="B8" s="15" t="s">
        <v>6</v>
      </c>
      <c r="C8" s="16"/>
      <c r="D8" s="17"/>
      <c r="E8" s="16"/>
      <c r="F8" s="18"/>
      <c r="G8" s="19"/>
      <c r="H8" s="18"/>
      <c r="I8" s="19"/>
      <c r="J8" s="18"/>
      <c r="K8" s="16"/>
      <c r="L8" s="88"/>
      <c r="M8" s="16"/>
      <c r="N8" s="88"/>
      <c r="O8" s="16"/>
      <c r="P8" s="17"/>
      <c r="Q8" s="94"/>
      <c r="R8" s="92"/>
      <c r="S8" s="16"/>
      <c r="T8" s="17"/>
      <c r="U8" s="113">
        <f t="shared" si="0"/>
        <v>0</v>
      </c>
      <c r="V8" s="114">
        <f t="shared" si="0"/>
        <v>0</v>
      </c>
      <c r="W8" s="45"/>
      <c r="X8" s="46"/>
      <c r="Y8" s="21" t="s">
        <v>7</v>
      </c>
      <c r="Z8" s="22" t="s">
        <v>58</v>
      </c>
    </row>
    <row r="9" spans="1:26" ht="18.600000000000001" customHeight="1">
      <c r="A9" s="23">
        <f>SUM(A8+1)</f>
        <v>5</v>
      </c>
      <c r="B9" s="24" t="s">
        <v>8</v>
      </c>
      <c r="C9" s="25"/>
      <c r="D9" s="26"/>
      <c r="E9" s="25"/>
      <c r="F9" s="27"/>
      <c r="G9" s="28"/>
      <c r="H9" s="27"/>
      <c r="I9" s="28"/>
      <c r="J9" s="27"/>
      <c r="K9" s="25"/>
      <c r="L9" s="89"/>
      <c r="M9" s="25"/>
      <c r="N9" s="89"/>
      <c r="O9" s="25"/>
      <c r="P9" s="26"/>
      <c r="Q9" s="188"/>
      <c r="R9" s="93"/>
      <c r="S9" s="25"/>
      <c r="T9" s="26"/>
      <c r="U9" s="95">
        <f t="shared" si="0"/>
        <v>0</v>
      </c>
      <c r="V9" s="98">
        <f t="shared" si="0"/>
        <v>0</v>
      </c>
      <c r="W9" s="29"/>
      <c r="X9" s="30"/>
      <c r="Y9" s="31" t="s">
        <v>7</v>
      </c>
      <c r="Z9" s="32" t="s">
        <v>58</v>
      </c>
    </row>
    <row r="10" spans="1:26" ht="18.600000000000001" customHeight="1">
      <c r="A10" s="23">
        <f>SUM(A9+1)</f>
        <v>6</v>
      </c>
      <c r="B10" s="24" t="s">
        <v>9</v>
      </c>
      <c r="C10" s="25"/>
      <c r="D10" s="26"/>
      <c r="E10" s="25"/>
      <c r="F10" s="27"/>
      <c r="G10" s="28"/>
      <c r="H10" s="27"/>
      <c r="I10" s="28"/>
      <c r="J10" s="27"/>
      <c r="K10" s="25"/>
      <c r="L10" s="89"/>
      <c r="M10" s="25"/>
      <c r="N10" s="89"/>
      <c r="O10" s="25"/>
      <c r="P10" s="26"/>
      <c r="Q10" s="188"/>
      <c r="R10" s="93"/>
      <c r="S10" s="25"/>
      <c r="T10" s="26"/>
      <c r="U10" s="95">
        <f t="shared" si="0"/>
        <v>0</v>
      </c>
      <c r="V10" s="98">
        <f t="shared" si="0"/>
        <v>0</v>
      </c>
      <c r="W10" s="29"/>
      <c r="X10" s="30"/>
      <c r="Y10" s="31" t="s">
        <v>7</v>
      </c>
      <c r="Z10" s="32" t="s">
        <v>58</v>
      </c>
    </row>
    <row r="11" spans="1:26" ht="18.600000000000001" customHeight="1">
      <c r="A11" s="33" t="s">
        <v>10</v>
      </c>
      <c r="B11" s="34">
        <v>5</v>
      </c>
      <c r="C11" s="35">
        <f t="shared" ref="C11:V11" si="1">SUM(C5:C10)</f>
        <v>0</v>
      </c>
      <c r="D11" s="36">
        <f t="shared" si="1"/>
        <v>0</v>
      </c>
      <c r="E11" s="35">
        <f t="shared" si="1"/>
        <v>0</v>
      </c>
      <c r="F11" s="37">
        <f t="shared" si="1"/>
        <v>0</v>
      </c>
      <c r="G11" s="38">
        <f t="shared" si="1"/>
        <v>0</v>
      </c>
      <c r="H11" s="37">
        <f t="shared" si="1"/>
        <v>0</v>
      </c>
      <c r="I11" s="38">
        <f t="shared" si="1"/>
        <v>0</v>
      </c>
      <c r="J11" s="37">
        <f t="shared" si="1"/>
        <v>0</v>
      </c>
      <c r="K11" s="35">
        <f t="shared" si="1"/>
        <v>0</v>
      </c>
      <c r="L11" s="36">
        <f t="shared" si="1"/>
        <v>0</v>
      </c>
      <c r="M11" s="35">
        <f t="shared" si="1"/>
        <v>0</v>
      </c>
      <c r="N11" s="36">
        <f t="shared" si="1"/>
        <v>0</v>
      </c>
      <c r="O11" s="35">
        <f t="shared" si="1"/>
        <v>0</v>
      </c>
      <c r="P11" s="36">
        <f t="shared" si="1"/>
        <v>0</v>
      </c>
      <c r="Q11" s="35">
        <f t="shared" si="1"/>
        <v>0</v>
      </c>
      <c r="R11" s="36">
        <f t="shared" si="1"/>
        <v>0</v>
      </c>
      <c r="S11" s="35">
        <f t="shared" si="1"/>
        <v>0</v>
      </c>
      <c r="T11" s="36">
        <f t="shared" si="1"/>
        <v>0</v>
      </c>
      <c r="U11" s="35">
        <f t="shared" si="1"/>
        <v>0</v>
      </c>
      <c r="V11" s="36">
        <f t="shared" si="1"/>
        <v>0</v>
      </c>
      <c r="W11" s="39" t="s">
        <v>11</v>
      </c>
      <c r="X11" s="40">
        <f>SUM(X5:X10)/7</f>
        <v>0</v>
      </c>
      <c r="Y11" s="41" t="s">
        <v>7</v>
      </c>
      <c r="Z11" s="42" t="s">
        <v>58</v>
      </c>
    </row>
    <row r="12" spans="1:26" ht="18.600000000000001" customHeight="1">
      <c r="A12" s="44">
        <f>SUM(A10+1)</f>
        <v>7</v>
      </c>
      <c r="B12" s="15" t="s">
        <v>12</v>
      </c>
      <c r="C12" s="49"/>
      <c r="D12" s="17"/>
      <c r="E12" s="49"/>
      <c r="F12" s="18"/>
      <c r="G12" s="19"/>
      <c r="H12" s="18"/>
      <c r="I12" s="19"/>
      <c r="J12" s="18"/>
      <c r="K12" s="16"/>
      <c r="L12" s="88"/>
      <c r="M12" s="16"/>
      <c r="N12" s="17"/>
      <c r="O12" s="16"/>
      <c r="P12" s="17"/>
      <c r="Q12" s="94">
        <f t="shared" ref="Q12:R18" si="2">SUM(C12+E12+G12+I12+K12+M12+O12)</f>
        <v>0</v>
      </c>
      <c r="R12" s="92">
        <f t="shared" si="2"/>
        <v>0</v>
      </c>
      <c r="S12" s="16"/>
      <c r="T12" s="17"/>
      <c r="U12" s="113">
        <f t="shared" ref="U12:V18" si="3">SUM(Q12+S12)</f>
        <v>0</v>
      </c>
      <c r="V12" s="114">
        <f t="shared" si="3"/>
        <v>0</v>
      </c>
      <c r="W12" s="45"/>
      <c r="X12" s="46"/>
      <c r="Y12" s="21" t="s">
        <v>7</v>
      </c>
      <c r="Z12" s="22" t="s">
        <v>58</v>
      </c>
    </row>
    <row r="13" spans="1:26" ht="18.600000000000001" customHeight="1">
      <c r="A13" s="47">
        <f t="shared" ref="A13:A18" si="4">SUM(A12+1)</f>
        <v>8</v>
      </c>
      <c r="B13" s="15" t="s">
        <v>13</v>
      </c>
      <c r="C13" s="16"/>
      <c r="D13" s="17"/>
      <c r="E13" s="16"/>
      <c r="F13" s="18"/>
      <c r="G13" s="19"/>
      <c r="H13" s="18"/>
      <c r="I13" s="19"/>
      <c r="J13" s="18"/>
      <c r="K13" s="16"/>
      <c r="L13" s="88"/>
      <c r="M13" s="16"/>
      <c r="N13" s="17"/>
      <c r="O13" s="16"/>
      <c r="P13" s="17"/>
      <c r="Q13" s="94">
        <f t="shared" si="2"/>
        <v>0</v>
      </c>
      <c r="R13" s="92">
        <f t="shared" si="2"/>
        <v>0</v>
      </c>
      <c r="S13" s="16"/>
      <c r="T13" s="17"/>
      <c r="U13" s="113">
        <f t="shared" si="3"/>
        <v>0</v>
      </c>
      <c r="V13" s="114">
        <f t="shared" si="3"/>
        <v>0</v>
      </c>
      <c r="W13" s="45"/>
      <c r="X13" s="46"/>
      <c r="Y13" s="21" t="s">
        <v>7</v>
      </c>
      <c r="Z13" s="22" t="s">
        <v>58</v>
      </c>
    </row>
    <row r="14" spans="1:26" ht="18.600000000000001" customHeight="1">
      <c r="A14" s="47">
        <f t="shared" si="4"/>
        <v>9</v>
      </c>
      <c r="B14" s="15" t="s">
        <v>14</v>
      </c>
      <c r="C14" s="16"/>
      <c r="D14" s="17"/>
      <c r="E14" s="16"/>
      <c r="F14" s="18"/>
      <c r="G14" s="19"/>
      <c r="H14" s="18"/>
      <c r="I14" s="19"/>
      <c r="J14" s="18"/>
      <c r="K14" s="16"/>
      <c r="L14" s="17"/>
      <c r="M14" s="16"/>
      <c r="N14" s="17"/>
      <c r="O14" s="16"/>
      <c r="P14" s="17"/>
      <c r="Q14" s="94">
        <f t="shared" si="2"/>
        <v>0</v>
      </c>
      <c r="R14" s="92">
        <f t="shared" si="2"/>
        <v>0</v>
      </c>
      <c r="S14" s="16"/>
      <c r="T14" s="17"/>
      <c r="U14" s="113">
        <f t="shared" si="3"/>
        <v>0</v>
      </c>
      <c r="V14" s="114">
        <f t="shared" si="3"/>
        <v>0</v>
      </c>
      <c r="W14" s="45"/>
      <c r="X14" s="46"/>
      <c r="Y14" s="21" t="s">
        <v>7</v>
      </c>
      <c r="Z14" s="22" t="s">
        <v>58</v>
      </c>
    </row>
    <row r="15" spans="1:26" s="43" customFormat="1" ht="18.600000000000001" customHeight="1">
      <c r="A15" s="47">
        <f t="shared" si="4"/>
        <v>10</v>
      </c>
      <c r="B15" s="15" t="s">
        <v>15</v>
      </c>
      <c r="C15" s="16"/>
      <c r="D15" s="17"/>
      <c r="E15" s="16"/>
      <c r="F15" s="18"/>
      <c r="G15" s="19"/>
      <c r="H15" s="18"/>
      <c r="I15" s="19"/>
      <c r="J15" s="18"/>
      <c r="K15" s="16"/>
      <c r="L15" s="88"/>
      <c r="M15" s="16"/>
      <c r="N15" s="17"/>
      <c r="O15" s="16"/>
      <c r="P15" s="17"/>
      <c r="Q15" s="94">
        <f t="shared" si="2"/>
        <v>0</v>
      </c>
      <c r="R15" s="92">
        <f t="shared" si="2"/>
        <v>0</v>
      </c>
      <c r="S15" s="16"/>
      <c r="T15" s="17"/>
      <c r="U15" s="113">
        <f t="shared" si="3"/>
        <v>0</v>
      </c>
      <c r="V15" s="114">
        <f t="shared" si="3"/>
        <v>0</v>
      </c>
      <c r="W15" s="45"/>
      <c r="X15" s="46"/>
      <c r="Y15" s="21" t="s">
        <v>7</v>
      </c>
      <c r="Z15" s="22" t="s">
        <v>58</v>
      </c>
    </row>
    <row r="16" spans="1:26" ht="18.600000000000001" customHeight="1">
      <c r="A16" s="47">
        <f t="shared" si="4"/>
        <v>11</v>
      </c>
      <c r="B16" s="15" t="s">
        <v>6</v>
      </c>
      <c r="C16" s="16"/>
      <c r="D16" s="17"/>
      <c r="E16" s="16"/>
      <c r="F16" s="18"/>
      <c r="G16" s="19"/>
      <c r="H16" s="18"/>
      <c r="I16" s="19"/>
      <c r="J16" s="18"/>
      <c r="K16" s="16"/>
      <c r="L16" s="88"/>
      <c r="M16" s="16"/>
      <c r="N16" s="17"/>
      <c r="O16" s="16"/>
      <c r="P16" s="17"/>
      <c r="Q16" s="94">
        <f t="shared" si="2"/>
        <v>0</v>
      </c>
      <c r="R16" s="92">
        <f t="shared" si="2"/>
        <v>0</v>
      </c>
      <c r="S16" s="16"/>
      <c r="T16" s="17"/>
      <c r="U16" s="113">
        <f t="shared" si="3"/>
        <v>0</v>
      </c>
      <c r="V16" s="114">
        <f t="shared" si="3"/>
        <v>0</v>
      </c>
      <c r="W16" s="45"/>
      <c r="X16" s="46"/>
      <c r="Y16" s="21" t="s">
        <v>7</v>
      </c>
      <c r="Z16" s="22" t="s">
        <v>58</v>
      </c>
    </row>
    <row r="17" spans="1:26" ht="18.600000000000001" customHeight="1">
      <c r="A17" s="23">
        <f t="shared" si="4"/>
        <v>12</v>
      </c>
      <c r="B17" s="24" t="s">
        <v>8</v>
      </c>
      <c r="C17" s="25"/>
      <c r="D17" s="26"/>
      <c r="E17" s="25"/>
      <c r="F17" s="27"/>
      <c r="G17" s="28"/>
      <c r="H17" s="27"/>
      <c r="I17" s="28"/>
      <c r="J17" s="27"/>
      <c r="K17" s="25"/>
      <c r="L17" s="89"/>
      <c r="M17" s="25"/>
      <c r="N17" s="26"/>
      <c r="O17" s="25"/>
      <c r="P17" s="26"/>
      <c r="Q17" s="188">
        <f t="shared" si="2"/>
        <v>0</v>
      </c>
      <c r="R17" s="93">
        <f t="shared" si="2"/>
        <v>0</v>
      </c>
      <c r="S17" s="25"/>
      <c r="T17" s="26"/>
      <c r="U17" s="95">
        <f t="shared" si="3"/>
        <v>0</v>
      </c>
      <c r="V17" s="98">
        <f t="shared" si="3"/>
        <v>0</v>
      </c>
      <c r="W17" s="29"/>
      <c r="X17" s="30"/>
      <c r="Y17" s="31" t="s">
        <v>7</v>
      </c>
      <c r="Z17" s="32" t="s">
        <v>58</v>
      </c>
    </row>
    <row r="18" spans="1:26" ht="18.600000000000001" customHeight="1">
      <c r="A18" s="23">
        <f t="shared" si="4"/>
        <v>13</v>
      </c>
      <c r="B18" s="24" t="s">
        <v>9</v>
      </c>
      <c r="C18" s="25"/>
      <c r="D18" s="26"/>
      <c r="E18" s="25"/>
      <c r="F18" s="27"/>
      <c r="G18" s="28"/>
      <c r="H18" s="27"/>
      <c r="I18" s="28"/>
      <c r="J18" s="27"/>
      <c r="K18" s="25"/>
      <c r="L18" s="89"/>
      <c r="M18" s="25"/>
      <c r="N18" s="26"/>
      <c r="O18" s="25"/>
      <c r="P18" s="26"/>
      <c r="Q18" s="188">
        <f t="shared" si="2"/>
        <v>0</v>
      </c>
      <c r="R18" s="93">
        <f t="shared" si="2"/>
        <v>0</v>
      </c>
      <c r="S18" s="25"/>
      <c r="T18" s="26"/>
      <c r="U18" s="95">
        <f t="shared" si="3"/>
        <v>0</v>
      </c>
      <c r="V18" s="98">
        <f t="shared" si="3"/>
        <v>0</v>
      </c>
      <c r="W18" s="29"/>
      <c r="X18" s="30"/>
      <c r="Y18" s="31" t="s">
        <v>7</v>
      </c>
      <c r="Z18" s="32" t="s">
        <v>58</v>
      </c>
    </row>
    <row r="19" spans="1:26" ht="18.600000000000001" customHeight="1">
      <c r="A19" s="33" t="s">
        <v>10</v>
      </c>
      <c r="B19" s="34">
        <f>SUM(B11+1)</f>
        <v>6</v>
      </c>
      <c r="C19" s="35">
        <f t="shared" ref="C19:U19" si="5">SUM(C12:C18)</f>
        <v>0</v>
      </c>
      <c r="D19" s="36">
        <f t="shared" si="5"/>
        <v>0</v>
      </c>
      <c r="E19" s="35">
        <f t="shared" si="5"/>
        <v>0</v>
      </c>
      <c r="F19" s="37">
        <f t="shared" si="5"/>
        <v>0</v>
      </c>
      <c r="G19" s="38">
        <f t="shared" si="5"/>
        <v>0</v>
      </c>
      <c r="H19" s="37">
        <f>SUM(H12:H18)</f>
        <v>0</v>
      </c>
      <c r="I19" s="38">
        <f>SUM(I12:I18)</f>
        <v>0</v>
      </c>
      <c r="J19" s="37">
        <f>SUM(J12:J18)</f>
        <v>0</v>
      </c>
      <c r="K19" s="35">
        <f t="shared" si="5"/>
        <v>0</v>
      </c>
      <c r="L19" s="36">
        <f t="shared" si="5"/>
        <v>0</v>
      </c>
      <c r="M19" s="35">
        <f t="shared" si="5"/>
        <v>0</v>
      </c>
      <c r="N19" s="36">
        <f t="shared" si="5"/>
        <v>0</v>
      </c>
      <c r="O19" s="35">
        <f t="shared" si="5"/>
        <v>0</v>
      </c>
      <c r="P19" s="36">
        <f t="shared" si="5"/>
        <v>0</v>
      </c>
      <c r="Q19" s="35">
        <f t="shared" si="5"/>
        <v>0</v>
      </c>
      <c r="R19" s="36">
        <f>SUM(R12:R18)</f>
        <v>0</v>
      </c>
      <c r="S19" s="35">
        <f>SUM(S12:S18)</f>
        <v>0</v>
      </c>
      <c r="T19" s="36">
        <f>SUM(T12:T18)</f>
        <v>0</v>
      </c>
      <c r="U19" s="35">
        <f t="shared" si="5"/>
        <v>0</v>
      </c>
      <c r="V19" s="36">
        <f>SUM(V12:V18)</f>
        <v>0</v>
      </c>
      <c r="W19" s="39" t="s">
        <v>11</v>
      </c>
      <c r="X19" s="40">
        <f>SUM(X12:X18)/7</f>
        <v>0</v>
      </c>
      <c r="Y19" s="41" t="s">
        <v>7</v>
      </c>
      <c r="Z19" s="42" t="s">
        <v>58</v>
      </c>
    </row>
    <row r="20" spans="1:26" ht="18.600000000000001" customHeight="1">
      <c r="A20" s="44">
        <f>SUM(A18+1)</f>
        <v>14</v>
      </c>
      <c r="B20" s="15" t="s">
        <v>12</v>
      </c>
      <c r="C20" s="16"/>
      <c r="D20" s="17"/>
      <c r="E20" s="16"/>
      <c r="F20" s="18"/>
      <c r="G20" s="19"/>
      <c r="H20" s="18"/>
      <c r="I20" s="19"/>
      <c r="J20" s="18"/>
      <c r="K20" s="16"/>
      <c r="L20" s="88"/>
      <c r="M20" s="16"/>
      <c r="N20" s="17"/>
      <c r="O20" s="16"/>
      <c r="P20" s="17"/>
      <c r="Q20" s="94">
        <f t="shared" ref="Q20:R26" si="6">SUM(C20+E20+G20+I20+K20+M20+O20)</f>
        <v>0</v>
      </c>
      <c r="R20" s="92">
        <f t="shared" si="6"/>
        <v>0</v>
      </c>
      <c r="S20" s="16"/>
      <c r="T20" s="17"/>
      <c r="U20" s="113">
        <f t="shared" ref="U20:V26" si="7">SUM(Q20+S20)</f>
        <v>0</v>
      </c>
      <c r="V20" s="114">
        <f t="shared" si="7"/>
        <v>0</v>
      </c>
      <c r="W20" s="50"/>
      <c r="X20" s="51"/>
      <c r="Y20" s="21" t="s">
        <v>7</v>
      </c>
      <c r="Z20" s="22" t="s">
        <v>58</v>
      </c>
    </row>
    <row r="21" spans="1:26" ht="18.600000000000001" customHeight="1">
      <c r="A21" s="47">
        <f t="shared" ref="A21:A26" si="8">SUM(A20+1)</f>
        <v>15</v>
      </c>
      <c r="B21" s="15" t="s">
        <v>13</v>
      </c>
      <c r="C21" s="16"/>
      <c r="D21" s="17"/>
      <c r="E21" s="16"/>
      <c r="F21" s="18"/>
      <c r="G21" s="19"/>
      <c r="H21" s="18"/>
      <c r="I21" s="19"/>
      <c r="J21" s="18"/>
      <c r="K21" s="16"/>
      <c r="L21" s="88"/>
      <c r="M21" s="16"/>
      <c r="N21" s="17"/>
      <c r="O21" s="16"/>
      <c r="P21" s="17"/>
      <c r="Q21" s="94">
        <f t="shared" si="6"/>
        <v>0</v>
      </c>
      <c r="R21" s="92">
        <f t="shared" si="6"/>
        <v>0</v>
      </c>
      <c r="S21" s="16"/>
      <c r="T21" s="17"/>
      <c r="U21" s="113">
        <f t="shared" si="7"/>
        <v>0</v>
      </c>
      <c r="V21" s="114">
        <f t="shared" si="7"/>
        <v>0</v>
      </c>
      <c r="W21" s="45"/>
      <c r="X21" s="46"/>
      <c r="Y21" s="21" t="s">
        <v>7</v>
      </c>
      <c r="Z21" s="22" t="s">
        <v>58</v>
      </c>
    </row>
    <row r="22" spans="1:26" ht="18.600000000000001" customHeight="1">
      <c r="A22" s="47">
        <f t="shared" si="8"/>
        <v>16</v>
      </c>
      <c r="B22" s="15" t="s">
        <v>14</v>
      </c>
      <c r="C22" s="16"/>
      <c r="D22" s="17"/>
      <c r="E22" s="16"/>
      <c r="F22" s="18"/>
      <c r="G22" s="19"/>
      <c r="H22" s="18"/>
      <c r="I22" s="19"/>
      <c r="J22" s="18"/>
      <c r="K22" s="16"/>
      <c r="L22" s="88"/>
      <c r="M22" s="16"/>
      <c r="N22" s="17"/>
      <c r="O22" s="16"/>
      <c r="P22" s="17"/>
      <c r="Q22" s="94">
        <f t="shared" si="6"/>
        <v>0</v>
      </c>
      <c r="R22" s="92">
        <f t="shared" si="6"/>
        <v>0</v>
      </c>
      <c r="S22" s="16"/>
      <c r="T22" s="17"/>
      <c r="U22" s="113">
        <f t="shared" si="7"/>
        <v>0</v>
      </c>
      <c r="V22" s="114">
        <f t="shared" si="7"/>
        <v>0</v>
      </c>
      <c r="W22" s="45"/>
      <c r="X22" s="46"/>
      <c r="Y22" s="21" t="s">
        <v>7</v>
      </c>
      <c r="Z22" s="22" t="s">
        <v>58</v>
      </c>
    </row>
    <row r="23" spans="1:26" s="43" customFormat="1" ht="18.600000000000001" customHeight="1">
      <c r="A23" s="47">
        <f t="shared" si="8"/>
        <v>17</v>
      </c>
      <c r="B23" s="15" t="s">
        <v>15</v>
      </c>
      <c r="C23" s="16"/>
      <c r="D23" s="17"/>
      <c r="E23" s="16"/>
      <c r="F23" s="18"/>
      <c r="G23" s="19"/>
      <c r="H23" s="18"/>
      <c r="I23" s="19"/>
      <c r="J23" s="18"/>
      <c r="K23" s="16"/>
      <c r="L23" s="88"/>
      <c r="M23" s="16"/>
      <c r="N23" s="17"/>
      <c r="O23" s="16"/>
      <c r="P23" s="17"/>
      <c r="Q23" s="94">
        <f t="shared" si="6"/>
        <v>0</v>
      </c>
      <c r="R23" s="92">
        <f t="shared" si="6"/>
        <v>0</v>
      </c>
      <c r="S23" s="16"/>
      <c r="T23" s="17"/>
      <c r="U23" s="113">
        <f t="shared" si="7"/>
        <v>0</v>
      </c>
      <c r="V23" s="114">
        <f t="shared" si="7"/>
        <v>0</v>
      </c>
      <c r="W23" s="45"/>
      <c r="X23" s="46"/>
      <c r="Y23" s="21" t="s">
        <v>7</v>
      </c>
      <c r="Z23" s="22" t="s">
        <v>58</v>
      </c>
    </row>
    <row r="24" spans="1:26" ht="18.600000000000001" customHeight="1">
      <c r="A24" s="47">
        <f t="shared" si="8"/>
        <v>18</v>
      </c>
      <c r="B24" s="15" t="s">
        <v>6</v>
      </c>
      <c r="C24" s="16"/>
      <c r="D24" s="17"/>
      <c r="E24" s="16"/>
      <c r="F24" s="18"/>
      <c r="G24" s="19"/>
      <c r="H24" s="18"/>
      <c r="I24" s="19"/>
      <c r="J24" s="18"/>
      <c r="K24" s="16"/>
      <c r="L24" s="88"/>
      <c r="M24" s="16"/>
      <c r="N24" s="17"/>
      <c r="O24" s="16"/>
      <c r="P24" s="17"/>
      <c r="Q24" s="94">
        <f t="shared" si="6"/>
        <v>0</v>
      </c>
      <c r="R24" s="92">
        <f t="shared" si="6"/>
        <v>0</v>
      </c>
      <c r="S24" s="16"/>
      <c r="T24" s="17"/>
      <c r="U24" s="113">
        <f t="shared" si="7"/>
        <v>0</v>
      </c>
      <c r="V24" s="114">
        <f t="shared" si="7"/>
        <v>0</v>
      </c>
      <c r="W24" s="45"/>
      <c r="X24" s="46"/>
      <c r="Y24" s="21" t="s">
        <v>7</v>
      </c>
      <c r="Z24" s="22" t="s">
        <v>58</v>
      </c>
    </row>
    <row r="25" spans="1:26" ht="18.600000000000001" customHeight="1">
      <c r="A25" s="23">
        <f t="shared" si="8"/>
        <v>19</v>
      </c>
      <c r="B25" s="24" t="s">
        <v>8</v>
      </c>
      <c r="C25" s="25"/>
      <c r="D25" s="26"/>
      <c r="E25" s="25"/>
      <c r="F25" s="27"/>
      <c r="G25" s="28"/>
      <c r="H25" s="27"/>
      <c r="I25" s="28"/>
      <c r="J25" s="27"/>
      <c r="K25" s="25"/>
      <c r="L25" s="89"/>
      <c r="M25" s="25"/>
      <c r="N25" s="26"/>
      <c r="O25" s="25"/>
      <c r="P25" s="26"/>
      <c r="Q25" s="188">
        <f t="shared" si="6"/>
        <v>0</v>
      </c>
      <c r="R25" s="93">
        <f t="shared" si="6"/>
        <v>0</v>
      </c>
      <c r="S25" s="25"/>
      <c r="T25" s="26"/>
      <c r="U25" s="95">
        <f t="shared" si="7"/>
        <v>0</v>
      </c>
      <c r="V25" s="98">
        <f t="shared" si="7"/>
        <v>0</v>
      </c>
      <c r="W25" s="29"/>
      <c r="X25" s="30"/>
      <c r="Y25" s="31" t="s">
        <v>7</v>
      </c>
      <c r="Z25" s="32" t="s">
        <v>58</v>
      </c>
    </row>
    <row r="26" spans="1:26" ht="18.600000000000001" customHeight="1">
      <c r="A26" s="23">
        <f t="shared" si="8"/>
        <v>20</v>
      </c>
      <c r="B26" s="24" t="s">
        <v>9</v>
      </c>
      <c r="C26" s="25"/>
      <c r="D26" s="26"/>
      <c r="E26" s="25"/>
      <c r="F26" s="27"/>
      <c r="G26" s="28"/>
      <c r="H26" s="27"/>
      <c r="I26" s="28"/>
      <c r="J26" s="27"/>
      <c r="K26" s="25"/>
      <c r="L26" s="89"/>
      <c r="M26" s="25"/>
      <c r="N26" s="26"/>
      <c r="O26" s="25"/>
      <c r="P26" s="26"/>
      <c r="Q26" s="188">
        <f t="shared" si="6"/>
        <v>0</v>
      </c>
      <c r="R26" s="93">
        <f t="shared" si="6"/>
        <v>0</v>
      </c>
      <c r="S26" s="25"/>
      <c r="T26" s="26"/>
      <c r="U26" s="95">
        <f t="shared" si="7"/>
        <v>0</v>
      </c>
      <c r="V26" s="98">
        <f t="shared" si="7"/>
        <v>0</v>
      </c>
      <c r="W26" s="29"/>
      <c r="X26" s="30"/>
      <c r="Y26" s="31" t="s">
        <v>7</v>
      </c>
      <c r="Z26" s="32" t="s">
        <v>58</v>
      </c>
    </row>
    <row r="27" spans="1:26" ht="18.600000000000001" customHeight="1">
      <c r="A27" s="33" t="s">
        <v>10</v>
      </c>
      <c r="B27" s="34">
        <f>SUM(B19+1)</f>
        <v>7</v>
      </c>
      <c r="C27" s="35">
        <f t="shared" ref="C27:U27" si="9">SUM(C20:C26)</f>
        <v>0</v>
      </c>
      <c r="D27" s="36">
        <f t="shared" si="9"/>
        <v>0</v>
      </c>
      <c r="E27" s="35">
        <f t="shared" si="9"/>
        <v>0</v>
      </c>
      <c r="F27" s="37">
        <f t="shared" si="9"/>
        <v>0</v>
      </c>
      <c r="G27" s="38">
        <f t="shared" si="9"/>
        <v>0</v>
      </c>
      <c r="H27" s="37">
        <f>SUM(H20:H26)</f>
        <v>0</v>
      </c>
      <c r="I27" s="38">
        <f>SUM(I20:I26)</f>
        <v>0</v>
      </c>
      <c r="J27" s="37">
        <f>SUM(J20:J26)</f>
        <v>0</v>
      </c>
      <c r="K27" s="35">
        <f t="shared" si="9"/>
        <v>0</v>
      </c>
      <c r="L27" s="36">
        <f t="shared" si="9"/>
        <v>0</v>
      </c>
      <c r="M27" s="35">
        <f t="shared" si="9"/>
        <v>0</v>
      </c>
      <c r="N27" s="36">
        <f t="shared" si="9"/>
        <v>0</v>
      </c>
      <c r="O27" s="35">
        <f t="shared" si="9"/>
        <v>0</v>
      </c>
      <c r="P27" s="36">
        <f t="shared" si="9"/>
        <v>0</v>
      </c>
      <c r="Q27" s="35">
        <f t="shared" si="9"/>
        <v>0</v>
      </c>
      <c r="R27" s="36">
        <f>SUM(R20:R26)</f>
        <v>0</v>
      </c>
      <c r="S27" s="35">
        <f>SUM(S20:S26)</f>
        <v>0</v>
      </c>
      <c r="T27" s="36">
        <f>SUM(T20:T26)</f>
        <v>0</v>
      </c>
      <c r="U27" s="35">
        <f t="shared" si="9"/>
        <v>0</v>
      </c>
      <c r="V27" s="36">
        <f>SUM(V20:V26)</f>
        <v>0</v>
      </c>
      <c r="W27" s="39" t="s">
        <v>11</v>
      </c>
      <c r="X27" s="40">
        <f>SUM(X20:X26)/7</f>
        <v>0</v>
      </c>
      <c r="Y27" s="41" t="s">
        <v>7</v>
      </c>
      <c r="Z27" s="42" t="s">
        <v>58</v>
      </c>
    </row>
    <row r="28" spans="1:26" ht="18.600000000000001" customHeight="1">
      <c r="A28" s="44">
        <f>SUM(A26+1)</f>
        <v>21</v>
      </c>
      <c r="B28" s="15" t="s">
        <v>12</v>
      </c>
      <c r="C28" s="16"/>
      <c r="D28" s="17"/>
      <c r="E28" s="16"/>
      <c r="F28" s="18"/>
      <c r="G28" s="19"/>
      <c r="H28" s="18"/>
      <c r="I28" s="19"/>
      <c r="J28" s="18"/>
      <c r="K28" s="16"/>
      <c r="L28" s="88"/>
      <c r="M28" s="16"/>
      <c r="N28" s="17"/>
      <c r="O28" s="16"/>
      <c r="P28" s="17"/>
      <c r="Q28" s="94">
        <f t="shared" ref="Q28:R35" si="10">SUM(C28+E28+G28+I28+K28+M28+O28)</f>
        <v>0</v>
      </c>
      <c r="R28" s="92">
        <f t="shared" si="10"/>
        <v>0</v>
      </c>
      <c r="S28" s="16"/>
      <c r="T28" s="17"/>
      <c r="U28" s="113">
        <f t="shared" ref="U28:V34" si="11">SUM(Q28+S28)</f>
        <v>0</v>
      </c>
      <c r="V28" s="114">
        <f t="shared" si="11"/>
        <v>0</v>
      </c>
      <c r="W28" s="50"/>
      <c r="X28" s="51"/>
      <c r="Y28" s="21" t="s">
        <v>7</v>
      </c>
      <c r="Z28" s="22" t="s">
        <v>58</v>
      </c>
    </row>
    <row r="29" spans="1:26" ht="18.600000000000001" customHeight="1">
      <c r="A29" s="47">
        <f>SUM(A28+1)</f>
        <v>22</v>
      </c>
      <c r="B29" s="15" t="s">
        <v>13</v>
      </c>
      <c r="C29" s="16"/>
      <c r="D29" s="17"/>
      <c r="E29" s="16"/>
      <c r="F29" s="18"/>
      <c r="G29" s="19"/>
      <c r="H29" s="18"/>
      <c r="I29" s="19"/>
      <c r="J29" s="18"/>
      <c r="K29" s="16"/>
      <c r="L29" s="88"/>
      <c r="M29" s="16"/>
      <c r="N29" s="17"/>
      <c r="O29" s="16"/>
      <c r="P29" s="17"/>
      <c r="Q29" s="94">
        <f t="shared" si="10"/>
        <v>0</v>
      </c>
      <c r="R29" s="92">
        <f t="shared" si="10"/>
        <v>0</v>
      </c>
      <c r="S29" s="16"/>
      <c r="T29" s="17"/>
      <c r="U29" s="113">
        <f t="shared" si="11"/>
        <v>0</v>
      </c>
      <c r="V29" s="114">
        <f t="shared" si="11"/>
        <v>0</v>
      </c>
      <c r="W29" s="45"/>
      <c r="X29" s="46"/>
      <c r="Y29" s="21" t="s">
        <v>7</v>
      </c>
      <c r="Z29" s="22" t="s">
        <v>58</v>
      </c>
    </row>
    <row r="30" spans="1:26" ht="18.600000000000001" customHeight="1">
      <c r="A30" s="47">
        <f t="shared" ref="A30:A35" si="12">SUM(A29+1)</f>
        <v>23</v>
      </c>
      <c r="B30" s="15" t="s">
        <v>14</v>
      </c>
      <c r="C30" s="16"/>
      <c r="D30" s="17"/>
      <c r="E30" s="16"/>
      <c r="F30" s="18"/>
      <c r="G30" s="19"/>
      <c r="H30" s="18"/>
      <c r="I30" s="19"/>
      <c r="J30" s="18"/>
      <c r="K30" s="16"/>
      <c r="L30" s="88"/>
      <c r="M30" s="16"/>
      <c r="N30" s="17"/>
      <c r="O30" s="16"/>
      <c r="P30" s="17"/>
      <c r="Q30" s="94">
        <f t="shared" si="10"/>
        <v>0</v>
      </c>
      <c r="R30" s="92">
        <f t="shared" si="10"/>
        <v>0</v>
      </c>
      <c r="S30" s="16"/>
      <c r="T30" s="17"/>
      <c r="U30" s="113">
        <f t="shared" si="11"/>
        <v>0</v>
      </c>
      <c r="V30" s="114">
        <f t="shared" si="11"/>
        <v>0</v>
      </c>
      <c r="W30" s="45"/>
      <c r="X30" s="46"/>
      <c r="Y30" s="21" t="s">
        <v>7</v>
      </c>
      <c r="Z30" s="22" t="s">
        <v>58</v>
      </c>
    </row>
    <row r="31" spans="1:26" s="43" customFormat="1" ht="18.600000000000001" customHeight="1">
      <c r="A31" s="47">
        <f t="shared" si="12"/>
        <v>24</v>
      </c>
      <c r="B31" s="15" t="s">
        <v>15</v>
      </c>
      <c r="C31" s="16"/>
      <c r="D31" s="17"/>
      <c r="E31" s="16"/>
      <c r="F31" s="18"/>
      <c r="G31" s="19"/>
      <c r="H31" s="18"/>
      <c r="I31" s="19"/>
      <c r="J31" s="18"/>
      <c r="K31" s="16"/>
      <c r="L31" s="88"/>
      <c r="M31" s="16"/>
      <c r="N31" s="17"/>
      <c r="O31" s="16"/>
      <c r="P31" s="17"/>
      <c r="Q31" s="94">
        <f t="shared" si="10"/>
        <v>0</v>
      </c>
      <c r="R31" s="92">
        <f t="shared" si="10"/>
        <v>0</v>
      </c>
      <c r="S31" s="16"/>
      <c r="T31" s="17"/>
      <c r="U31" s="113">
        <f t="shared" si="11"/>
        <v>0</v>
      </c>
      <c r="V31" s="114">
        <f t="shared" si="11"/>
        <v>0</v>
      </c>
      <c r="W31" s="45"/>
      <c r="X31" s="46"/>
      <c r="Y31" s="21" t="s">
        <v>7</v>
      </c>
      <c r="Z31" s="22" t="s">
        <v>58</v>
      </c>
    </row>
    <row r="32" spans="1:26" ht="18.600000000000001" customHeight="1">
      <c r="A32" s="47">
        <f t="shared" si="12"/>
        <v>25</v>
      </c>
      <c r="B32" s="53" t="s">
        <v>6</v>
      </c>
      <c r="C32" s="16"/>
      <c r="D32" s="17"/>
      <c r="E32" s="16"/>
      <c r="F32" s="18"/>
      <c r="G32" s="19"/>
      <c r="H32" s="18"/>
      <c r="I32" s="19"/>
      <c r="J32" s="18"/>
      <c r="K32" s="16"/>
      <c r="L32" s="88"/>
      <c r="M32" s="16"/>
      <c r="N32" s="17"/>
      <c r="O32" s="16"/>
      <c r="P32" s="17"/>
      <c r="Q32" s="94">
        <f t="shared" si="10"/>
        <v>0</v>
      </c>
      <c r="R32" s="92">
        <f t="shared" si="10"/>
        <v>0</v>
      </c>
      <c r="S32" s="16"/>
      <c r="T32" s="17"/>
      <c r="U32" s="113">
        <f t="shared" si="11"/>
        <v>0</v>
      </c>
      <c r="V32" s="114">
        <f t="shared" si="11"/>
        <v>0</v>
      </c>
      <c r="W32" s="45"/>
      <c r="X32" s="46"/>
      <c r="Y32" s="21" t="s">
        <v>7</v>
      </c>
      <c r="Z32" s="22" t="s">
        <v>58</v>
      </c>
    </row>
    <row r="33" spans="1:26" ht="18.600000000000001" customHeight="1">
      <c r="A33" s="23">
        <f t="shared" si="12"/>
        <v>26</v>
      </c>
      <c r="B33" s="24" t="s">
        <v>8</v>
      </c>
      <c r="C33" s="25"/>
      <c r="D33" s="26"/>
      <c r="E33" s="25"/>
      <c r="F33" s="27"/>
      <c r="G33" s="28"/>
      <c r="H33" s="27"/>
      <c r="I33" s="28"/>
      <c r="J33" s="27"/>
      <c r="K33" s="25"/>
      <c r="L33" s="89"/>
      <c r="M33" s="25"/>
      <c r="N33" s="26"/>
      <c r="O33" s="25"/>
      <c r="P33" s="26"/>
      <c r="Q33" s="188">
        <f t="shared" si="10"/>
        <v>0</v>
      </c>
      <c r="R33" s="93">
        <f t="shared" si="10"/>
        <v>0</v>
      </c>
      <c r="S33" s="25"/>
      <c r="T33" s="26"/>
      <c r="U33" s="95">
        <f t="shared" si="11"/>
        <v>0</v>
      </c>
      <c r="V33" s="98">
        <f t="shared" si="11"/>
        <v>0</v>
      </c>
      <c r="W33" s="29"/>
      <c r="X33" s="30"/>
      <c r="Y33" s="31" t="s">
        <v>7</v>
      </c>
      <c r="Z33" s="32" t="s">
        <v>58</v>
      </c>
    </row>
    <row r="34" spans="1:26" ht="18.600000000000001" customHeight="1">
      <c r="A34" s="23">
        <f t="shared" si="12"/>
        <v>27</v>
      </c>
      <c r="B34" s="24" t="s">
        <v>9</v>
      </c>
      <c r="C34" s="25"/>
      <c r="D34" s="26"/>
      <c r="E34" s="25"/>
      <c r="F34" s="27"/>
      <c r="G34" s="28"/>
      <c r="H34" s="27"/>
      <c r="I34" s="28"/>
      <c r="J34" s="27"/>
      <c r="K34" s="25"/>
      <c r="L34" s="89"/>
      <c r="M34" s="25"/>
      <c r="N34" s="26"/>
      <c r="O34" s="25"/>
      <c r="P34" s="26"/>
      <c r="Q34" s="188">
        <f t="shared" si="10"/>
        <v>0</v>
      </c>
      <c r="R34" s="93">
        <f t="shared" si="10"/>
        <v>0</v>
      </c>
      <c r="S34" s="25"/>
      <c r="T34" s="26"/>
      <c r="U34" s="95">
        <f t="shared" si="11"/>
        <v>0</v>
      </c>
      <c r="V34" s="98">
        <f t="shared" si="11"/>
        <v>0</v>
      </c>
      <c r="W34" s="29"/>
      <c r="X34" s="30"/>
      <c r="Y34" s="31" t="s">
        <v>7</v>
      </c>
      <c r="Z34" s="32" t="s">
        <v>58</v>
      </c>
    </row>
    <row r="35" spans="1:26" s="260" customFormat="1" ht="18.600000000000001" customHeight="1">
      <c r="A35" s="47">
        <f t="shared" si="12"/>
        <v>28</v>
      </c>
      <c r="B35" s="255" t="s">
        <v>9</v>
      </c>
      <c r="C35" s="20"/>
      <c r="D35" s="246"/>
      <c r="E35" s="20"/>
      <c r="F35" s="248"/>
      <c r="G35" s="256"/>
      <c r="H35" s="248"/>
      <c r="I35" s="256"/>
      <c r="J35" s="248"/>
      <c r="K35" s="20"/>
      <c r="L35" s="257"/>
      <c r="M35" s="20"/>
      <c r="N35" s="246"/>
      <c r="O35" s="20"/>
      <c r="P35" s="246"/>
      <c r="Q35" s="249">
        <f t="shared" si="10"/>
        <v>0</v>
      </c>
      <c r="R35" s="250">
        <f t="shared" si="10"/>
        <v>0</v>
      </c>
      <c r="S35" s="20"/>
      <c r="T35" s="246"/>
      <c r="U35" s="113">
        <f>SUM(Q35+S35)</f>
        <v>0</v>
      </c>
      <c r="V35" s="247">
        <f>SUM(R35+T35)</f>
        <v>0</v>
      </c>
      <c r="W35" s="50"/>
      <c r="X35" s="51"/>
      <c r="Y35" s="258" t="s">
        <v>7</v>
      </c>
      <c r="Z35" s="259" t="s">
        <v>58</v>
      </c>
    </row>
    <row r="36" spans="1:26" ht="18.600000000000001" customHeight="1" thickBot="1">
      <c r="A36" s="33" t="s">
        <v>10</v>
      </c>
      <c r="B36" s="34">
        <f>SUM(B27+1)</f>
        <v>8</v>
      </c>
      <c r="C36" s="57">
        <f t="shared" ref="C36:V36" si="13">SUM(C32:C34)</f>
        <v>0</v>
      </c>
      <c r="D36" s="58">
        <f t="shared" si="13"/>
        <v>0</v>
      </c>
      <c r="E36" s="57">
        <f t="shared" si="13"/>
        <v>0</v>
      </c>
      <c r="F36" s="58">
        <f t="shared" si="13"/>
        <v>0</v>
      </c>
      <c r="G36" s="59">
        <f t="shared" si="13"/>
        <v>0</v>
      </c>
      <c r="H36" s="58">
        <f t="shared" si="13"/>
        <v>0</v>
      </c>
      <c r="I36" s="59">
        <f>SUM(I32:I34)</f>
        <v>0</v>
      </c>
      <c r="J36" s="58">
        <f>SUM(J32:J34)</f>
        <v>0</v>
      </c>
      <c r="K36" s="57">
        <f t="shared" si="13"/>
        <v>0</v>
      </c>
      <c r="L36" s="58">
        <f t="shared" si="13"/>
        <v>0</v>
      </c>
      <c r="M36" s="57">
        <f t="shared" si="13"/>
        <v>0</v>
      </c>
      <c r="N36" s="58">
        <f t="shared" si="13"/>
        <v>0</v>
      </c>
      <c r="O36" s="57">
        <f t="shared" si="13"/>
        <v>0</v>
      </c>
      <c r="P36" s="58">
        <f t="shared" si="13"/>
        <v>0</v>
      </c>
      <c r="Q36" s="57">
        <f t="shared" si="13"/>
        <v>0</v>
      </c>
      <c r="R36" s="36">
        <f t="shared" si="13"/>
        <v>0</v>
      </c>
      <c r="S36" s="57">
        <f t="shared" si="13"/>
        <v>0</v>
      </c>
      <c r="T36" s="58">
        <f t="shared" si="13"/>
        <v>0</v>
      </c>
      <c r="U36" s="57">
        <f t="shared" si="13"/>
        <v>0</v>
      </c>
      <c r="V36" s="36">
        <f t="shared" si="13"/>
        <v>0</v>
      </c>
      <c r="W36" s="60" t="s">
        <v>11</v>
      </c>
      <c r="X36" s="61">
        <f>SUM(X28:X34)/7</f>
        <v>0</v>
      </c>
      <c r="Y36" s="62" t="s">
        <v>7</v>
      </c>
      <c r="Z36" s="63" t="s">
        <v>58</v>
      </c>
    </row>
    <row r="37" spans="1:26" ht="19.149999999999999" customHeight="1">
      <c r="A37" s="179" t="s">
        <v>16</v>
      </c>
      <c r="B37" s="131"/>
      <c r="C37" s="119">
        <f t="shared" ref="C37:V37" si="14">SUM(C11+C19+C27+C36)</f>
        <v>0</v>
      </c>
      <c r="D37" s="132">
        <f t="shared" si="14"/>
        <v>0</v>
      </c>
      <c r="E37" s="119">
        <f t="shared" si="14"/>
        <v>0</v>
      </c>
      <c r="F37" s="132">
        <f t="shared" si="14"/>
        <v>0</v>
      </c>
      <c r="G37" s="119">
        <f t="shared" si="14"/>
        <v>0</v>
      </c>
      <c r="H37" s="132">
        <f t="shared" si="14"/>
        <v>0</v>
      </c>
      <c r="I37" s="119">
        <f>SUM(I11+I19+I27+I36)</f>
        <v>0</v>
      </c>
      <c r="J37" s="132">
        <f>SUM(J11+J19+J27+J36)</f>
        <v>0</v>
      </c>
      <c r="K37" s="119">
        <f t="shared" si="14"/>
        <v>0</v>
      </c>
      <c r="L37" s="132">
        <f t="shared" si="14"/>
        <v>0</v>
      </c>
      <c r="M37" s="119">
        <f t="shared" si="14"/>
        <v>0</v>
      </c>
      <c r="N37" s="132">
        <f t="shared" si="14"/>
        <v>0</v>
      </c>
      <c r="O37" s="119">
        <f t="shared" si="14"/>
        <v>0</v>
      </c>
      <c r="P37" s="132">
        <f t="shared" si="14"/>
        <v>0</v>
      </c>
      <c r="Q37" s="119">
        <f t="shared" si="14"/>
        <v>0</v>
      </c>
      <c r="R37" s="132">
        <f t="shared" si="14"/>
        <v>0</v>
      </c>
      <c r="S37" s="119">
        <f t="shared" si="14"/>
        <v>0</v>
      </c>
      <c r="T37" s="132">
        <f t="shared" si="14"/>
        <v>0</v>
      </c>
      <c r="U37" s="119">
        <f t="shared" si="14"/>
        <v>0</v>
      </c>
      <c r="V37" s="132">
        <f t="shared" si="14"/>
        <v>0</v>
      </c>
      <c r="W37" s="130" t="s">
        <v>16</v>
      </c>
      <c r="X37" s="105"/>
      <c r="Y37" s="106"/>
      <c r="Z37" s="107"/>
    </row>
    <row r="38" spans="1:26" ht="19.5" customHeight="1" thickBot="1">
      <c r="A38" s="181" t="s">
        <v>28</v>
      </c>
      <c r="B38" s="182"/>
      <c r="C38" s="68">
        <f t="shared" ref="C38:V38" si="15">C37/28</f>
        <v>0</v>
      </c>
      <c r="D38" s="69">
        <f t="shared" si="15"/>
        <v>0</v>
      </c>
      <c r="E38" s="68">
        <f t="shared" si="15"/>
        <v>0</v>
      </c>
      <c r="F38" s="69">
        <f t="shared" si="15"/>
        <v>0</v>
      </c>
      <c r="G38" s="68">
        <f t="shared" si="15"/>
        <v>0</v>
      </c>
      <c r="H38" s="69">
        <f t="shared" si="15"/>
        <v>0</v>
      </c>
      <c r="I38" s="68">
        <f>I37/28</f>
        <v>0</v>
      </c>
      <c r="J38" s="69">
        <f>J37/28</f>
        <v>0</v>
      </c>
      <c r="K38" s="68">
        <f t="shared" si="15"/>
        <v>0</v>
      </c>
      <c r="L38" s="69">
        <f t="shared" si="15"/>
        <v>0</v>
      </c>
      <c r="M38" s="68">
        <f t="shared" si="15"/>
        <v>0</v>
      </c>
      <c r="N38" s="69">
        <f t="shared" si="15"/>
        <v>0</v>
      </c>
      <c r="O38" s="68">
        <f t="shared" si="15"/>
        <v>0</v>
      </c>
      <c r="P38" s="69">
        <f t="shared" si="15"/>
        <v>0</v>
      </c>
      <c r="Q38" s="68">
        <f t="shared" si="15"/>
        <v>0</v>
      </c>
      <c r="R38" s="69">
        <f t="shared" si="15"/>
        <v>0</v>
      </c>
      <c r="S38" s="68">
        <f t="shared" si="15"/>
        <v>0</v>
      </c>
      <c r="T38" s="69">
        <f t="shared" si="15"/>
        <v>0</v>
      </c>
      <c r="U38" s="68">
        <f t="shared" si="15"/>
        <v>0</v>
      </c>
      <c r="V38" s="69">
        <f t="shared" si="15"/>
        <v>0</v>
      </c>
      <c r="W38" s="180" t="s">
        <v>17</v>
      </c>
      <c r="X38" s="102"/>
      <c r="Y38" s="103"/>
      <c r="Z38" s="104"/>
    </row>
    <row r="39" spans="1:26" ht="20.100000000000001" customHeight="1">
      <c r="A39" s="75" t="s">
        <v>18</v>
      </c>
      <c r="B39" s="76"/>
      <c r="C39" s="77">
        <f>SUM(C37-D37)</f>
        <v>0</v>
      </c>
      <c r="D39" s="78"/>
      <c r="E39" s="77">
        <f>SUM(E37-F37)</f>
        <v>0</v>
      </c>
      <c r="F39" s="78"/>
      <c r="G39" s="77">
        <f>SUM(G37-H37)</f>
        <v>0</v>
      </c>
      <c r="H39" s="78"/>
      <c r="I39" s="77">
        <f>SUM(I37-J37)</f>
        <v>0</v>
      </c>
      <c r="J39" s="78"/>
      <c r="K39" s="77">
        <f>SUM(K37-L37)</f>
        <v>0</v>
      </c>
      <c r="L39" s="78"/>
      <c r="M39" s="77">
        <f>SUM(M37-N37)</f>
        <v>0</v>
      </c>
      <c r="N39" s="78"/>
      <c r="O39" s="77">
        <f>SUM(O37-P37)</f>
        <v>0</v>
      </c>
      <c r="P39" s="78"/>
      <c r="Q39" s="100">
        <f>SUM(Q37-R37)</f>
        <v>0</v>
      </c>
      <c r="R39" s="78"/>
      <c r="S39" s="77">
        <f>SUM(S37-T37)</f>
        <v>0</v>
      </c>
      <c r="T39" s="78"/>
      <c r="U39" s="115">
        <f>SUM(U37-V37)</f>
        <v>0</v>
      </c>
      <c r="V39" s="116"/>
      <c r="Y39" s="2"/>
      <c r="Z39" s="2"/>
    </row>
    <row r="40" spans="1:26" ht="20.100000000000001" customHeight="1" thickBot="1">
      <c r="A40" s="79" t="s">
        <v>19</v>
      </c>
      <c r="B40" s="80"/>
      <c r="C40" s="99" t="e">
        <f>SUM(100/D37*C37)</f>
        <v>#DIV/0!</v>
      </c>
      <c r="D40" s="81"/>
      <c r="E40" s="99" t="e">
        <f>SUM(100/F37*E37)</f>
        <v>#DIV/0!</v>
      </c>
      <c r="F40" s="81"/>
      <c r="G40" s="99" t="e">
        <f>SUM(100/H37*G37)</f>
        <v>#DIV/0!</v>
      </c>
      <c r="H40" s="81"/>
      <c r="I40" s="99" t="e">
        <f>SUM(100/J37*I37)</f>
        <v>#DIV/0!</v>
      </c>
      <c r="J40" s="81"/>
      <c r="K40" s="99" t="e">
        <f>SUM(100/L37*K37)</f>
        <v>#DIV/0!</v>
      </c>
      <c r="L40" s="81"/>
      <c r="M40" s="99" t="e">
        <f>SUM(100/N37*M37)</f>
        <v>#DIV/0!</v>
      </c>
      <c r="N40" s="81"/>
      <c r="O40" s="99" t="e">
        <f>SUM(100/P37*O37)</f>
        <v>#DIV/0!</v>
      </c>
      <c r="P40" s="81"/>
      <c r="Q40" s="101" t="e">
        <f>SUM(100/R37*Q37)</f>
        <v>#DIV/0!</v>
      </c>
      <c r="R40" s="81"/>
      <c r="S40" s="99" t="e">
        <f>SUM(100/T37*S37)</f>
        <v>#DIV/0!</v>
      </c>
      <c r="T40" s="81"/>
      <c r="U40" s="117" t="e">
        <f>SUM(100/V37*U37)</f>
        <v>#DIV/0!</v>
      </c>
      <c r="V40" s="118"/>
      <c r="Y40" s="2"/>
      <c r="Z40" s="2"/>
    </row>
  </sheetData>
  <mergeCells count="13">
    <mergeCell ref="Q3:R3"/>
    <mergeCell ref="S3:T3"/>
    <mergeCell ref="U3:V3"/>
    <mergeCell ref="W3:Z3"/>
    <mergeCell ref="X4:Y4"/>
    <mergeCell ref="O3:P3"/>
    <mergeCell ref="H1:K1"/>
    <mergeCell ref="C3:D3"/>
    <mergeCell ref="E3:F3"/>
    <mergeCell ref="G3:H3"/>
    <mergeCell ref="K3:L3"/>
    <mergeCell ref="M3:N3"/>
    <mergeCell ref="I3:J3"/>
  </mergeCells>
  <pageMargins left="0.59055118110236227" right="0.59055118110236227" top="1.1811023622047245" bottom="0.59055118110236227" header="0.11811023622047245" footer="0.31496062992125984"/>
  <pageSetup paperSize="9" scale="52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44"/>
  <sheetViews>
    <sheetView zoomScale="90" zoomScaleNormal="90" workbookViewId="0">
      <pane ySplit="4" topLeftCell="A26" activePane="bottomLeft" state="frozen"/>
      <selection pane="bottomLeft" activeCell="A42" sqref="A42:XFD42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3" width="11.7109375" style="2" customWidth="1"/>
    <col min="4" max="4" width="12.28515625" style="2" bestFit="1" customWidth="1"/>
    <col min="5" max="6" width="11.7109375" style="2" customWidth="1"/>
    <col min="7" max="10" width="11.7109375" style="6" customWidth="1"/>
    <col min="11" max="16" width="11.7109375" style="2" customWidth="1"/>
    <col min="17" max="18" width="12.7109375" style="2" customWidth="1"/>
    <col min="19" max="20" width="11.7109375" style="2" customWidth="1"/>
    <col min="21" max="22" width="12.7109375" style="2" customWidth="1"/>
    <col min="23" max="23" width="18.7109375" style="2" customWidth="1"/>
    <col min="24" max="24" width="6.5703125" style="2" bestFit="1" customWidth="1"/>
    <col min="25" max="25" width="5.140625" style="4" customWidth="1"/>
    <col min="26" max="26" width="20.7109375" style="4" customWidth="1"/>
    <col min="27" max="16384" width="11.42578125" style="2"/>
  </cols>
  <sheetData>
    <row r="1" spans="1:26" ht="34.15" customHeight="1">
      <c r="A1" s="108" t="s">
        <v>56</v>
      </c>
      <c r="G1" s="2"/>
      <c r="H1" s="307">
        <v>44621</v>
      </c>
      <c r="I1" s="307"/>
      <c r="J1" s="307"/>
      <c r="K1" s="307"/>
    </row>
    <row r="2" spans="1:26" ht="21" thickBot="1">
      <c r="A2" s="109"/>
    </row>
    <row r="3" spans="1:26" s="8" customFormat="1" ht="36" customHeight="1" thickBot="1">
      <c r="A3" s="7"/>
      <c r="C3" s="308" t="s">
        <v>20</v>
      </c>
      <c r="D3" s="309"/>
      <c r="E3" s="308" t="s">
        <v>23</v>
      </c>
      <c r="F3" s="309"/>
      <c r="G3" s="308" t="s">
        <v>24</v>
      </c>
      <c r="H3" s="309"/>
      <c r="I3" s="308" t="s">
        <v>53</v>
      </c>
      <c r="J3" s="309"/>
      <c r="K3" s="308" t="s">
        <v>25</v>
      </c>
      <c r="L3" s="309"/>
      <c r="M3" s="308" t="s">
        <v>30</v>
      </c>
      <c r="N3" s="309"/>
      <c r="O3" s="316" t="s">
        <v>2</v>
      </c>
      <c r="P3" s="316"/>
      <c r="Q3" s="310" t="s">
        <v>29</v>
      </c>
      <c r="R3" s="311"/>
      <c r="S3" s="308" t="s">
        <v>26</v>
      </c>
      <c r="T3" s="309"/>
      <c r="U3" s="312" t="s">
        <v>27</v>
      </c>
      <c r="V3" s="313"/>
      <c r="W3" s="308" t="s">
        <v>0</v>
      </c>
      <c r="X3" s="316"/>
      <c r="Y3" s="316"/>
      <c r="Z3" s="309"/>
    </row>
    <row r="4" spans="1:26" s="4" customFormat="1" ht="18.600000000000001" customHeight="1">
      <c r="A4" s="110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22</v>
      </c>
      <c r="N4" s="12" t="s">
        <v>21</v>
      </c>
      <c r="O4" s="87" t="s">
        <v>22</v>
      </c>
      <c r="P4" s="12" t="s">
        <v>21</v>
      </c>
      <c r="Q4" s="87" t="s">
        <v>22</v>
      </c>
      <c r="R4" s="12" t="s">
        <v>21</v>
      </c>
      <c r="S4" s="11" t="s">
        <v>22</v>
      </c>
      <c r="T4" s="12" t="s">
        <v>21</v>
      </c>
      <c r="U4" s="111" t="s">
        <v>22</v>
      </c>
      <c r="V4" s="112" t="s">
        <v>21</v>
      </c>
      <c r="W4" s="13" t="s">
        <v>3</v>
      </c>
      <c r="X4" s="314" t="s">
        <v>4</v>
      </c>
      <c r="Y4" s="315"/>
      <c r="Z4" s="14" t="s">
        <v>5</v>
      </c>
    </row>
    <row r="5" spans="1:26" ht="18.600000000000001" customHeight="1">
      <c r="A5" s="47">
        <v>1</v>
      </c>
      <c r="B5" s="15" t="s">
        <v>13</v>
      </c>
      <c r="C5" s="16"/>
      <c r="D5" s="17">
        <v>4193.5483800000002</v>
      </c>
      <c r="E5" s="16"/>
      <c r="F5" s="18">
        <v>322.580645</v>
      </c>
      <c r="G5" s="19"/>
      <c r="H5" s="18">
        <v>161.29032000000001</v>
      </c>
      <c r="I5" s="19"/>
      <c r="J5" s="18"/>
      <c r="K5" s="16"/>
      <c r="L5" s="88"/>
      <c r="M5" s="16"/>
      <c r="N5" s="17"/>
      <c r="O5" s="16"/>
      <c r="P5" s="17">
        <v>1285.4838709000001</v>
      </c>
      <c r="Q5" s="94">
        <f t="shared" ref="Q5:R7" si="0">SUM(C5+E5+G5+I5+K5+M5+O5)</f>
        <v>0</v>
      </c>
      <c r="R5" s="92">
        <f t="shared" si="0"/>
        <v>5962.9032158999999</v>
      </c>
      <c r="S5" s="16"/>
      <c r="T5" s="17"/>
      <c r="U5" s="113">
        <f t="shared" ref="U5:V10" si="1">SUM(Q5+S5)</f>
        <v>0</v>
      </c>
      <c r="V5" s="114">
        <f t="shared" si="1"/>
        <v>5962.9032158999999</v>
      </c>
      <c r="W5" s="45"/>
      <c r="X5" s="46"/>
      <c r="Y5" s="21" t="s">
        <v>7</v>
      </c>
      <c r="Z5" s="22" t="s">
        <v>58</v>
      </c>
    </row>
    <row r="6" spans="1:26" ht="18.600000000000001" customHeight="1">
      <c r="A6" s="47">
        <f>SUM(A5+1)</f>
        <v>2</v>
      </c>
      <c r="B6" s="15" t="s">
        <v>14</v>
      </c>
      <c r="C6" s="16"/>
      <c r="D6" s="17">
        <v>4193.5483800000002</v>
      </c>
      <c r="E6" s="16"/>
      <c r="F6" s="18">
        <v>322.580645</v>
      </c>
      <c r="G6" s="19"/>
      <c r="H6" s="18">
        <v>161.29032000000001</v>
      </c>
      <c r="I6" s="19"/>
      <c r="J6" s="18"/>
      <c r="K6" s="48"/>
      <c r="L6" s="88"/>
      <c r="M6" s="16"/>
      <c r="N6" s="17"/>
      <c r="O6" s="16"/>
      <c r="P6" s="17">
        <v>1285.4838709000001</v>
      </c>
      <c r="Q6" s="94">
        <f t="shared" si="0"/>
        <v>0</v>
      </c>
      <c r="R6" s="92">
        <f t="shared" si="0"/>
        <v>5962.9032158999999</v>
      </c>
      <c r="S6" s="16"/>
      <c r="T6" s="17"/>
      <c r="U6" s="113">
        <f t="shared" si="1"/>
        <v>0</v>
      </c>
      <c r="V6" s="114">
        <f t="shared" si="1"/>
        <v>5962.9032158999999</v>
      </c>
      <c r="W6" s="45"/>
      <c r="X6" s="46"/>
      <c r="Y6" s="21" t="s">
        <v>7</v>
      </c>
      <c r="Z6" s="22" t="s">
        <v>58</v>
      </c>
    </row>
    <row r="7" spans="1:26" s="43" customFormat="1" ht="18.600000000000001" customHeight="1">
      <c r="A7" s="47">
        <f>SUM(A6+1)</f>
        <v>3</v>
      </c>
      <c r="B7" s="15" t="s">
        <v>15</v>
      </c>
      <c r="C7" s="16"/>
      <c r="D7" s="17">
        <v>4193.5483800000002</v>
      </c>
      <c r="E7" s="16"/>
      <c r="F7" s="18">
        <v>322.580645</v>
      </c>
      <c r="G7" s="19"/>
      <c r="H7" s="18">
        <v>161.29032000000001</v>
      </c>
      <c r="I7" s="19"/>
      <c r="J7" s="18"/>
      <c r="K7" s="16"/>
      <c r="L7" s="88"/>
      <c r="M7" s="16"/>
      <c r="N7" s="17"/>
      <c r="O7" s="16"/>
      <c r="P7" s="17">
        <v>1285.4838709000001</v>
      </c>
      <c r="Q7" s="94">
        <f t="shared" si="0"/>
        <v>0</v>
      </c>
      <c r="R7" s="92">
        <f t="shared" si="0"/>
        <v>5962.9032158999999</v>
      </c>
      <c r="S7" s="16"/>
      <c r="T7" s="17"/>
      <c r="U7" s="113">
        <f t="shared" si="1"/>
        <v>0</v>
      </c>
      <c r="V7" s="114">
        <f t="shared" si="1"/>
        <v>5962.9032158999999</v>
      </c>
      <c r="W7" s="45"/>
      <c r="X7" s="46"/>
      <c r="Y7" s="21" t="s">
        <v>7</v>
      </c>
      <c r="Z7" s="22" t="s">
        <v>58</v>
      </c>
    </row>
    <row r="8" spans="1:26" ht="18.600000000000001" customHeight="1">
      <c r="A8" s="47">
        <f>SUM(A7+1)</f>
        <v>4</v>
      </c>
      <c r="B8" s="15" t="s">
        <v>6</v>
      </c>
      <c r="C8" s="16"/>
      <c r="D8" s="17">
        <v>4193.5483800000002</v>
      </c>
      <c r="E8" s="16"/>
      <c r="F8" s="18">
        <v>322.580645</v>
      </c>
      <c r="G8" s="19"/>
      <c r="H8" s="18">
        <v>161.29032000000001</v>
      </c>
      <c r="I8" s="19"/>
      <c r="J8" s="18"/>
      <c r="K8" s="16"/>
      <c r="L8" s="88"/>
      <c r="M8" s="16"/>
      <c r="N8" s="17"/>
      <c r="O8" s="16"/>
      <c r="P8" s="17">
        <v>1285.4838709000001</v>
      </c>
      <c r="Q8" s="94">
        <f t="shared" ref="Q8:R10" si="2">SUM(C8+E8+G8+I8+K8+M8+O8)</f>
        <v>0</v>
      </c>
      <c r="R8" s="92">
        <f t="shared" si="2"/>
        <v>5962.9032158999999</v>
      </c>
      <c r="S8" s="16"/>
      <c r="T8" s="17"/>
      <c r="U8" s="113">
        <f t="shared" si="1"/>
        <v>0</v>
      </c>
      <c r="V8" s="114">
        <f t="shared" si="1"/>
        <v>5962.9032158999999</v>
      </c>
      <c r="W8" s="45"/>
      <c r="X8" s="46"/>
      <c r="Y8" s="21" t="s">
        <v>7</v>
      </c>
      <c r="Z8" s="22" t="s">
        <v>58</v>
      </c>
    </row>
    <row r="9" spans="1:26" ht="18.600000000000001" customHeight="1">
      <c r="A9" s="23">
        <f>SUM(A8+1)</f>
        <v>5</v>
      </c>
      <c r="B9" s="24" t="s">
        <v>8</v>
      </c>
      <c r="C9" s="25"/>
      <c r="D9" s="26">
        <v>4193.5483800000002</v>
      </c>
      <c r="E9" s="25"/>
      <c r="F9" s="27">
        <v>322.580645</v>
      </c>
      <c r="G9" s="28"/>
      <c r="H9" s="27">
        <v>161.29032000000001</v>
      </c>
      <c r="I9" s="28"/>
      <c r="J9" s="27"/>
      <c r="K9" s="25"/>
      <c r="L9" s="89"/>
      <c r="M9" s="25"/>
      <c r="N9" s="26"/>
      <c r="O9" s="25"/>
      <c r="P9" s="26">
        <v>1285.4838709000001</v>
      </c>
      <c r="Q9" s="188">
        <f t="shared" si="2"/>
        <v>0</v>
      </c>
      <c r="R9" s="93">
        <f t="shared" si="2"/>
        <v>5962.9032158999999</v>
      </c>
      <c r="S9" s="25"/>
      <c r="T9" s="26"/>
      <c r="U9" s="95">
        <f t="shared" si="1"/>
        <v>0</v>
      </c>
      <c r="V9" s="98">
        <f t="shared" si="1"/>
        <v>5962.9032158999999</v>
      </c>
      <c r="W9" s="29"/>
      <c r="X9" s="30"/>
      <c r="Y9" s="31" t="s">
        <v>7</v>
      </c>
      <c r="Z9" s="32" t="s">
        <v>58</v>
      </c>
    </row>
    <row r="10" spans="1:26" ht="18.600000000000001" customHeight="1">
      <c r="A10" s="23">
        <f>SUM(A9+1)</f>
        <v>6</v>
      </c>
      <c r="B10" s="24" t="s">
        <v>9</v>
      </c>
      <c r="C10" s="25"/>
      <c r="D10" s="26">
        <v>4193.5483800000002</v>
      </c>
      <c r="E10" s="25"/>
      <c r="F10" s="27">
        <v>322.580645</v>
      </c>
      <c r="G10" s="28"/>
      <c r="H10" s="27">
        <v>161.29032000000001</v>
      </c>
      <c r="I10" s="28"/>
      <c r="J10" s="27"/>
      <c r="K10" s="25"/>
      <c r="L10" s="89"/>
      <c r="M10" s="25"/>
      <c r="N10" s="26"/>
      <c r="O10" s="25"/>
      <c r="P10" s="26">
        <v>1285.4838709000001</v>
      </c>
      <c r="Q10" s="188">
        <f t="shared" si="2"/>
        <v>0</v>
      </c>
      <c r="R10" s="93">
        <f t="shared" si="2"/>
        <v>5962.9032158999999</v>
      </c>
      <c r="S10" s="25"/>
      <c r="T10" s="26"/>
      <c r="U10" s="95">
        <f t="shared" si="1"/>
        <v>0</v>
      </c>
      <c r="V10" s="98">
        <f t="shared" si="1"/>
        <v>5962.9032158999999</v>
      </c>
      <c r="W10" s="29"/>
      <c r="X10" s="30"/>
      <c r="Y10" s="31" t="s">
        <v>7</v>
      </c>
      <c r="Z10" s="32" t="s">
        <v>58</v>
      </c>
    </row>
    <row r="11" spans="1:26" ht="18.600000000000001" customHeight="1">
      <c r="A11" s="33" t="s">
        <v>10</v>
      </c>
      <c r="B11" s="34">
        <v>9</v>
      </c>
      <c r="C11" s="35">
        <f t="shared" ref="C11:V11" si="3">SUM(C5:C10)</f>
        <v>0</v>
      </c>
      <c r="D11" s="36">
        <f t="shared" si="3"/>
        <v>25161.290280000001</v>
      </c>
      <c r="E11" s="35">
        <f t="shared" si="3"/>
        <v>0</v>
      </c>
      <c r="F11" s="37">
        <f t="shared" si="3"/>
        <v>1935.48387</v>
      </c>
      <c r="G11" s="38">
        <f t="shared" si="3"/>
        <v>0</v>
      </c>
      <c r="H11" s="37">
        <f t="shared" si="3"/>
        <v>967.74192000000016</v>
      </c>
      <c r="I11" s="38">
        <f t="shared" si="3"/>
        <v>0</v>
      </c>
      <c r="J11" s="37">
        <f t="shared" si="3"/>
        <v>0</v>
      </c>
      <c r="K11" s="35">
        <f t="shared" si="3"/>
        <v>0</v>
      </c>
      <c r="L11" s="36">
        <f t="shared" si="3"/>
        <v>0</v>
      </c>
      <c r="M11" s="35">
        <f t="shared" si="3"/>
        <v>0</v>
      </c>
      <c r="N11" s="36">
        <f t="shared" si="3"/>
        <v>0</v>
      </c>
      <c r="O11" s="35">
        <f t="shared" si="3"/>
        <v>0</v>
      </c>
      <c r="P11" s="36">
        <f t="shared" si="3"/>
        <v>7712.9032253999994</v>
      </c>
      <c r="Q11" s="35">
        <f t="shared" si="3"/>
        <v>0</v>
      </c>
      <c r="R11" s="36">
        <f t="shared" si="3"/>
        <v>35777.419295399995</v>
      </c>
      <c r="S11" s="35">
        <f t="shared" si="3"/>
        <v>0</v>
      </c>
      <c r="T11" s="36">
        <f t="shared" si="3"/>
        <v>0</v>
      </c>
      <c r="U11" s="35">
        <f t="shared" si="3"/>
        <v>0</v>
      </c>
      <c r="V11" s="36">
        <f t="shared" si="3"/>
        <v>35777.419295399995</v>
      </c>
      <c r="W11" s="39" t="s">
        <v>11</v>
      </c>
      <c r="X11" s="40">
        <f>SUM(X5:X10)/7</f>
        <v>0</v>
      </c>
      <c r="Y11" s="41" t="s">
        <v>7</v>
      </c>
      <c r="Z11" s="42"/>
    </row>
    <row r="12" spans="1:26" ht="18.600000000000001" customHeight="1">
      <c r="A12" s="44">
        <f>SUM(A10+1)</f>
        <v>7</v>
      </c>
      <c r="B12" s="15" t="s">
        <v>12</v>
      </c>
      <c r="C12" s="49"/>
      <c r="D12" s="17">
        <v>4193.5483800000002</v>
      </c>
      <c r="E12" s="49"/>
      <c r="F12" s="18">
        <v>322.580645</v>
      </c>
      <c r="G12" s="19"/>
      <c r="H12" s="18">
        <v>161.29032000000001</v>
      </c>
      <c r="I12" s="19"/>
      <c r="J12" s="18"/>
      <c r="K12" s="16"/>
      <c r="L12" s="88"/>
      <c r="M12" s="16"/>
      <c r="N12" s="17"/>
      <c r="O12" s="16"/>
      <c r="P12" s="17">
        <v>1285.4838709000001</v>
      </c>
      <c r="Q12" s="94">
        <f t="shared" ref="Q12:R15" si="4">SUM(C12+E12+G12+I12+K12+M12+O12)</f>
        <v>0</v>
      </c>
      <c r="R12" s="92">
        <f t="shared" si="4"/>
        <v>5962.9032158999999</v>
      </c>
      <c r="S12" s="16"/>
      <c r="T12" s="17"/>
      <c r="U12" s="113">
        <f t="shared" ref="U12:V18" si="5">SUM(Q12+S12)</f>
        <v>0</v>
      </c>
      <c r="V12" s="114">
        <f t="shared" si="5"/>
        <v>5962.9032158999999</v>
      </c>
      <c r="W12" s="45"/>
      <c r="X12" s="46"/>
      <c r="Y12" s="21" t="s">
        <v>7</v>
      </c>
      <c r="Z12" s="22" t="s">
        <v>58</v>
      </c>
    </row>
    <row r="13" spans="1:26" ht="18.600000000000001" customHeight="1">
      <c r="A13" s="47">
        <f t="shared" ref="A13:A18" si="6">SUM(A12+1)</f>
        <v>8</v>
      </c>
      <c r="B13" s="15" t="s">
        <v>13</v>
      </c>
      <c r="C13" s="16"/>
      <c r="D13" s="17">
        <v>4193.5483800000002</v>
      </c>
      <c r="E13" s="16"/>
      <c r="F13" s="18">
        <v>322.580645</v>
      </c>
      <c r="G13" s="19"/>
      <c r="H13" s="18">
        <v>161.29032000000001</v>
      </c>
      <c r="I13" s="19"/>
      <c r="J13" s="18"/>
      <c r="K13" s="16"/>
      <c r="L13" s="88"/>
      <c r="M13" s="16"/>
      <c r="N13" s="17"/>
      <c r="O13" s="16"/>
      <c r="P13" s="17">
        <v>1285.4838709000001</v>
      </c>
      <c r="Q13" s="94">
        <f t="shared" si="4"/>
        <v>0</v>
      </c>
      <c r="R13" s="92">
        <f t="shared" si="4"/>
        <v>5962.9032158999999</v>
      </c>
      <c r="S13" s="16"/>
      <c r="T13" s="17"/>
      <c r="U13" s="113">
        <f t="shared" si="5"/>
        <v>0</v>
      </c>
      <c r="V13" s="114">
        <f t="shared" si="5"/>
        <v>5962.9032158999999</v>
      </c>
      <c r="W13" s="45"/>
      <c r="X13" s="46"/>
      <c r="Y13" s="21" t="s">
        <v>7</v>
      </c>
      <c r="Z13" s="22" t="s">
        <v>58</v>
      </c>
    </row>
    <row r="14" spans="1:26" ht="18.600000000000001" customHeight="1">
      <c r="A14" s="47">
        <f t="shared" si="6"/>
        <v>9</v>
      </c>
      <c r="B14" s="15" t="s">
        <v>14</v>
      </c>
      <c r="C14" s="16"/>
      <c r="D14" s="17">
        <v>4193.5483800000002</v>
      </c>
      <c r="E14" s="16"/>
      <c r="F14" s="18">
        <v>322.580645</v>
      </c>
      <c r="G14" s="19"/>
      <c r="H14" s="18">
        <v>161.29032000000001</v>
      </c>
      <c r="I14" s="19"/>
      <c r="J14" s="18"/>
      <c r="K14" s="16"/>
      <c r="L14" s="88"/>
      <c r="M14" s="16"/>
      <c r="N14" s="17"/>
      <c r="O14" s="16"/>
      <c r="P14" s="17">
        <v>1285.4838709000001</v>
      </c>
      <c r="Q14" s="94">
        <f t="shared" si="4"/>
        <v>0</v>
      </c>
      <c r="R14" s="92">
        <f t="shared" si="4"/>
        <v>5962.9032158999999</v>
      </c>
      <c r="S14" s="16"/>
      <c r="T14" s="17"/>
      <c r="U14" s="113">
        <f t="shared" si="5"/>
        <v>0</v>
      </c>
      <c r="V14" s="114">
        <f t="shared" si="5"/>
        <v>5962.9032158999999</v>
      </c>
      <c r="W14" s="45"/>
      <c r="X14" s="46"/>
      <c r="Y14" s="21" t="s">
        <v>7</v>
      </c>
      <c r="Z14" s="22" t="s">
        <v>58</v>
      </c>
    </row>
    <row r="15" spans="1:26" s="43" customFormat="1" ht="18.600000000000001" customHeight="1">
      <c r="A15" s="47">
        <f t="shared" si="6"/>
        <v>10</v>
      </c>
      <c r="B15" s="15" t="s">
        <v>15</v>
      </c>
      <c r="C15" s="16"/>
      <c r="D15" s="17">
        <v>4193.5483800000002</v>
      </c>
      <c r="E15" s="16"/>
      <c r="F15" s="18">
        <v>322.580645</v>
      </c>
      <c r="G15" s="19"/>
      <c r="H15" s="18">
        <v>161.29032000000001</v>
      </c>
      <c r="I15" s="19"/>
      <c r="J15" s="18"/>
      <c r="K15" s="16"/>
      <c r="L15" s="88"/>
      <c r="M15" s="16"/>
      <c r="N15" s="17"/>
      <c r="O15" s="16"/>
      <c r="P15" s="17">
        <v>1285.4838709000001</v>
      </c>
      <c r="Q15" s="94">
        <f t="shared" si="4"/>
        <v>0</v>
      </c>
      <c r="R15" s="92">
        <f t="shared" si="4"/>
        <v>5962.9032158999999</v>
      </c>
      <c r="S15" s="16"/>
      <c r="T15" s="17"/>
      <c r="U15" s="113">
        <f t="shared" si="5"/>
        <v>0</v>
      </c>
      <c r="V15" s="114">
        <f t="shared" si="5"/>
        <v>5962.9032158999999</v>
      </c>
      <c r="W15" s="45"/>
      <c r="X15" s="46"/>
      <c r="Y15" s="21" t="s">
        <v>7</v>
      </c>
      <c r="Z15" s="22" t="s">
        <v>58</v>
      </c>
    </row>
    <row r="16" spans="1:26" ht="18.600000000000001" customHeight="1">
      <c r="A16" s="47">
        <f t="shared" si="6"/>
        <v>11</v>
      </c>
      <c r="B16" s="15" t="s">
        <v>6</v>
      </c>
      <c r="C16" s="16">
        <v>4864.3</v>
      </c>
      <c r="D16" s="17">
        <v>4193.5483800000002</v>
      </c>
      <c r="E16" s="16">
        <v>0</v>
      </c>
      <c r="F16" s="18">
        <v>322.580645</v>
      </c>
      <c r="G16" s="19">
        <v>0</v>
      </c>
      <c r="H16" s="18">
        <v>161.29032000000001</v>
      </c>
      <c r="I16" s="19">
        <v>0</v>
      </c>
      <c r="J16" s="18"/>
      <c r="K16" s="16">
        <v>0</v>
      </c>
      <c r="L16" s="88"/>
      <c r="M16" s="16">
        <v>0</v>
      </c>
      <c r="N16" s="17"/>
      <c r="O16" s="16">
        <v>1084.4000000000001</v>
      </c>
      <c r="P16" s="17">
        <v>1285.4838709000001</v>
      </c>
      <c r="Q16" s="94">
        <f t="shared" ref="Q16:R18" si="7">SUM(C16+E16+G16+I16+K16+M16+O16)</f>
        <v>5948.7000000000007</v>
      </c>
      <c r="R16" s="92">
        <f t="shared" si="7"/>
        <v>5962.9032158999999</v>
      </c>
      <c r="S16" s="16"/>
      <c r="T16" s="17"/>
      <c r="U16" s="113">
        <f t="shared" si="5"/>
        <v>5948.7000000000007</v>
      </c>
      <c r="V16" s="114">
        <f t="shared" si="5"/>
        <v>5962.9032158999999</v>
      </c>
      <c r="W16" s="45" t="s">
        <v>59</v>
      </c>
      <c r="X16" s="46">
        <v>7</v>
      </c>
      <c r="Y16" s="21" t="s">
        <v>7</v>
      </c>
      <c r="Z16" s="22" t="s">
        <v>74</v>
      </c>
    </row>
    <row r="17" spans="1:26" ht="18.600000000000001" customHeight="1">
      <c r="A17" s="23">
        <f t="shared" si="6"/>
        <v>12</v>
      </c>
      <c r="B17" s="24" t="s">
        <v>8</v>
      </c>
      <c r="C17" s="25">
        <v>6615.4</v>
      </c>
      <c r="D17" s="26">
        <v>4193.5483800000002</v>
      </c>
      <c r="E17" s="25">
        <v>688.1</v>
      </c>
      <c r="F17" s="27">
        <v>322.580645</v>
      </c>
      <c r="G17" s="28">
        <v>293.5</v>
      </c>
      <c r="H17" s="27">
        <v>161.29032000000001</v>
      </c>
      <c r="I17" s="28">
        <v>0</v>
      </c>
      <c r="J17" s="27"/>
      <c r="K17" s="25">
        <v>0</v>
      </c>
      <c r="L17" s="89"/>
      <c r="M17" s="25">
        <v>0</v>
      </c>
      <c r="N17" s="26"/>
      <c r="O17" s="25">
        <v>1501.8</v>
      </c>
      <c r="P17" s="26">
        <v>1285.4838709000001</v>
      </c>
      <c r="Q17" s="188">
        <f t="shared" si="7"/>
        <v>9098.7999999999993</v>
      </c>
      <c r="R17" s="93">
        <f t="shared" si="7"/>
        <v>5962.9032158999999</v>
      </c>
      <c r="S17" s="25"/>
      <c r="T17" s="26"/>
      <c r="U17" s="95">
        <f t="shared" si="5"/>
        <v>9098.7999999999993</v>
      </c>
      <c r="V17" s="98">
        <f t="shared" si="5"/>
        <v>5962.9032158999999</v>
      </c>
      <c r="W17" s="29" t="s">
        <v>60</v>
      </c>
      <c r="X17" s="30">
        <v>10</v>
      </c>
      <c r="Y17" s="31" t="s">
        <v>7</v>
      </c>
      <c r="Z17" s="32" t="s">
        <v>74</v>
      </c>
    </row>
    <row r="18" spans="1:26" ht="18.600000000000001" customHeight="1">
      <c r="A18" s="23">
        <f t="shared" si="6"/>
        <v>13</v>
      </c>
      <c r="B18" s="24" t="s">
        <v>9</v>
      </c>
      <c r="C18" s="25">
        <v>7683.8</v>
      </c>
      <c r="D18" s="26">
        <v>4193.5483800000002</v>
      </c>
      <c r="E18" s="25">
        <v>5167.7</v>
      </c>
      <c r="F18" s="27">
        <v>322.580645</v>
      </c>
      <c r="G18" s="28">
        <v>488.1</v>
      </c>
      <c r="H18" s="27">
        <v>161.29032000000001</v>
      </c>
      <c r="I18" s="28">
        <v>0</v>
      </c>
      <c r="J18" s="27"/>
      <c r="K18" s="25">
        <v>0</v>
      </c>
      <c r="L18" s="89"/>
      <c r="M18" s="25">
        <v>0</v>
      </c>
      <c r="N18" s="26"/>
      <c r="O18" s="25">
        <v>724</v>
      </c>
      <c r="P18" s="26">
        <v>1285.4838709000001</v>
      </c>
      <c r="Q18" s="188">
        <f t="shared" si="7"/>
        <v>14063.6</v>
      </c>
      <c r="R18" s="93">
        <f t="shared" si="7"/>
        <v>5962.9032158999999</v>
      </c>
      <c r="S18" s="25"/>
      <c r="T18" s="26"/>
      <c r="U18" s="95">
        <f t="shared" si="5"/>
        <v>14063.6</v>
      </c>
      <c r="V18" s="98">
        <f t="shared" si="5"/>
        <v>5962.9032158999999</v>
      </c>
      <c r="W18" s="29" t="s">
        <v>60</v>
      </c>
      <c r="X18" s="30">
        <v>15</v>
      </c>
      <c r="Y18" s="31" t="s">
        <v>7</v>
      </c>
      <c r="Z18" s="32" t="s">
        <v>74</v>
      </c>
    </row>
    <row r="19" spans="1:26" ht="18.600000000000001" customHeight="1">
      <c r="A19" s="33" t="s">
        <v>10</v>
      </c>
      <c r="B19" s="34">
        <f>SUM(B11+1)</f>
        <v>10</v>
      </c>
      <c r="C19" s="35">
        <f t="shared" ref="C19:U19" si="8">SUM(C12:C18)</f>
        <v>19163.5</v>
      </c>
      <c r="D19" s="36">
        <f t="shared" si="8"/>
        <v>29354.838660000001</v>
      </c>
      <c r="E19" s="35">
        <f t="shared" si="8"/>
        <v>5855.8</v>
      </c>
      <c r="F19" s="37">
        <f t="shared" si="8"/>
        <v>2258.064515</v>
      </c>
      <c r="G19" s="38">
        <f t="shared" si="8"/>
        <v>781.6</v>
      </c>
      <c r="H19" s="37">
        <f>SUM(H12:H18)</f>
        <v>1129.0322400000002</v>
      </c>
      <c r="I19" s="38">
        <f>SUM(I12:I18)</f>
        <v>0</v>
      </c>
      <c r="J19" s="37">
        <f>SUM(J12:J18)</f>
        <v>0</v>
      </c>
      <c r="K19" s="35">
        <f t="shared" si="8"/>
        <v>0</v>
      </c>
      <c r="L19" s="36">
        <f t="shared" si="8"/>
        <v>0</v>
      </c>
      <c r="M19" s="35">
        <f t="shared" si="8"/>
        <v>0</v>
      </c>
      <c r="N19" s="36">
        <f t="shared" si="8"/>
        <v>0</v>
      </c>
      <c r="O19" s="35">
        <f t="shared" si="8"/>
        <v>3310.2</v>
      </c>
      <c r="P19" s="36">
        <f t="shared" si="8"/>
        <v>8998.387096299999</v>
      </c>
      <c r="Q19" s="35">
        <f t="shared" si="8"/>
        <v>29111.1</v>
      </c>
      <c r="R19" s="36">
        <f>SUM(R12:R18)</f>
        <v>41740.322511299993</v>
      </c>
      <c r="S19" s="35">
        <f>SUM(S12:S18)</f>
        <v>0</v>
      </c>
      <c r="T19" s="36">
        <f>SUM(T12:T18)</f>
        <v>0</v>
      </c>
      <c r="U19" s="35">
        <f t="shared" si="8"/>
        <v>29111.1</v>
      </c>
      <c r="V19" s="36">
        <f>SUM(V12:V18)</f>
        <v>41740.322511299993</v>
      </c>
      <c r="W19" s="39" t="s">
        <v>11</v>
      </c>
      <c r="X19" s="40">
        <f>SUM(X12:X18)/7</f>
        <v>4.5714285714285712</v>
      </c>
      <c r="Y19" s="41" t="s">
        <v>7</v>
      </c>
      <c r="Z19" s="42"/>
    </row>
    <row r="20" spans="1:26" ht="18.600000000000001" customHeight="1">
      <c r="A20" s="44">
        <f>SUM(A18+1)</f>
        <v>14</v>
      </c>
      <c r="B20" s="15" t="s">
        <v>12</v>
      </c>
      <c r="C20" s="16">
        <v>3890.2</v>
      </c>
      <c r="D20" s="17">
        <v>4193.5483800000002</v>
      </c>
      <c r="E20" s="16">
        <v>417.6</v>
      </c>
      <c r="F20" s="18">
        <v>322.580645</v>
      </c>
      <c r="G20" s="19">
        <v>69.8</v>
      </c>
      <c r="H20" s="18">
        <v>161.29032000000001</v>
      </c>
      <c r="I20" s="19">
        <v>0</v>
      </c>
      <c r="J20" s="18"/>
      <c r="K20" s="16">
        <v>0</v>
      </c>
      <c r="L20" s="88"/>
      <c r="M20" s="16">
        <v>0</v>
      </c>
      <c r="N20" s="17"/>
      <c r="O20" s="16">
        <v>517.20000000000005</v>
      </c>
      <c r="P20" s="17">
        <v>1285.4838709000001</v>
      </c>
      <c r="Q20" s="94">
        <f t="shared" ref="Q20:R23" si="9">SUM(C20+E20+G20+I20+K20+M20+O20)</f>
        <v>4894.8</v>
      </c>
      <c r="R20" s="92">
        <f t="shared" si="9"/>
        <v>5962.9032158999999</v>
      </c>
      <c r="S20" s="16"/>
      <c r="T20" s="17"/>
      <c r="U20" s="113">
        <f t="shared" ref="U20:V26" si="10">SUM(Q20+S20)</f>
        <v>4894.8</v>
      </c>
      <c r="V20" s="114">
        <f t="shared" si="10"/>
        <v>5962.9032158999999</v>
      </c>
      <c r="W20" s="50" t="s">
        <v>60</v>
      </c>
      <c r="X20" s="51">
        <v>12</v>
      </c>
      <c r="Y20" s="21" t="s">
        <v>7</v>
      </c>
      <c r="Z20" s="22"/>
    </row>
    <row r="21" spans="1:26" ht="18.600000000000001" customHeight="1">
      <c r="A21" s="47">
        <f t="shared" ref="A21:A26" si="11">SUM(A20+1)</f>
        <v>15</v>
      </c>
      <c r="B21" s="15" t="s">
        <v>13</v>
      </c>
      <c r="C21" s="16">
        <v>3512.1</v>
      </c>
      <c r="D21" s="17">
        <v>4193.5483800000002</v>
      </c>
      <c r="E21" s="16">
        <v>0</v>
      </c>
      <c r="F21" s="18">
        <v>322.580645</v>
      </c>
      <c r="G21" s="19">
        <v>0</v>
      </c>
      <c r="H21" s="18">
        <v>161.29032000000001</v>
      </c>
      <c r="I21" s="19">
        <v>0</v>
      </c>
      <c r="J21" s="18"/>
      <c r="K21" s="16">
        <v>0</v>
      </c>
      <c r="L21" s="88"/>
      <c r="M21" s="16">
        <v>0</v>
      </c>
      <c r="N21" s="17"/>
      <c r="O21" s="16">
        <v>927.6</v>
      </c>
      <c r="P21" s="17">
        <v>1285.4838709000001</v>
      </c>
      <c r="Q21" s="94">
        <f t="shared" si="9"/>
        <v>4439.7</v>
      </c>
      <c r="R21" s="92">
        <f t="shared" si="9"/>
        <v>5962.9032158999999</v>
      </c>
      <c r="S21" s="16"/>
      <c r="T21" s="17"/>
      <c r="U21" s="113">
        <f t="shared" si="10"/>
        <v>4439.7</v>
      </c>
      <c r="V21" s="114">
        <f t="shared" si="10"/>
        <v>5962.9032158999999</v>
      </c>
      <c r="W21" s="45" t="s">
        <v>59</v>
      </c>
      <c r="X21" s="46">
        <v>7</v>
      </c>
      <c r="Y21" s="21" t="s">
        <v>7</v>
      </c>
      <c r="Z21" s="22"/>
    </row>
    <row r="22" spans="1:26" ht="18.600000000000001" customHeight="1">
      <c r="A22" s="47">
        <f t="shared" si="11"/>
        <v>16</v>
      </c>
      <c r="B22" s="15" t="s">
        <v>14</v>
      </c>
      <c r="C22" s="16">
        <v>3855.3</v>
      </c>
      <c r="D22" s="17">
        <v>4193.5483800000002</v>
      </c>
      <c r="E22" s="16">
        <v>635</v>
      </c>
      <c r="F22" s="18">
        <v>322.580645</v>
      </c>
      <c r="G22" s="19">
        <v>42.4</v>
      </c>
      <c r="H22" s="18">
        <v>161.29032000000001</v>
      </c>
      <c r="I22" s="19">
        <v>0</v>
      </c>
      <c r="J22" s="18"/>
      <c r="K22" s="16">
        <v>0</v>
      </c>
      <c r="L22" s="88"/>
      <c r="M22" s="16">
        <v>0</v>
      </c>
      <c r="N22" s="17"/>
      <c r="O22" s="16">
        <v>1534.8</v>
      </c>
      <c r="P22" s="17">
        <v>1285.4838709000001</v>
      </c>
      <c r="Q22" s="94">
        <f t="shared" si="9"/>
        <v>6067.5</v>
      </c>
      <c r="R22" s="92">
        <f t="shared" si="9"/>
        <v>5962.9032158999999</v>
      </c>
      <c r="S22" s="16"/>
      <c r="T22" s="17"/>
      <c r="U22" s="113">
        <f t="shared" si="10"/>
        <v>6067.5</v>
      </c>
      <c r="V22" s="114">
        <f t="shared" si="10"/>
        <v>5962.9032158999999</v>
      </c>
      <c r="W22" s="45" t="s">
        <v>60</v>
      </c>
      <c r="X22" s="46">
        <v>12</v>
      </c>
      <c r="Y22" s="21" t="s">
        <v>7</v>
      </c>
      <c r="Z22" s="22"/>
    </row>
    <row r="23" spans="1:26" s="43" customFormat="1" ht="18.600000000000001" customHeight="1">
      <c r="A23" s="47">
        <f t="shared" si="11"/>
        <v>17</v>
      </c>
      <c r="B23" s="15" t="s">
        <v>15</v>
      </c>
      <c r="C23" s="16">
        <v>5326.5</v>
      </c>
      <c r="D23" s="17">
        <v>4193.5483800000002</v>
      </c>
      <c r="E23" s="16">
        <v>97.5</v>
      </c>
      <c r="F23" s="18">
        <v>322.580645</v>
      </c>
      <c r="G23" s="19">
        <v>31.5</v>
      </c>
      <c r="H23" s="18">
        <v>161.29032000000001</v>
      </c>
      <c r="I23" s="19">
        <v>0</v>
      </c>
      <c r="J23" s="18"/>
      <c r="K23" s="16">
        <v>0</v>
      </c>
      <c r="L23" s="88"/>
      <c r="M23" s="16">
        <v>0</v>
      </c>
      <c r="N23" s="17"/>
      <c r="O23" s="16">
        <v>1682.5</v>
      </c>
      <c r="P23" s="17">
        <v>1285.4838709000001</v>
      </c>
      <c r="Q23" s="94">
        <f t="shared" si="9"/>
        <v>7138</v>
      </c>
      <c r="R23" s="92">
        <f t="shared" si="9"/>
        <v>5962.9032158999999</v>
      </c>
      <c r="S23" s="16"/>
      <c r="T23" s="17"/>
      <c r="U23" s="113">
        <f t="shared" si="10"/>
        <v>7138</v>
      </c>
      <c r="V23" s="114">
        <f t="shared" si="10"/>
        <v>5962.9032158999999</v>
      </c>
      <c r="W23" s="45" t="s">
        <v>60</v>
      </c>
      <c r="X23" s="46">
        <v>15</v>
      </c>
      <c r="Y23" s="21" t="s">
        <v>7</v>
      </c>
      <c r="Z23" s="22"/>
    </row>
    <row r="24" spans="1:26" ht="18.600000000000001" customHeight="1">
      <c r="A24" s="47">
        <f t="shared" si="11"/>
        <v>18</v>
      </c>
      <c r="B24" s="15" t="s">
        <v>6</v>
      </c>
      <c r="C24" s="16">
        <v>4905.7</v>
      </c>
      <c r="D24" s="17">
        <v>4193.5483800000002</v>
      </c>
      <c r="E24" s="16">
        <v>0</v>
      </c>
      <c r="F24" s="18">
        <v>322.580645</v>
      </c>
      <c r="G24" s="19">
        <v>0</v>
      </c>
      <c r="H24" s="18">
        <v>161.29032000000001</v>
      </c>
      <c r="I24" s="19">
        <v>0</v>
      </c>
      <c r="J24" s="18"/>
      <c r="K24" s="16">
        <v>0</v>
      </c>
      <c r="L24" s="88"/>
      <c r="M24" s="16">
        <v>0</v>
      </c>
      <c r="N24" s="17"/>
      <c r="O24" s="16">
        <v>0</v>
      </c>
      <c r="P24" s="17">
        <v>1285.4838709000001</v>
      </c>
      <c r="Q24" s="94">
        <f t="shared" ref="Q24:R26" si="12">SUM(C24+E24+G24+I24+K24+M24+O24)</f>
        <v>4905.7</v>
      </c>
      <c r="R24" s="92">
        <f t="shared" si="12"/>
        <v>5962.9032158999999</v>
      </c>
      <c r="S24" s="16"/>
      <c r="T24" s="17"/>
      <c r="U24" s="113">
        <f t="shared" si="10"/>
        <v>4905.7</v>
      </c>
      <c r="V24" s="114">
        <f t="shared" si="10"/>
        <v>5962.9032158999999</v>
      </c>
      <c r="W24" s="45" t="s">
        <v>59</v>
      </c>
      <c r="X24" s="46">
        <v>8</v>
      </c>
      <c r="Y24" s="21" t="s">
        <v>7</v>
      </c>
      <c r="Z24" s="22"/>
    </row>
    <row r="25" spans="1:26" ht="18.600000000000001" customHeight="1">
      <c r="A25" s="23">
        <f t="shared" si="11"/>
        <v>19</v>
      </c>
      <c r="B25" s="24" t="s">
        <v>8</v>
      </c>
      <c r="C25" s="25">
        <v>5407.5</v>
      </c>
      <c r="D25" s="26">
        <v>4193.5483800000002</v>
      </c>
      <c r="E25" s="25">
        <v>361</v>
      </c>
      <c r="F25" s="27">
        <v>322.580645</v>
      </c>
      <c r="G25" s="28">
        <v>312.5</v>
      </c>
      <c r="H25" s="27">
        <v>161.29032000000001</v>
      </c>
      <c r="I25" s="28">
        <v>0</v>
      </c>
      <c r="J25" s="27"/>
      <c r="K25" s="25">
        <v>0</v>
      </c>
      <c r="L25" s="89"/>
      <c r="M25" s="25">
        <v>0</v>
      </c>
      <c r="N25" s="26"/>
      <c r="O25" s="25">
        <v>950.8</v>
      </c>
      <c r="P25" s="26">
        <v>1285.4838709000001</v>
      </c>
      <c r="Q25" s="188">
        <f t="shared" si="12"/>
        <v>7031.8</v>
      </c>
      <c r="R25" s="93">
        <f t="shared" si="12"/>
        <v>5962.9032158999999</v>
      </c>
      <c r="S25" s="25"/>
      <c r="T25" s="26"/>
      <c r="U25" s="95">
        <f t="shared" si="10"/>
        <v>7031.8</v>
      </c>
      <c r="V25" s="98">
        <f t="shared" si="10"/>
        <v>5962.9032158999999</v>
      </c>
      <c r="W25" s="29" t="s">
        <v>60</v>
      </c>
      <c r="X25" s="30">
        <v>12</v>
      </c>
      <c r="Y25" s="31" t="s">
        <v>7</v>
      </c>
      <c r="Z25" s="32"/>
    </row>
    <row r="26" spans="1:26" ht="18.600000000000001" customHeight="1">
      <c r="A26" s="23">
        <f t="shared" si="11"/>
        <v>20</v>
      </c>
      <c r="B26" s="24" t="s">
        <v>9</v>
      </c>
      <c r="C26" s="25">
        <v>5775.1</v>
      </c>
      <c r="D26" s="26">
        <v>4193.5483800000002</v>
      </c>
      <c r="E26" s="25">
        <v>5248.7</v>
      </c>
      <c r="F26" s="27">
        <v>322.580645</v>
      </c>
      <c r="G26" s="28">
        <v>438.6</v>
      </c>
      <c r="H26" s="27">
        <v>161.29032000000001</v>
      </c>
      <c r="I26" s="28">
        <v>0</v>
      </c>
      <c r="J26" s="27"/>
      <c r="K26" s="25">
        <v>0</v>
      </c>
      <c r="L26" s="89"/>
      <c r="M26" s="25">
        <v>0</v>
      </c>
      <c r="N26" s="26"/>
      <c r="O26" s="25">
        <v>4.5</v>
      </c>
      <c r="P26" s="26">
        <v>1285.4838709000001</v>
      </c>
      <c r="Q26" s="188">
        <f t="shared" si="12"/>
        <v>11466.9</v>
      </c>
      <c r="R26" s="93">
        <f t="shared" si="12"/>
        <v>5962.9032158999999</v>
      </c>
      <c r="S26" s="25"/>
      <c r="T26" s="26"/>
      <c r="U26" s="95">
        <f t="shared" si="10"/>
        <v>11466.9</v>
      </c>
      <c r="V26" s="98">
        <f t="shared" si="10"/>
        <v>5962.9032158999999</v>
      </c>
      <c r="W26" s="29" t="s">
        <v>60</v>
      </c>
      <c r="X26" s="30">
        <v>15</v>
      </c>
      <c r="Y26" s="31" t="s">
        <v>7</v>
      </c>
      <c r="Z26" s="32"/>
    </row>
    <row r="27" spans="1:26" ht="18.600000000000001" customHeight="1">
      <c r="A27" s="33" t="s">
        <v>10</v>
      </c>
      <c r="B27" s="34">
        <f>SUM(B19+1)</f>
        <v>11</v>
      </c>
      <c r="C27" s="35">
        <f t="shared" ref="C27:U27" si="13">SUM(C20:C26)</f>
        <v>32672.400000000001</v>
      </c>
      <c r="D27" s="36">
        <f t="shared" si="13"/>
        <v>29354.838660000001</v>
      </c>
      <c r="E27" s="35">
        <f t="shared" si="13"/>
        <v>6759.7999999999993</v>
      </c>
      <c r="F27" s="37">
        <f t="shared" si="13"/>
        <v>2258.064515</v>
      </c>
      <c r="G27" s="38">
        <f t="shared" si="13"/>
        <v>894.8</v>
      </c>
      <c r="H27" s="37">
        <f>SUM(H20:H26)</f>
        <v>1129.0322400000002</v>
      </c>
      <c r="I27" s="38">
        <f>SUM(I20:I26)</f>
        <v>0</v>
      </c>
      <c r="J27" s="37">
        <f>SUM(J20:J26)</f>
        <v>0</v>
      </c>
      <c r="K27" s="35">
        <f t="shared" si="13"/>
        <v>0</v>
      </c>
      <c r="L27" s="36">
        <f t="shared" si="13"/>
        <v>0</v>
      </c>
      <c r="M27" s="35">
        <f t="shared" si="13"/>
        <v>0</v>
      </c>
      <c r="N27" s="36">
        <f t="shared" si="13"/>
        <v>0</v>
      </c>
      <c r="O27" s="35">
        <f t="shared" si="13"/>
        <v>5617.4000000000005</v>
      </c>
      <c r="P27" s="36">
        <f t="shared" si="13"/>
        <v>8998.387096299999</v>
      </c>
      <c r="Q27" s="35">
        <f t="shared" si="13"/>
        <v>45944.4</v>
      </c>
      <c r="R27" s="36">
        <f>SUM(R20:R26)</f>
        <v>41740.322511299993</v>
      </c>
      <c r="S27" s="35">
        <f>SUM(S20:S26)</f>
        <v>0</v>
      </c>
      <c r="T27" s="36">
        <f>SUM(T20:T26)</f>
        <v>0</v>
      </c>
      <c r="U27" s="35">
        <f t="shared" si="13"/>
        <v>45944.4</v>
      </c>
      <c r="V27" s="36">
        <f>SUM(V20:V26)</f>
        <v>41740.322511299993</v>
      </c>
      <c r="W27" s="39" t="s">
        <v>11</v>
      </c>
      <c r="X27" s="40">
        <f>SUM(X20:X26)/7</f>
        <v>11.571428571428571</v>
      </c>
      <c r="Y27" s="41" t="s">
        <v>7</v>
      </c>
      <c r="Z27" s="42"/>
    </row>
    <row r="28" spans="1:26" ht="18.600000000000001" customHeight="1">
      <c r="A28" s="44">
        <f>SUM(A26+1)</f>
        <v>21</v>
      </c>
      <c r="B28" s="15" t="s">
        <v>12</v>
      </c>
      <c r="C28" s="16">
        <v>2626.3</v>
      </c>
      <c r="D28" s="17">
        <v>4193.5483800000002</v>
      </c>
      <c r="E28" s="16">
        <v>748.8</v>
      </c>
      <c r="F28" s="18">
        <v>322.580645</v>
      </c>
      <c r="G28" s="19">
        <v>52.7</v>
      </c>
      <c r="H28" s="18">
        <v>161.29032000000001</v>
      </c>
      <c r="I28" s="19">
        <v>0</v>
      </c>
      <c r="J28" s="18"/>
      <c r="K28" s="16">
        <v>0</v>
      </c>
      <c r="L28" s="88"/>
      <c r="M28" s="16">
        <v>0</v>
      </c>
      <c r="N28" s="17"/>
      <c r="O28" s="16">
        <v>161.80000000000001</v>
      </c>
      <c r="P28" s="17">
        <v>1285.4838709000001</v>
      </c>
      <c r="Q28" s="94">
        <f t="shared" ref="Q28:R31" si="14">SUM(C28+E28+G28+I28+K28+M28+O28)</f>
        <v>3589.6000000000004</v>
      </c>
      <c r="R28" s="92">
        <f t="shared" si="14"/>
        <v>5962.9032158999999</v>
      </c>
      <c r="S28" s="16"/>
      <c r="T28" s="17"/>
      <c r="U28" s="113">
        <f t="shared" ref="U28:V34" si="15">SUM(Q28+S28)</f>
        <v>3589.6000000000004</v>
      </c>
      <c r="V28" s="114">
        <f t="shared" si="15"/>
        <v>5962.9032158999999</v>
      </c>
      <c r="W28" s="50" t="s">
        <v>60</v>
      </c>
      <c r="X28" s="51">
        <v>15</v>
      </c>
      <c r="Y28" s="21" t="s">
        <v>7</v>
      </c>
      <c r="Z28" s="22"/>
    </row>
    <row r="29" spans="1:26" ht="18.600000000000001" customHeight="1">
      <c r="A29" s="47">
        <f t="shared" ref="A29:A34" si="16">SUM(A28+1)</f>
        <v>22</v>
      </c>
      <c r="B29" s="15" t="s">
        <v>13</v>
      </c>
      <c r="C29" s="16">
        <v>4726.2</v>
      </c>
      <c r="D29" s="17">
        <v>4193.5483800000002</v>
      </c>
      <c r="E29" s="16">
        <v>2011</v>
      </c>
      <c r="F29" s="18">
        <v>322.580645</v>
      </c>
      <c r="G29" s="19">
        <v>199.6</v>
      </c>
      <c r="H29" s="18">
        <v>161.29032000000001</v>
      </c>
      <c r="I29" s="19">
        <v>0</v>
      </c>
      <c r="J29" s="18"/>
      <c r="K29" s="16">
        <v>0</v>
      </c>
      <c r="L29" s="88"/>
      <c r="M29" s="16">
        <v>0</v>
      </c>
      <c r="N29" s="17"/>
      <c r="O29" s="16">
        <v>2259.1999999999998</v>
      </c>
      <c r="P29" s="17">
        <v>1285.4838709000001</v>
      </c>
      <c r="Q29" s="94">
        <f t="shared" si="14"/>
        <v>9196</v>
      </c>
      <c r="R29" s="92">
        <f t="shared" si="14"/>
        <v>5962.9032158999999</v>
      </c>
      <c r="S29" s="16"/>
      <c r="T29" s="17"/>
      <c r="U29" s="113">
        <f t="shared" si="15"/>
        <v>9196</v>
      </c>
      <c r="V29" s="114">
        <f t="shared" si="15"/>
        <v>5962.9032158999999</v>
      </c>
      <c r="W29" s="45" t="s">
        <v>60</v>
      </c>
      <c r="X29" s="46">
        <v>17</v>
      </c>
      <c r="Y29" s="21" t="s">
        <v>7</v>
      </c>
      <c r="Z29" s="22"/>
    </row>
    <row r="30" spans="1:26" ht="18.600000000000001" customHeight="1">
      <c r="A30" s="47">
        <f t="shared" si="16"/>
        <v>23</v>
      </c>
      <c r="B30" s="15" t="s">
        <v>14</v>
      </c>
      <c r="C30" s="16">
        <v>4498.8999999999996</v>
      </c>
      <c r="D30" s="17">
        <v>4193.5483800000002</v>
      </c>
      <c r="E30" s="16">
        <v>2995.2</v>
      </c>
      <c r="F30" s="18">
        <v>322.580645</v>
      </c>
      <c r="G30" s="19">
        <v>163.9</v>
      </c>
      <c r="H30" s="18">
        <v>161.29032000000001</v>
      </c>
      <c r="I30" s="19">
        <v>0</v>
      </c>
      <c r="J30" s="18"/>
      <c r="K30" s="16">
        <v>0</v>
      </c>
      <c r="L30" s="88"/>
      <c r="M30" s="16">
        <v>0</v>
      </c>
      <c r="N30" s="17"/>
      <c r="O30" s="16">
        <v>2641.6</v>
      </c>
      <c r="P30" s="17">
        <v>1285.4838709000001</v>
      </c>
      <c r="Q30" s="94">
        <f t="shared" si="14"/>
        <v>10299.599999999999</v>
      </c>
      <c r="R30" s="92">
        <f t="shared" si="14"/>
        <v>5962.9032158999999</v>
      </c>
      <c r="S30" s="16"/>
      <c r="T30" s="17"/>
      <c r="U30" s="113">
        <f t="shared" si="15"/>
        <v>10299.599999999999</v>
      </c>
      <c r="V30" s="114">
        <f t="shared" si="15"/>
        <v>5962.9032158999999</v>
      </c>
      <c r="W30" s="45" t="s">
        <v>60</v>
      </c>
      <c r="X30" s="46">
        <v>17</v>
      </c>
      <c r="Y30" s="21" t="s">
        <v>7</v>
      </c>
      <c r="Z30" s="22"/>
    </row>
    <row r="31" spans="1:26" s="43" customFormat="1" ht="18.600000000000001" customHeight="1">
      <c r="A31" s="47">
        <f t="shared" si="16"/>
        <v>24</v>
      </c>
      <c r="B31" s="15" t="s">
        <v>15</v>
      </c>
      <c r="C31" s="16">
        <v>3989.4</v>
      </c>
      <c r="D31" s="17">
        <v>4193.5483800000002</v>
      </c>
      <c r="E31" s="16">
        <v>1615.4</v>
      </c>
      <c r="F31" s="18">
        <v>322.580645</v>
      </c>
      <c r="G31" s="19">
        <v>368</v>
      </c>
      <c r="H31" s="18">
        <v>161.29032000000001</v>
      </c>
      <c r="I31" s="19">
        <v>0</v>
      </c>
      <c r="J31" s="18"/>
      <c r="K31" s="16">
        <v>0</v>
      </c>
      <c r="L31" s="88"/>
      <c r="M31" s="16">
        <v>726.9</v>
      </c>
      <c r="N31" s="17"/>
      <c r="O31" s="16">
        <v>1550.8</v>
      </c>
      <c r="P31" s="17">
        <v>1285.4838709000001</v>
      </c>
      <c r="Q31" s="94">
        <f t="shared" si="14"/>
        <v>8250.5</v>
      </c>
      <c r="R31" s="92">
        <f t="shared" si="14"/>
        <v>5962.9032158999999</v>
      </c>
      <c r="S31" s="16"/>
      <c r="T31" s="17"/>
      <c r="U31" s="113">
        <f t="shared" si="15"/>
        <v>8250.5</v>
      </c>
      <c r="V31" s="114">
        <f t="shared" si="15"/>
        <v>5962.9032158999999</v>
      </c>
      <c r="W31" s="45" t="s">
        <v>60</v>
      </c>
      <c r="X31" s="46">
        <v>17</v>
      </c>
      <c r="Y31" s="21" t="s">
        <v>7</v>
      </c>
      <c r="Z31" s="22"/>
    </row>
    <row r="32" spans="1:26" ht="18.600000000000001" customHeight="1">
      <c r="A32" s="47">
        <f t="shared" si="16"/>
        <v>25</v>
      </c>
      <c r="B32" s="53" t="s">
        <v>6</v>
      </c>
      <c r="C32" s="16">
        <v>5606.4</v>
      </c>
      <c r="D32" s="17">
        <v>4193.5483800000002</v>
      </c>
      <c r="E32" s="16">
        <v>3633.9</v>
      </c>
      <c r="F32" s="18">
        <v>322.580645</v>
      </c>
      <c r="G32" s="19">
        <v>148.5</v>
      </c>
      <c r="H32" s="18">
        <v>161.29032000000001</v>
      </c>
      <c r="I32" s="19">
        <v>0</v>
      </c>
      <c r="J32" s="18"/>
      <c r="K32" s="16">
        <v>0</v>
      </c>
      <c r="L32" s="88"/>
      <c r="M32" s="16">
        <v>0</v>
      </c>
      <c r="N32" s="17"/>
      <c r="O32" s="16">
        <v>2091.8000000000002</v>
      </c>
      <c r="P32" s="17">
        <v>1285.4838709000001</v>
      </c>
      <c r="Q32" s="94">
        <f t="shared" ref="Q32:R34" si="17">SUM(C32+E32+G32+I32+K32+M32+O32)</f>
        <v>11480.599999999999</v>
      </c>
      <c r="R32" s="92">
        <f t="shared" si="17"/>
        <v>5962.9032158999999</v>
      </c>
      <c r="S32" s="16"/>
      <c r="T32" s="17"/>
      <c r="U32" s="113">
        <f t="shared" si="15"/>
        <v>11480.599999999999</v>
      </c>
      <c r="V32" s="114">
        <f t="shared" si="15"/>
        <v>5962.9032158999999</v>
      </c>
      <c r="W32" s="45" t="s">
        <v>60</v>
      </c>
      <c r="X32" s="46">
        <v>18</v>
      </c>
      <c r="Y32" s="21" t="s">
        <v>7</v>
      </c>
      <c r="Z32" s="22"/>
    </row>
    <row r="33" spans="1:26" ht="18.600000000000001" customHeight="1">
      <c r="A33" s="23">
        <f t="shared" si="16"/>
        <v>26</v>
      </c>
      <c r="B33" s="24" t="s">
        <v>8</v>
      </c>
      <c r="C33" s="25">
        <v>7382</v>
      </c>
      <c r="D33" s="26">
        <v>4193.5483800000002</v>
      </c>
      <c r="E33" s="25">
        <v>6179.5</v>
      </c>
      <c r="F33" s="27">
        <v>322.580645</v>
      </c>
      <c r="G33" s="28">
        <v>258.5</v>
      </c>
      <c r="H33" s="27">
        <v>161.29032000000001</v>
      </c>
      <c r="I33" s="28">
        <v>0</v>
      </c>
      <c r="J33" s="27"/>
      <c r="K33" s="25">
        <v>262.89999999999998</v>
      </c>
      <c r="L33" s="89"/>
      <c r="M33" s="25">
        <v>0</v>
      </c>
      <c r="N33" s="26"/>
      <c r="O33" s="25">
        <v>3534.3</v>
      </c>
      <c r="P33" s="26">
        <v>1285.4838709000001</v>
      </c>
      <c r="Q33" s="188">
        <f t="shared" si="17"/>
        <v>17617.2</v>
      </c>
      <c r="R33" s="93">
        <f t="shared" si="17"/>
        <v>5962.9032158999999</v>
      </c>
      <c r="S33" s="25"/>
      <c r="T33" s="26"/>
      <c r="U33" s="95">
        <f t="shared" si="15"/>
        <v>17617.2</v>
      </c>
      <c r="V33" s="98">
        <f t="shared" si="15"/>
        <v>5962.9032158999999</v>
      </c>
      <c r="W33" s="29" t="s">
        <v>60</v>
      </c>
      <c r="X33" s="30">
        <v>19</v>
      </c>
      <c r="Y33" s="31" t="s">
        <v>7</v>
      </c>
      <c r="Z33" s="32"/>
    </row>
    <row r="34" spans="1:26" ht="18.600000000000001" customHeight="1">
      <c r="A34" s="23">
        <f t="shared" si="16"/>
        <v>27</v>
      </c>
      <c r="B34" s="24" t="s">
        <v>9</v>
      </c>
      <c r="C34" s="25">
        <v>6886.7</v>
      </c>
      <c r="D34" s="26">
        <v>4193.5483800000002</v>
      </c>
      <c r="E34" s="25">
        <v>10386.6</v>
      </c>
      <c r="F34" s="27">
        <v>322.580645</v>
      </c>
      <c r="G34" s="28">
        <v>1028.9000000000001</v>
      </c>
      <c r="H34" s="27">
        <v>161.29032000000001</v>
      </c>
      <c r="I34" s="28">
        <v>0</v>
      </c>
      <c r="J34" s="27"/>
      <c r="K34" s="25">
        <v>0</v>
      </c>
      <c r="L34" s="89"/>
      <c r="M34" s="25">
        <v>0</v>
      </c>
      <c r="N34" s="26"/>
      <c r="O34" s="25">
        <v>51.5</v>
      </c>
      <c r="P34" s="26">
        <v>1285.4838709000001</v>
      </c>
      <c r="Q34" s="188">
        <f t="shared" si="17"/>
        <v>18353.7</v>
      </c>
      <c r="R34" s="93">
        <f t="shared" si="17"/>
        <v>5962.9032158999999</v>
      </c>
      <c r="S34" s="25"/>
      <c r="T34" s="26"/>
      <c r="U34" s="95">
        <f t="shared" si="15"/>
        <v>18353.7</v>
      </c>
      <c r="V34" s="98">
        <f t="shared" si="15"/>
        <v>5962.9032158999999</v>
      </c>
      <c r="W34" s="29" t="s">
        <v>60</v>
      </c>
      <c r="X34" s="30">
        <v>19</v>
      </c>
      <c r="Y34" s="31" t="s">
        <v>7</v>
      </c>
      <c r="Z34" s="32"/>
    </row>
    <row r="35" spans="1:26" ht="18.600000000000001" customHeight="1">
      <c r="A35" s="33" t="s">
        <v>10</v>
      </c>
      <c r="B35" s="34">
        <f>SUM(B27+1)</f>
        <v>12</v>
      </c>
      <c r="C35" s="35">
        <f t="shared" ref="C35:J35" si="18">SUM(C28:C34)</f>
        <v>35715.899999999994</v>
      </c>
      <c r="D35" s="36">
        <f t="shared" si="18"/>
        <v>29354.838660000001</v>
      </c>
      <c r="E35" s="35">
        <f t="shared" si="18"/>
        <v>27570.400000000001</v>
      </c>
      <c r="F35" s="37">
        <f t="shared" si="18"/>
        <v>2258.064515</v>
      </c>
      <c r="G35" s="38">
        <f t="shared" si="18"/>
        <v>2220.1000000000004</v>
      </c>
      <c r="H35" s="37">
        <f t="shared" si="18"/>
        <v>1129.0322400000002</v>
      </c>
      <c r="I35" s="38">
        <f t="shared" si="18"/>
        <v>0</v>
      </c>
      <c r="J35" s="37">
        <f t="shared" si="18"/>
        <v>0</v>
      </c>
      <c r="K35" s="35">
        <f t="shared" ref="K35:Q35" si="19">SUM(K28:K34)</f>
        <v>262.89999999999998</v>
      </c>
      <c r="L35" s="36">
        <f t="shared" si="19"/>
        <v>0</v>
      </c>
      <c r="M35" s="35">
        <f t="shared" si="19"/>
        <v>726.9</v>
      </c>
      <c r="N35" s="36">
        <f t="shared" si="19"/>
        <v>0</v>
      </c>
      <c r="O35" s="35">
        <f t="shared" si="19"/>
        <v>12291</v>
      </c>
      <c r="P35" s="36">
        <f t="shared" si="19"/>
        <v>8998.387096299999</v>
      </c>
      <c r="Q35" s="35">
        <f t="shared" si="19"/>
        <v>78787.199999999997</v>
      </c>
      <c r="R35" s="36">
        <f>SUM(R28:R34)</f>
        <v>41740.322511299993</v>
      </c>
      <c r="S35" s="35">
        <f>SUM(S28:S34)</f>
        <v>0</v>
      </c>
      <c r="T35" s="36">
        <f>SUM(T28:T34)</f>
        <v>0</v>
      </c>
      <c r="U35" s="35">
        <f>SUM(U28:U34)</f>
        <v>78787.199999999997</v>
      </c>
      <c r="V35" s="36">
        <f>SUM(V28:V34)</f>
        <v>41740.322511299993</v>
      </c>
      <c r="W35" s="39" t="s">
        <v>11</v>
      </c>
      <c r="X35" s="40">
        <f>SUM(X28:X34)/7</f>
        <v>17.428571428571427</v>
      </c>
      <c r="Y35" s="41" t="s">
        <v>7</v>
      </c>
      <c r="Z35" s="42"/>
    </row>
    <row r="36" spans="1:26" ht="19.5" customHeight="1">
      <c r="A36" s="44">
        <f>SUM(A34+1)</f>
        <v>28</v>
      </c>
      <c r="B36" s="15" t="s">
        <v>12</v>
      </c>
      <c r="C36" s="16">
        <v>2960.6</v>
      </c>
      <c r="D36" s="17">
        <v>4193.5483800000002</v>
      </c>
      <c r="E36" s="16">
        <v>3826.4</v>
      </c>
      <c r="F36" s="18">
        <v>322.580645</v>
      </c>
      <c r="G36" s="19">
        <v>131.69999999999999</v>
      </c>
      <c r="H36" s="18">
        <v>161.29032000000001</v>
      </c>
      <c r="I36" s="19">
        <v>0</v>
      </c>
      <c r="J36" s="18"/>
      <c r="K36" s="16">
        <v>0</v>
      </c>
      <c r="L36" s="88"/>
      <c r="M36" s="16">
        <v>0</v>
      </c>
      <c r="N36" s="17"/>
      <c r="O36" s="16">
        <v>759</v>
      </c>
      <c r="P36" s="17">
        <v>1285.4838709000001</v>
      </c>
      <c r="Q36" s="94">
        <f t="shared" ref="Q36:R39" si="20">SUM(C36+E36+G36+I36+K36+M36+O36)</f>
        <v>7677.7</v>
      </c>
      <c r="R36" s="92">
        <f t="shared" si="20"/>
        <v>5962.9032158999999</v>
      </c>
      <c r="S36" s="16"/>
      <c r="T36" s="17"/>
      <c r="U36" s="113">
        <f t="shared" ref="U36:V38" si="21">SUM(Q36+S36)</f>
        <v>7677.7</v>
      </c>
      <c r="V36" s="114">
        <f t="shared" si="21"/>
        <v>5962.9032158999999</v>
      </c>
      <c r="W36" s="50" t="s">
        <v>60</v>
      </c>
      <c r="X36" s="51">
        <v>20</v>
      </c>
      <c r="Y36" s="21" t="s">
        <v>7</v>
      </c>
      <c r="Z36" s="22"/>
    </row>
    <row r="37" spans="1:26" ht="19.5" customHeight="1">
      <c r="A37" s="47">
        <f>SUM(A36+1)</f>
        <v>29</v>
      </c>
      <c r="B37" s="15" t="s">
        <v>13</v>
      </c>
      <c r="C37" s="16">
        <v>3240.5</v>
      </c>
      <c r="D37" s="17">
        <v>4193.5483800000002</v>
      </c>
      <c r="E37" s="16">
        <v>1457.7</v>
      </c>
      <c r="F37" s="18">
        <v>322.580645</v>
      </c>
      <c r="G37" s="19">
        <v>19.3</v>
      </c>
      <c r="H37" s="18">
        <v>161.29032000000001</v>
      </c>
      <c r="I37" s="19">
        <v>0</v>
      </c>
      <c r="J37" s="18"/>
      <c r="K37" s="16">
        <v>0</v>
      </c>
      <c r="L37" s="88"/>
      <c r="M37" s="16">
        <v>0</v>
      </c>
      <c r="N37" s="17"/>
      <c r="O37" s="16">
        <v>1138.0999999999999</v>
      </c>
      <c r="P37" s="17">
        <v>1285.4838709000001</v>
      </c>
      <c r="Q37" s="94">
        <f t="shared" si="20"/>
        <v>5855.6</v>
      </c>
      <c r="R37" s="92">
        <f t="shared" si="20"/>
        <v>5962.9032158999999</v>
      </c>
      <c r="S37" s="16"/>
      <c r="T37" s="17"/>
      <c r="U37" s="113">
        <f t="shared" si="21"/>
        <v>5855.6</v>
      </c>
      <c r="V37" s="114">
        <f t="shared" si="21"/>
        <v>5962.9032158999999</v>
      </c>
      <c r="W37" s="45" t="s">
        <v>59</v>
      </c>
      <c r="X37" s="46">
        <v>15</v>
      </c>
      <c r="Y37" s="21" t="s">
        <v>7</v>
      </c>
      <c r="Z37" s="22"/>
    </row>
    <row r="38" spans="1:26" ht="20.100000000000001" customHeight="1">
      <c r="A38" s="47">
        <f>SUM(A37+1)</f>
        <v>30</v>
      </c>
      <c r="B38" s="15" t="s">
        <v>14</v>
      </c>
      <c r="C38" s="16">
        <v>3146.3</v>
      </c>
      <c r="D38" s="17">
        <v>4193.5483800000002</v>
      </c>
      <c r="E38" s="16">
        <v>20.8</v>
      </c>
      <c r="F38" s="18">
        <v>322.580645</v>
      </c>
      <c r="G38" s="19">
        <v>29</v>
      </c>
      <c r="H38" s="18">
        <v>161.29032000000001</v>
      </c>
      <c r="I38" s="19">
        <v>0</v>
      </c>
      <c r="J38" s="18"/>
      <c r="K38" s="16">
        <v>0</v>
      </c>
      <c r="L38" s="88"/>
      <c r="M38" s="16">
        <v>0</v>
      </c>
      <c r="N38" s="17"/>
      <c r="O38" s="16">
        <v>1084.8</v>
      </c>
      <c r="P38" s="17">
        <v>1285.4838709000001</v>
      </c>
      <c r="Q38" s="94">
        <f t="shared" si="20"/>
        <v>4280.9000000000005</v>
      </c>
      <c r="R38" s="92">
        <f t="shared" si="20"/>
        <v>5962.9032158999999</v>
      </c>
      <c r="S38" s="16"/>
      <c r="T38" s="17"/>
      <c r="U38" s="113">
        <f t="shared" si="21"/>
        <v>4280.9000000000005</v>
      </c>
      <c r="V38" s="114">
        <f t="shared" si="21"/>
        <v>5962.9032158999999</v>
      </c>
      <c r="W38" s="45" t="s">
        <v>59</v>
      </c>
      <c r="X38" s="46">
        <v>11</v>
      </c>
      <c r="Y38" s="21" t="s">
        <v>7</v>
      </c>
      <c r="Z38" s="22"/>
    </row>
    <row r="39" spans="1:26" ht="20.100000000000001" customHeight="1">
      <c r="A39" s="47">
        <f>SUM(A38+1)</f>
        <v>31</v>
      </c>
      <c r="B39" s="15" t="s">
        <v>15</v>
      </c>
      <c r="C39" s="16">
        <v>4391.2</v>
      </c>
      <c r="D39" s="17">
        <v>4193.5483800000002</v>
      </c>
      <c r="E39" s="16">
        <v>0</v>
      </c>
      <c r="F39" s="18">
        <v>322.580645</v>
      </c>
      <c r="G39" s="19">
        <v>0</v>
      </c>
      <c r="H39" s="18">
        <v>161.29032000000001</v>
      </c>
      <c r="I39" s="19">
        <v>0</v>
      </c>
      <c r="J39" s="18"/>
      <c r="K39" s="16">
        <v>0</v>
      </c>
      <c r="L39" s="88"/>
      <c r="M39" s="16">
        <v>0</v>
      </c>
      <c r="N39" s="17"/>
      <c r="O39" s="16">
        <v>95.75</v>
      </c>
      <c r="P39" s="17">
        <v>1285.4838709000001</v>
      </c>
      <c r="Q39" s="94">
        <f t="shared" si="20"/>
        <v>4486.95</v>
      </c>
      <c r="R39" s="92">
        <f t="shared" si="20"/>
        <v>5962.9032158999999</v>
      </c>
      <c r="S39" s="16"/>
      <c r="T39" s="17"/>
      <c r="U39" s="113">
        <f>SUM(Q39+S39)</f>
        <v>4486.95</v>
      </c>
      <c r="V39" s="114">
        <f>SUM(R39+T39)</f>
        <v>5962.9032158999999</v>
      </c>
      <c r="W39" s="45" t="s">
        <v>62</v>
      </c>
      <c r="X39" s="46">
        <v>8</v>
      </c>
      <c r="Y39" s="21" t="s">
        <v>7</v>
      </c>
      <c r="Z39" s="22"/>
    </row>
    <row r="40" spans="1:26" ht="18.600000000000001" customHeight="1" thickBot="1">
      <c r="A40" s="33" t="s">
        <v>10</v>
      </c>
      <c r="B40" s="34">
        <f>SUM(B35+1)</f>
        <v>13</v>
      </c>
      <c r="C40" s="58">
        <f>SUM(C36:C39)</f>
        <v>13738.600000000002</v>
      </c>
      <c r="D40" s="58">
        <f>SUM(D36:D39)</f>
        <v>16774.193520000001</v>
      </c>
      <c r="E40" s="58">
        <f t="shared" ref="E40:V40" si="22">SUM(E36:E39)</f>
        <v>5304.9000000000005</v>
      </c>
      <c r="F40" s="58">
        <f t="shared" si="22"/>
        <v>1290.32258</v>
      </c>
      <c r="G40" s="58">
        <f t="shared" si="22"/>
        <v>180</v>
      </c>
      <c r="H40" s="58">
        <f t="shared" si="22"/>
        <v>645.16128000000003</v>
      </c>
      <c r="I40" s="58">
        <f t="shared" si="22"/>
        <v>0</v>
      </c>
      <c r="J40" s="58">
        <f t="shared" si="22"/>
        <v>0</v>
      </c>
      <c r="K40" s="58">
        <f t="shared" si="22"/>
        <v>0</v>
      </c>
      <c r="L40" s="58">
        <f t="shared" si="22"/>
        <v>0</v>
      </c>
      <c r="M40" s="58">
        <f t="shared" si="22"/>
        <v>0</v>
      </c>
      <c r="N40" s="58">
        <f t="shared" si="22"/>
        <v>0</v>
      </c>
      <c r="O40" s="58">
        <f t="shared" si="22"/>
        <v>3077.6499999999996</v>
      </c>
      <c r="P40" s="58">
        <f t="shared" si="22"/>
        <v>5141.9354836000002</v>
      </c>
      <c r="Q40" s="58">
        <f t="shared" si="22"/>
        <v>22301.15</v>
      </c>
      <c r="R40" s="58">
        <f t="shared" si="22"/>
        <v>23851.612863599999</v>
      </c>
      <c r="S40" s="58">
        <f t="shared" si="22"/>
        <v>0</v>
      </c>
      <c r="T40" s="58">
        <f t="shared" si="22"/>
        <v>0</v>
      </c>
      <c r="U40" s="58">
        <f t="shared" si="22"/>
        <v>22301.15</v>
      </c>
      <c r="V40" s="58">
        <f t="shared" si="22"/>
        <v>23851.612863599999</v>
      </c>
      <c r="W40" s="60" t="s">
        <v>11</v>
      </c>
      <c r="X40" s="61">
        <f>SUM(X36:X39)/4</f>
        <v>13.5</v>
      </c>
      <c r="Y40" s="62" t="s">
        <v>7</v>
      </c>
      <c r="Z40" s="63"/>
    </row>
    <row r="41" spans="1:26" ht="19.149999999999999" customHeight="1">
      <c r="A41" s="179" t="s">
        <v>16</v>
      </c>
      <c r="B41" s="131"/>
      <c r="C41" s="119">
        <f t="shared" ref="C41:H41" si="23">SUM(C11+C19+C27+C35+C40)</f>
        <v>101290.4</v>
      </c>
      <c r="D41" s="132">
        <f t="shared" si="23"/>
        <v>129999.99978000001</v>
      </c>
      <c r="E41" s="119">
        <f t="shared" si="23"/>
        <v>45490.9</v>
      </c>
      <c r="F41" s="132">
        <f t="shared" si="23"/>
        <v>9999.9999950000001</v>
      </c>
      <c r="G41" s="119">
        <f t="shared" si="23"/>
        <v>4076.5000000000005</v>
      </c>
      <c r="H41" s="132">
        <f t="shared" si="23"/>
        <v>4999.9999200000011</v>
      </c>
      <c r="I41" s="119">
        <f>SUM(I11+I19+I27+I40)</f>
        <v>0</v>
      </c>
      <c r="J41" s="132">
        <f>SUM(J11+J19+J27+J40)</f>
        <v>0</v>
      </c>
      <c r="K41" s="119">
        <f t="shared" ref="K41:V41" si="24">SUM(K11+K19+K27+K35+K40)</f>
        <v>262.89999999999998</v>
      </c>
      <c r="L41" s="132">
        <f t="shared" si="24"/>
        <v>0</v>
      </c>
      <c r="M41" s="119">
        <f t="shared" si="24"/>
        <v>726.9</v>
      </c>
      <c r="N41" s="132">
        <f t="shared" si="24"/>
        <v>0</v>
      </c>
      <c r="O41" s="119">
        <f t="shared" si="24"/>
        <v>24296.25</v>
      </c>
      <c r="P41" s="132">
        <f t="shared" si="24"/>
        <v>39849.999997899999</v>
      </c>
      <c r="Q41" s="119">
        <f>SUM(Q11+Q19+Q27+Q35+Q40)</f>
        <v>176143.85</v>
      </c>
      <c r="R41" s="132">
        <f t="shared" si="24"/>
        <v>184849.99969289996</v>
      </c>
      <c r="S41" s="119">
        <f t="shared" si="24"/>
        <v>0</v>
      </c>
      <c r="T41" s="132">
        <f t="shared" si="24"/>
        <v>0</v>
      </c>
      <c r="U41" s="119">
        <f t="shared" si="24"/>
        <v>176143.85</v>
      </c>
      <c r="V41" s="132">
        <f t="shared" si="24"/>
        <v>184849.99969289996</v>
      </c>
      <c r="W41" s="130" t="s">
        <v>16</v>
      </c>
      <c r="X41" s="105"/>
      <c r="Y41" s="106"/>
      <c r="Z41" s="107"/>
    </row>
    <row r="42" spans="1:26" ht="19.5" customHeight="1" thickBot="1">
      <c r="A42" s="181" t="s">
        <v>28</v>
      </c>
      <c r="B42" s="182"/>
      <c r="C42" s="68">
        <f t="shared" ref="C42:V42" si="25">C41/31</f>
        <v>3267.4322580645157</v>
      </c>
      <c r="D42" s="69">
        <f t="shared" si="25"/>
        <v>4193.5483800000002</v>
      </c>
      <c r="E42" s="68">
        <f t="shared" si="25"/>
        <v>1467.4483870967742</v>
      </c>
      <c r="F42" s="69">
        <f t="shared" si="25"/>
        <v>322.580645</v>
      </c>
      <c r="G42" s="68">
        <f t="shared" si="25"/>
        <v>131.50000000000003</v>
      </c>
      <c r="H42" s="69">
        <f t="shared" si="25"/>
        <v>161.29032000000004</v>
      </c>
      <c r="I42" s="68">
        <f>I41/31</f>
        <v>0</v>
      </c>
      <c r="J42" s="69">
        <f>J41/31</f>
        <v>0</v>
      </c>
      <c r="K42" s="68">
        <f t="shared" si="25"/>
        <v>8.4806451612903224</v>
      </c>
      <c r="L42" s="69">
        <f t="shared" si="25"/>
        <v>0</v>
      </c>
      <c r="M42" s="68">
        <f t="shared" si="25"/>
        <v>23.448387096774194</v>
      </c>
      <c r="N42" s="69">
        <f t="shared" si="25"/>
        <v>0</v>
      </c>
      <c r="O42" s="68">
        <f t="shared" si="25"/>
        <v>783.75</v>
      </c>
      <c r="P42" s="69">
        <f t="shared" si="25"/>
        <v>1285.4838709000001</v>
      </c>
      <c r="Q42" s="68">
        <f t="shared" si="25"/>
        <v>5682.0596774193555</v>
      </c>
      <c r="R42" s="69">
        <f t="shared" si="25"/>
        <v>5962.9032158999989</v>
      </c>
      <c r="S42" s="68">
        <f t="shared" si="25"/>
        <v>0</v>
      </c>
      <c r="T42" s="69">
        <f t="shared" si="25"/>
        <v>0</v>
      </c>
      <c r="U42" s="68">
        <f t="shared" si="25"/>
        <v>5682.0596774193555</v>
      </c>
      <c r="V42" s="69">
        <f t="shared" si="25"/>
        <v>5962.9032158999989</v>
      </c>
      <c r="W42" s="180" t="s">
        <v>17</v>
      </c>
      <c r="X42" s="102"/>
      <c r="Y42" s="103"/>
      <c r="Z42" s="104"/>
    </row>
    <row r="43" spans="1:26" ht="20.100000000000001" customHeight="1">
      <c r="A43" s="75" t="s">
        <v>18</v>
      </c>
      <c r="B43" s="76"/>
      <c r="C43" s="77">
        <f>SUM(C41-D41)</f>
        <v>-28709.599780000019</v>
      </c>
      <c r="D43" s="78"/>
      <c r="E43" s="77">
        <f>SUM(E41-F41)</f>
        <v>35490.900005000003</v>
      </c>
      <c r="F43" s="78"/>
      <c r="G43" s="77">
        <f>SUM(G41-H41)</f>
        <v>-923.49992000000066</v>
      </c>
      <c r="H43" s="78"/>
      <c r="I43" s="77">
        <f>SUM(I41-J41)</f>
        <v>0</v>
      </c>
      <c r="J43" s="78"/>
      <c r="K43" s="77">
        <f>SUM(K41-L41)</f>
        <v>262.89999999999998</v>
      </c>
      <c r="L43" s="78"/>
      <c r="M43" s="77">
        <f>SUM(M41-N41)</f>
        <v>726.9</v>
      </c>
      <c r="N43" s="78"/>
      <c r="O43" s="77">
        <f>SUM(O41-P41)</f>
        <v>-15553.749997899999</v>
      </c>
      <c r="P43" s="78"/>
      <c r="Q43" s="100">
        <f>SUM(Q41-R41)</f>
        <v>-8706.149692899955</v>
      </c>
      <c r="R43" s="78"/>
      <c r="S43" s="77">
        <f>SUM(S41-T41)</f>
        <v>0</v>
      </c>
      <c r="T43" s="78"/>
      <c r="U43" s="115">
        <f>SUM(U41-V41)</f>
        <v>-8706.149692899955</v>
      </c>
      <c r="V43" s="116"/>
      <c r="Y43" s="2"/>
      <c r="Z43" s="2"/>
    </row>
    <row r="44" spans="1:26" ht="20.100000000000001" customHeight="1" thickBot="1">
      <c r="A44" s="79" t="s">
        <v>19</v>
      </c>
      <c r="B44" s="80"/>
      <c r="C44" s="99">
        <f>SUM(100/D41*C41)</f>
        <v>77.915692439549616</v>
      </c>
      <c r="D44" s="81"/>
      <c r="E44" s="99">
        <f>SUM(100/F41*E41)</f>
        <v>454.90900022745456</v>
      </c>
      <c r="F44" s="81"/>
      <c r="G44" s="99">
        <f>SUM(100/H41*G41)</f>
        <v>81.53000130448001</v>
      </c>
      <c r="H44" s="81"/>
      <c r="I44" s="99" t="e">
        <f>SUM(100/J41*I41)</f>
        <v>#DIV/0!</v>
      </c>
      <c r="J44" s="81"/>
      <c r="K44" s="99" t="e">
        <f>SUM(100/L41*K41)</f>
        <v>#DIV/0!</v>
      </c>
      <c r="L44" s="81"/>
      <c r="M44" s="99" t="e">
        <f>SUM(100/N41*M41)</f>
        <v>#DIV/0!</v>
      </c>
      <c r="N44" s="81"/>
      <c r="O44" s="99">
        <f>SUM(100/P41*O41)</f>
        <v>60.9692597271778</v>
      </c>
      <c r="P44" s="81"/>
      <c r="Q44" s="101">
        <f>SUM(100/R41*Q41)</f>
        <v>95.290154337374148</v>
      </c>
      <c r="R44" s="81"/>
      <c r="S44" s="99" t="e">
        <f>SUM(100/T41*S41)</f>
        <v>#DIV/0!</v>
      </c>
      <c r="T44" s="81"/>
      <c r="U44" s="117">
        <f>SUM(100/V41*U41)</f>
        <v>95.290154337374148</v>
      </c>
      <c r="V44" s="118"/>
      <c r="Y44" s="2"/>
      <c r="Z44" s="2"/>
    </row>
  </sheetData>
  <mergeCells count="13">
    <mergeCell ref="Q3:R3"/>
    <mergeCell ref="S3:T3"/>
    <mergeCell ref="U3:V3"/>
    <mergeCell ref="W3:Z3"/>
    <mergeCell ref="X4:Y4"/>
    <mergeCell ref="O3:P3"/>
    <mergeCell ref="H1:K1"/>
    <mergeCell ref="C3:D3"/>
    <mergeCell ref="E3:F3"/>
    <mergeCell ref="G3:H3"/>
    <mergeCell ref="K3:L3"/>
    <mergeCell ref="M3:N3"/>
    <mergeCell ref="I3:J3"/>
  </mergeCells>
  <pageMargins left="0.59055118110236227" right="0.59055118110236227" top="1.1811023622047245" bottom="0.59055118110236227" header="0.11811023622047245" footer="0.31496062992125984"/>
  <pageSetup paperSize="9" scale="52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47"/>
  <sheetViews>
    <sheetView zoomScale="90" zoomScaleNormal="90" workbookViewId="0">
      <pane ySplit="4" topLeftCell="A20" activePane="bottomLeft" state="frozen"/>
      <selection pane="bottomLeft" activeCell="A41" sqref="A41:XFD41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3" width="11.7109375" style="2" customWidth="1"/>
    <col min="4" max="4" width="13" style="2" bestFit="1" customWidth="1"/>
    <col min="5" max="6" width="11.7109375" style="2" customWidth="1"/>
    <col min="7" max="10" width="11.7109375" style="6" customWidth="1"/>
    <col min="11" max="16" width="11.7109375" style="2" customWidth="1"/>
    <col min="17" max="18" width="12.7109375" style="2" customWidth="1"/>
    <col min="19" max="20" width="11.7109375" style="2" customWidth="1"/>
    <col min="21" max="22" width="12.7109375" style="2" customWidth="1"/>
    <col min="23" max="23" width="18.7109375" style="2" customWidth="1"/>
    <col min="24" max="24" width="6.5703125" style="2" bestFit="1" customWidth="1"/>
    <col min="25" max="25" width="5.140625" style="4" customWidth="1"/>
    <col min="26" max="26" width="20.7109375" style="4" customWidth="1"/>
    <col min="27" max="16384" width="11.42578125" style="2"/>
  </cols>
  <sheetData>
    <row r="1" spans="1:26" ht="34.15" customHeight="1">
      <c r="A1" s="108" t="s">
        <v>56</v>
      </c>
      <c r="G1" s="2"/>
      <c r="H1" s="307">
        <v>44652</v>
      </c>
      <c r="I1" s="307"/>
      <c r="J1" s="307"/>
      <c r="K1" s="307"/>
    </row>
    <row r="2" spans="1:26" ht="21" thickBot="1">
      <c r="A2" s="109"/>
    </row>
    <row r="3" spans="1:26" s="8" customFormat="1" ht="36" customHeight="1" thickBot="1">
      <c r="A3" s="7"/>
      <c r="C3" s="308" t="s">
        <v>20</v>
      </c>
      <c r="D3" s="309"/>
      <c r="E3" s="308" t="s">
        <v>23</v>
      </c>
      <c r="F3" s="309"/>
      <c r="G3" s="308" t="s">
        <v>24</v>
      </c>
      <c r="H3" s="309"/>
      <c r="I3" s="308" t="s">
        <v>53</v>
      </c>
      <c r="J3" s="309"/>
      <c r="K3" s="308" t="s">
        <v>25</v>
      </c>
      <c r="L3" s="309"/>
      <c r="M3" s="308" t="s">
        <v>30</v>
      </c>
      <c r="N3" s="309"/>
      <c r="O3" s="316" t="s">
        <v>2</v>
      </c>
      <c r="P3" s="316"/>
      <c r="Q3" s="310" t="s">
        <v>29</v>
      </c>
      <c r="R3" s="311"/>
      <c r="S3" s="308" t="s">
        <v>26</v>
      </c>
      <c r="T3" s="309"/>
      <c r="U3" s="312" t="s">
        <v>27</v>
      </c>
      <c r="V3" s="313"/>
      <c r="W3" s="308" t="s">
        <v>0</v>
      </c>
      <c r="X3" s="316"/>
      <c r="Y3" s="316"/>
      <c r="Z3" s="309"/>
    </row>
    <row r="4" spans="1:26" s="4" customFormat="1" ht="18.600000000000001" customHeight="1">
      <c r="A4" s="110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22</v>
      </c>
      <c r="N4" s="12" t="s">
        <v>21</v>
      </c>
      <c r="O4" s="87" t="s">
        <v>22</v>
      </c>
      <c r="P4" s="12" t="s">
        <v>21</v>
      </c>
      <c r="Q4" s="87" t="s">
        <v>22</v>
      </c>
      <c r="R4" s="12" t="s">
        <v>21</v>
      </c>
      <c r="S4" s="11" t="s">
        <v>22</v>
      </c>
      <c r="T4" s="12" t="s">
        <v>21</v>
      </c>
      <c r="U4" s="111" t="s">
        <v>22</v>
      </c>
      <c r="V4" s="112" t="s">
        <v>21</v>
      </c>
      <c r="W4" s="13" t="s">
        <v>3</v>
      </c>
      <c r="X4" s="314" t="s">
        <v>4</v>
      </c>
      <c r="Y4" s="315"/>
      <c r="Z4" s="14" t="s">
        <v>5</v>
      </c>
    </row>
    <row r="5" spans="1:26" ht="18.600000000000001" customHeight="1">
      <c r="A5" s="47">
        <v>1</v>
      </c>
      <c r="B5" s="15" t="s">
        <v>6</v>
      </c>
      <c r="C5" s="16">
        <v>5721.2</v>
      </c>
      <c r="D5" s="17">
        <v>5000</v>
      </c>
      <c r="E5" s="16">
        <v>0</v>
      </c>
      <c r="F5" s="18">
        <v>2666.6666</v>
      </c>
      <c r="G5" s="19">
        <v>0</v>
      </c>
      <c r="H5" s="18">
        <v>833.33333000000005</v>
      </c>
      <c r="I5" s="19">
        <v>0</v>
      </c>
      <c r="J5" s="18"/>
      <c r="K5" s="16">
        <v>0</v>
      </c>
      <c r="L5" s="17"/>
      <c r="M5" s="16">
        <v>0</v>
      </c>
      <c r="N5" s="17"/>
      <c r="O5" s="16">
        <v>840.8</v>
      </c>
      <c r="P5" s="17">
        <v>2656.6666599999999</v>
      </c>
      <c r="Q5" s="94">
        <f t="shared" ref="Q5:R7" si="0">C5+E5+G5+I5+K5+M5+O5</f>
        <v>6562</v>
      </c>
      <c r="R5" s="92">
        <f t="shared" si="0"/>
        <v>11156.666590000001</v>
      </c>
      <c r="S5" s="16"/>
      <c r="T5" s="17">
        <v>66.666659999999993</v>
      </c>
      <c r="U5" s="113">
        <f>Q5+S5</f>
        <v>6562</v>
      </c>
      <c r="V5" s="114">
        <f t="shared" ref="U5:V7" si="1">SUM(R5+T5)</f>
        <v>11223.333250000001</v>
      </c>
      <c r="W5" s="45" t="s">
        <v>75</v>
      </c>
      <c r="X5" s="46">
        <v>0</v>
      </c>
      <c r="Y5" s="21" t="s">
        <v>7</v>
      </c>
      <c r="Z5" s="22"/>
    </row>
    <row r="6" spans="1:26" ht="18.600000000000001" customHeight="1">
      <c r="A6" s="23">
        <f>SUM(A5+1)</f>
        <v>2</v>
      </c>
      <c r="B6" s="24" t="s">
        <v>8</v>
      </c>
      <c r="C6" s="25">
        <v>8844.7999999999993</v>
      </c>
      <c r="D6" s="17">
        <v>5000</v>
      </c>
      <c r="E6" s="25">
        <v>0</v>
      </c>
      <c r="F6" s="27">
        <v>2666.6666</v>
      </c>
      <c r="G6" s="28">
        <v>0</v>
      </c>
      <c r="H6" s="27">
        <v>833.33333000000005</v>
      </c>
      <c r="I6" s="28">
        <v>0</v>
      </c>
      <c r="J6" s="27"/>
      <c r="K6" s="25">
        <v>0</v>
      </c>
      <c r="L6" s="26"/>
      <c r="M6" s="25">
        <v>0</v>
      </c>
      <c r="N6" s="26"/>
      <c r="O6" s="25">
        <v>1751.35</v>
      </c>
      <c r="P6" s="26">
        <v>2656.6666599999999</v>
      </c>
      <c r="Q6" s="188">
        <f t="shared" si="0"/>
        <v>10596.15</v>
      </c>
      <c r="R6" s="93">
        <f t="shared" si="0"/>
        <v>11156.666590000001</v>
      </c>
      <c r="S6" s="25"/>
      <c r="T6" s="26">
        <v>66.666659999999993</v>
      </c>
      <c r="U6" s="95">
        <f t="shared" si="1"/>
        <v>10596.15</v>
      </c>
      <c r="V6" s="98">
        <f t="shared" si="1"/>
        <v>11223.333250000001</v>
      </c>
      <c r="W6" s="29" t="s">
        <v>75</v>
      </c>
      <c r="X6" s="30">
        <v>0</v>
      </c>
      <c r="Y6" s="31" t="s">
        <v>7</v>
      </c>
      <c r="Z6" s="32"/>
    </row>
    <row r="7" spans="1:26" s="43" customFormat="1" ht="18.600000000000001" customHeight="1">
      <c r="A7" s="23">
        <f>SUM(A6+1)</f>
        <v>3</v>
      </c>
      <c r="B7" s="24" t="s">
        <v>9</v>
      </c>
      <c r="C7" s="25">
        <v>8688.4</v>
      </c>
      <c r="D7" s="17">
        <v>5000</v>
      </c>
      <c r="E7" s="25">
        <v>0</v>
      </c>
      <c r="F7" s="27">
        <v>2666.6666</v>
      </c>
      <c r="G7" s="28">
        <v>0</v>
      </c>
      <c r="H7" s="27">
        <v>833.33333000000005</v>
      </c>
      <c r="I7" s="28">
        <v>0</v>
      </c>
      <c r="J7" s="27"/>
      <c r="K7" s="25">
        <v>0</v>
      </c>
      <c r="L7" s="26"/>
      <c r="M7" s="25">
        <v>0</v>
      </c>
      <c r="N7" s="26"/>
      <c r="O7" s="25">
        <v>467.1</v>
      </c>
      <c r="P7" s="26">
        <v>2656.6666599999999</v>
      </c>
      <c r="Q7" s="188">
        <f t="shared" si="0"/>
        <v>9155.5</v>
      </c>
      <c r="R7" s="93">
        <f t="shared" si="0"/>
        <v>11156.666590000001</v>
      </c>
      <c r="S7" s="25"/>
      <c r="T7" s="26">
        <v>66.666659999999993</v>
      </c>
      <c r="U7" s="95">
        <f t="shared" si="1"/>
        <v>9155.5</v>
      </c>
      <c r="V7" s="98">
        <f t="shared" si="1"/>
        <v>11223.333250000001</v>
      </c>
      <c r="W7" s="29" t="s">
        <v>75</v>
      </c>
      <c r="X7" s="30">
        <v>0</v>
      </c>
      <c r="Y7" s="31" t="s">
        <v>7</v>
      </c>
      <c r="Z7" s="32"/>
    </row>
    <row r="8" spans="1:26" ht="18.600000000000001" customHeight="1">
      <c r="A8" s="33" t="s">
        <v>10</v>
      </c>
      <c r="B8" s="34">
        <v>14</v>
      </c>
      <c r="C8" s="35">
        <f t="shared" ref="C8:V8" si="2">SUM(C5:C7)</f>
        <v>23254.400000000001</v>
      </c>
      <c r="D8" s="36">
        <f t="shared" si="2"/>
        <v>15000</v>
      </c>
      <c r="E8" s="35">
        <f t="shared" si="2"/>
        <v>0</v>
      </c>
      <c r="F8" s="37">
        <f t="shared" si="2"/>
        <v>7999.9997999999996</v>
      </c>
      <c r="G8" s="38">
        <f t="shared" si="2"/>
        <v>0</v>
      </c>
      <c r="H8" s="37">
        <f t="shared" si="2"/>
        <v>2499.9999900000003</v>
      </c>
      <c r="I8" s="38">
        <f t="shared" si="2"/>
        <v>0</v>
      </c>
      <c r="J8" s="37">
        <f t="shared" si="2"/>
        <v>0</v>
      </c>
      <c r="K8" s="35">
        <f t="shared" si="2"/>
        <v>0</v>
      </c>
      <c r="L8" s="36">
        <f t="shared" si="2"/>
        <v>0</v>
      </c>
      <c r="M8" s="35">
        <f t="shared" si="2"/>
        <v>0</v>
      </c>
      <c r="N8" s="36">
        <f t="shared" si="2"/>
        <v>0</v>
      </c>
      <c r="O8" s="35">
        <f t="shared" si="2"/>
        <v>3059.2499999999995</v>
      </c>
      <c r="P8" s="36">
        <f t="shared" si="2"/>
        <v>7969.9999799999996</v>
      </c>
      <c r="Q8" s="35">
        <f t="shared" si="2"/>
        <v>26313.65</v>
      </c>
      <c r="R8" s="36">
        <f t="shared" si="2"/>
        <v>33469.999770000002</v>
      </c>
      <c r="S8" s="35">
        <f t="shared" si="2"/>
        <v>0</v>
      </c>
      <c r="T8" s="36">
        <f t="shared" si="2"/>
        <v>199.99997999999999</v>
      </c>
      <c r="U8" s="35">
        <f t="shared" si="2"/>
        <v>26313.65</v>
      </c>
      <c r="V8" s="36">
        <f t="shared" si="2"/>
        <v>33669.999750000003</v>
      </c>
      <c r="W8" s="39" t="s">
        <v>11</v>
      </c>
      <c r="X8" s="40">
        <f>SUM(X5:X7)/4</f>
        <v>0</v>
      </c>
      <c r="Y8" s="41" t="s">
        <v>7</v>
      </c>
      <c r="Z8" s="42"/>
    </row>
    <row r="9" spans="1:26" ht="18.600000000000001" customHeight="1">
      <c r="A9" s="47">
        <f>SUM(A7+1)</f>
        <v>4</v>
      </c>
      <c r="B9" s="255" t="s">
        <v>12</v>
      </c>
      <c r="C9" s="263">
        <v>3380.6</v>
      </c>
      <c r="D9" s="17">
        <v>5000</v>
      </c>
      <c r="E9" s="263">
        <v>0</v>
      </c>
      <c r="F9" s="18">
        <v>2666.6666</v>
      </c>
      <c r="G9" s="256">
        <v>0</v>
      </c>
      <c r="H9" s="18">
        <v>833.33333000000005</v>
      </c>
      <c r="I9" s="256">
        <v>0</v>
      </c>
      <c r="J9" s="248"/>
      <c r="K9" s="20">
        <v>0</v>
      </c>
      <c r="L9" s="246"/>
      <c r="M9" s="20">
        <v>1048</v>
      </c>
      <c r="N9" s="246"/>
      <c r="O9" s="20">
        <v>1469.2</v>
      </c>
      <c r="P9" s="17">
        <v>2656.6666599999999</v>
      </c>
      <c r="Q9" s="249">
        <f t="shared" ref="Q9:Q15" si="3">C9+E9+G9+I9+K9+M9+O9</f>
        <v>5897.8</v>
      </c>
      <c r="R9" s="250">
        <f t="shared" ref="R9:R15" si="4">D9+F9+H9+J9+L9+N9+P9</f>
        <v>11156.666590000001</v>
      </c>
      <c r="S9" s="20"/>
      <c r="T9" s="17">
        <v>66.666659999999993</v>
      </c>
      <c r="U9" s="113">
        <f t="shared" ref="U9:V15" si="5">SUM(Q9+S9)</f>
        <v>5897.8</v>
      </c>
      <c r="V9" s="114">
        <f t="shared" si="5"/>
        <v>11223.333250000001</v>
      </c>
      <c r="W9" s="50" t="s">
        <v>68</v>
      </c>
      <c r="X9" s="51">
        <v>11</v>
      </c>
      <c r="Y9" s="258" t="s">
        <v>7</v>
      </c>
      <c r="Z9" s="259"/>
    </row>
    <row r="10" spans="1:26" ht="18.600000000000001" customHeight="1">
      <c r="A10" s="47">
        <f t="shared" ref="A10:A15" si="6">SUM(A9+1)</f>
        <v>5</v>
      </c>
      <c r="B10" s="15" t="s">
        <v>13</v>
      </c>
      <c r="C10" s="16">
        <v>4103.8</v>
      </c>
      <c r="D10" s="17">
        <v>5000</v>
      </c>
      <c r="E10" s="16">
        <v>0</v>
      </c>
      <c r="F10" s="18">
        <v>2666.6666</v>
      </c>
      <c r="G10" s="19">
        <v>0</v>
      </c>
      <c r="H10" s="18">
        <v>833.33333000000005</v>
      </c>
      <c r="I10" s="19">
        <v>0</v>
      </c>
      <c r="J10" s="18"/>
      <c r="K10" s="16">
        <v>0</v>
      </c>
      <c r="L10" s="17"/>
      <c r="M10" s="16">
        <v>0</v>
      </c>
      <c r="N10" s="17"/>
      <c r="O10" s="16">
        <v>2738.4</v>
      </c>
      <c r="P10" s="17">
        <v>2656.6666599999999</v>
      </c>
      <c r="Q10" s="94">
        <f t="shared" si="3"/>
        <v>6842.2000000000007</v>
      </c>
      <c r="R10" s="92">
        <f t="shared" si="4"/>
        <v>11156.666590000001</v>
      </c>
      <c r="S10" s="16"/>
      <c r="T10" s="17">
        <v>66.666659999999993</v>
      </c>
      <c r="U10" s="113">
        <f t="shared" si="5"/>
        <v>6842.2000000000007</v>
      </c>
      <c r="V10" s="114">
        <f t="shared" si="5"/>
        <v>11223.333250000001</v>
      </c>
      <c r="W10" s="45" t="s">
        <v>68</v>
      </c>
      <c r="X10" s="46">
        <v>12</v>
      </c>
      <c r="Y10" s="21" t="s">
        <v>7</v>
      </c>
      <c r="Z10" s="22"/>
    </row>
    <row r="11" spans="1:26" ht="18.600000000000001" customHeight="1">
      <c r="A11" s="47">
        <f t="shared" si="6"/>
        <v>6</v>
      </c>
      <c r="B11" s="15" t="s">
        <v>14</v>
      </c>
      <c r="C11" s="16">
        <v>4878.8999999999996</v>
      </c>
      <c r="D11" s="17">
        <v>5000</v>
      </c>
      <c r="E11" s="16">
        <v>9.8000000000000007</v>
      </c>
      <c r="F11" s="18">
        <v>2666.6666</v>
      </c>
      <c r="G11" s="19">
        <v>0</v>
      </c>
      <c r="H11" s="18">
        <v>833.33333000000005</v>
      </c>
      <c r="I11" s="19">
        <v>0</v>
      </c>
      <c r="J11" s="18"/>
      <c r="K11" s="16">
        <v>0</v>
      </c>
      <c r="L11" s="17"/>
      <c r="M11" s="16">
        <v>0</v>
      </c>
      <c r="N11" s="17"/>
      <c r="O11" s="16">
        <v>3070</v>
      </c>
      <c r="P11" s="17">
        <v>2656.6666599999999</v>
      </c>
      <c r="Q11" s="94">
        <f t="shared" si="3"/>
        <v>7958.7</v>
      </c>
      <c r="R11" s="92">
        <f t="shared" si="4"/>
        <v>11156.666590000001</v>
      </c>
      <c r="S11" s="16"/>
      <c r="T11" s="17">
        <v>66.666659999999993</v>
      </c>
      <c r="U11" s="113">
        <f t="shared" si="5"/>
        <v>7958.7</v>
      </c>
      <c r="V11" s="114">
        <f t="shared" si="5"/>
        <v>11223.333250000001</v>
      </c>
      <c r="W11" s="45" t="s">
        <v>68</v>
      </c>
      <c r="X11" s="46">
        <v>12</v>
      </c>
      <c r="Y11" s="21" t="s">
        <v>7</v>
      </c>
      <c r="Z11" s="22"/>
    </row>
    <row r="12" spans="1:26" ht="18.600000000000001" customHeight="1">
      <c r="A12" s="47">
        <f t="shared" si="6"/>
        <v>7</v>
      </c>
      <c r="B12" s="15" t="s">
        <v>15</v>
      </c>
      <c r="C12" s="16">
        <v>2857.7</v>
      </c>
      <c r="D12" s="17">
        <v>5000</v>
      </c>
      <c r="E12" s="16">
        <v>0</v>
      </c>
      <c r="F12" s="18">
        <v>2666.6666</v>
      </c>
      <c r="G12" s="19">
        <v>0</v>
      </c>
      <c r="H12" s="18">
        <v>833.33333000000005</v>
      </c>
      <c r="I12" s="19">
        <v>0</v>
      </c>
      <c r="J12" s="18"/>
      <c r="K12" s="16">
        <v>0</v>
      </c>
      <c r="L12" s="17"/>
      <c r="M12" s="16">
        <v>0</v>
      </c>
      <c r="N12" s="17"/>
      <c r="O12" s="16">
        <v>1599</v>
      </c>
      <c r="P12" s="17">
        <v>2656.6666599999999</v>
      </c>
      <c r="Q12" s="94">
        <f t="shared" si="3"/>
        <v>4456.7</v>
      </c>
      <c r="R12" s="92">
        <f t="shared" si="4"/>
        <v>11156.666590000001</v>
      </c>
      <c r="S12" s="16"/>
      <c r="T12" s="17">
        <v>66.666659999999993</v>
      </c>
      <c r="U12" s="113">
        <f t="shared" si="5"/>
        <v>4456.7</v>
      </c>
      <c r="V12" s="114">
        <f t="shared" si="5"/>
        <v>11223.333250000001</v>
      </c>
      <c r="W12" s="45" t="s">
        <v>62</v>
      </c>
      <c r="X12" s="46">
        <v>8</v>
      </c>
      <c r="Y12" s="21" t="s">
        <v>7</v>
      </c>
      <c r="Z12" s="22"/>
    </row>
    <row r="13" spans="1:26" ht="18.600000000000001" customHeight="1">
      <c r="A13" s="47">
        <f t="shared" si="6"/>
        <v>8</v>
      </c>
      <c r="B13" s="15" t="s">
        <v>6</v>
      </c>
      <c r="C13" s="16">
        <v>5736.1</v>
      </c>
      <c r="D13" s="17">
        <v>5000</v>
      </c>
      <c r="E13" s="16">
        <v>0</v>
      </c>
      <c r="F13" s="18">
        <v>2666.6666</v>
      </c>
      <c r="G13" s="19">
        <v>0</v>
      </c>
      <c r="H13" s="18">
        <v>833.33333000000005</v>
      </c>
      <c r="I13" s="19">
        <v>0</v>
      </c>
      <c r="J13" s="18"/>
      <c r="K13" s="16">
        <v>0</v>
      </c>
      <c r="L13" s="17"/>
      <c r="M13" s="16">
        <v>64.400000000000006</v>
      </c>
      <c r="N13" s="17"/>
      <c r="O13" s="16">
        <v>2192</v>
      </c>
      <c r="P13" s="17">
        <v>2656.6666599999999</v>
      </c>
      <c r="Q13" s="94">
        <f t="shared" si="3"/>
        <v>7992.5</v>
      </c>
      <c r="R13" s="92">
        <f t="shared" si="4"/>
        <v>11156.666590000001</v>
      </c>
      <c r="S13" s="16"/>
      <c r="T13" s="17">
        <v>66.666659999999993</v>
      </c>
      <c r="U13" s="113">
        <f t="shared" si="5"/>
        <v>7992.5</v>
      </c>
      <c r="V13" s="114">
        <f t="shared" si="5"/>
        <v>11223.333250000001</v>
      </c>
      <c r="W13" s="45" t="s">
        <v>62</v>
      </c>
      <c r="X13" s="46">
        <v>8</v>
      </c>
      <c r="Y13" s="21" t="s">
        <v>7</v>
      </c>
      <c r="Z13" s="22"/>
    </row>
    <row r="14" spans="1:26" ht="18.600000000000001" customHeight="1">
      <c r="A14" s="23">
        <f t="shared" si="6"/>
        <v>9</v>
      </c>
      <c r="B14" s="24" t="s">
        <v>8</v>
      </c>
      <c r="C14" s="25">
        <v>6441.3</v>
      </c>
      <c r="D14" s="26">
        <v>5000</v>
      </c>
      <c r="E14" s="25">
        <v>47.2</v>
      </c>
      <c r="F14" s="27">
        <v>2666.6666</v>
      </c>
      <c r="G14" s="28">
        <v>153.80000000000001</v>
      </c>
      <c r="H14" s="27">
        <v>833.33333000000005</v>
      </c>
      <c r="I14" s="28">
        <v>0</v>
      </c>
      <c r="J14" s="27"/>
      <c r="K14" s="25">
        <v>0</v>
      </c>
      <c r="L14" s="26"/>
      <c r="M14" s="25">
        <v>1955.3</v>
      </c>
      <c r="N14" s="26"/>
      <c r="O14" s="25">
        <v>3765.9</v>
      </c>
      <c r="P14" s="26">
        <v>2656.6666599999999</v>
      </c>
      <c r="Q14" s="188">
        <f t="shared" si="3"/>
        <v>12363.5</v>
      </c>
      <c r="R14" s="93">
        <f t="shared" si="4"/>
        <v>11156.666590000001</v>
      </c>
      <c r="S14" s="25"/>
      <c r="T14" s="26">
        <v>66.666659999999993</v>
      </c>
      <c r="U14" s="95">
        <f t="shared" si="5"/>
        <v>12363.5</v>
      </c>
      <c r="V14" s="98">
        <f t="shared" si="5"/>
        <v>11223.333250000001</v>
      </c>
      <c r="W14" s="29" t="s">
        <v>61</v>
      </c>
      <c r="X14" s="30">
        <v>1</v>
      </c>
      <c r="Y14" s="31" t="s">
        <v>7</v>
      </c>
      <c r="Z14" s="32"/>
    </row>
    <row r="15" spans="1:26" s="43" customFormat="1" ht="18.600000000000001" customHeight="1">
      <c r="A15" s="23">
        <f t="shared" si="6"/>
        <v>10</v>
      </c>
      <c r="B15" s="24" t="s">
        <v>9</v>
      </c>
      <c r="C15" s="25">
        <v>7217.4</v>
      </c>
      <c r="D15" s="26">
        <v>5000</v>
      </c>
      <c r="E15" s="25">
        <v>1849</v>
      </c>
      <c r="F15" s="27">
        <v>2666.6666</v>
      </c>
      <c r="G15" s="28">
        <v>586.5</v>
      </c>
      <c r="H15" s="27">
        <v>833.33333000000005</v>
      </c>
      <c r="I15" s="28">
        <v>0</v>
      </c>
      <c r="J15" s="27"/>
      <c r="K15" s="25">
        <v>0</v>
      </c>
      <c r="L15" s="26"/>
      <c r="M15" s="25">
        <v>1766.8</v>
      </c>
      <c r="N15" s="26"/>
      <c r="O15" s="25">
        <v>1073.9000000000001</v>
      </c>
      <c r="P15" s="26">
        <v>2656.6666599999999</v>
      </c>
      <c r="Q15" s="188">
        <f t="shared" si="3"/>
        <v>12493.599999999999</v>
      </c>
      <c r="R15" s="93">
        <f t="shared" si="4"/>
        <v>11156.666590000001</v>
      </c>
      <c r="S15" s="25"/>
      <c r="T15" s="26">
        <v>66.666659999999993</v>
      </c>
      <c r="U15" s="95">
        <f t="shared" si="5"/>
        <v>12493.599999999999</v>
      </c>
      <c r="V15" s="98">
        <f t="shared" si="5"/>
        <v>11223.333250000001</v>
      </c>
      <c r="W15" s="29" t="s">
        <v>60</v>
      </c>
      <c r="X15" s="30">
        <v>11</v>
      </c>
      <c r="Y15" s="31" t="s">
        <v>7</v>
      </c>
      <c r="Z15" s="32"/>
    </row>
    <row r="16" spans="1:26" ht="18.600000000000001" customHeight="1">
      <c r="A16" s="33" t="s">
        <v>10</v>
      </c>
      <c r="B16" s="34">
        <f>SUM(B8+1)</f>
        <v>15</v>
      </c>
      <c r="C16" s="35">
        <f t="shared" ref="C16:V16" si="7">SUM(C9:C15)</f>
        <v>34615.799999999996</v>
      </c>
      <c r="D16" s="36">
        <f t="shared" si="7"/>
        <v>35000</v>
      </c>
      <c r="E16" s="35">
        <f t="shared" si="7"/>
        <v>1906</v>
      </c>
      <c r="F16" s="37">
        <f t="shared" si="7"/>
        <v>18666.6662</v>
      </c>
      <c r="G16" s="38">
        <f t="shared" si="7"/>
        <v>740.3</v>
      </c>
      <c r="H16" s="37">
        <f t="shared" si="7"/>
        <v>5833.3333100000009</v>
      </c>
      <c r="I16" s="38">
        <f>SUM(I9:I15)</f>
        <v>0</v>
      </c>
      <c r="J16" s="37">
        <f>SUM(J9:J15)</f>
        <v>0</v>
      </c>
      <c r="K16" s="35">
        <f t="shared" si="7"/>
        <v>0</v>
      </c>
      <c r="L16" s="36">
        <f t="shared" si="7"/>
        <v>0</v>
      </c>
      <c r="M16" s="35">
        <f t="shared" si="7"/>
        <v>4834.5</v>
      </c>
      <c r="N16" s="36">
        <f t="shared" si="7"/>
        <v>0</v>
      </c>
      <c r="O16" s="35">
        <f t="shared" si="7"/>
        <v>15908.4</v>
      </c>
      <c r="P16" s="36">
        <f t="shared" si="7"/>
        <v>18596.666619999996</v>
      </c>
      <c r="Q16" s="35">
        <f t="shared" si="7"/>
        <v>58005</v>
      </c>
      <c r="R16" s="36">
        <f t="shared" si="7"/>
        <v>78096.666129999998</v>
      </c>
      <c r="S16" s="35">
        <f t="shared" si="7"/>
        <v>0</v>
      </c>
      <c r="T16" s="36">
        <f t="shared" si="7"/>
        <v>466.66661999999991</v>
      </c>
      <c r="U16" s="35">
        <f t="shared" si="7"/>
        <v>58005</v>
      </c>
      <c r="V16" s="36">
        <f t="shared" si="7"/>
        <v>78563.332750000001</v>
      </c>
      <c r="W16" s="39" t="s">
        <v>11</v>
      </c>
      <c r="X16" s="40">
        <f>SUM(X9:X15)/7</f>
        <v>9</v>
      </c>
      <c r="Y16" s="41" t="s">
        <v>7</v>
      </c>
      <c r="Z16" s="42"/>
    </row>
    <row r="17" spans="1:26" ht="18.600000000000001" customHeight="1">
      <c r="A17" s="44">
        <f>SUM(A15+1)</f>
        <v>11</v>
      </c>
      <c r="B17" s="15" t="s">
        <v>12</v>
      </c>
      <c r="C17" s="16">
        <v>3798.9</v>
      </c>
      <c r="D17" s="17">
        <v>5000</v>
      </c>
      <c r="E17" s="16">
        <v>737.8</v>
      </c>
      <c r="F17" s="18">
        <v>2666.6666</v>
      </c>
      <c r="G17" s="19">
        <v>275.39999999999998</v>
      </c>
      <c r="H17" s="18">
        <v>833.33333000000005</v>
      </c>
      <c r="I17" s="19">
        <v>0</v>
      </c>
      <c r="J17" s="18"/>
      <c r="K17" s="16">
        <v>0</v>
      </c>
      <c r="L17" s="17"/>
      <c r="M17" s="16">
        <v>0</v>
      </c>
      <c r="N17" s="17"/>
      <c r="O17" s="16">
        <v>2460</v>
      </c>
      <c r="P17" s="17">
        <v>2656.6666599999999</v>
      </c>
      <c r="Q17" s="94">
        <f t="shared" ref="Q17:Q23" si="8">C17+E17+G17+I17+K17+M17+O17</f>
        <v>7272.0999999999995</v>
      </c>
      <c r="R17" s="92">
        <f t="shared" ref="R17:R23" si="9">D17+F17+H17+J17+L17+N17+P17</f>
        <v>11156.666590000001</v>
      </c>
      <c r="S17" s="16"/>
      <c r="T17" s="17">
        <v>66.666659999999993</v>
      </c>
      <c r="U17" s="113">
        <f t="shared" ref="U17:V23" si="10">SUM(Q17+S17)</f>
        <v>7272.0999999999995</v>
      </c>
      <c r="V17" s="114">
        <f t="shared" si="10"/>
        <v>11223.333250000001</v>
      </c>
      <c r="W17" s="50" t="s">
        <v>60</v>
      </c>
      <c r="X17" s="51">
        <v>16</v>
      </c>
      <c r="Y17" s="21" t="s">
        <v>7</v>
      </c>
      <c r="Z17" s="22"/>
    </row>
    <row r="18" spans="1:26" ht="18.600000000000001" customHeight="1">
      <c r="A18" s="47">
        <f t="shared" ref="A18:A23" si="11">SUM(A17+1)</f>
        <v>12</v>
      </c>
      <c r="B18" s="15" t="s">
        <v>13</v>
      </c>
      <c r="C18" s="16">
        <v>4242.2</v>
      </c>
      <c r="D18" s="17">
        <v>5000</v>
      </c>
      <c r="E18" s="16">
        <v>1796.2</v>
      </c>
      <c r="F18" s="18">
        <v>2666.6666</v>
      </c>
      <c r="G18" s="19">
        <v>248.8</v>
      </c>
      <c r="H18" s="18">
        <v>833.33333000000005</v>
      </c>
      <c r="I18" s="19">
        <v>0</v>
      </c>
      <c r="J18" s="18"/>
      <c r="K18" s="16">
        <v>0</v>
      </c>
      <c r="L18" s="17"/>
      <c r="M18" s="16">
        <v>0</v>
      </c>
      <c r="N18" s="17"/>
      <c r="O18" s="16">
        <v>2303.3000000000002</v>
      </c>
      <c r="P18" s="17">
        <v>2656.6666599999999</v>
      </c>
      <c r="Q18" s="94">
        <f t="shared" si="8"/>
        <v>8590.5</v>
      </c>
      <c r="R18" s="92">
        <f t="shared" si="9"/>
        <v>11156.666590000001</v>
      </c>
      <c r="S18" s="16"/>
      <c r="T18" s="17">
        <v>66.666659999999993</v>
      </c>
      <c r="U18" s="113">
        <f t="shared" si="10"/>
        <v>8590.5</v>
      </c>
      <c r="V18" s="114">
        <f t="shared" si="10"/>
        <v>11223.333250000001</v>
      </c>
      <c r="W18" s="45" t="s">
        <v>60</v>
      </c>
      <c r="X18" s="46">
        <v>20</v>
      </c>
      <c r="Y18" s="21" t="s">
        <v>7</v>
      </c>
      <c r="Z18" s="22"/>
    </row>
    <row r="19" spans="1:26" ht="18.600000000000001" customHeight="1">
      <c r="A19" s="47">
        <f t="shared" si="11"/>
        <v>13</v>
      </c>
      <c r="B19" s="15" t="s">
        <v>14</v>
      </c>
      <c r="C19" s="16">
        <v>3282.5</v>
      </c>
      <c r="D19" s="17">
        <v>5000</v>
      </c>
      <c r="E19" s="16">
        <v>4568.5</v>
      </c>
      <c r="F19" s="18">
        <v>2666.6666</v>
      </c>
      <c r="G19" s="19">
        <v>354.7</v>
      </c>
      <c r="H19" s="18">
        <v>833.33333000000005</v>
      </c>
      <c r="I19" s="19">
        <v>0</v>
      </c>
      <c r="J19" s="18"/>
      <c r="K19" s="16">
        <v>0</v>
      </c>
      <c r="L19" s="17"/>
      <c r="M19" s="16">
        <v>0</v>
      </c>
      <c r="N19" s="17"/>
      <c r="O19" s="16">
        <v>1041.5999999999999</v>
      </c>
      <c r="P19" s="17">
        <v>2656.6666599999999</v>
      </c>
      <c r="Q19" s="94">
        <f t="shared" si="8"/>
        <v>9247.3000000000011</v>
      </c>
      <c r="R19" s="92">
        <f t="shared" si="9"/>
        <v>11156.666590000001</v>
      </c>
      <c r="S19" s="16"/>
      <c r="T19" s="17">
        <v>66.666659999999993</v>
      </c>
      <c r="U19" s="113">
        <f t="shared" si="10"/>
        <v>9247.3000000000011</v>
      </c>
      <c r="V19" s="114">
        <f t="shared" si="10"/>
        <v>11223.333250000001</v>
      </c>
      <c r="W19" s="45" t="s">
        <v>60</v>
      </c>
      <c r="X19" s="46">
        <v>17</v>
      </c>
      <c r="Y19" s="21" t="s">
        <v>7</v>
      </c>
      <c r="Z19" s="22"/>
    </row>
    <row r="20" spans="1:26" ht="18.600000000000001" customHeight="1">
      <c r="A20" s="47">
        <f t="shared" si="11"/>
        <v>14</v>
      </c>
      <c r="B20" s="15" t="s">
        <v>15</v>
      </c>
      <c r="C20" s="16">
        <v>4782.5</v>
      </c>
      <c r="D20" s="17">
        <v>5000</v>
      </c>
      <c r="E20" s="16">
        <v>3972.6</v>
      </c>
      <c r="F20" s="18">
        <v>2666.6666</v>
      </c>
      <c r="G20" s="19">
        <v>433.6</v>
      </c>
      <c r="H20" s="18">
        <v>833.33333000000005</v>
      </c>
      <c r="I20" s="19">
        <v>0</v>
      </c>
      <c r="J20" s="18"/>
      <c r="K20" s="16">
        <v>0</v>
      </c>
      <c r="L20" s="17"/>
      <c r="M20" s="16">
        <v>0</v>
      </c>
      <c r="N20" s="17"/>
      <c r="O20" s="16">
        <v>1795.4</v>
      </c>
      <c r="P20" s="17">
        <v>2656.6666599999999</v>
      </c>
      <c r="Q20" s="94">
        <f t="shared" si="8"/>
        <v>10984.1</v>
      </c>
      <c r="R20" s="92">
        <f t="shared" si="9"/>
        <v>11156.666590000001</v>
      </c>
      <c r="S20" s="16"/>
      <c r="T20" s="17">
        <v>66.666659999999993</v>
      </c>
      <c r="U20" s="113">
        <f t="shared" si="10"/>
        <v>10984.1</v>
      </c>
      <c r="V20" s="114">
        <f t="shared" si="10"/>
        <v>11223.333250000001</v>
      </c>
      <c r="W20" s="45" t="s">
        <v>60</v>
      </c>
      <c r="X20" s="46">
        <v>18</v>
      </c>
      <c r="Y20" s="21" t="s">
        <v>7</v>
      </c>
      <c r="Z20" s="22"/>
    </row>
    <row r="21" spans="1:26" ht="18.600000000000001" customHeight="1">
      <c r="A21" s="23">
        <f t="shared" si="11"/>
        <v>15</v>
      </c>
      <c r="B21" s="24" t="s">
        <v>6</v>
      </c>
      <c r="C21" s="25">
        <v>6682.4</v>
      </c>
      <c r="D21" s="26">
        <v>5000</v>
      </c>
      <c r="E21" s="25">
        <v>8108.3</v>
      </c>
      <c r="F21" s="27">
        <v>2666.6666</v>
      </c>
      <c r="G21" s="28">
        <v>786.6</v>
      </c>
      <c r="H21" s="27">
        <v>833.33333000000005</v>
      </c>
      <c r="I21" s="28">
        <v>0</v>
      </c>
      <c r="J21" s="27"/>
      <c r="K21" s="25">
        <v>0</v>
      </c>
      <c r="L21" s="26"/>
      <c r="M21" s="25">
        <v>0</v>
      </c>
      <c r="N21" s="26"/>
      <c r="O21" s="25">
        <v>4370.5</v>
      </c>
      <c r="P21" s="26">
        <v>2656.6666599999999</v>
      </c>
      <c r="Q21" s="188">
        <f t="shared" si="8"/>
        <v>19947.800000000003</v>
      </c>
      <c r="R21" s="93">
        <f t="shared" si="9"/>
        <v>11156.666590000001</v>
      </c>
      <c r="S21" s="25"/>
      <c r="T21" s="26">
        <v>66.666659999999993</v>
      </c>
      <c r="U21" s="113">
        <f t="shared" si="10"/>
        <v>19947.800000000003</v>
      </c>
      <c r="V21" s="114">
        <f t="shared" si="10"/>
        <v>11223.333250000001</v>
      </c>
      <c r="W21" s="29" t="s">
        <v>60</v>
      </c>
      <c r="X21" s="30">
        <v>18</v>
      </c>
      <c r="Y21" s="31" t="s">
        <v>7</v>
      </c>
      <c r="Z21" s="32" t="s">
        <v>82</v>
      </c>
    </row>
    <row r="22" spans="1:26" ht="18.600000000000001" customHeight="1">
      <c r="A22" s="23">
        <f t="shared" si="11"/>
        <v>16</v>
      </c>
      <c r="B22" s="24" t="s">
        <v>8</v>
      </c>
      <c r="C22" s="25">
        <v>7779.9</v>
      </c>
      <c r="D22" s="26">
        <v>5000</v>
      </c>
      <c r="E22" s="25">
        <v>1195.0999999999999</v>
      </c>
      <c r="F22" s="27">
        <v>2666.6666</v>
      </c>
      <c r="G22" s="28">
        <v>558.29999999999995</v>
      </c>
      <c r="H22" s="27">
        <v>833.33333000000005</v>
      </c>
      <c r="I22" s="28">
        <v>0</v>
      </c>
      <c r="J22" s="27"/>
      <c r="K22" s="25">
        <v>0</v>
      </c>
      <c r="L22" s="26"/>
      <c r="M22" s="25">
        <v>0</v>
      </c>
      <c r="N22" s="26"/>
      <c r="O22" s="25">
        <v>4730.1000000000004</v>
      </c>
      <c r="P22" s="26">
        <v>2656.6666599999999</v>
      </c>
      <c r="Q22" s="188">
        <f t="shared" si="8"/>
        <v>14263.4</v>
      </c>
      <c r="R22" s="93">
        <f t="shared" si="9"/>
        <v>11156.666590000001</v>
      </c>
      <c r="S22" s="25"/>
      <c r="T22" s="26">
        <v>66.666659999999993</v>
      </c>
      <c r="U22" s="95">
        <f t="shared" si="10"/>
        <v>14263.4</v>
      </c>
      <c r="V22" s="98">
        <f t="shared" si="10"/>
        <v>11223.333250000001</v>
      </c>
      <c r="W22" s="29" t="s">
        <v>60</v>
      </c>
      <c r="X22" s="30">
        <v>18</v>
      </c>
      <c r="Y22" s="31" t="s">
        <v>7</v>
      </c>
      <c r="Z22" s="32"/>
    </row>
    <row r="23" spans="1:26" s="43" customFormat="1" ht="18.600000000000001" customHeight="1">
      <c r="A23" s="23">
        <f t="shared" si="11"/>
        <v>17</v>
      </c>
      <c r="B23" s="24" t="s">
        <v>9</v>
      </c>
      <c r="C23" s="25">
        <v>8826.4</v>
      </c>
      <c r="D23" s="26">
        <v>5000</v>
      </c>
      <c r="E23" s="25">
        <v>7067.9</v>
      </c>
      <c r="F23" s="27">
        <v>2666.6666</v>
      </c>
      <c r="G23" s="28">
        <v>598.1</v>
      </c>
      <c r="H23" s="27">
        <v>833.33333000000005</v>
      </c>
      <c r="I23" s="28">
        <v>0</v>
      </c>
      <c r="J23" s="27"/>
      <c r="K23" s="25">
        <v>0</v>
      </c>
      <c r="L23" s="26"/>
      <c r="M23" s="25">
        <v>0</v>
      </c>
      <c r="N23" s="26"/>
      <c r="O23" s="25">
        <v>4352.8</v>
      </c>
      <c r="P23" s="26">
        <v>2656.6666599999999</v>
      </c>
      <c r="Q23" s="188">
        <f t="shared" si="8"/>
        <v>20845.199999999997</v>
      </c>
      <c r="R23" s="93">
        <f t="shared" si="9"/>
        <v>11156.666590000001</v>
      </c>
      <c r="S23" s="25"/>
      <c r="T23" s="26">
        <v>66.666659999999993</v>
      </c>
      <c r="U23" s="95">
        <f t="shared" si="10"/>
        <v>20845.199999999997</v>
      </c>
      <c r="V23" s="98">
        <f t="shared" si="10"/>
        <v>11223.333250000001</v>
      </c>
      <c r="W23" s="29" t="s">
        <v>60</v>
      </c>
      <c r="X23" s="30">
        <v>13</v>
      </c>
      <c r="Y23" s="31" t="s">
        <v>7</v>
      </c>
      <c r="Z23" s="32" t="s">
        <v>80</v>
      </c>
    </row>
    <row r="24" spans="1:26" ht="18.600000000000001" customHeight="1">
      <c r="A24" s="33" t="s">
        <v>10</v>
      </c>
      <c r="B24" s="34">
        <f>SUM(B16+1)</f>
        <v>16</v>
      </c>
      <c r="C24" s="35">
        <f t="shared" ref="C24:V24" si="12">SUM(C17:C23)</f>
        <v>39394.800000000003</v>
      </c>
      <c r="D24" s="36">
        <f t="shared" si="12"/>
        <v>35000</v>
      </c>
      <c r="E24" s="35">
        <f t="shared" si="12"/>
        <v>27446.400000000001</v>
      </c>
      <c r="F24" s="37">
        <f t="shared" si="12"/>
        <v>18666.6662</v>
      </c>
      <c r="G24" s="38">
        <f t="shared" si="12"/>
        <v>3255.4999999999995</v>
      </c>
      <c r="H24" s="37">
        <f t="shared" si="12"/>
        <v>5833.3333100000009</v>
      </c>
      <c r="I24" s="38">
        <f>SUM(I17:I23)</f>
        <v>0</v>
      </c>
      <c r="J24" s="37">
        <f>SUM(J17:J23)</f>
        <v>0</v>
      </c>
      <c r="K24" s="35">
        <f t="shared" si="12"/>
        <v>0</v>
      </c>
      <c r="L24" s="36">
        <f t="shared" si="12"/>
        <v>0</v>
      </c>
      <c r="M24" s="35">
        <f t="shared" si="12"/>
        <v>0</v>
      </c>
      <c r="N24" s="36">
        <f t="shared" si="12"/>
        <v>0</v>
      </c>
      <c r="O24" s="35">
        <f t="shared" si="12"/>
        <v>21053.7</v>
      </c>
      <c r="P24" s="36">
        <f t="shared" si="12"/>
        <v>18596.666619999996</v>
      </c>
      <c r="Q24" s="35">
        <f t="shared" si="12"/>
        <v>91150.399999999994</v>
      </c>
      <c r="R24" s="36">
        <f t="shared" si="12"/>
        <v>78096.666129999998</v>
      </c>
      <c r="S24" s="35">
        <f t="shared" si="12"/>
        <v>0</v>
      </c>
      <c r="T24" s="36">
        <f t="shared" si="12"/>
        <v>466.66661999999991</v>
      </c>
      <c r="U24" s="35">
        <f t="shared" si="12"/>
        <v>91150.399999999994</v>
      </c>
      <c r="V24" s="36">
        <f t="shared" si="12"/>
        <v>78563.332750000001</v>
      </c>
      <c r="W24" s="39" t="s">
        <v>11</v>
      </c>
      <c r="X24" s="40">
        <f>SUM(X17:X23)/7</f>
        <v>17.142857142857142</v>
      </c>
      <c r="Y24" s="41" t="s">
        <v>7</v>
      </c>
      <c r="Z24" s="42"/>
    </row>
    <row r="25" spans="1:26" ht="18.600000000000001" customHeight="1">
      <c r="A25" s="23">
        <f>SUM(A23+1)</f>
        <v>18</v>
      </c>
      <c r="B25" s="24" t="s">
        <v>12</v>
      </c>
      <c r="C25" s="25">
        <v>6729.3</v>
      </c>
      <c r="D25" s="26">
        <v>5000</v>
      </c>
      <c r="E25" s="25">
        <v>11959.9</v>
      </c>
      <c r="F25" s="27">
        <v>2666.6666</v>
      </c>
      <c r="G25" s="28">
        <v>1068.0999999999999</v>
      </c>
      <c r="H25" s="27">
        <v>833.33333000000005</v>
      </c>
      <c r="I25" s="28">
        <v>0</v>
      </c>
      <c r="J25" s="27"/>
      <c r="K25" s="25">
        <v>0</v>
      </c>
      <c r="L25" s="26"/>
      <c r="M25" s="25">
        <v>0</v>
      </c>
      <c r="N25" s="26"/>
      <c r="O25" s="25">
        <v>1089.5999999999999</v>
      </c>
      <c r="P25" s="26">
        <v>2656.6666599999999</v>
      </c>
      <c r="Q25" s="188">
        <f t="shared" ref="Q25:Q31" si="13">C25+E25+G25+I25+K25+M25+O25</f>
        <v>20846.899999999998</v>
      </c>
      <c r="R25" s="93">
        <f t="shared" ref="R25:R31" si="14">D25+F25+H25+J25+L25+N25+P25</f>
        <v>11156.666590000001</v>
      </c>
      <c r="S25" s="25"/>
      <c r="T25" s="26">
        <v>66.666659999999993</v>
      </c>
      <c r="U25" s="113">
        <f t="shared" ref="U25:V31" si="15">SUM(Q25+S25)</f>
        <v>20846.899999999998</v>
      </c>
      <c r="V25" s="114">
        <f t="shared" si="15"/>
        <v>11223.333250000001</v>
      </c>
      <c r="W25" s="29" t="s">
        <v>60</v>
      </c>
      <c r="X25" s="30">
        <v>18</v>
      </c>
      <c r="Y25" s="31" t="s">
        <v>7</v>
      </c>
      <c r="Z25" s="32" t="s">
        <v>81</v>
      </c>
    </row>
    <row r="26" spans="1:26" ht="18.600000000000001" customHeight="1">
      <c r="A26" s="47">
        <f t="shared" ref="A26:A31" si="16">SUM(A25+1)</f>
        <v>19</v>
      </c>
      <c r="B26" s="15" t="s">
        <v>13</v>
      </c>
      <c r="C26" s="16">
        <v>3541</v>
      </c>
      <c r="D26" s="17">
        <v>5000</v>
      </c>
      <c r="E26" s="16">
        <v>3420.3</v>
      </c>
      <c r="F26" s="18">
        <v>2666.6666</v>
      </c>
      <c r="G26" s="19">
        <v>353</v>
      </c>
      <c r="H26" s="18">
        <v>833.33333000000005</v>
      </c>
      <c r="I26" s="19">
        <v>0</v>
      </c>
      <c r="J26" s="18"/>
      <c r="K26" s="16">
        <v>0</v>
      </c>
      <c r="L26" s="17"/>
      <c r="M26" s="16">
        <v>0</v>
      </c>
      <c r="N26" s="17"/>
      <c r="O26" s="16">
        <v>1531.6</v>
      </c>
      <c r="P26" s="17">
        <v>2656.6666599999999</v>
      </c>
      <c r="Q26" s="94">
        <f t="shared" si="13"/>
        <v>8845.9</v>
      </c>
      <c r="R26" s="92">
        <f t="shared" si="14"/>
        <v>11156.666590000001</v>
      </c>
      <c r="S26" s="16"/>
      <c r="T26" s="17">
        <v>66.666659999999993</v>
      </c>
      <c r="U26" s="113">
        <f t="shared" si="15"/>
        <v>8845.9</v>
      </c>
      <c r="V26" s="114">
        <f t="shared" si="15"/>
        <v>11223.333250000001</v>
      </c>
      <c r="W26" s="45" t="s">
        <v>60</v>
      </c>
      <c r="X26" s="46">
        <v>13</v>
      </c>
      <c r="Y26" s="21" t="s">
        <v>7</v>
      </c>
      <c r="Z26" s="22"/>
    </row>
    <row r="27" spans="1:26" ht="18.600000000000001" customHeight="1">
      <c r="A27" s="47">
        <f t="shared" si="16"/>
        <v>20</v>
      </c>
      <c r="B27" s="15" t="s">
        <v>14</v>
      </c>
      <c r="C27" s="16">
        <v>3465.7</v>
      </c>
      <c r="D27" s="17">
        <v>5000</v>
      </c>
      <c r="E27" s="16">
        <v>2729.3</v>
      </c>
      <c r="F27" s="18">
        <v>2666.6666</v>
      </c>
      <c r="G27" s="19">
        <v>554.6</v>
      </c>
      <c r="H27" s="18">
        <v>833.33333000000005</v>
      </c>
      <c r="I27" s="19">
        <v>0</v>
      </c>
      <c r="J27" s="18"/>
      <c r="K27" s="16">
        <v>0</v>
      </c>
      <c r="L27" s="17"/>
      <c r="M27" s="16">
        <v>0</v>
      </c>
      <c r="N27" s="17"/>
      <c r="O27" s="16">
        <v>1582.1</v>
      </c>
      <c r="P27" s="17">
        <v>2656.6666599999999</v>
      </c>
      <c r="Q27" s="94">
        <f t="shared" si="13"/>
        <v>8331.7000000000007</v>
      </c>
      <c r="R27" s="92">
        <f t="shared" si="14"/>
        <v>11156.666590000001</v>
      </c>
      <c r="S27" s="16"/>
      <c r="T27" s="17">
        <v>66.666659999999993</v>
      </c>
      <c r="U27" s="113">
        <f t="shared" si="15"/>
        <v>8331.7000000000007</v>
      </c>
      <c r="V27" s="114">
        <f t="shared" si="15"/>
        <v>11223.333250000001</v>
      </c>
      <c r="W27" s="45" t="s">
        <v>60</v>
      </c>
      <c r="X27" s="46">
        <v>17</v>
      </c>
      <c r="Y27" s="21" t="s">
        <v>7</v>
      </c>
      <c r="Z27" s="22"/>
    </row>
    <row r="28" spans="1:26" ht="18.600000000000001" customHeight="1">
      <c r="A28" s="47">
        <f t="shared" si="16"/>
        <v>21</v>
      </c>
      <c r="B28" s="15" t="s">
        <v>15</v>
      </c>
      <c r="C28" s="16">
        <v>2449.6</v>
      </c>
      <c r="D28" s="17">
        <v>5000</v>
      </c>
      <c r="E28" s="16">
        <v>4599.7</v>
      </c>
      <c r="F28" s="18">
        <v>2666.6666</v>
      </c>
      <c r="G28" s="19">
        <v>326.89999999999998</v>
      </c>
      <c r="H28" s="18">
        <v>833.33333000000005</v>
      </c>
      <c r="I28" s="19">
        <v>0</v>
      </c>
      <c r="J28" s="18"/>
      <c r="K28" s="16">
        <v>0</v>
      </c>
      <c r="L28" s="17"/>
      <c r="M28" s="16">
        <v>0</v>
      </c>
      <c r="N28" s="17"/>
      <c r="O28" s="16">
        <v>1072.5999999999999</v>
      </c>
      <c r="P28" s="17">
        <v>2656.6666599999999</v>
      </c>
      <c r="Q28" s="94">
        <f t="shared" si="13"/>
        <v>8448.7999999999993</v>
      </c>
      <c r="R28" s="92">
        <f t="shared" si="14"/>
        <v>11156.666590000001</v>
      </c>
      <c r="S28" s="16"/>
      <c r="T28" s="17">
        <v>66.666659999999993</v>
      </c>
      <c r="U28" s="113">
        <f t="shared" si="15"/>
        <v>8448.7999999999993</v>
      </c>
      <c r="V28" s="114">
        <f t="shared" si="15"/>
        <v>11223.333250000001</v>
      </c>
      <c r="W28" s="45" t="s">
        <v>60</v>
      </c>
      <c r="X28" s="46">
        <v>17</v>
      </c>
      <c r="Y28" s="21" t="s">
        <v>7</v>
      </c>
      <c r="Z28" s="22"/>
    </row>
    <row r="29" spans="1:26" ht="18.600000000000001" customHeight="1">
      <c r="A29" s="47">
        <f t="shared" si="16"/>
        <v>22</v>
      </c>
      <c r="B29" s="15" t="s">
        <v>6</v>
      </c>
      <c r="C29" s="16">
        <v>5631.8</v>
      </c>
      <c r="D29" s="17">
        <v>5000</v>
      </c>
      <c r="E29" s="16">
        <v>4924</v>
      </c>
      <c r="F29" s="18">
        <v>2666.6666</v>
      </c>
      <c r="G29" s="19">
        <v>457.8</v>
      </c>
      <c r="H29" s="18">
        <v>833.33333000000005</v>
      </c>
      <c r="I29" s="19">
        <v>0</v>
      </c>
      <c r="J29" s="18"/>
      <c r="K29" s="16">
        <v>0</v>
      </c>
      <c r="L29" s="17"/>
      <c r="M29" s="16">
        <v>0</v>
      </c>
      <c r="N29" s="17"/>
      <c r="O29" s="16">
        <v>1854.5</v>
      </c>
      <c r="P29" s="17">
        <v>2656.6666599999999</v>
      </c>
      <c r="Q29" s="94">
        <f t="shared" si="13"/>
        <v>12868.099999999999</v>
      </c>
      <c r="R29" s="92">
        <f t="shared" si="14"/>
        <v>11156.666590000001</v>
      </c>
      <c r="S29" s="16"/>
      <c r="T29" s="17">
        <v>66.666659999999993</v>
      </c>
      <c r="U29" s="113">
        <f t="shared" si="15"/>
        <v>12868.099999999999</v>
      </c>
      <c r="V29" s="114">
        <f t="shared" si="15"/>
        <v>11223.333250000001</v>
      </c>
      <c r="W29" s="45" t="s">
        <v>60</v>
      </c>
      <c r="X29" s="46">
        <v>16</v>
      </c>
      <c r="Y29" s="21" t="s">
        <v>7</v>
      </c>
      <c r="Z29" s="22"/>
    </row>
    <row r="30" spans="1:26" ht="18.600000000000001" customHeight="1">
      <c r="A30" s="23">
        <f t="shared" si="16"/>
        <v>23</v>
      </c>
      <c r="B30" s="24" t="s">
        <v>8</v>
      </c>
      <c r="C30" s="25">
        <v>7316.5</v>
      </c>
      <c r="D30" s="26">
        <v>5000</v>
      </c>
      <c r="E30" s="25">
        <v>1069.4000000000001</v>
      </c>
      <c r="F30" s="27">
        <v>2666.6666</v>
      </c>
      <c r="G30" s="28">
        <v>172.6</v>
      </c>
      <c r="H30" s="27">
        <v>833.33333000000005</v>
      </c>
      <c r="I30" s="28">
        <v>0</v>
      </c>
      <c r="J30" s="27"/>
      <c r="K30" s="25">
        <v>0</v>
      </c>
      <c r="L30" s="26"/>
      <c r="M30" s="25">
        <v>0</v>
      </c>
      <c r="N30" s="26"/>
      <c r="O30" s="25">
        <v>2248.6</v>
      </c>
      <c r="P30" s="26">
        <v>2656.6666599999999</v>
      </c>
      <c r="Q30" s="188">
        <f t="shared" si="13"/>
        <v>10807.1</v>
      </c>
      <c r="R30" s="93">
        <f t="shared" si="14"/>
        <v>11156.666590000001</v>
      </c>
      <c r="S30" s="25"/>
      <c r="T30" s="26">
        <v>66.666659999999993</v>
      </c>
      <c r="U30" s="95">
        <f t="shared" si="15"/>
        <v>10807.1</v>
      </c>
      <c r="V30" s="98">
        <f t="shared" si="15"/>
        <v>11223.333250000001</v>
      </c>
      <c r="W30" s="29" t="s">
        <v>59</v>
      </c>
      <c r="X30" s="30">
        <v>15</v>
      </c>
      <c r="Y30" s="31" t="s">
        <v>7</v>
      </c>
      <c r="Z30" s="32"/>
    </row>
    <row r="31" spans="1:26" s="43" customFormat="1" ht="18.600000000000001" customHeight="1">
      <c r="A31" s="23">
        <f t="shared" si="16"/>
        <v>24</v>
      </c>
      <c r="B31" s="24" t="s">
        <v>9</v>
      </c>
      <c r="C31" s="25">
        <v>7882.4</v>
      </c>
      <c r="D31" s="26">
        <v>5000</v>
      </c>
      <c r="E31" s="25">
        <v>0</v>
      </c>
      <c r="F31" s="27">
        <v>2666.6666</v>
      </c>
      <c r="G31" s="28">
        <v>33.9</v>
      </c>
      <c r="H31" s="27">
        <v>833.33333000000005</v>
      </c>
      <c r="I31" s="28">
        <v>0</v>
      </c>
      <c r="J31" s="27"/>
      <c r="K31" s="25">
        <v>0</v>
      </c>
      <c r="L31" s="26"/>
      <c r="M31" s="25">
        <v>0</v>
      </c>
      <c r="N31" s="26"/>
      <c r="O31" s="25">
        <v>1788.4</v>
      </c>
      <c r="P31" s="26">
        <v>2656.6666599999999</v>
      </c>
      <c r="Q31" s="188">
        <f t="shared" si="13"/>
        <v>9704.6999999999989</v>
      </c>
      <c r="R31" s="93">
        <f t="shared" si="14"/>
        <v>11156.666590000001</v>
      </c>
      <c r="S31" s="25"/>
      <c r="T31" s="26">
        <v>66.666659999999993</v>
      </c>
      <c r="U31" s="95">
        <f t="shared" si="15"/>
        <v>9704.6999999999989</v>
      </c>
      <c r="V31" s="98">
        <f t="shared" si="15"/>
        <v>11223.333250000001</v>
      </c>
      <c r="W31" s="29" t="s">
        <v>59</v>
      </c>
      <c r="X31" s="30">
        <v>13</v>
      </c>
      <c r="Y31" s="31" t="s">
        <v>7</v>
      </c>
      <c r="Z31" s="32"/>
    </row>
    <row r="32" spans="1:26" ht="18.600000000000001" customHeight="1">
      <c r="A32" s="33" t="s">
        <v>10</v>
      </c>
      <c r="B32" s="34">
        <f>SUM(B24+1)</f>
        <v>17</v>
      </c>
      <c r="C32" s="35">
        <f t="shared" ref="C32:V32" si="17">SUM(C25:C31)</f>
        <v>37016.300000000003</v>
      </c>
      <c r="D32" s="36">
        <f t="shared" si="17"/>
        <v>35000</v>
      </c>
      <c r="E32" s="35">
        <f t="shared" si="17"/>
        <v>28702.600000000002</v>
      </c>
      <c r="F32" s="37">
        <f t="shared" si="17"/>
        <v>18666.6662</v>
      </c>
      <c r="G32" s="38">
        <f t="shared" si="17"/>
        <v>2966.9</v>
      </c>
      <c r="H32" s="37">
        <f t="shared" si="17"/>
        <v>5833.3333100000009</v>
      </c>
      <c r="I32" s="38">
        <f>SUM(I25:I31)</f>
        <v>0</v>
      </c>
      <c r="J32" s="37">
        <f>SUM(J25:J31)</f>
        <v>0</v>
      </c>
      <c r="K32" s="35">
        <f t="shared" si="17"/>
        <v>0</v>
      </c>
      <c r="L32" s="36">
        <f t="shared" si="17"/>
        <v>0</v>
      </c>
      <c r="M32" s="35">
        <f t="shared" si="17"/>
        <v>0</v>
      </c>
      <c r="N32" s="36">
        <f t="shared" si="17"/>
        <v>0</v>
      </c>
      <c r="O32" s="35">
        <f t="shared" si="17"/>
        <v>11167.4</v>
      </c>
      <c r="P32" s="36">
        <f t="shared" si="17"/>
        <v>18596.666619999996</v>
      </c>
      <c r="Q32" s="35">
        <f t="shared" si="17"/>
        <v>79853.2</v>
      </c>
      <c r="R32" s="36">
        <f t="shared" si="17"/>
        <v>78096.666129999998</v>
      </c>
      <c r="S32" s="35">
        <f t="shared" si="17"/>
        <v>0</v>
      </c>
      <c r="T32" s="36">
        <f t="shared" si="17"/>
        <v>466.66661999999991</v>
      </c>
      <c r="U32" s="35">
        <f t="shared" si="17"/>
        <v>79853.2</v>
      </c>
      <c r="V32" s="36">
        <f t="shared" si="17"/>
        <v>78563.332750000001</v>
      </c>
      <c r="W32" s="39" t="s">
        <v>11</v>
      </c>
      <c r="X32" s="40">
        <f>SUM(X25:X31)/7</f>
        <v>15.571428571428571</v>
      </c>
      <c r="Y32" s="41" t="s">
        <v>7</v>
      </c>
      <c r="Z32" s="42"/>
    </row>
    <row r="33" spans="1:26" ht="18.600000000000001" customHeight="1">
      <c r="A33" s="44">
        <f>SUM(A31+1)</f>
        <v>25</v>
      </c>
      <c r="B33" s="15" t="s">
        <v>12</v>
      </c>
      <c r="C33" s="16">
        <v>5437.2</v>
      </c>
      <c r="D33" s="17">
        <v>5000</v>
      </c>
      <c r="E33" s="16">
        <v>197.5</v>
      </c>
      <c r="F33" s="18">
        <v>2666.6666</v>
      </c>
      <c r="G33" s="19">
        <v>0</v>
      </c>
      <c r="H33" s="18">
        <v>833.33333000000005</v>
      </c>
      <c r="I33" s="19">
        <v>0</v>
      </c>
      <c r="J33" s="18"/>
      <c r="K33" s="16">
        <v>0</v>
      </c>
      <c r="L33" s="17"/>
      <c r="M33" s="16">
        <v>0</v>
      </c>
      <c r="N33" s="17"/>
      <c r="O33" s="16">
        <v>2531.3000000000002</v>
      </c>
      <c r="P33" s="17">
        <v>2656.6666599999999</v>
      </c>
      <c r="Q33" s="94">
        <f>C33+E33+G33+I33+K33+M33+O33</f>
        <v>8166</v>
      </c>
      <c r="R33" s="92">
        <f t="shared" ref="R33:R38" si="18">D33+F33+H33+J33+L33+N33+P33</f>
        <v>11156.666590000001</v>
      </c>
      <c r="S33" s="16"/>
      <c r="T33" s="17">
        <v>66.666659999999993</v>
      </c>
      <c r="U33" s="113">
        <f t="shared" ref="U33:V38" si="19">SUM(Q33+S33)</f>
        <v>8166</v>
      </c>
      <c r="V33" s="114">
        <f t="shared" si="19"/>
        <v>11223.333250000001</v>
      </c>
      <c r="W33" s="50" t="s">
        <v>59</v>
      </c>
      <c r="X33" s="51">
        <v>13</v>
      </c>
      <c r="Y33" s="21" t="s">
        <v>7</v>
      </c>
      <c r="Z33" s="22" t="s">
        <v>83</v>
      </c>
    </row>
    <row r="34" spans="1:26" ht="18.600000000000001" customHeight="1">
      <c r="A34" s="47">
        <f>SUM(A33+1)</f>
        <v>26</v>
      </c>
      <c r="B34" s="15" t="s">
        <v>13</v>
      </c>
      <c r="C34" s="16">
        <v>5564.5</v>
      </c>
      <c r="D34" s="17">
        <v>5000</v>
      </c>
      <c r="E34" s="16">
        <v>4.8</v>
      </c>
      <c r="F34" s="18">
        <v>2666.6666</v>
      </c>
      <c r="G34" s="19">
        <v>15</v>
      </c>
      <c r="H34" s="18">
        <v>833.33333000000005</v>
      </c>
      <c r="I34" s="19">
        <v>0</v>
      </c>
      <c r="J34" s="18"/>
      <c r="K34" s="16">
        <v>12</v>
      </c>
      <c r="L34" s="17"/>
      <c r="M34" s="16">
        <v>0</v>
      </c>
      <c r="N34" s="17"/>
      <c r="O34" s="16">
        <v>2546.5</v>
      </c>
      <c r="P34" s="17">
        <v>2656.6666599999999</v>
      </c>
      <c r="Q34" s="94">
        <f t="shared" ref="Q34:Q38" si="20">C34+E34+G34+I34+K34+M34+O34</f>
        <v>8142.8</v>
      </c>
      <c r="R34" s="92">
        <f t="shared" si="18"/>
        <v>11156.666590000001</v>
      </c>
      <c r="S34" s="16"/>
      <c r="T34" s="17">
        <v>66.666659999999993</v>
      </c>
      <c r="U34" s="113">
        <f t="shared" si="19"/>
        <v>8142.8</v>
      </c>
      <c r="V34" s="114">
        <f t="shared" si="19"/>
        <v>11223.333250000001</v>
      </c>
      <c r="W34" s="45" t="s">
        <v>59</v>
      </c>
      <c r="X34" s="46">
        <v>13</v>
      </c>
      <c r="Y34" s="21" t="s">
        <v>7</v>
      </c>
      <c r="Z34" s="22" t="s">
        <v>83</v>
      </c>
    </row>
    <row r="35" spans="1:26" ht="18.600000000000001" customHeight="1">
      <c r="A35" s="47">
        <f>SUM(A34+1)</f>
        <v>27</v>
      </c>
      <c r="B35" s="15" t="s">
        <v>14</v>
      </c>
      <c r="C35" s="16">
        <v>5217.7</v>
      </c>
      <c r="D35" s="17">
        <v>5000</v>
      </c>
      <c r="E35" s="16">
        <v>1951</v>
      </c>
      <c r="F35" s="18">
        <v>2666.6666</v>
      </c>
      <c r="G35" s="19">
        <v>116.5</v>
      </c>
      <c r="H35" s="18">
        <v>833.33333000000005</v>
      </c>
      <c r="I35" s="19">
        <v>0</v>
      </c>
      <c r="J35" s="18"/>
      <c r="K35" s="16">
        <v>0</v>
      </c>
      <c r="L35" s="17"/>
      <c r="M35" s="16">
        <v>0</v>
      </c>
      <c r="N35" s="17"/>
      <c r="O35" s="16">
        <v>2898.8</v>
      </c>
      <c r="P35" s="17">
        <v>2656.6666599999999</v>
      </c>
      <c r="Q35" s="94">
        <f t="shared" si="20"/>
        <v>10184</v>
      </c>
      <c r="R35" s="92">
        <f t="shared" si="18"/>
        <v>11156.666590000001</v>
      </c>
      <c r="S35" s="16"/>
      <c r="T35" s="17">
        <v>66.666659999999993</v>
      </c>
      <c r="U35" s="113">
        <f t="shared" si="19"/>
        <v>10184</v>
      </c>
      <c r="V35" s="114">
        <f t="shared" si="19"/>
        <v>11223.333250000001</v>
      </c>
      <c r="W35" s="45" t="s">
        <v>68</v>
      </c>
      <c r="X35" s="46">
        <v>16</v>
      </c>
      <c r="Y35" s="21" t="s">
        <v>7</v>
      </c>
      <c r="Z35" s="22" t="s">
        <v>83</v>
      </c>
    </row>
    <row r="36" spans="1:26" ht="19.5" customHeight="1">
      <c r="A36" s="47">
        <f>SUM(A35+1)</f>
        <v>28</v>
      </c>
      <c r="B36" s="15" t="s">
        <v>15</v>
      </c>
      <c r="C36" s="16">
        <v>4153.7</v>
      </c>
      <c r="D36" s="17">
        <v>5000</v>
      </c>
      <c r="E36" s="16">
        <v>7937.6</v>
      </c>
      <c r="F36" s="18">
        <v>2666.6666</v>
      </c>
      <c r="G36" s="19">
        <v>303.5</v>
      </c>
      <c r="H36" s="18">
        <v>833.33333000000005</v>
      </c>
      <c r="I36" s="19">
        <v>0</v>
      </c>
      <c r="J36" s="18"/>
      <c r="K36" s="16">
        <v>0</v>
      </c>
      <c r="L36" s="17"/>
      <c r="M36" s="16">
        <v>13</v>
      </c>
      <c r="N36" s="17"/>
      <c r="O36" s="16">
        <v>2568.9</v>
      </c>
      <c r="P36" s="17">
        <v>2656.6666599999999</v>
      </c>
      <c r="Q36" s="94">
        <f t="shared" si="20"/>
        <v>14976.699999999999</v>
      </c>
      <c r="R36" s="92">
        <f t="shared" si="18"/>
        <v>11156.666590000001</v>
      </c>
      <c r="S36" s="16"/>
      <c r="T36" s="17">
        <v>66.666659999999993</v>
      </c>
      <c r="U36" s="113">
        <f t="shared" si="19"/>
        <v>14976.699999999999</v>
      </c>
      <c r="V36" s="114">
        <f t="shared" si="19"/>
        <v>11223.333250000001</v>
      </c>
      <c r="W36" s="45" t="s">
        <v>60</v>
      </c>
      <c r="X36" s="46">
        <v>18</v>
      </c>
      <c r="Y36" s="21" t="s">
        <v>7</v>
      </c>
      <c r="Z36" s="22" t="s">
        <v>83</v>
      </c>
    </row>
    <row r="37" spans="1:26" ht="19.5" customHeight="1">
      <c r="A37" s="47">
        <f>SUM(A36+1)</f>
        <v>29</v>
      </c>
      <c r="B37" s="15" t="s">
        <v>6</v>
      </c>
      <c r="C37" s="16">
        <v>4157.3</v>
      </c>
      <c r="D37" s="17">
        <v>5000</v>
      </c>
      <c r="E37" s="16">
        <v>4163.1000000000004</v>
      </c>
      <c r="F37" s="18">
        <v>2666.6666</v>
      </c>
      <c r="G37" s="19">
        <v>571.29999999999995</v>
      </c>
      <c r="H37" s="18">
        <v>833.33333000000005</v>
      </c>
      <c r="I37" s="19">
        <v>0</v>
      </c>
      <c r="J37" s="18"/>
      <c r="K37" s="16">
        <v>0</v>
      </c>
      <c r="L37" s="17"/>
      <c r="M37" s="16">
        <v>0</v>
      </c>
      <c r="N37" s="17"/>
      <c r="O37" s="16">
        <v>2790.2</v>
      </c>
      <c r="P37" s="17">
        <v>2656.6666599999999</v>
      </c>
      <c r="Q37" s="94">
        <f t="shared" si="20"/>
        <v>11681.900000000001</v>
      </c>
      <c r="R37" s="92">
        <f t="shared" si="18"/>
        <v>11156.666590000001</v>
      </c>
      <c r="S37" s="16"/>
      <c r="T37" s="17">
        <v>66.666659999999993</v>
      </c>
      <c r="U37" s="113">
        <f>SUM(Q37+S37)</f>
        <v>11681.900000000001</v>
      </c>
      <c r="V37" s="114">
        <f>SUM(R37+T37)</f>
        <v>11223.333250000001</v>
      </c>
      <c r="W37" s="45" t="s">
        <v>60</v>
      </c>
      <c r="X37" s="46">
        <v>20</v>
      </c>
      <c r="Y37" s="21" t="s">
        <v>7</v>
      </c>
      <c r="Z37" s="22" t="s">
        <v>83</v>
      </c>
    </row>
    <row r="38" spans="1:26" ht="19.5" customHeight="1">
      <c r="A38" s="23">
        <v>30</v>
      </c>
      <c r="B38" s="56" t="s">
        <v>8</v>
      </c>
      <c r="C38" s="25">
        <v>6759.7</v>
      </c>
      <c r="D38" s="26">
        <v>5000</v>
      </c>
      <c r="E38" s="25">
        <v>2477.6999999999998</v>
      </c>
      <c r="F38" s="27">
        <v>2666.6666</v>
      </c>
      <c r="G38" s="28">
        <v>381.9</v>
      </c>
      <c r="H38" s="27">
        <v>833.33333000000005</v>
      </c>
      <c r="I38" s="28">
        <v>0</v>
      </c>
      <c r="J38" s="27"/>
      <c r="K38" s="25">
        <v>1642.3</v>
      </c>
      <c r="L38" s="26"/>
      <c r="M38" s="25">
        <v>0</v>
      </c>
      <c r="N38" s="26"/>
      <c r="O38" s="25">
        <v>3644.7</v>
      </c>
      <c r="P38" s="26">
        <v>2656.6666599999999</v>
      </c>
      <c r="Q38" s="188">
        <f t="shared" si="20"/>
        <v>14906.3</v>
      </c>
      <c r="R38" s="93">
        <f t="shared" si="18"/>
        <v>11156.666590000001</v>
      </c>
      <c r="S38" s="25"/>
      <c r="T38" s="26">
        <v>66.666659999999993</v>
      </c>
      <c r="U38" s="95">
        <f t="shared" si="19"/>
        <v>14906.3</v>
      </c>
      <c r="V38" s="264">
        <f t="shared" si="19"/>
        <v>11223.333250000001</v>
      </c>
      <c r="W38" s="29" t="s">
        <v>63</v>
      </c>
      <c r="X38" s="30">
        <v>15</v>
      </c>
      <c r="Y38" s="31" t="s">
        <v>7</v>
      </c>
      <c r="Z38" s="266" t="s">
        <v>83</v>
      </c>
    </row>
    <row r="39" spans="1:26" ht="18.600000000000001" customHeight="1" thickBot="1">
      <c r="A39" s="33" t="s">
        <v>10</v>
      </c>
      <c r="B39" s="34">
        <f>SUM(B32+1)</f>
        <v>18</v>
      </c>
      <c r="C39" s="35">
        <f t="shared" ref="C39:V39" si="21">SUM(C33:C38)</f>
        <v>31290.100000000002</v>
      </c>
      <c r="D39" s="36">
        <f t="shared" si="21"/>
        <v>30000</v>
      </c>
      <c r="E39" s="35">
        <f t="shared" si="21"/>
        <v>16731.7</v>
      </c>
      <c r="F39" s="37">
        <f t="shared" si="21"/>
        <v>15999.999600000001</v>
      </c>
      <c r="G39" s="38">
        <f t="shared" si="21"/>
        <v>1388.1999999999998</v>
      </c>
      <c r="H39" s="37">
        <f t="shared" si="21"/>
        <v>4999.9999800000005</v>
      </c>
      <c r="I39" s="38">
        <f>SUM(I33:I38)</f>
        <v>0</v>
      </c>
      <c r="J39" s="37">
        <f>SUM(J33:J38)</f>
        <v>0</v>
      </c>
      <c r="K39" s="35">
        <f t="shared" si="21"/>
        <v>1654.3</v>
      </c>
      <c r="L39" s="36">
        <f t="shared" si="21"/>
        <v>0</v>
      </c>
      <c r="M39" s="35">
        <f t="shared" si="21"/>
        <v>13</v>
      </c>
      <c r="N39" s="36">
        <f t="shared" si="21"/>
        <v>0</v>
      </c>
      <c r="O39" s="35">
        <f t="shared" si="21"/>
        <v>16980.400000000001</v>
      </c>
      <c r="P39" s="36">
        <f t="shared" si="21"/>
        <v>15939.999959999997</v>
      </c>
      <c r="Q39" s="35">
        <f t="shared" si="21"/>
        <v>68057.7</v>
      </c>
      <c r="R39" s="36">
        <f t="shared" si="21"/>
        <v>66939.999540000004</v>
      </c>
      <c r="S39" s="35">
        <f t="shared" si="21"/>
        <v>0</v>
      </c>
      <c r="T39" s="36">
        <f t="shared" si="21"/>
        <v>399.99995999999993</v>
      </c>
      <c r="U39" s="35">
        <f t="shared" si="21"/>
        <v>68057.7</v>
      </c>
      <c r="V39" s="36">
        <f t="shared" si="21"/>
        <v>67339.999500000005</v>
      </c>
      <c r="W39" s="39" t="s">
        <v>11</v>
      </c>
      <c r="X39" s="40">
        <f>SUM(X33:X38)/5</f>
        <v>19</v>
      </c>
      <c r="Y39" s="41" t="s">
        <v>7</v>
      </c>
      <c r="Z39" s="42"/>
    </row>
    <row r="40" spans="1:26" ht="19.149999999999999" customHeight="1">
      <c r="A40" s="179" t="s">
        <v>16</v>
      </c>
      <c r="B40" s="131"/>
      <c r="C40" s="119">
        <f t="shared" ref="C40:V40" si="22">SUM(C8+C16+C24+C32+C39)</f>
        <v>165571.4</v>
      </c>
      <c r="D40" s="120">
        <f t="shared" si="22"/>
        <v>150000</v>
      </c>
      <c r="E40" s="119">
        <f t="shared" si="22"/>
        <v>74786.7</v>
      </c>
      <c r="F40" s="120">
        <f t="shared" si="22"/>
        <v>79999.997999999992</v>
      </c>
      <c r="G40" s="119">
        <f t="shared" si="22"/>
        <v>8350.8999999999978</v>
      </c>
      <c r="H40" s="120">
        <f t="shared" si="22"/>
        <v>24999.999900000006</v>
      </c>
      <c r="I40" s="119">
        <f>SUM(I8+I16+I24+I32+I39)</f>
        <v>0</v>
      </c>
      <c r="J40" s="120">
        <f>SUM(J8+J16+J24+J32+J39)</f>
        <v>0</v>
      </c>
      <c r="K40" s="119">
        <f t="shared" si="22"/>
        <v>1654.3</v>
      </c>
      <c r="L40" s="120">
        <f t="shared" si="22"/>
        <v>0</v>
      </c>
      <c r="M40" s="119">
        <f t="shared" si="22"/>
        <v>4847.5</v>
      </c>
      <c r="N40" s="120">
        <f t="shared" si="22"/>
        <v>0</v>
      </c>
      <c r="O40" s="119">
        <f t="shared" si="22"/>
        <v>68169.149999999994</v>
      </c>
      <c r="P40" s="120">
        <f t="shared" si="22"/>
        <v>79699.999799999991</v>
      </c>
      <c r="Q40" s="119">
        <f t="shared" si="22"/>
        <v>323379.95</v>
      </c>
      <c r="R40" s="120">
        <f t="shared" si="22"/>
        <v>334699.99769999995</v>
      </c>
      <c r="S40" s="119">
        <f t="shared" si="22"/>
        <v>0</v>
      </c>
      <c r="T40" s="120">
        <f t="shared" si="22"/>
        <v>1999.9997999999996</v>
      </c>
      <c r="U40" s="119">
        <f t="shared" si="22"/>
        <v>323379.95</v>
      </c>
      <c r="V40" s="120">
        <f t="shared" si="22"/>
        <v>336699.99750000006</v>
      </c>
      <c r="W40" s="130" t="s">
        <v>16</v>
      </c>
      <c r="X40" s="105"/>
      <c r="Y40" s="106"/>
      <c r="Z40" s="107"/>
    </row>
    <row r="41" spans="1:26" ht="19.5" customHeight="1" thickBot="1">
      <c r="A41" s="181" t="s">
        <v>28</v>
      </c>
      <c r="B41" s="182"/>
      <c r="C41" s="68">
        <f t="shared" ref="C41:V41" si="23">C40/30</f>
        <v>5519.0466666666662</v>
      </c>
      <c r="D41" s="69">
        <f t="shared" si="23"/>
        <v>5000</v>
      </c>
      <c r="E41" s="68">
        <f t="shared" si="23"/>
        <v>2492.89</v>
      </c>
      <c r="F41" s="69">
        <f t="shared" si="23"/>
        <v>2666.6665999999996</v>
      </c>
      <c r="G41" s="68">
        <f t="shared" si="23"/>
        <v>278.36333333333329</v>
      </c>
      <c r="H41" s="69">
        <f t="shared" si="23"/>
        <v>833.33333000000016</v>
      </c>
      <c r="I41" s="68">
        <f>I40/30</f>
        <v>0</v>
      </c>
      <c r="J41" s="69">
        <f>J40/30</f>
        <v>0</v>
      </c>
      <c r="K41" s="68">
        <f t="shared" si="23"/>
        <v>55.143333333333331</v>
      </c>
      <c r="L41" s="69">
        <f t="shared" si="23"/>
        <v>0</v>
      </c>
      <c r="M41" s="68">
        <f t="shared" si="23"/>
        <v>161.58333333333334</v>
      </c>
      <c r="N41" s="69">
        <f t="shared" si="23"/>
        <v>0</v>
      </c>
      <c r="O41" s="68">
        <f t="shared" si="23"/>
        <v>2272.3049999999998</v>
      </c>
      <c r="P41" s="69">
        <f t="shared" si="23"/>
        <v>2656.6666599999999</v>
      </c>
      <c r="Q41" s="68">
        <f t="shared" si="23"/>
        <v>10779.331666666667</v>
      </c>
      <c r="R41" s="69">
        <f t="shared" si="23"/>
        <v>11156.666589999999</v>
      </c>
      <c r="S41" s="68">
        <f t="shared" si="23"/>
        <v>0</v>
      </c>
      <c r="T41" s="69">
        <f t="shared" si="23"/>
        <v>66.666659999999993</v>
      </c>
      <c r="U41" s="68">
        <f t="shared" si="23"/>
        <v>10779.331666666667</v>
      </c>
      <c r="V41" s="69">
        <f t="shared" si="23"/>
        <v>11223.333250000001</v>
      </c>
      <c r="W41" s="180" t="s">
        <v>17</v>
      </c>
      <c r="X41" s="102"/>
      <c r="Y41" s="103"/>
      <c r="Z41" s="104"/>
    </row>
    <row r="42" spans="1:26" ht="20.100000000000001" customHeight="1">
      <c r="A42" s="75" t="s">
        <v>18</v>
      </c>
      <c r="B42" s="76"/>
      <c r="C42" s="77">
        <f>SUM(C40-D40)</f>
        <v>15571.399999999994</v>
      </c>
      <c r="D42" s="78"/>
      <c r="E42" s="77">
        <f>SUM(E40-F40)</f>
        <v>-5213.2979999999952</v>
      </c>
      <c r="F42" s="78"/>
      <c r="G42" s="77">
        <f>SUM(G40-H40)</f>
        <v>-16649.099900000008</v>
      </c>
      <c r="H42" s="78"/>
      <c r="I42" s="77">
        <f>SUM(I40-J40)</f>
        <v>0</v>
      </c>
      <c r="J42" s="78"/>
      <c r="K42" s="77">
        <f>SUM(K40-L40)</f>
        <v>1654.3</v>
      </c>
      <c r="L42" s="78"/>
      <c r="M42" s="77">
        <f>SUM(M40-N40)</f>
        <v>4847.5</v>
      </c>
      <c r="N42" s="78"/>
      <c r="O42" s="77">
        <f>SUM(O40-P40)</f>
        <v>-11530.849799999996</v>
      </c>
      <c r="P42" s="78"/>
      <c r="Q42" s="100">
        <f>SUM(Q40-R40)</f>
        <v>-11320.047699999937</v>
      </c>
      <c r="R42" s="78"/>
      <c r="S42" s="77">
        <f>SUM(S40-T40)</f>
        <v>-1999.9997999999996</v>
      </c>
      <c r="T42" s="78"/>
      <c r="U42" s="115">
        <f>SUM(U40-V40)</f>
        <v>-13320.047500000044</v>
      </c>
      <c r="V42" s="116"/>
      <c r="Y42" s="2"/>
      <c r="Z42" s="2"/>
    </row>
    <row r="43" spans="1:26" ht="20.100000000000001" customHeight="1" thickBot="1">
      <c r="A43" s="79" t="s">
        <v>19</v>
      </c>
      <c r="B43" s="80"/>
      <c r="C43" s="99">
        <f>SUM(100/D40*C40)</f>
        <v>110.38093333333333</v>
      </c>
      <c r="D43" s="81"/>
      <c r="E43" s="99">
        <f>SUM(100/F40*E40)</f>
        <v>93.483377337084434</v>
      </c>
      <c r="F43" s="81"/>
      <c r="G43" s="99">
        <f>SUM(100/H40*G40)</f>
        <v>33.403600133614383</v>
      </c>
      <c r="H43" s="81"/>
      <c r="I43" s="99" t="e">
        <f>SUM(100/J40*I40)</f>
        <v>#DIV/0!</v>
      </c>
      <c r="J43" s="81"/>
      <c r="K43" s="99" t="e">
        <f>SUM(100/L40*K40)</f>
        <v>#DIV/0!</v>
      </c>
      <c r="L43" s="81"/>
      <c r="M43" s="99" t="e">
        <f>SUM(100/N40*M40)</f>
        <v>#DIV/0!</v>
      </c>
      <c r="N43" s="81"/>
      <c r="O43" s="99">
        <f>SUM(100/P40*O40)</f>
        <v>85.532183401586408</v>
      </c>
      <c r="P43" s="81"/>
      <c r="Q43" s="101">
        <f>SUM(100/R40*Q40)</f>
        <v>96.617852471529929</v>
      </c>
      <c r="R43" s="81"/>
      <c r="S43" s="99">
        <f>SUM(100/T40*S40)</f>
        <v>0</v>
      </c>
      <c r="T43" s="81"/>
      <c r="U43" s="117">
        <f>SUM(100/V40*U40)</f>
        <v>96.043941907068159</v>
      </c>
      <c r="V43" s="118"/>
      <c r="Y43" s="2"/>
      <c r="Z43" s="2"/>
    </row>
    <row r="47" spans="1:26">
      <c r="O47" s="251">
        <f>SUM(O33:O38)</f>
        <v>16980.400000000001</v>
      </c>
    </row>
  </sheetData>
  <mergeCells count="13">
    <mergeCell ref="Q3:R3"/>
    <mergeCell ref="S3:T3"/>
    <mergeCell ref="U3:V3"/>
    <mergeCell ref="W3:Z3"/>
    <mergeCell ref="X4:Y4"/>
    <mergeCell ref="O3:P3"/>
    <mergeCell ref="H1:K1"/>
    <mergeCell ref="C3:D3"/>
    <mergeCell ref="E3:F3"/>
    <mergeCell ref="G3:H3"/>
    <mergeCell ref="K3:L3"/>
    <mergeCell ref="M3:N3"/>
    <mergeCell ref="I3:J3"/>
  </mergeCells>
  <pageMargins left="0.59055118110236227" right="0.59055118110236227" top="1.1811023622047245" bottom="0.59055118110236227" header="0.11811023622047245" footer="0.31496062992125984"/>
  <pageSetup paperSize="9" scale="51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44"/>
  <sheetViews>
    <sheetView zoomScale="80" zoomScaleNormal="80" workbookViewId="0">
      <pane ySplit="4" topLeftCell="A14" activePane="bottomLeft" state="frozen"/>
      <selection pane="bottomLeft" activeCell="A42" sqref="A42:XFD42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3" width="12.28515625" style="2" bestFit="1" customWidth="1"/>
    <col min="4" max="4" width="18.28515625" style="2" bestFit="1" customWidth="1"/>
    <col min="5" max="5" width="12.28515625" style="2" bestFit="1" customWidth="1"/>
    <col min="6" max="6" width="13" style="2" bestFit="1" customWidth="1"/>
    <col min="7" max="10" width="11.7109375" style="6" customWidth="1"/>
    <col min="11" max="11" width="12.28515625" style="2" bestFit="1" customWidth="1"/>
    <col min="12" max="12" width="13" style="2" bestFit="1" customWidth="1"/>
    <col min="13" max="14" width="11.7109375" style="2" customWidth="1"/>
    <col min="15" max="15" width="12.28515625" style="2" bestFit="1" customWidth="1"/>
    <col min="16" max="16" width="13" style="2" bestFit="1" customWidth="1"/>
    <col min="17" max="17" width="12.7109375" style="2" customWidth="1"/>
    <col min="18" max="18" width="14.140625" style="2" bestFit="1" customWidth="1"/>
    <col min="19" max="20" width="11.7109375" style="2" customWidth="1"/>
    <col min="21" max="22" width="14.140625" style="2" bestFit="1" customWidth="1"/>
    <col min="23" max="23" width="18.7109375" style="2" customWidth="1"/>
    <col min="24" max="24" width="5.7109375" style="2" customWidth="1"/>
    <col min="25" max="25" width="5.140625" style="4" customWidth="1"/>
    <col min="26" max="26" width="32.7109375" style="4" bestFit="1" customWidth="1"/>
    <col min="27" max="16384" width="11.42578125" style="2"/>
  </cols>
  <sheetData>
    <row r="1" spans="1:26" ht="34.15" customHeight="1">
      <c r="A1" s="108" t="s">
        <v>56</v>
      </c>
      <c r="G1" s="2"/>
      <c r="H1" s="307">
        <v>44682</v>
      </c>
      <c r="I1" s="307"/>
      <c r="J1" s="307"/>
      <c r="K1" s="307"/>
    </row>
    <row r="2" spans="1:26" ht="21" thickBot="1">
      <c r="A2" s="109"/>
    </row>
    <row r="3" spans="1:26" s="8" customFormat="1" ht="36" customHeight="1" thickBot="1">
      <c r="A3" s="7"/>
      <c r="C3" s="308" t="s">
        <v>20</v>
      </c>
      <c r="D3" s="309"/>
      <c r="E3" s="308" t="s">
        <v>23</v>
      </c>
      <c r="F3" s="309"/>
      <c r="G3" s="308" t="s">
        <v>24</v>
      </c>
      <c r="H3" s="309"/>
      <c r="I3" s="308" t="s">
        <v>53</v>
      </c>
      <c r="J3" s="309"/>
      <c r="K3" s="308" t="s">
        <v>25</v>
      </c>
      <c r="L3" s="309"/>
      <c r="M3" s="308" t="s">
        <v>30</v>
      </c>
      <c r="N3" s="309"/>
      <c r="O3" s="316" t="s">
        <v>2</v>
      </c>
      <c r="P3" s="316"/>
      <c r="Q3" s="310" t="s">
        <v>29</v>
      </c>
      <c r="R3" s="311"/>
      <c r="S3" s="308" t="s">
        <v>26</v>
      </c>
      <c r="T3" s="309"/>
      <c r="U3" s="312" t="s">
        <v>27</v>
      </c>
      <c r="V3" s="313"/>
      <c r="W3" s="308" t="s">
        <v>0</v>
      </c>
      <c r="X3" s="316"/>
      <c r="Y3" s="316"/>
      <c r="Z3" s="309"/>
    </row>
    <row r="4" spans="1:26" s="4" customFormat="1" ht="18.600000000000001" customHeight="1">
      <c r="A4" s="110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22</v>
      </c>
      <c r="N4" s="12" t="s">
        <v>21</v>
      </c>
      <c r="O4" s="87" t="s">
        <v>22</v>
      </c>
      <c r="P4" s="12" t="s">
        <v>21</v>
      </c>
      <c r="Q4" s="87" t="s">
        <v>22</v>
      </c>
      <c r="R4" s="12" t="s">
        <v>21</v>
      </c>
      <c r="S4" s="11" t="s">
        <v>22</v>
      </c>
      <c r="T4" s="12" t="s">
        <v>21</v>
      </c>
      <c r="U4" s="111" t="s">
        <v>22</v>
      </c>
      <c r="V4" s="112" t="s">
        <v>21</v>
      </c>
      <c r="W4" s="13" t="s">
        <v>3</v>
      </c>
      <c r="X4" s="314" t="s">
        <v>4</v>
      </c>
      <c r="Y4" s="315"/>
      <c r="Z4" s="14" t="s">
        <v>5</v>
      </c>
    </row>
    <row r="5" spans="1:26" ht="18.600000000000001" customHeight="1">
      <c r="A5" s="23">
        <v>1</v>
      </c>
      <c r="B5" s="24" t="s">
        <v>9</v>
      </c>
      <c r="C5" s="25">
        <v>7708.4</v>
      </c>
      <c r="D5" s="26">
        <v>3709.6774099999998</v>
      </c>
      <c r="E5" s="25">
        <v>4619.5</v>
      </c>
      <c r="F5" s="27">
        <v>6129.0322580000002</v>
      </c>
      <c r="G5" s="28">
        <v>822</v>
      </c>
      <c r="H5" s="27">
        <v>1129.03225</v>
      </c>
      <c r="I5" s="28">
        <v>0</v>
      </c>
      <c r="J5" s="27">
        <v>387.09676999999999</v>
      </c>
      <c r="K5" s="25">
        <v>0</v>
      </c>
      <c r="L5" s="26">
        <v>3548.3870959999999</v>
      </c>
      <c r="M5" s="25">
        <v>0</v>
      </c>
      <c r="N5" s="27">
        <v>1354.8387090000001</v>
      </c>
      <c r="O5" s="25">
        <v>1910.1</v>
      </c>
      <c r="P5" s="26">
        <v>5366.9354800000001</v>
      </c>
      <c r="Q5" s="188">
        <f>SUM(C5+E5+G5+I5+K5+M5+O5)</f>
        <v>15060</v>
      </c>
      <c r="R5" s="93">
        <f>SUM(D5+F5+H5+J5+L5+N5+P5)</f>
        <v>21624.999972999998</v>
      </c>
      <c r="S5" s="25"/>
      <c r="T5" s="26">
        <v>967.74193500000001</v>
      </c>
      <c r="U5" s="113">
        <f>SUM(Q5+S5)</f>
        <v>15060</v>
      </c>
      <c r="V5" s="114">
        <f>SUM(R5+T5)</f>
        <v>22592.741907999996</v>
      </c>
      <c r="W5" s="45" t="s">
        <v>60</v>
      </c>
      <c r="X5" s="46">
        <v>18</v>
      </c>
      <c r="Y5" s="21" t="s">
        <v>7</v>
      </c>
      <c r="Z5" s="22"/>
    </row>
    <row r="6" spans="1:26" ht="18.600000000000001" customHeight="1">
      <c r="A6" s="33" t="s">
        <v>10</v>
      </c>
      <c r="B6" s="34">
        <v>18</v>
      </c>
      <c r="C6" s="35">
        <f t="shared" ref="C6:V6" si="0">SUM(C5:C5)</f>
        <v>7708.4</v>
      </c>
      <c r="D6" s="36">
        <f t="shared" si="0"/>
        <v>3709.6774099999998</v>
      </c>
      <c r="E6" s="35">
        <f t="shared" si="0"/>
        <v>4619.5</v>
      </c>
      <c r="F6" s="37">
        <f t="shared" si="0"/>
        <v>6129.0322580000002</v>
      </c>
      <c r="G6" s="38">
        <f t="shared" si="0"/>
        <v>822</v>
      </c>
      <c r="H6" s="37">
        <f t="shared" si="0"/>
        <v>1129.03225</v>
      </c>
      <c r="I6" s="38">
        <f t="shared" si="0"/>
        <v>0</v>
      </c>
      <c r="J6" s="37">
        <f t="shared" si="0"/>
        <v>387.09676999999999</v>
      </c>
      <c r="K6" s="35">
        <f t="shared" si="0"/>
        <v>0</v>
      </c>
      <c r="L6" s="36">
        <f t="shared" si="0"/>
        <v>3548.3870959999999</v>
      </c>
      <c r="M6" s="35">
        <f t="shared" si="0"/>
        <v>0</v>
      </c>
      <c r="N6" s="36">
        <f t="shared" si="0"/>
        <v>1354.8387090000001</v>
      </c>
      <c r="O6" s="35">
        <f t="shared" si="0"/>
        <v>1910.1</v>
      </c>
      <c r="P6" s="36">
        <f t="shared" si="0"/>
        <v>5366.9354800000001</v>
      </c>
      <c r="Q6" s="35">
        <f t="shared" si="0"/>
        <v>15060</v>
      </c>
      <c r="R6" s="36">
        <f t="shared" si="0"/>
        <v>21624.999972999998</v>
      </c>
      <c r="S6" s="35">
        <f t="shared" si="0"/>
        <v>0</v>
      </c>
      <c r="T6" s="36">
        <f t="shared" si="0"/>
        <v>967.74193500000001</v>
      </c>
      <c r="U6" s="35">
        <f t="shared" si="0"/>
        <v>15060</v>
      </c>
      <c r="V6" s="36">
        <f t="shared" si="0"/>
        <v>22592.741907999996</v>
      </c>
      <c r="W6" s="39" t="s">
        <v>11</v>
      </c>
      <c r="X6" s="40">
        <f>SUM(X5:X5)/2</f>
        <v>9</v>
      </c>
      <c r="Y6" s="41" t="s">
        <v>7</v>
      </c>
      <c r="Z6" s="42"/>
    </row>
    <row r="7" spans="1:26" s="43" customFormat="1" ht="18.600000000000001" customHeight="1">
      <c r="A7" s="44">
        <f>SUM(A5+1)</f>
        <v>2</v>
      </c>
      <c r="B7" s="15" t="s">
        <v>12</v>
      </c>
      <c r="C7" s="49">
        <v>1826.7</v>
      </c>
      <c r="D7" s="246">
        <v>3709.6774099999998</v>
      </c>
      <c r="E7" s="49">
        <v>2752.5</v>
      </c>
      <c r="F7" s="248">
        <v>6129.0322580000002</v>
      </c>
      <c r="G7" s="19">
        <v>265.60000000000002</v>
      </c>
      <c r="H7" s="248">
        <v>1129.03225</v>
      </c>
      <c r="I7" s="19">
        <v>0</v>
      </c>
      <c r="J7" s="248">
        <v>387.09676999999999</v>
      </c>
      <c r="K7" s="16">
        <v>0</v>
      </c>
      <c r="L7" s="246">
        <v>3548.3870959999999</v>
      </c>
      <c r="M7" s="16">
        <v>0</v>
      </c>
      <c r="N7" s="248">
        <v>1354.8387090000001</v>
      </c>
      <c r="O7" s="16">
        <v>2316.8000000000002</v>
      </c>
      <c r="P7" s="26">
        <v>5366.9354800000001</v>
      </c>
      <c r="Q7" s="94">
        <f t="shared" ref="Q7:R13" si="1">SUM(C7+E7+G7+I7+K7+M7+O7)</f>
        <v>7161.6</v>
      </c>
      <c r="R7" s="92">
        <f t="shared" si="1"/>
        <v>21624.999972999998</v>
      </c>
      <c r="S7" s="16">
        <v>0</v>
      </c>
      <c r="T7" s="246">
        <v>967.74193500000001</v>
      </c>
      <c r="U7" s="113">
        <f t="shared" ref="U7:V13" si="2">SUM(Q7+S7)</f>
        <v>7161.6</v>
      </c>
      <c r="V7" s="114">
        <f t="shared" si="2"/>
        <v>22592.741907999996</v>
      </c>
      <c r="W7" s="45" t="s">
        <v>60</v>
      </c>
      <c r="X7" s="46">
        <v>18</v>
      </c>
      <c r="Y7" s="21" t="s">
        <v>7</v>
      </c>
      <c r="Z7" s="22"/>
    </row>
    <row r="8" spans="1:26" ht="18.600000000000001" customHeight="1">
      <c r="A8" s="47">
        <f t="shared" ref="A8:A13" si="3">SUM(A7+1)</f>
        <v>3</v>
      </c>
      <c r="B8" s="15" t="s">
        <v>13</v>
      </c>
      <c r="C8" s="16">
        <v>4973.8</v>
      </c>
      <c r="D8" s="246">
        <v>3709.6774099999998</v>
      </c>
      <c r="E8" s="16">
        <v>1579.1</v>
      </c>
      <c r="F8" s="248">
        <v>6129.0322580000002</v>
      </c>
      <c r="G8" s="19">
        <v>132.1</v>
      </c>
      <c r="H8" s="248">
        <v>1129.03225</v>
      </c>
      <c r="I8" s="19">
        <v>0</v>
      </c>
      <c r="J8" s="248">
        <v>387.09676999999999</v>
      </c>
      <c r="K8" s="16">
        <v>0</v>
      </c>
      <c r="L8" s="246">
        <v>3548.3870959999999</v>
      </c>
      <c r="M8" s="16">
        <v>0</v>
      </c>
      <c r="N8" s="248">
        <v>1354.8387090000001</v>
      </c>
      <c r="O8" s="16">
        <v>1846.9</v>
      </c>
      <c r="P8" s="26">
        <v>5366.9354800000001</v>
      </c>
      <c r="Q8" s="94">
        <f t="shared" si="1"/>
        <v>8531.9</v>
      </c>
      <c r="R8" s="92">
        <f t="shared" si="1"/>
        <v>21624.999972999998</v>
      </c>
      <c r="S8" s="16">
        <v>0</v>
      </c>
      <c r="T8" s="246">
        <v>967.74193500000001</v>
      </c>
      <c r="U8" s="113">
        <f t="shared" si="2"/>
        <v>8531.9</v>
      </c>
      <c r="V8" s="114">
        <f t="shared" si="2"/>
        <v>22592.741907999996</v>
      </c>
      <c r="W8" s="45" t="s">
        <v>59</v>
      </c>
      <c r="X8" s="46">
        <v>18</v>
      </c>
      <c r="Y8" s="21" t="s">
        <v>7</v>
      </c>
      <c r="Z8" s="22"/>
    </row>
    <row r="9" spans="1:26" ht="18.600000000000001" customHeight="1">
      <c r="A9" s="47">
        <f t="shared" si="3"/>
        <v>4</v>
      </c>
      <c r="B9" s="15" t="s">
        <v>14</v>
      </c>
      <c r="C9" s="16">
        <v>4779.5</v>
      </c>
      <c r="D9" s="246">
        <v>3709.6774099999998</v>
      </c>
      <c r="E9" s="16">
        <v>1125.0999999999999</v>
      </c>
      <c r="F9" s="248">
        <v>6129.0322580000002</v>
      </c>
      <c r="G9" s="19">
        <v>250.8</v>
      </c>
      <c r="H9" s="248">
        <v>1129.03225</v>
      </c>
      <c r="I9" s="19">
        <v>0</v>
      </c>
      <c r="J9" s="248">
        <v>387.09676999999999</v>
      </c>
      <c r="K9" s="16">
        <v>0</v>
      </c>
      <c r="L9" s="246">
        <v>3548.3870959999999</v>
      </c>
      <c r="M9" s="16">
        <v>290.10000000000002</v>
      </c>
      <c r="N9" s="248">
        <v>1354.8387090000001</v>
      </c>
      <c r="O9" s="16">
        <v>2325.9</v>
      </c>
      <c r="P9" s="26">
        <v>5366.9354800000001</v>
      </c>
      <c r="Q9" s="94">
        <f t="shared" si="1"/>
        <v>8771.4000000000015</v>
      </c>
      <c r="R9" s="92">
        <f t="shared" si="1"/>
        <v>21624.999972999998</v>
      </c>
      <c r="S9" s="16">
        <v>0</v>
      </c>
      <c r="T9" s="246">
        <v>967.74193500000001</v>
      </c>
      <c r="U9" s="113">
        <f t="shared" si="2"/>
        <v>8771.4000000000015</v>
      </c>
      <c r="V9" s="114">
        <f t="shared" si="2"/>
        <v>22592.741907999996</v>
      </c>
      <c r="W9" s="45"/>
      <c r="X9" s="46"/>
      <c r="Y9" s="21" t="s">
        <v>7</v>
      </c>
      <c r="Z9" s="22"/>
    </row>
    <row r="10" spans="1:26" ht="18.600000000000001" customHeight="1">
      <c r="A10" s="47">
        <f t="shared" si="3"/>
        <v>5</v>
      </c>
      <c r="B10" s="15" t="s">
        <v>15</v>
      </c>
      <c r="C10" s="16">
        <v>4150.8999999999996</v>
      </c>
      <c r="D10" s="246">
        <v>3709.6774099999998</v>
      </c>
      <c r="E10" s="16">
        <v>0</v>
      </c>
      <c r="F10" s="248">
        <v>6129.0322580000002</v>
      </c>
      <c r="G10" s="19">
        <v>0</v>
      </c>
      <c r="H10" s="248">
        <v>1129.03225</v>
      </c>
      <c r="I10" s="19">
        <v>0</v>
      </c>
      <c r="J10" s="248">
        <v>387.09676999999999</v>
      </c>
      <c r="K10" s="16">
        <v>1560.5</v>
      </c>
      <c r="L10" s="246">
        <v>3548.3870959999999</v>
      </c>
      <c r="M10" s="16">
        <v>152.5</v>
      </c>
      <c r="N10" s="248">
        <v>1354.8387090000001</v>
      </c>
      <c r="O10" s="16">
        <v>3327.6</v>
      </c>
      <c r="P10" s="26">
        <v>5366.9354800000001</v>
      </c>
      <c r="Q10" s="94">
        <f t="shared" si="1"/>
        <v>9191.5</v>
      </c>
      <c r="R10" s="92">
        <f t="shared" si="1"/>
        <v>21624.999972999998</v>
      </c>
      <c r="S10" s="16">
        <v>0</v>
      </c>
      <c r="T10" s="246">
        <v>967.74193500000001</v>
      </c>
      <c r="U10" s="113">
        <f t="shared" si="2"/>
        <v>9191.5</v>
      </c>
      <c r="V10" s="114">
        <f t="shared" si="2"/>
        <v>22592.741907999996</v>
      </c>
      <c r="W10" s="45"/>
      <c r="X10" s="46"/>
      <c r="Y10" s="21" t="s">
        <v>7</v>
      </c>
      <c r="Z10" s="22"/>
    </row>
    <row r="11" spans="1:26" ht="18.600000000000001" customHeight="1">
      <c r="A11" s="47">
        <f t="shared" si="3"/>
        <v>6</v>
      </c>
      <c r="B11" s="15" t="s">
        <v>6</v>
      </c>
      <c r="C11" s="16">
        <v>6448.6</v>
      </c>
      <c r="D11" s="246">
        <v>3709.6774099999998</v>
      </c>
      <c r="E11" s="16">
        <v>187.4</v>
      </c>
      <c r="F11" s="248">
        <v>6129.0322580000002</v>
      </c>
      <c r="G11" s="19">
        <v>64</v>
      </c>
      <c r="H11" s="248">
        <v>1129.03225</v>
      </c>
      <c r="I11" s="19">
        <v>0</v>
      </c>
      <c r="J11" s="248">
        <v>387.09676999999999</v>
      </c>
      <c r="K11" s="16">
        <v>20779.5</v>
      </c>
      <c r="L11" s="246">
        <v>3548.3870959999999</v>
      </c>
      <c r="M11" s="16">
        <v>2319.9</v>
      </c>
      <c r="N11" s="248">
        <v>1354.8387090000001</v>
      </c>
      <c r="O11" s="16">
        <v>5834.2</v>
      </c>
      <c r="P11" s="26">
        <v>5366.9354800000001</v>
      </c>
      <c r="Q11" s="94">
        <f t="shared" si="1"/>
        <v>35633.599999999999</v>
      </c>
      <c r="R11" s="92">
        <f t="shared" si="1"/>
        <v>21624.999972999998</v>
      </c>
      <c r="S11" s="16">
        <v>0</v>
      </c>
      <c r="T11" s="246">
        <v>967.74193500000001</v>
      </c>
      <c r="U11" s="113">
        <f t="shared" si="2"/>
        <v>35633.599999999999</v>
      </c>
      <c r="V11" s="114">
        <f t="shared" si="2"/>
        <v>22592.741907999996</v>
      </c>
      <c r="W11" s="45"/>
      <c r="X11" s="46"/>
      <c r="Y11" s="21" t="s">
        <v>7</v>
      </c>
      <c r="Z11" s="22" t="s">
        <v>77</v>
      </c>
    </row>
    <row r="12" spans="1:26" ht="18.600000000000001" customHeight="1">
      <c r="A12" s="23">
        <f t="shared" si="3"/>
        <v>7</v>
      </c>
      <c r="B12" s="24" t="s">
        <v>8</v>
      </c>
      <c r="C12" s="25">
        <v>11008.5</v>
      </c>
      <c r="D12" s="26">
        <v>3709.6774099999998</v>
      </c>
      <c r="E12" s="25">
        <v>325.7</v>
      </c>
      <c r="F12" s="27">
        <v>6129.0322580000002</v>
      </c>
      <c r="G12" s="28">
        <v>534.1</v>
      </c>
      <c r="H12" s="27">
        <v>1129.03225</v>
      </c>
      <c r="I12" s="28">
        <v>2876</v>
      </c>
      <c r="J12" s="27">
        <v>387.09676999999999</v>
      </c>
      <c r="K12" s="25">
        <v>6598.7</v>
      </c>
      <c r="L12" s="26">
        <v>3548.3870959999999</v>
      </c>
      <c r="M12" s="25">
        <v>0</v>
      </c>
      <c r="N12" s="27">
        <v>1354.8387090000001</v>
      </c>
      <c r="O12" s="25">
        <v>3884.8</v>
      </c>
      <c r="P12" s="26">
        <v>5366.9354800000001</v>
      </c>
      <c r="Q12" s="188">
        <f t="shared" si="1"/>
        <v>25227.8</v>
      </c>
      <c r="R12" s="93">
        <f t="shared" si="1"/>
        <v>21624.999972999998</v>
      </c>
      <c r="S12" s="25">
        <v>0</v>
      </c>
      <c r="T12" s="26">
        <v>967.74193500000001</v>
      </c>
      <c r="U12" s="95">
        <f t="shared" si="2"/>
        <v>25227.8</v>
      </c>
      <c r="V12" s="98">
        <f t="shared" si="2"/>
        <v>22592.741907999996</v>
      </c>
      <c r="W12" s="29"/>
      <c r="X12" s="30"/>
      <c r="Y12" s="31" t="s">
        <v>7</v>
      </c>
      <c r="Z12" s="32"/>
    </row>
    <row r="13" spans="1:26" ht="18.600000000000001" customHeight="1">
      <c r="A13" s="23">
        <f t="shared" si="3"/>
        <v>8</v>
      </c>
      <c r="B13" s="24" t="s">
        <v>9</v>
      </c>
      <c r="C13" s="25">
        <v>18314.8</v>
      </c>
      <c r="D13" s="26">
        <v>3709.6774099999998</v>
      </c>
      <c r="E13" s="25">
        <v>1889.7</v>
      </c>
      <c r="F13" s="27">
        <v>6129.0322580000002</v>
      </c>
      <c r="G13" s="28">
        <v>283.60000000000002</v>
      </c>
      <c r="H13" s="27">
        <v>1129.03225</v>
      </c>
      <c r="I13" s="28">
        <v>0</v>
      </c>
      <c r="J13" s="27">
        <v>387.09676999999999</v>
      </c>
      <c r="K13" s="25">
        <v>5559.7</v>
      </c>
      <c r="L13" s="26">
        <v>3548.3870959999999</v>
      </c>
      <c r="M13" s="25">
        <v>0</v>
      </c>
      <c r="N13" s="27">
        <v>1354.8387090000001</v>
      </c>
      <c r="O13" s="25">
        <v>1165.8</v>
      </c>
      <c r="P13" s="26">
        <v>5366.9354800000001</v>
      </c>
      <c r="Q13" s="188">
        <f t="shared" si="1"/>
        <v>27213.599999999999</v>
      </c>
      <c r="R13" s="93">
        <f t="shared" si="1"/>
        <v>21624.999972999998</v>
      </c>
      <c r="S13" s="25">
        <v>1110.5999999999999</v>
      </c>
      <c r="T13" s="26">
        <v>967.74193500000001</v>
      </c>
      <c r="U13" s="95">
        <f t="shared" si="2"/>
        <v>28324.199999999997</v>
      </c>
      <c r="V13" s="98">
        <f t="shared" si="2"/>
        <v>22592.741907999996</v>
      </c>
      <c r="W13" s="29"/>
      <c r="X13" s="30"/>
      <c r="Y13" s="31" t="s">
        <v>7</v>
      </c>
      <c r="Z13" s="32" t="s">
        <v>78</v>
      </c>
    </row>
    <row r="14" spans="1:26" ht="18.600000000000001" customHeight="1">
      <c r="A14" s="33" t="s">
        <v>10</v>
      </c>
      <c r="B14" s="34">
        <f>SUM(B6+1)</f>
        <v>19</v>
      </c>
      <c r="C14" s="35">
        <f t="shared" ref="C14:V14" si="4">SUM(C7:C13)</f>
        <v>51502.8</v>
      </c>
      <c r="D14" s="36">
        <f t="shared" si="4"/>
        <v>25967.741869999998</v>
      </c>
      <c r="E14" s="35">
        <f t="shared" si="4"/>
        <v>7859.5</v>
      </c>
      <c r="F14" s="37">
        <f t="shared" si="4"/>
        <v>42903.225806000002</v>
      </c>
      <c r="G14" s="38">
        <f t="shared" si="4"/>
        <v>1530.1999999999998</v>
      </c>
      <c r="H14" s="37">
        <f t="shared" si="4"/>
        <v>7903.2257500000005</v>
      </c>
      <c r="I14" s="38">
        <f>SUM(I7:I13)</f>
        <v>2876</v>
      </c>
      <c r="J14" s="37">
        <f>SUM(J7:J13)</f>
        <v>2709.6773900000003</v>
      </c>
      <c r="K14" s="35">
        <f t="shared" si="4"/>
        <v>34498.400000000001</v>
      </c>
      <c r="L14" s="36">
        <f t="shared" si="4"/>
        <v>24838.709671999997</v>
      </c>
      <c r="M14" s="35">
        <f t="shared" si="4"/>
        <v>2762.5</v>
      </c>
      <c r="N14" s="36">
        <f t="shared" si="4"/>
        <v>9483.8709629999994</v>
      </c>
      <c r="O14" s="35">
        <f t="shared" si="4"/>
        <v>20702</v>
      </c>
      <c r="P14" s="36">
        <f t="shared" si="4"/>
        <v>37568.548360000001</v>
      </c>
      <c r="Q14" s="35">
        <f t="shared" si="4"/>
        <v>121731.4</v>
      </c>
      <c r="R14" s="36">
        <f t="shared" si="4"/>
        <v>151374.99981099999</v>
      </c>
      <c r="S14" s="35">
        <f t="shared" si="4"/>
        <v>1110.5999999999999</v>
      </c>
      <c r="T14" s="36">
        <f t="shared" si="4"/>
        <v>6774.1935450000001</v>
      </c>
      <c r="U14" s="35">
        <f t="shared" si="4"/>
        <v>122842</v>
      </c>
      <c r="V14" s="36">
        <f t="shared" si="4"/>
        <v>158149.19335599997</v>
      </c>
      <c r="W14" s="39" t="s">
        <v>11</v>
      </c>
      <c r="X14" s="40">
        <f>SUM(X7:X13)/7</f>
        <v>5.1428571428571432</v>
      </c>
      <c r="Y14" s="41" t="s">
        <v>7</v>
      </c>
      <c r="Z14" s="42"/>
    </row>
    <row r="15" spans="1:26" s="43" customFormat="1" ht="18.600000000000001" customHeight="1">
      <c r="A15" s="44">
        <f>SUM(A13+1)</f>
        <v>9</v>
      </c>
      <c r="B15" s="15" t="s">
        <v>12</v>
      </c>
      <c r="C15" s="16">
        <v>2654.5</v>
      </c>
      <c r="D15" s="246">
        <v>3709.6774099999998</v>
      </c>
      <c r="E15" s="20">
        <v>5141.6000000000004</v>
      </c>
      <c r="F15" s="248">
        <v>6129.0322580000002</v>
      </c>
      <c r="G15" s="19">
        <v>568.4</v>
      </c>
      <c r="H15" s="248">
        <v>1129.03225</v>
      </c>
      <c r="I15" s="19">
        <v>0</v>
      </c>
      <c r="J15" s="248">
        <v>387.09676999999999</v>
      </c>
      <c r="K15" s="16">
        <v>0</v>
      </c>
      <c r="L15" s="246">
        <v>3548.3870959999999</v>
      </c>
      <c r="M15" s="16">
        <v>0</v>
      </c>
      <c r="N15" s="248">
        <v>1354.8387090000001</v>
      </c>
      <c r="O15" s="16">
        <v>4006.8</v>
      </c>
      <c r="P15" s="26">
        <v>5366.9354800000001</v>
      </c>
      <c r="Q15" s="94">
        <f t="shared" ref="Q15:R21" si="5">SUM(C15+E15+G15+I15+K15+M15+O15)</f>
        <v>12371.3</v>
      </c>
      <c r="R15" s="92">
        <f t="shared" si="5"/>
        <v>21624.999972999998</v>
      </c>
      <c r="S15" s="16">
        <v>474.5</v>
      </c>
      <c r="T15" s="246">
        <v>967.74193500000001</v>
      </c>
      <c r="U15" s="113">
        <f t="shared" ref="U15:V21" si="6">SUM(Q15+S15)</f>
        <v>12845.8</v>
      </c>
      <c r="V15" s="114">
        <f t="shared" si="6"/>
        <v>22592.741907999996</v>
      </c>
      <c r="W15" s="50"/>
      <c r="X15" s="51"/>
      <c r="Y15" s="21" t="s">
        <v>7</v>
      </c>
      <c r="Z15" s="22"/>
    </row>
    <row r="16" spans="1:26" ht="18.600000000000001" customHeight="1">
      <c r="A16" s="47">
        <f t="shared" ref="A16:A21" si="7">SUM(A15+1)</f>
        <v>10</v>
      </c>
      <c r="B16" s="15" t="s">
        <v>13</v>
      </c>
      <c r="C16" s="16">
        <v>2660</v>
      </c>
      <c r="D16" s="246">
        <v>3709.6774099999998</v>
      </c>
      <c r="E16" s="20">
        <v>6834.9</v>
      </c>
      <c r="F16" s="248">
        <v>6129.0322580000002</v>
      </c>
      <c r="G16" s="19">
        <v>591.5</v>
      </c>
      <c r="H16" s="248">
        <v>1129.03225</v>
      </c>
      <c r="I16" s="19">
        <v>0</v>
      </c>
      <c r="J16" s="248">
        <v>387.09676999999999</v>
      </c>
      <c r="K16" s="16">
        <v>0</v>
      </c>
      <c r="L16" s="246">
        <v>3548.3870959999999</v>
      </c>
      <c r="M16" s="16">
        <v>6252.6</v>
      </c>
      <c r="N16" s="248">
        <v>1354.8387090000001</v>
      </c>
      <c r="O16" s="16">
        <v>3392</v>
      </c>
      <c r="P16" s="26">
        <v>5366.9354800000001</v>
      </c>
      <c r="Q16" s="94">
        <f t="shared" si="5"/>
        <v>19731</v>
      </c>
      <c r="R16" s="92">
        <f t="shared" si="5"/>
        <v>21624.999972999998</v>
      </c>
      <c r="S16" s="16">
        <v>1081</v>
      </c>
      <c r="T16" s="246">
        <v>967.74193500000001</v>
      </c>
      <c r="U16" s="113">
        <f t="shared" si="6"/>
        <v>20812</v>
      </c>
      <c r="V16" s="114">
        <f t="shared" si="6"/>
        <v>22592.741907999996</v>
      </c>
      <c r="W16" s="45"/>
      <c r="X16" s="46"/>
      <c r="Y16" s="21" t="s">
        <v>7</v>
      </c>
      <c r="Z16" s="22"/>
    </row>
    <row r="17" spans="1:26" ht="18.600000000000001" customHeight="1">
      <c r="A17" s="47">
        <f t="shared" si="7"/>
        <v>11</v>
      </c>
      <c r="B17" s="15" t="s">
        <v>14</v>
      </c>
      <c r="C17" s="16">
        <v>679.5</v>
      </c>
      <c r="D17" s="246">
        <v>3709.6774099999998</v>
      </c>
      <c r="E17" s="20">
        <v>10241</v>
      </c>
      <c r="F17" s="248">
        <v>6129.0322580000002</v>
      </c>
      <c r="G17" s="19">
        <v>698.9</v>
      </c>
      <c r="H17" s="248">
        <v>1129.03225</v>
      </c>
      <c r="I17" s="19">
        <v>0</v>
      </c>
      <c r="J17" s="248">
        <v>387.09676999999999</v>
      </c>
      <c r="K17" s="16">
        <v>7181.4</v>
      </c>
      <c r="L17" s="246">
        <v>3548.3870959999999</v>
      </c>
      <c r="M17" s="16">
        <v>2267.1</v>
      </c>
      <c r="N17" s="248">
        <v>1354.8387090000001</v>
      </c>
      <c r="O17" s="16">
        <v>3802.5</v>
      </c>
      <c r="P17" s="26">
        <v>5366.9354800000001</v>
      </c>
      <c r="Q17" s="94">
        <f t="shared" si="5"/>
        <v>24870.399999999998</v>
      </c>
      <c r="R17" s="92">
        <f t="shared" si="5"/>
        <v>21624.999972999998</v>
      </c>
      <c r="S17" s="16">
        <v>2963.5</v>
      </c>
      <c r="T17" s="246">
        <v>967.74193500000001</v>
      </c>
      <c r="U17" s="113">
        <f t="shared" si="6"/>
        <v>27833.899999999998</v>
      </c>
      <c r="V17" s="114">
        <f t="shared" si="6"/>
        <v>22592.741907999996</v>
      </c>
      <c r="W17" s="45"/>
      <c r="X17" s="46"/>
      <c r="Y17" s="21" t="s">
        <v>7</v>
      </c>
      <c r="Z17" s="22"/>
    </row>
    <row r="18" spans="1:26" ht="18.600000000000001" customHeight="1">
      <c r="A18" s="47">
        <f t="shared" si="7"/>
        <v>12</v>
      </c>
      <c r="B18" s="15" t="s">
        <v>15</v>
      </c>
      <c r="C18" s="16">
        <v>2936.1</v>
      </c>
      <c r="D18" s="246">
        <v>3709.6774099999998</v>
      </c>
      <c r="E18" s="20">
        <v>5912.2</v>
      </c>
      <c r="F18" s="248">
        <v>6129.0322580000002</v>
      </c>
      <c r="G18" s="19">
        <v>326.7</v>
      </c>
      <c r="H18" s="248">
        <v>1129.03225</v>
      </c>
      <c r="I18" s="19">
        <v>0</v>
      </c>
      <c r="J18" s="248">
        <v>387.09676999999999</v>
      </c>
      <c r="K18" s="16">
        <v>0</v>
      </c>
      <c r="L18" s="246">
        <v>3548.3870959999999</v>
      </c>
      <c r="M18" s="16">
        <v>2429.8000000000002</v>
      </c>
      <c r="N18" s="248">
        <v>1354.8387090000001</v>
      </c>
      <c r="O18" s="16">
        <v>2881</v>
      </c>
      <c r="P18" s="26">
        <v>5366.9354800000001</v>
      </c>
      <c r="Q18" s="94">
        <f t="shared" si="5"/>
        <v>14485.8</v>
      </c>
      <c r="R18" s="92">
        <f t="shared" si="5"/>
        <v>21624.999972999998</v>
      </c>
      <c r="S18" s="16">
        <v>699.6</v>
      </c>
      <c r="T18" s="246">
        <v>967.74193500000001</v>
      </c>
      <c r="U18" s="113">
        <f t="shared" si="6"/>
        <v>15185.4</v>
      </c>
      <c r="V18" s="114">
        <f t="shared" si="6"/>
        <v>22592.741907999996</v>
      </c>
      <c r="W18" s="45"/>
      <c r="X18" s="46"/>
      <c r="Y18" s="21" t="s">
        <v>7</v>
      </c>
      <c r="Z18" s="22"/>
    </row>
    <row r="19" spans="1:26" ht="18.600000000000001" customHeight="1">
      <c r="A19" s="47">
        <f t="shared" si="7"/>
        <v>13</v>
      </c>
      <c r="B19" s="15" t="s">
        <v>6</v>
      </c>
      <c r="C19" s="16">
        <v>7230.7</v>
      </c>
      <c r="D19" s="246">
        <v>3709.6774099999998</v>
      </c>
      <c r="E19" s="20">
        <v>4108</v>
      </c>
      <c r="F19" s="248">
        <v>6129.0322580000002</v>
      </c>
      <c r="G19" s="19">
        <v>322.5</v>
      </c>
      <c r="H19" s="248">
        <v>1129.03225</v>
      </c>
      <c r="I19" s="19">
        <v>1132</v>
      </c>
      <c r="J19" s="248">
        <v>387.09676999999999</v>
      </c>
      <c r="K19" s="16">
        <v>12807.2</v>
      </c>
      <c r="L19" s="246">
        <v>3548.3870959999999</v>
      </c>
      <c r="M19" s="16">
        <v>0</v>
      </c>
      <c r="N19" s="248">
        <v>1354.8387090000001</v>
      </c>
      <c r="O19" s="16">
        <v>3821.1</v>
      </c>
      <c r="P19" s="26">
        <v>5366.9354800000001</v>
      </c>
      <c r="Q19" s="94">
        <f t="shared" si="5"/>
        <v>29421.5</v>
      </c>
      <c r="R19" s="92">
        <f t="shared" si="5"/>
        <v>21624.999972999998</v>
      </c>
      <c r="S19" s="16">
        <v>0</v>
      </c>
      <c r="T19" s="246">
        <v>967.74193500000001</v>
      </c>
      <c r="U19" s="113">
        <f t="shared" si="6"/>
        <v>29421.5</v>
      </c>
      <c r="V19" s="114">
        <f t="shared" si="6"/>
        <v>22592.741907999996</v>
      </c>
      <c r="W19" s="45"/>
      <c r="X19" s="46"/>
      <c r="Y19" s="21" t="s">
        <v>7</v>
      </c>
      <c r="Z19" s="22"/>
    </row>
    <row r="20" spans="1:26" ht="18.600000000000001" customHeight="1">
      <c r="A20" s="23">
        <f t="shared" si="7"/>
        <v>14</v>
      </c>
      <c r="B20" s="24" t="s">
        <v>8</v>
      </c>
      <c r="C20" s="25">
        <v>2194.8000000000002</v>
      </c>
      <c r="D20" s="26">
        <v>3709.6774099999998</v>
      </c>
      <c r="E20" s="25">
        <v>13805.2</v>
      </c>
      <c r="F20" s="27">
        <v>6129.0322580000002</v>
      </c>
      <c r="G20" s="28">
        <v>1050.8</v>
      </c>
      <c r="H20" s="27">
        <v>1129.03225</v>
      </c>
      <c r="I20" s="28">
        <v>0</v>
      </c>
      <c r="J20" s="27">
        <v>387.09676999999999</v>
      </c>
      <c r="K20" s="25">
        <v>14739.8</v>
      </c>
      <c r="L20" s="26">
        <v>3548.3870959999999</v>
      </c>
      <c r="M20" s="25"/>
      <c r="N20" s="27">
        <v>1354.8387090000001</v>
      </c>
      <c r="O20" s="25">
        <v>6897.2</v>
      </c>
      <c r="P20" s="26">
        <v>5366.9354800000001</v>
      </c>
      <c r="Q20" s="188">
        <f t="shared" si="5"/>
        <v>38687.799999999996</v>
      </c>
      <c r="R20" s="93">
        <f t="shared" si="5"/>
        <v>21624.999972999998</v>
      </c>
      <c r="S20" s="25">
        <v>2050.8000000000002</v>
      </c>
      <c r="T20" s="26">
        <v>967.74193500000001</v>
      </c>
      <c r="U20" s="95">
        <f t="shared" si="6"/>
        <v>40738.6</v>
      </c>
      <c r="V20" s="98">
        <f t="shared" si="6"/>
        <v>22592.741907999996</v>
      </c>
      <c r="W20" s="29"/>
      <c r="X20" s="30"/>
      <c r="Y20" s="31" t="s">
        <v>7</v>
      </c>
      <c r="Z20" s="32"/>
    </row>
    <row r="21" spans="1:26" ht="18.600000000000001" customHeight="1">
      <c r="A21" s="23">
        <f t="shared" si="7"/>
        <v>15</v>
      </c>
      <c r="B21" s="24" t="s">
        <v>9</v>
      </c>
      <c r="C21" s="25">
        <v>2354.6</v>
      </c>
      <c r="D21" s="26">
        <v>3709.6774099999998</v>
      </c>
      <c r="E21" s="25">
        <v>18726.599999999999</v>
      </c>
      <c r="F21" s="27">
        <v>6129.0322580000002</v>
      </c>
      <c r="G21" s="28">
        <v>954.3</v>
      </c>
      <c r="H21" s="27">
        <v>1129.03225</v>
      </c>
      <c r="I21" s="28">
        <v>0</v>
      </c>
      <c r="J21" s="27">
        <v>387.09676999999999</v>
      </c>
      <c r="K21" s="25">
        <v>8823.2999999999993</v>
      </c>
      <c r="L21" s="26">
        <v>3548.3870959999999</v>
      </c>
      <c r="M21" s="25">
        <v>5558</v>
      </c>
      <c r="N21" s="27">
        <v>1354.8387090000001</v>
      </c>
      <c r="O21" s="25">
        <v>1907.2</v>
      </c>
      <c r="P21" s="26">
        <v>5366.9354800000001</v>
      </c>
      <c r="Q21" s="188">
        <f t="shared" si="5"/>
        <v>38323.999999999993</v>
      </c>
      <c r="R21" s="93">
        <f t="shared" si="5"/>
        <v>21624.999972999998</v>
      </c>
      <c r="S21" s="25">
        <v>4147</v>
      </c>
      <c r="T21" s="26">
        <v>967.74193500000001</v>
      </c>
      <c r="U21" s="95">
        <f t="shared" si="6"/>
        <v>42470.999999999993</v>
      </c>
      <c r="V21" s="98">
        <f t="shared" si="6"/>
        <v>22592.741907999996</v>
      </c>
      <c r="W21" s="29"/>
      <c r="X21" s="30"/>
      <c r="Y21" s="31" t="s">
        <v>7</v>
      </c>
      <c r="Z21" s="32"/>
    </row>
    <row r="22" spans="1:26" ht="18.600000000000001" customHeight="1">
      <c r="A22" s="33" t="s">
        <v>10</v>
      </c>
      <c r="B22" s="34">
        <f>SUM(B14+1)</f>
        <v>20</v>
      </c>
      <c r="C22" s="35">
        <f t="shared" ref="C22:V22" si="8">SUM(C15:C21)</f>
        <v>20710.199999999997</v>
      </c>
      <c r="D22" s="36">
        <f t="shared" si="8"/>
        <v>25967.741869999998</v>
      </c>
      <c r="E22" s="35">
        <f t="shared" si="8"/>
        <v>64769.5</v>
      </c>
      <c r="F22" s="37">
        <f t="shared" si="8"/>
        <v>42903.225806000002</v>
      </c>
      <c r="G22" s="38">
        <f t="shared" si="8"/>
        <v>4513.1000000000004</v>
      </c>
      <c r="H22" s="37">
        <f t="shared" si="8"/>
        <v>7903.2257500000005</v>
      </c>
      <c r="I22" s="38">
        <f>SUM(I15:I21)</f>
        <v>1132</v>
      </c>
      <c r="J22" s="37">
        <f>SUM(J15:J21)</f>
        <v>2709.6773900000003</v>
      </c>
      <c r="K22" s="35">
        <f t="shared" si="8"/>
        <v>43551.7</v>
      </c>
      <c r="L22" s="36">
        <f t="shared" si="8"/>
        <v>24838.709671999997</v>
      </c>
      <c r="M22" s="35">
        <f t="shared" si="8"/>
        <v>16507.5</v>
      </c>
      <c r="N22" s="36">
        <f t="shared" si="8"/>
        <v>9483.8709629999994</v>
      </c>
      <c r="O22" s="35">
        <f t="shared" si="8"/>
        <v>26707.8</v>
      </c>
      <c r="P22" s="36">
        <f t="shared" si="8"/>
        <v>37568.548360000001</v>
      </c>
      <c r="Q22" s="35">
        <f t="shared" si="8"/>
        <v>177891.8</v>
      </c>
      <c r="R22" s="36">
        <f t="shared" si="8"/>
        <v>151374.99981099999</v>
      </c>
      <c r="S22" s="35">
        <f t="shared" si="8"/>
        <v>11416.400000000001</v>
      </c>
      <c r="T22" s="36">
        <f t="shared" si="8"/>
        <v>6774.1935450000001</v>
      </c>
      <c r="U22" s="35">
        <f t="shared" si="8"/>
        <v>189308.19999999998</v>
      </c>
      <c r="V22" s="36">
        <f t="shared" si="8"/>
        <v>158149.19335599997</v>
      </c>
      <c r="W22" s="39" t="s">
        <v>11</v>
      </c>
      <c r="X22" s="40">
        <f>SUM(X15:X21)/7</f>
        <v>0</v>
      </c>
      <c r="Y22" s="41" t="s">
        <v>7</v>
      </c>
      <c r="Z22" s="42"/>
    </row>
    <row r="23" spans="1:26" s="43" customFormat="1" ht="18.600000000000001" customHeight="1">
      <c r="A23" s="44">
        <f>SUM(A21+1)</f>
        <v>16</v>
      </c>
      <c r="B23" s="15" t="s">
        <v>12</v>
      </c>
      <c r="C23" s="16">
        <v>1504.4</v>
      </c>
      <c r="D23" s="246">
        <v>3709.6774099999998</v>
      </c>
      <c r="E23" s="20">
        <v>8292</v>
      </c>
      <c r="F23" s="248">
        <v>6129.0322580000002</v>
      </c>
      <c r="G23" s="19">
        <v>146.19999999999999</v>
      </c>
      <c r="H23" s="248">
        <v>1129.03225</v>
      </c>
      <c r="I23" s="19">
        <v>0</v>
      </c>
      <c r="J23" s="248">
        <v>387.09676999999999</v>
      </c>
      <c r="K23" s="16">
        <v>0</v>
      </c>
      <c r="L23" s="246">
        <v>3548.3870959999999</v>
      </c>
      <c r="M23" s="16">
        <v>0</v>
      </c>
      <c r="N23" s="248">
        <v>1354.8387090000001</v>
      </c>
      <c r="O23" s="16">
        <v>1672.4</v>
      </c>
      <c r="P23" s="26">
        <v>5366.9354800000001</v>
      </c>
      <c r="Q23" s="94">
        <f t="shared" ref="Q23:R29" si="9">SUM(C23+E23+G23+I23+K23+M23+O23)</f>
        <v>11615</v>
      </c>
      <c r="R23" s="92">
        <f t="shared" si="9"/>
        <v>21624.999972999998</v>
      </c>
      <c r="S23" s="16">
        <v>323.8</v>
      </c>
      <c r="T23" s="246">
        <v>967.74193500000001</v>
      </c>
      <c r="U23" s="113">
        <f t="shared" ref="U23:V29" si="10">SUM(Q23+S23)</f>
        <v>11938.8</v>
      </c>
      <c r="V23" s="114">
        <f t="shared" si="10"/>
        <v>22592.741907999996</v>
      </c>
      <c r="W23" s="50"/>
      <c r="X23" s="51"/>
      <c r="Y23" s="21" t="s">
        <v>7</v>
      </c>
      <c r="Z23" s="22"/>
    </row>
    <row r="24" spans="1:26" ht="18.600000000000001" customHeight="1">
      <c r="A24" s="47">
        <f t="shared" ref="A24:A29" si="11">SUM(A23+1)</f>
        <v>17</v>
      </c>
      <c r="B24" s="15" t="s">
        <v>13</v>
      </c>
      <c r="C24" s="16">
        <v>743</v>
      </c>
      <c r="D24" s="246">
        <v>3709.6774099999998</v>
      </c>
      <c r="E24" s="20">
        <v>11543.1</v>
      </c>
      <c r="F24" s="248">
        <v>6129.0322580000002</v>
      </c>
      <c r="G24" s="19">
        <v>399.8</v>
      </c>
      <c r="H24" s="248">
        <v>1129.03225</v>
      </c>
      <c r="I24" s="19">
        <v>0</v>
      </c>
      <c r="J24" s="248">
        <v>387.09676999999999</v>
      </c>
      <c r="K24" s="16">
        <v>973.4</v>
      </c>
      <c r="L24" s="246">
        <v>3548.3870959999999</v>
      </c>
      <c r="M24" s="16">
        <v>293.10000000000002</v>
      </c>
      <c r="N24" s="248">
        <v>1354.8387090000001</v>
      </c>
      <c r="O24" s="16">
        <v>2442.4</v>
      </c>
      <c r="P24" s="26">
        <v>5366.9354800000001</v>
      </c>
      <c r="Q24" s="94">
        <f t="shared" si="9"/>
        <v>16394.8</v>
      </c>
      <c r="R24" s="92">
        <f t="shared" si="9"/>
        <v>21624.999972999998</v>
      </c>
      <c r="S24" s="16">
        <v>921</v>
      </c>
      <c r="T24" s="246">
        <v>967.74193500000001</v>
      </c>
      <c r="U24" s="113">
        <f t="shared" si="10"/>
        <v>17315.8</v>
      </c>
      <c r="V24" s="114">
        <f t="shared" si="10"/>
        <v>22592.741907999996</v>
      </c>
      <c r="W24" s="45"/>
      <c r="X24" s="46"/>
      <c r="Y24" s="21" t="s">
        <v>7</v>
      </c>
      <c r="Z24" s="22"/>
    </row>
    <row r="25" spans="1:26" ht="18.600000000000001" customHeight="1">
      <c r="A25" s="47">
        <f t="shared" si="11"/>
        <v>18</v>
      </c>
      <c r="B25" s="15" t="s">
        <v>14</v>
      </c>
      <c r="C25" s="16">
        <v>4298.3</v>
      </c>
      <c r="D25" s="246">
        <v>3709.6774099999998</v>
      </c>
      <c r="E25" s="20">
        <v>13084.8</v>
      </c>
      <c r="F25" s="248">
        <v>6129.0322580000002</v>
      </c>
      <c r="G25" s="19">
        <v>751.2</v>
      </c>
      <c r="H25" s="248">
        <v>1129.03225</v>
      </c>
      <c r="I25" s="19">
        <v>0</v>
      </c>
      <c r="J25" s="248">
        <v>387.09676999999999</v>
      </c>
      <c r="K25" s="16">
        <v>3436.6</v>
      </c>
      <c r="L25" s="246">
        <v>3548.3870959999999</v>
      </c>
      <c r="M25" s="16">
        <v>0</v>
      </c>
      <c r="N25" s="248">
        <v>1354.8387090000001</v>
      </c>
      <c r="O25" s="16">
        <v>2484</v>
      </c>
      <c r="P25" s="26">
        <v>5366.9354800000001</v>
      </c>
      <c r="Q25" s="94">
        <f t="shared" si="9"/>
        <v>24054.899999999998</v>
      </c>
      <c r="R25" s="92">
        <f t="shared" si="9"/>
        <v>21624.999972999998</v>
      </c>
      <c r="S25" s="16">
        <v>3622.3</v>
      </c>
      <c r="T25" s="246">
        <v>967.74193500000001</v>
      </c>
      <c r="U25" s="113">
        <f t="shared" si="10"/>
        <v>27677.199999999997</v>
      </c>
      <c r="V25" s="114">
        <f t="shared" si="10"/>
        <v>22592.741907999996</v>
      </c>
      <c r="W25" s="45"/>
      <c r="X25" s="46"/>
      <c r="Y25" s="21" t="s">
        <v>7</v>
      </c>
      <c r="Z25" s="22"/>
    </row>
    <row r="26" spans="1:26" ht="18.600000000000001" customHeight="1">
      <c r="A26" s="47">
        <f t="shared" si="11"/>
        <v>19</v>
      </c>
      <c r="B26" s="15" t="s">
        <v>15</v>
      </c>
      <c r="C26" s="16">
        <v>4847.8999999999996</v>
      </c>
      <c r="D26" s="246">
        <v>3709.6774099999998</v>
      </c>
      <c r="E26" s="20">
        <v>8521.2999999999993</v>
      </c>
      <c r="F26" s="248">
        <v>6129.0322580000002</v>
      </c>
      <c r="G26" s="19">
        <v>921.5</v>
      </c>
      <c r="H26" s="248">
        <v>1129.03225</v>
      </c>
      <c r="I26" s="19">
        <v>0</v>
      </c>
      <c r="J26" s="248">
        <v>387.09676999999999</v>
      </c>
      <c r="K26" s="16">
        <v>2407</v>
      </c>
      <c r="L26" s="246">
        <v>3548.3870959999999</v>
      </c>
      <c r="M26" s="16">
        <v>61</v>
      </c>
      <c r="N26" s="248">
        <v>1354.8387090000001</v>
      </c>
      <c r="O26" s="16">
        <v>5648.6</v>
      </c>
      <c r="P26" s="26">
        <v>5366.9354800000001</v>
      </c>
      <c r="Q26" s="94">
        <f t="shared" si="9"/>
        <v>22407.299999999996</v>
      </c>
      <c r="R26" s="92">
        <f t="shared" si="9"/>
        <v>21624.999972999998</v>
      </c>
      <c r="S26" s="16">
        <v>1142.8</v>
      </c>
      <c r="T26" s="246">
        <v>967.74193500000001</v>
      </c>
      <c r="U26" s="113">
        <f t="shared" si="10"/>
        <v>23550.099999999995</v>
      </c>
      <c r="V26" s="114">
        <f t="shared" si="10"/>
        <v>22592.741907999996</v>
      </c>
      <c r="W26" s="45"/>
      <c r="X26" s="46"/>
      <c r="Y26" s="21" t="s">
        <v>7</v>
      </c>
      <c r="Z26" s="22"/>
    </row>
    <row r="27" spans="1:26" ht="18.600000000000001" customHeight="1">
      <c r="A27" s="47">
        <f t="shared" si="11"/>
        <v>20</v>
      </c>
      <c r="B27" s="53" t="s">
        <v>6</v>
      </c>
      <c r="C27" s="16">
        <v>2158.6</v>
      </c>
      <c r="D27" s="246">
        <v>3709.6774099999998</v>
      </c>
      <c r="E27" s="20">
        <v>12950.5</v>
      </c>
      <c r="F27" s="248">
        <v>6129.0322580000002</v>
      </c>
      <c r="G27" s="19">
        <v>1045.8</v>
      </c>
      <c r="H27" s="248">
        <v>1129.03225</v>
      </c>
      <c r="I27" s="19">
        <v>0</v>
      </c>
      <c r="J27" s="248">
        <v>387.09676999999999</v>
      </c>
      <c r="K27" s="16">
        <v>9156</v>
      </c>
      <c r="L27" s="246">
        <v>3548.3870959999999</v>
      </c>
      <c r="M27" s="16">
        <v>597.1</v>
      </c>
      <c r="N27" s="248">
        <v>1354.8387090000001</v>
      </c>
      <c r="O27" s="16">
        <v>5189.7</v>
      </c>
      <c r="P27" s="26">
        <v>5366.9354800000001</v>
      </c>
      <c r="Q27" s="94">
        <f>SUM(C27+E27+G27+I27+K27+M27+O27)</f>
        <v>31097.7</v>
      </c>
      <c r="R27" s="92">
        <f t="shared" si="9"/>
        <v>21624.999972999998</v>
      </c>
      <c r="S27" s="16">
        <v>4016</v>
      </c>
      <c r="T27" s="246">
        <v>967.74193500000001</v>
      </c>
      <c r="U27" s="113">
        <f t="shared" si="10"/>
        <v>35113.699999999997</v>
      </c>
      <c r="V27" s="114">
        <f t="shared" si="10"/>
        <v>22592.741907999996</v>
      </c>
      <c r="W27" s="45"/>
      <c r="X27" s="46"/>
      <c r="Y27" s="21" t="s">
        <v>7</v>
      </c>
      <c r="Z27" s="22"/>
    </row>
    <row r="28" spans="1:26" ht="18.600000000000001" customHeight="1">
      <c r="A28" s="23">
        <f t="shared" si="11"/>
        <v>21</v>
      </c>
      <c r="B28" s="24" t="s">
        <v>8</v>
      </c>
      <c r="C28" s="25">
        <v>4994.2</v>
      </c>
      <c r="D28" s="26">
        <v>3709.6774099999998</v>
      </c>
      <c r="E28" s="25">
        <v>12911.5</v>
      </c>
      <c r="F28" s="27">
        <v>6129.0322580000002</v>
      </c>
      <c r="G28" s="28">
        <v>1236</v>
      </c>
      <c r="H28" s="27">
        <v>1129.03225</v>
      </c>
      <c r="I28" s="28">
        <v>3912</v>
      </c>
      <c r="J28" s="27">
        <v>387.09676999999999</v>
      </c>
      <c r="K28" s="25">
        <v>10708.8</v>
      </c>
      <c r="L28" s="26">
        <v>3548.3870959999999</v>
      </c>
      <c r="M28" s="25">
        <v>0</v>
      </c>
      <c r="N28" s="27">
        <v>1354.8387090000001</v>
      </c>
      <c r="O28" s="25">
        <v>6478.1</v>
      </c>
      <c r="P28" s="26">
        <v>5366.9354800000001</v>
      </c>
      <c r="Q28" s="188">
        <f t="shared" si="9"/>
        <v>40240.6</v>
      </c>
      <c r="R28" s="93">
        <f t="shared" si="9"/>
        <v>21624.999972999998</v>
      </c>
      <c r="S28" s="25">
        <v>1401</v>
      </c>
      <c r="T28" s="26">
        <v>967.74193500000001</v>
      </c>
      <c r="U28" s="95">
        <f t="shared" si="10"/>
        <v>41641.599999999999</v>
      </c>
      <c r="V28" s="98">
        <f t="shared" si="10"/>
        <v>22592.741907999996</v>
      </c>
      <c r="W28" s="29"/>
      <c r="X28" s="30"/>
      <c r="Y28" s="31" t="s">
        <v>7</v>
      </c>
      <c r="Z28" s="32"/>
    </row>
    <row r="29" spans="1:26" ht="18.600000000000001" customHeight="1">
      <c r="A29" s="23">
        <f t="shared" si="11"/>
        <v>22</v>
      </c>
      <c r="B29" s="24" t="s">
        <v>9</v>
      </c>
      <c r="C29" s="25">
        <v>2119.6999999999998</v>
      </c>
      <c r="D29" s="26">
        <v>3709.6774099999998</v>
      </c>
      <c r="E29" s="25">
        <v>14745.2</v>
      </c>
      <c r="F29" s="27">
        <v>6129.0322580000002</v>
      </c>
      <c r="G29" s="28">
        <v>973.7</v>
      </c>
      <c r="H29" s="27">
        <v>1129.03225</v>
      </c>
      <c r="I29" s="28">
        <v>0</v>
      </c>
      <c r="J29" s="27">
        <v>387.09676999999999</v>
      </c>
      <c r="K29" s="25">
        <v>11445.5</v>
      </c>
      <c r="L29" s="26">
        <v>3548.3870959999999</v>
      </c>
      <c r="M29" s="25">
        <v>1332</v>
      </c>
      <c r="N29" s="27">
        <v>1354.8387090000001</v>
      </c>
      <c r="O29" s="25">
        <v>2591.1999999999998</v>
      </c>
      <c r="P29" s="26">
        <v>5366.9354800000001</v>
      </c>
      <c r="Q29" s="188">
        <f t="shared" si="9"/>
        <v>33207.300000000003</v>
      </c>
      <c r="R29" s="93">
        <f t="shared" si="9"/>
        <v>21624.999972999998</v>
      </c>
      <c r="S29" s="25">
        <v>1840.1</v>
      </c>
      <c r="T29" s="26">
        <v>967.74193500000001</v>
      </c>
      <c r="U29" s="95">
        <f t="shared" si="10"/>
        <v>35047.4</v>
      </c>
      <c r="V29" s="98">
        <f t="shared" si="10"/>
        <v>22592.741907999996</v>
      </c>
      <c r="W29" s="29"/>
      <c r="X29" s="30"/>
      <c r="Y29" s="31" t="s">
        <v>7</v>
      </c>
      <c r="Z29" s="32"/>
    </row>
    <row r="30" spans="1:26" ht="18.600000000000001" customHeight="1">
      <c r="A30" s="33" t="s">
        <v>10</v>
      </c>
      <c r="B30" s="34">
        <f>SUM(B22+1)</f>
        <v>21</v>
      </c>
      <c r="C30" s="35">
        <f t="shared" ref="C30:V30" si="12">SUM(C23:C29)</f>
        <v>20666.100000000002</v>
      </c>
      <c r="D30" s="36">
        <f t="shared" si="12"/>
        <v>25967.741869999998</v>
      </c>
      <c r="E30" s="35">
        <f t="shared" si="12"/>
        <v>82048.399999999994</v>
      </c>
      <c r="F30" s="37">
        <f t="shared" si="12"/>
        <v>42903.225806000002</v>
      </c>
      <c r="G30" s="38">
        <f t="shared" si="12"/>
        <v>5474.2</v>
      </c>
      <c r="H30" s="37">
        <f t="shared" si="12"/>
        <v>7903.2257500000005</v>
      </c>
      <c r="I30" s="38">
        <f>SUM(I23:I29)</f>
        <v>3912</v>
      </c>
      <c r="J30" s="37">
        <f>SUM(J23:J29)</f>
        <v>2709.6773900000003</v>
      </c>
      <c r="K30" s="35">
        <f t="shared" si="12"/>
        <v>38127.300000000003</v>
      </c>
      <c r="L30" s="36">
        <f t="shared" si="12"/>
        <v>24838.709671999997</v>
      </c>
      <c r="M30" s="35">
        <f t="shared" si="12"/>
        <v>2283.1999999999998</v>
      </c>
      <c r="N30" s="36">
        <f t="shared" si="12"/>
        <v>9483.8709629999994</v>
      </c>
      <c r="O30" s="35">
        <f t="shared" si="12"/>
        <v>26506.400000000005</v>
      </c>
      <c r="P30" s="36">
        <f t="shared" si="12"/>
        <v>37568.548360000001</v>
      </c>
      <c r="Q30" s="35">
        <f t="shared" si="12"/>
        <v>179017.59999999998</v>
      </c>
      <c r="R30" s="36">
        <f t="shared" si="12"/>
        <v>151374.99981099999</v>
      </c>
      <c r="S30" s="35">
        <f t="shared" si="12"/>
        <v>13267.000000000002</v>
      </c>
      <c r="T30" s="36">
        <f t="shared" si="12"/>
        <v>6774.1935450000001</v>
      </c>
      <c r="U30" s="35">
        <f t="shared" si="12"/>
        <v>192284.59999999998</v>
      </c>
      <c r="V30" s="36">
        <f t="shared" si="12"/>
        <v>158149.19335599997</v>
      </c>
      <c r="W30" s="39" t="s">
        <v>11</v>
      </c>
      <c r="X30" s="40">
        <f>SUM(X23:X29)/7</f>
        <v>0</v>
      </c>
      <c r="Y30" s="41" t="s">
        <v>7</v>
      </c>
      <c r="Z30" s="42"/>
    </row>
    <row r="31" spans="1:26" ht="18.600000000000001" customHeight="1">
      <c r="A31" s="47">
        <f>SUM(A29+1)</f>
        <v>23</v>
      </c>
      <c r="B31" s="15" t="s">
        <v>12</v>
      </c>
      <c r="C31" s="16">
        <v>5140.2</v>
      </c>
      <c r="D31" s="246">
        <v>3709.6774099999998</v>
      </c>
      <c r="E31" s="20">
        <v>3583.2</v>
      </c>
      <c r="F31" s="248">
        <v>6129.0322580000002</v>
      </c>
      <c r="G31" s="19">
        <v>255.8</v>
      </c>
      <c r="H31" s="248">
        <v>1129.03225</v>
      </c>
      <c r="I31" s="19">
        <v>0</v>
      </c>
      <c r="J31" s="248">
        <v>387.09676999999999</v>
      </c>
      <c r="K31" s="16">
        <v>1284.5999999999999</v>
      </c>
      <c r="L31" s="246">
        <v>3548.3870959999999</v>
      </c>
      <c r="M31" s="20">
        <v>422.7</v>
      </c>
      <c r="N31" s="248">
        <v>1354.8387090000001</v>
      </c>
      <c r="O31" s="20">
        <v>5230.1000000000004</v>
      </c>
      <c r="P31" s="26">
        <v>5366.9354800000001</v>
      </c>
      <c r="Q31" s="249">
        <f t="shared" ref="Q31:R37" si="13">SUM(C31+E31+G31+I31+K31+M31+O31)</f>
        <v>15916.6</v>
      </c>
      <c r="R31" s="250">
        <f t="shared" si="13"/>
        <v>21624.999972999998</v>
      </c>
      <c r="S31" s="20">
        <v>183.8</v>
      </c>
      <c r="T31" s="246">
        <v>967.74193500000001</v>
      </c>
      <c r="U31" s="113">
        <f>SUM(Q31+S31)</f>
        <v>16100.4</v>
      </c>
      <c r="V31" s="114">
        <f>SUM(R31+T31)</f>
        <v>22592.741907999996</v>
      </c>
      <c r="W31" s="45"/>
      <c r="X31" s="46"/>
      <c r="Y31" s="21" t="s">
        <v>7</v>
      </c>
      <c r="Z31" s="22"/>
    </row>
    <row r="32" spans="1:26" ht="18.600000000000001" customHeight="1">
      <c r="A32" s="47">
        <f t="shared" ref="A32:A37" si="14">SUM(A31+1)</f>
        <v>24</v>
      </c>
      <c r="B32" s="15" t="s">
        <v>13</v>
      </c>
      <c r="C32" s="16">
        <v>5489.6</v>
      </c>
      <c r="D32" s="246">
        <v>3709.6774099999998</v>
      </c>
      <c r="E32" s="20">
        <v>0</v>
      </c>
      <c r="F32" s="248">
        <v>6129.0322580000002</v>
      </c>
      <c r="G32" s="19">
        <v>139.19999999999999</v>
      </c>
      <c r="H32" s="248">
        <v>1129.03225</v>
      </c>
      <c r="I32" s="19">
        <v>0</v>
      </c>
      <c r="J32" s="248">
        <v>387.09676999999999</v>
      </c>
      <c r="K32" s="16">
        <v>0</v>
      </c>
      <c r="L32" s="246">
        <v>3548.3870959999999</v>
      </c>
      <c r="M32" s="20"/>
      <c r="N32" s="248">
        <v>1354.8387090000001</v>
      </c>
      <c r="O32" s="20"/>
      <c r="P32" s="26">
        <v>5366.9354800000001</v>
      </c>
      <c r="Q32" s="249">
        <f t="shared" si="13"/>
        <v>5628.8</v>
      </c>
      <c r="R32" s="250">
        <f t="shared" si="13"/>
        <v>21624.999972999998</v>
      </c>
      <c r="S32" s="20">
        <v>0</v>
      </c>
      <c r="T32" s="246">
        <v>967.74193500000001</v>
      </c>
      <c r="U32" s="113">
        <f>SUM(Q32+S32)</f>
        <v>5628.8</v>
      </c>
      <c r="V32" s="114">
        <f>SUM(R32+T32)</f>
        <v>22592.741907999996</v>
      </c>
      <c r="W32" s="45"/>
      <c r="X32" s="46"/>
      <c r="Y32" s="21" t="s">
        <v>7</v>
      </c>
      <c r="Z32" s="22"/>
    </row>
    <row r="33" spans="1:26" ht="18.600000000000001" customHeight="1">
      <c r="A33" s="47">
        <f t="shared" si="14"/>
        <v>25</v>
      </c>
      <c r="B33" s="15" t="s">
        <v>14</v>
      </c>
      <c r="C33" s="16">
        <v>3191</v>
      </c>
      <c r="D33" s="246">
        <v>3709.6774099999998</v>
      </c>
      <c r="E33" s="20">
        <v>5992.6</v>
      </c>
      <c r="F33" s="248">
        <v>6129.0322580000002</v>
      </c>
      <c r="G33" s="19">
        <v>284.2</v>
      </c>
      <c r="H33" s="248">
        <v>1129.03225</v>
      </c>
      <c r="I33" s="19">
        <v>0</v>
      </c>
      <c r="J33" s="248">
        <v>387.09676999999999</v>
      </c>
      <c r="K33" s="16">
        <v>0</v>
      </c>
      <c r="L33" s="246">
        <v>3548.3870959999999</v>
      </c>
      <c r="M33" s="20"/>
      <c r="N33" s="248">
        <v>1354.8387090000001</v>
      </c>
      <c r="O33" s="20"/>
      <c r="P33" s="26">
        <v>5366.9354800000001</v>
      </c>
      <c r="Q33" s="249">
        <f t="shared" si="13"/>
        <v>9467.8000000000011</v>
      </c>
      <c r="R33" s="250">
        <f t="shared" si="13"/>
        <v>21624.999972999998</v>
      </c>
      <c r="S33" s="20">
        <v>0</v>
      </c>
      <c r="T33" s="246">
        <v>967.74193500000001</v>
      </c>
      <c r="U33" s="113">
        <f t="shared" ref="U33:V40" si="15">SUM(Q33+S33)</f>
        <v>9467.8000000000011</v>
      </c>
      <c r="V33" s="114">
        <f t="shared" si="15"/>
        <v>22592.741907999996</v>
      </c>
      <c r="W33" s="45"/>
      <c r="X33" s="46"/>
      <c r="Y33" s="21" t="s">
        <v>7</v>
      </c>
      <c r="Z33" s="22" t="s">
        <v>76</v>
      </c>
    </row>
    <row r="34" spans="1:26" s="265" customFormat="1" ht="18.600000000000001" customHeight="1">
      <c r="A34" s="23">
        <f t="shared" si="14"/>
        <v>26</v>
      </c>
      <c r="B34" s="24" t="s">
        <v>15</v>
      </c>
      <c r="C34" s="25">
        <v>1876.4</v>
      </c>
      <c r="D34" s="26">
        <v>3709.6774099999998</v>
      </c>
      <c r="E34" s="25">
        <v>19529.5</v>
      </c>
      <c r="F34" s="27">
        <v>6129.0322580000002</v>
      </c>
      <c r="G34" s="28">
        <v>1524.7</v>
      </c>
      <c r="H34" s="27">
        <v>1129.03225</v>
      </c>
      <c r="I34" s="28">
        <v>0</v>
      </c>
      <c r="J34" s="27">
        <v>387.09676999999999</v>
      </c>
      <c r="K34" s="25">
        <v>0</v>
      </c>
      <c r="L34" s="26">
        <v>3548.3870959999999</v>
      </c>
      <c r="M34" s="25"/>
      <c r="N34" s="27">
        <v>1354.8387090000001</v>
      </c>
      <c r="O34" s="25"/>
      <c r="P34" s="26">
        <v>5366.9354800000001</v>
      </c>
      <c r="Q34" s="188">
        <f t="shared" si="13"/>
        <v>22930.600000000002</v>
      </c>
      <c r="R34" s="93">
        <f t="shared" si="13"/>
        <v>21624.999972999998</v>
      </c>
      <c r="S34" s="25">
        <v>2002.2</v>
      </c>
      <c r="T34" s="26">
        <v>967.74193500000001</v>
      </c>
      <c r="U34" s="95">
        <f t="shared" si="15"/>
        <v>24932.800000000003</v>
      </c>
      <c r="V34" s="264">
        <f t="shared" si="15"/>
        <v>22592.741907999996</v>
      </c>
      <c r="W34" s="29"/>
      <c r="X34" s="30"/>
      <c r="Y34" s="31" t="s">
        <v>7</v>
      </c>
      <c r="Z34" s="32" t="s">
        <v>64</v>
      </c>
    </row>
    <row r="35" spans="1:26" ht="18.600000000000001" customHeight="1">
      <c r="A35" s="47">
        <f t="shared" si="14"/>
        <v>27</v>
      </c>
      <c r="B35" s="15" t="s">
        <v>6</v>
      </c>
      <c r="C35" s="16">
        <v>3542.4</v>
      </c>
      <c r="D35" s="246">
        <v>3709.6774099999998</v>
      </c>
      <c r="E35" s="20">
        <v>13957.7</v>
      </c>
      <c r="F35" s="248">
        <v>6129.0322580000002</v>
      </c>
      <c r="G35" s="19">
        <v>775.6</v>
      </c>
      <c r="H35" s="248">
        <v>1129.03225</v>
      </c>
      <c r="I35" s="19">
        <v>2888</v>
      </c>
      <c r="J35" s="248">
        <v>387.09676999999999</v>
      </c>
      <c r="K35" s="16">
        <v>18587.8</v>
      </c>
      <c r="L35" s="246">
        <v>3548.3870959999999</v>
      </c>
      <c r="M35" s="20"/>
      <c r="N35" s="248">
        <v>1354.8387090000001</v>
      </c>
      <c r="O35" s="20"/>
      <c r="P35" s="26">
        <v>5366.9354800000001</v>
      </c>
      <c r="Q35" s="249">
        <f t="shared" si="13"/>
        <v>39751.5</v>
      </c>
      <c r="R35" s="250">
        <f t="shared" si="13"/>
        <v>21624.999972999998</v>
      </c>
      <c r="S35" s="20">
        <v>2148.9</v>
      </c>
      <c r="T35" s="246">
        <v>967.74193500000001</v>
      </c>
      <c r="U35" s="113">
        <f t="shared" si="15"/>
        <v>41900.400000000001</v>
      </c>
      <c r="V35" s="114">
        <f t="shared" si="15"/>
        <v>22592.741907999996</v>
      </c>
      <c r="W35" s="45"/>
      <c r="X35" s="46"/>
      <c r="Y35" s="21" t="s">
        <v>7</v>
      </c>
      <c r="Z35" s="22"/>
    </row>
    <row r="36" spans="1:26" ht="18.600000000000001" customHeight="1">
      <c r="A36" s="23">
        <f t="shared" si="14"/>
        <v>28</v>
      </c>
      <c r="B36" s="24" t="s">
        <v>8</v>
      </c>
      <c r="C36" s="25">
        <v>7014.5</v>
      </c>
      <c r="D36" s="26">
        <v>3709.6774099999998</v>
      </c>
      <c r="E36" s="25">
        <v>6178.2</v>
      </c>
      <c r="F36" s="27">
        <v>6129.0322580000002</v>
      </c>
      <c r="G36" s="28">
        <v>1144.3</v>
      </c>
      <c r="H36" s="27">
        <v>1129.03225</v>
      </c>
      <c r="I36" s="28">
        <v>4848</v>
      </c>
      <c r="J36" s="27">
        <v>387.09676999999999</v>
      </c>
      <c r="K36" s="25">
        <v>19627.400000000001</v>
      </c>
      <c r="L36" s="26">
        <v>3548.3870959999999</v>
      </c>
      <c r="M36" s="25"/>
      <c r="N36" s="27">
        <v>1354.8387090000001</v>
      </c>
      <c r="O36" s="25"/>
      <c r="P36" s="26">
        <v>5366.9354800000001</v>
      </c>
      <c r="Q36" s="188">
        <f t="shared" si="13"/>
        <v>38812.400000000001</v>
      </c>
      <c r="R36" s="93">
        <f t="shared" si="13"/>
        <v>21624.999972999998</v>
      </c>
      <c r="S36" s="25">
        <v>119.9</v>
      </c>
      <c r="T36" s="26">
        <v>967.74193500000001</v>
      </c>
      <c r="U36" s="95">
        <f t="shared" si="15"/>
        <v>38932.300000000003</v>
      </c>
      <c r="V36" s="98">
        <f t="shared" si="15"/>
        <v>22592.741907999996</v>
      </c>
      <c r="W36" s="29"/>
      <c r="X36" s="30"/>
      <c r="Y36" s="31" t="s">
        <v>7</v>
      </c>
      <c r="Z36" s="32"/>
    </row>
    <row r="37" spans="1:26" ht="18.600000000000001" customHeight="1">
      <c r="A37" s="23">
        <f t="shared" si="14"/>
        <v>29</v>
      </c>
      <c r="B37" s="24" t="s">
        <v>9</v>
      </c>
      <c r="C37" s="25">
        <v>9651.7000000000007</v>
      </c>
      <c r="D37" s="26">
        <v>3709.6774099999998</v>
      </c>
      <c r="E37" s="25">
        <v>2812.1</v>
      </c>
      <c r="F37" s="27">
        <v>6129.0322580000002</v>
      </c>
      <c r="G37" s="28">
        <v>639.1</v>
      </c>
      <c r="H37" s="27">
        <v>1129.03225</v>
      </c>
      <c r="I37" s="28">
        <v>289.5</v>
      </c>
      <c r="J37" s="27">
        <v>387.09676999999999</v>
      </c>
      <c r="K37" s="25">
        <v>12726</v>
      </c>
      <c r="L37" s="26">
        <v>3548.3870959999999</v>
      </c>
      <c r="M37" s="25"/>
      <c r="N37" s="27">
        <v>1354.8387090000001</v>
      </c>
      <c r="O37" s="25"/>
      <c r="P37" s="26">
        <v>5366.9354800000001</v>
      </c>
      <c r="Q37" s="188">
        <f t="shared" si="13"/>
        <v>26118.400000000001</v>
      </c>
      <c r="R37" s="93">
        <f t="shared" si="13"/>
        <v>21624.999972999998</v>
      </c>
      <c r="S37" s="25">
        <v>0</v>
      </c>
      <c r="T37" s="26">
        <v>967.74193500000001</v>
      </c>
      <c r="U37" s="95">
        <f t="shared" si="15"/>
        <v>26118.400000000001</v>
      </c>
      <c r="V37" s="98">
        <f t="shared" si="15"/>
        <v>22592.741907999996</v>
      </c>
      <c r="W37" s="29"/>
      <c r="X37" s="30"/>
      <c r="Y37" s="31" t="s">
        <v>7</v>
      </c>
      <c r="Z37" s="32"/>
    </row>
    <row r="38" spans="1:26" ht="20.100000000000001" customHeight="1">
      <c r="A38" s="33" t="s">
        <v>10</v>
      </c>
      <c r="B38" s="34">
        <f>SUM(B30+1)</f>
        <v>22</v>
      </c>
      <c r="C38" s="35">
        <f t="shared" ref="C38:V38" si="16">SUM(C31:C37)</f>
        <v>35905.800000000003</v>
      </c>
      <c r="D38" s="36">
        <f t="shared" si="16"/>
        <v>25967.741869999998</v>
      </c>
      <c r="E38" s="35">
        <f t="shared" si="16"/>
        <v>52053.299999999996</v>
      </c>
      <c r="F38" s="36">
        <f t="shared" si="16"/>
        <v>42903.225806000002</v>
      </c>
      <c r="G38" s="35">
        <f t="shared" si="16"/>
        <v>4762.9000000000005</v>
      </c>
      <c r="H38" s="36">
        <f t="shared" si="16"/>
        <v>7903.2257500000005</v>
      </c>
      <c r="I38" s="35">
        <f>SUM(I31:I37)</f>
        <v>8025.5</v>
      </c>
      <c r="J38" s="36">
        <f>SUM(J31:J37)</f>
        <v>2709.6773900000003</v>
      </c>
      <c r="K38" s="35">
        <f t="shared" si="16"/>
        <v>52225.8</v>
      </c>
      <c r="L38" s="36">
        <f t="shared" si="16"/>
        <v>24838.709671999997</v>
      </c>
      <c r="M38" s="35">
        <f t="shared" si="16"/>
        <v>422.7</v>
      </c>
      <c r="N38" s="36">
        <f t="shared" si="16"/>
        <v>9483.8709629999994</v>
      </c>
      <c r="O38" s="35">
        <f t="shared" si="16"/>
        <v>5230.1000000000004</v>
      </c>
      <c r="P38" s="36">
        <f t="shared" si="16"/>
        <v>37568.548360000001</v>
      </c>
      <c r="Q38" s="35">
        <f t="shared" si="16"/>
        <v>158626.1</v>
      </c>
      <c r="R38" s="36">
        <f t="shared" si="16"/>
        <v>151374.99981099999</v>
      </c>
      <c r="S38" s="35">
        <f t="shared" si="16"/>
        <v>4454.7999999999993</v>
      </c>
      <c r="T38" s="36">
        <f t="shared" si="16"/>
        <v>6774.1935450000001</v>
      </c>
      <c r="U38" s="35">
        <f t="shared" si="16"/>
        <v>163080.9</v>
      </c>
      <c r="V38" s="36">
        <f t="shared" si="16"/>
        <v>158149.19335599997</v>
      </c>
      <c r="W38" s="39" t="s">
        <v>11</v>
      </c>
      <c r="X38" s="40">
        <f>SUM(X31:X37)/7</f>
        <v>0</v>
      </c>
      <c r="Y38" s="41" t="s">
        <v>7</v>
      </c>
      <c r="Z38" s="42"/>
    </row>
    <row r="39" spans="1:26" ht="18.600000000000001" customHeight="1">
      <c r="A39" s="47">
        <f>A37+1</f>
        <v>30</v>
      </c>
      <c r="B39" s="53" t="s">
        <v>12</v>
      </c>
      <c r="C39" s="16">
        <v>2572.3000000000002</v>
      </c>
      <c r="D39" s="246">
        <v>3709.6774099999998</v>
      </c>
      <c r="E39" s="20">
        <v>8110.2</v>
      </c>
      <c r="F39" s="248">
        <v>6129.0322580000002</v>
      </c>
      <c r="G39" s="16">
        <v>360.7</v>
      </c>
      <c r="H39" s="248">
        <v>1129.03225</v>
      </c>
      <c r="I39" s="16">
        <v>0</v>
      </c>
      <c r="J39" s="248">
        <v>387.09676999999999</v>
      </c>
      <c r="K39" s="16">
        <v>0</v>
      </c>
      <c r="L39" s="246">
        <v>3548.3870959999999</v>
      </c>
      <c r="M39" s="16"/>
      <c r="N39" s="248">
        <v>1354.8387090000001</v>
      </c>
      <c r="O39" s="16"/>
      <c r="P39" s="26">
        <v>5366.9354800000001</v>
      </c>
      <c r="Q39" s="249">
        <f>SUM(C39+E39+G39+I39+K39+M39+O39)</f>
        <v>11043.2</v>
      </c>
      <c r="R39" s="250">
        <f>SUM(D39+F39+H39+J39+L39+N39+P39)</f>
        <v>21624.999972999998</v>
      </c>
      <c r="S39" s="16">
        <v>334.4</v>
      </c>
      <c r="T39" s="246">
        <v>967.74193500000001</v>
      </c>
      <c r="U39" s="121">
        <f>Q39+S39</f>
        <v>11377.6</v>
      </c>
      <c r="V39" s="247">
        <f>SUM(R39+T39)</f>
        <v>22592.741907999996</v>
      </c>
      <c r="W39" s="45"/>
      <c r="X39" s="46"/>
      <c r="Y39" s="21" t="s">
        <v>7</v>
      </c>
      <c r="Z39" s="22"/>
    </row>
    <row r="40" spans="1:26" ht="18.600000000000001" customHeight="1" thickBot="1">
      <c r="A40" s="47">
        <f>A39+1</f>
        <v>31</v>
      </c>
      <c r="B40" s="53" t="s">
        <v>79</v>
      </c>
      <c r="C40" s="16">
        <v>8733.7999999999993</v>
      </c>
      <c r="D40" s="246">
        <v>3709.6774099999998</v>
      </c>
      <c r="E40" s="20">
        <v>991.9</v>
      </c>
      <c r="F40" s="248">
        <v>6129.0322580000002</v>
      </c>
      <c r="G40" s="16">
        <v>132.1</v>
      </c>
      <c r="H40" s="248">
        <v>1129.03225</v>
      </c>
      <c r="I40" s="16">
        <v>0</v>
      </c>
      <c r="J40" s="248">
        <v>387.09676999999999</v>
      </c>
      <c r="K40" s="16">
        <v>219.3</v>
      </c>
      <c r="L40" s="246">
        <v>3548.3870959999999</v>
      </c>
      <c r="M40" s="16"/>
      <c r="N40" s="248">
        <v>1354.8387090000001</v>
      </c>
      <c r="O40" s="16"/>
      <c r="P40" s="26">
        <v>5366.9354800000001</v>
      </c>
      <c r="Q40" s="249">
        <f>SUM(C40+E40+G40+I40+K40+M40+O40)</f>
        <v>10077.099999999999</v>
      </c>
      <c r="R40" s="250">
        <f>SUM(D40+F40+H40+J40+L40+N40+P40)</f>
        <v>21624.999972999998</v>
      </c>
      <c r="S40" s="16">
        <v>0</v>
      </c>
      <c r="T40" s="246">
        <v>967.74193500000001</v>
      </c>
      <c r="U40" s="121">
        <f>Q40+S40</f>
        <v>10077.099999999999</v>
      </c>
      <c r="V40" s="247">
        <f t="shared" si="15"/>
        <v>22592.741907999996</v>
      </c>
      <c r="W40" s="45"/>
      <c r="X40" s="46"/>
      <c r="Y40" s="21" t="s">
        <v>7</v>
      </c>
      <c r="Z40" s="22"/>
    </row>
    <row r="41" spans="1:26" ht="19.149999999999999" customHeight="1">
      <c r="A41" s="179" t="s">
        <v>16</v>
      </c>
      <c r="B41" s="131"/>
      <c r="C41" s="119">
        <f>SUM(C6+C14+C22+C30+C38+C39+C40)</f>
        <v>147799.39999999997</v>
      </c>
      <c r="D41" s="120">
        <f>SUM(D6+D14+D22+D30+D38+D39+D40)</f>
        <v>114999.99971</v>
      </c>
      <c r="E41" s="119">
        <f t="shared" ref="E41:P41" si="17">SUM(E6+E14+E22+E30+E38+E39+E40)</f>
        <v>220452.3</v>
      </c>
      <c r="F41" s="120">
        <f t="shared" si="17"/>
        <v>189999.99999799998</v>
      </c>
      <c r="G41" s="119">
        <f t="shared" si="17"/>
        <v>17595.2</v>
      </c>
      <c r="H41" s="120">
        <f t="shared" si="17"/>
        <v>34999.999749999995</v>
      </c>
      <c r="I41" s="119">
        <f t="shared" si="17"/>
        <v>15945.5</v>
      </c>
      <c r="J41" s="120">
        <f t="shared" si="17"/>
        <v>11999.999870000001</v>
      </c>
      <c r="K41" s="119">
        <f t="shared" si="17"/>
        <v>168622.5</v>
      </c>
      <c r="L41" s="120">
        <f t="shared" si="17"/>
        <v>109999.99997599999</v>
      </c>
      <c r="M41" s="119">
        <f t="shared" si="17"/>
        <v>21975.9</v>
      </c>
      <c r="N41" s="120">
        <f t="shared" si="17"/>
        <v>41999.999979000007</v>
      </c>
      <c r="O41" s="119">
        <f t="shared" si="17"/>
        <v>81056.400000000009</v>
      </c>
      <c r="P41" s="120">
        <f t="shared" si="17"/>
        <v>166374.99987999996</v>
      </c>
      <c r="Q41" s="119">
        <f t="shared" ref="Q41:V41" si="18">SUM(Q6+Q14+Q22+Q30+Q38+Q39+Q40)</f>
        <v>673447.19999999984</v>
      </c>
      <c r="R41" s="120">
        <f t="shared" si="18"/>
        <v>670374.99916299991</v>
      </c>
      <c r="S41" s="119">
        <f t="shared" si="18"/>
        <v>30583.200000000004</v>
      </c>
      <c r="T41" s="120">
        <f t="shared" si="18"/>
        <v>29999.999984999995</v>
      </c>
      <c r="U41" s="119">
        <f t="shared" si="18"/>
        <v>704030.39999999991</v>
      </c>
      <c r="V41" s="120">
        <f t="shared" si="18"/>
        <v>700374.99914799992</v>
      </c>
      <c r="W41" s="130" t="s">
        <v>16</v>
      </c>
      <c r="X41" s="105"/>
      <c r="Y41" s="106"/>
      <c r="Z41" s="107"/>
    </row>
    <row r="42" spans="1:26" ht="19.5" customHeight="1" thickBot="1">
      <c r="A42" s="181" t="s">
        <v>28</v>
      </c>
      <c r="B42" s="182"/>
      <c r="C42" s="68">
        <f t="shared" ref="C42:V42" si="19">C41/31</f>
        <v>4767.7225806451597</v>
      </c>
      <c r="D42" s="69">
        <f t="shared" si="19"/>
        <v>3709.6774100000002</v>
      </c>
      <c r="E42" s="68">
        <f t="shared" si="19"/>
        <v>7111.3645161290315</v>
      </c>
      <c r="F42" s="69">
        <f t="shared" si="19"/>
        <v>6129.0322579999993</v>
      </c>
      <c r="G42" s="68">
        <f t="shared" si="19"/>
        <v>567.58709677419358</v>
      </c>
      <c r="H42" s="69">
        <f t="shared" si="19"/>
        <v>1129.0322499999997</v>
      </c>
      <c r="I42" s="68">
        <f>I41/31</f>
        <v>514.37096774193549</v>
      </c>
      <c r="J42" s="69">
        <f>J41/31</f>
        <v>387.09677000000005</v>
      </c>
      <c r="K42" s="68">
        <f t="shared" si="19"/>
        <v>5439.4354838709678</v>
      </c>
      <c r="L42" s="69">
        <f t="shared" si="19"/>
        <v>3548.3870959999999</v>
      </c>
      <c r="M42" s="68">
        <f t="shared" si="19"/>
        <v>708.90000000000009</v>
      </c>
      <c r="N42" s="69">
        <f t="shared" si="19"/>
        <v>1354.8387090000003</v>
      </c>
      <c r="O42" s="68">
        <f t="shared" si="19"/>
        <v>2614.7225806451615</v>
      </c>
      <c r="P42" s="69">
        <f t="shared" si="19"/>
        <v>5366.9354799999983</v>
      </c>
      <c r="Q42" s="68">
        <f t="shared" si="19"/>
        <v>21724.103225806448</v>
      </c>
      <c r="R42" s="69">
        <f t="shared" si="19"/>
        <v>21624.999972999998</v>
      </c>
      <c r="S42" s="68">
        <f t="shared" si="19"/>
        <v>986.5548387096776</v>
      </c>
      <c r="T42" s="69">
        <f t="shared" si="19"/>
        <v>967.74193499999978</v>
      </c>
      <c r="U42" s="183">
        <f t="shared" si="19"/>
        <v>22710.658064516127</v>
      </c>
      <c r="V42" s="184">
        <f t="shared" si="19"/>
        <v>22592.741907999996</v>
      </c>
      <c r="W42" s="180" t="s">
        <v>17</v>
      </c>
      <c r="X42" s="102"/>
      <c r="Y42" s="103"/>
      <c r="Z42" s="104"/>
    </row>
    <row r="43" spans="1:26" ht="20.100000000000001" customHeight="1">
      <c r="A43" s="75" t="s">
        <v>18</v>
      </c>
      <c r="B43" s="76"/>
      <c r="C43" s="77">
        <f>SUM(C41-D41)</f>
        <v>32799.400289999961</v>
      </c>
      <c r="D43" s="78"/>
      <c r="E43" s="77">
        <f>SUM(E41-F41)</f>
        <v>30452.300002000004</v>
      </c>
      <c r="F43" s="78"/>
      <c r="G43" s="77">
        <f>SUM(G41-H41)</f>
        <v>-17404.799749999995</v>
      </c>
      <c r="H43" s="78"/>
      <c r="I43" s="77">
        <f>SUM(I41-J41)</f>
        <v>3945.5001299999985</v>
      </c>
      <c r="J43" s="78"/>
      <c r="K43" s="77">
        <f>SUM(K41-L41)</f>
        <v>58622.500024000008</v>
      </c>
      <c r="L43" s="78"/>
      <c r="M43" s="77">
        <f>SUM(M41-N41)</f>
        <v>-20024.099979000006</v>
      </c>
      <c r="N43" s="78"/>
      <c r="O43" s="77">
        <f>SUM(O41-P41)</f>
        <v>-85318.599879999951</v>
      </c>
      <c r="P43" s="78"/>
      <c r="Q43" s="100">
        <f>SUM(Q41-R41)</f>
        <v>3072.2008369999239</v>
      </c>
      <c r="R43" s="78"/>
      <c r="S43" s="77">
        <f>SUM(S41-T41)</f>
        <v>583.20001500000944</v>
      </c>
      <c r="T43" s="78"/>
      <c r="U43" s="115">
        <f>SUM(U41-V41)</f>
        <v>3655.4008519999916</v>
      </c>
      <c r="V43" s="116"/>
      <c r="Y43" s="2"/>
      <c r="Z43" s="2"/>
    </row>
    <row r="44" spans="1:26" ht="20.100000000000001" customHeight="1" thickBot="1">
      <c r="A44" s="79" t="s">
        <v>19</v>
      </c>
      <c r="B44" s="80"/>
      <c r="C44" s="99">
        <f>SUM(100/D41*C41)</f>
        <v>128.52121771540129</v>
      </c>
      <c r="D44" s="81"/>
      <c r="E44" s="99">
        <f>SUM(100/F41*E41)</f>
        <v>116.02752631701082</v>
      </c>
      <c r="F44" s="81"/>
      <c r="G44" s="99">
        <f>SUM(100/H41*G41)</f>
        <v>50.27200035908573</v>
      </c>
      <c r="H44" s="81"/>
      <c r="I44" s="99">
        <f>SUM(100/J41*I41)</f>
        <v>132.87916810619097</v>
      </c>
      <c r="J44" s="81"/>
      <c r="K44" s="99">
        <f>SUM(100/L41*K41)</f>
        <v>153.29318185162762</v>
      </c>
      <c r="L44" s="81"/>
      <c r="M44" s="99">
        <f>SUM(100/N41*M41)</f>
        <v>52.323571454733212</v>
      </c>
      <c r="N44" s="81"/>
      <c r="O44" s="99">
        <f>SUM(100/P41*O41)</f>
        <v>48.71909845737818</v>
      </c>
      <c r="P44" s="81"/>
      <c r="Q44" s="101">
        <f>SUM(100/R41*Q41)</f>
        <v>100.45828093840548</v>
      </c>
      <c r="R44" s="81"/>
      <c r="S44" s="99">
        <f>SUM(100/T41*S41)</f>
        <v>101.94400005097202</v>
      </c>
      <c r="T44" s="81"/>
      <c r="U44" s="117">
        <f>SUM(100/V41*U41)</f>
        <v>100.52192052206985</v>
      </c>
      <c r="V44" s="118"/>
      <c r="Y44" s="2"/>
      <c r="Z44" s="2"/>
    </row>
  </sheetData>
  <mergeCells count="13">
    <mergeCell ref="Q3:R3"/>
    <mergeCell ref="S3:T3"/>
    <mergeCell ref="U3:V3"/>
    <mergeCell ref="W3:Z3"/>
    <mergeCell ref="X4:Y4"/>
    <mergeCell ref="O3:P3"/>
    <mergeCell ref="H1:K1"/>
    <mergeCell ref="C3:D3"/>
    <mergeCell ref="E3:F3"/>
    <mergeCell ref="G3:H3"/>
    <mergeCell ref="K3:L3"/>
    <mergeCell ref="M3:N3"/>
    <mergeCell ref="I3:J3"/>
  </mergeCells>
  <pageMargins left="0.59055118110236227" right="0.59055118110236227" top="1.1811023622047245" bottom="0.59055118110236227" header="0.11811023622047245" footer="0.31496062992125984"/>
  <pageSetup paperSize="9" scale="48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44"/>
  <sheetViews>
    <sheetView zoomScale="85" zoomScaleNormal="85" workbookViewId="0">
      <pane ySplit="4" topLeftCell="A14" activePane="bottomLeft" state="frozen"/>
      <selection pane="bottomLeft" activeCell="A29" sqref="A29:XFD29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3" width="11.7109375" style="2" customWidth="1"/>
    <col min="4" max="4" width="12.28515625" style="2" bestFit="1" customWidth="1"/>
    <col min="5" max="5" width="11.7109375" style="2" customWidth="1"/>
    <col min="6" max="6" width="14.140625" style="2" bestFit="1" customWidth="1"/>
    <col min="7" max="7" width="11.7109375" style="6" customWidth="1"/>
    <col min="8" max="8" width="12.28515625" style="6" bestFit="1" customWidth="1"/>
    <col min="9" max="9" width="11.7109375" style="6" customWidth="1"/>
    <col min="10" max="10" width="12.28515625" style="6" bestFit="1" customWidth="1"/>
    <col min="11" max="11" width="11.7109375" style="2" customWidth="1"/>
    <col min="12" max="12" width="12.28515625" style="2" bestFit="1" customWidth="1"/>
    <col min="13" max="15" width="11.7109375" style="2" customWidth="1"/>
    <col min="16" max="16" width="12.28515625" style="2" bestFit="1" customWidth="1"/>
    <col min="17" max="17" width="11.7109375" style="2" customWidth="1"/>
    <col min="18" max="18" width="12.28515625" style="2" bestFit="1" customWidth="1"/>
    <col min="19" max="19" width="12.7109375" style="2" customWidth="1"/>
    <col min="20" max="20" width="14.140625" style="2" bestFit="1" customWidth="1"/>
    <col min="21" max="21" width="11.7109375" style="2" customWidth="1"/>
    <col min="22" max="22" width="12.28515625" style="2" bestFit="1" customWidth="1"/>
    <col min="23" max="23" width="13.28515625" style="2" bestFit="1" customWidth="1"/>
    <col min="24" max="24" width="14.140625" style="2" bestFit="1" customWidth="1"/>
    <col min="25" max="25" width="27" style="2" bestFit="1" customWidth="1"/>
    <col min="26" max="26" width="6.140625" style="2" bestFit="1" customWidth="1"/>
    <col min="27" max="27" width="5.140625" style="4" customWidth="1"/>
    <col min="28" max="28" width="20.7109375" style="4" customWidth="1"/>
    <col min="29" max="16384" width="11.42578125" style="2"/>
  </cols>
  <sheetData>
    <row r="1" spans="1:28" ht="34.15" customHeight="1">
      <c r="A1" s="108" t="s">
        <v>56</v>
      </c>
      <c r="G1" s="2"/>
      <c r="H1" s="307">
        <v>44713</v>
      </c>
      <c r="I1" s="307"/>
      <c r="J1" s="307"/>
      <c r="K1" s="307"/>
    </row>
    <row r="2" spans="1:28" ht="21" thickBot="1">
      <c r="A2" s="109"/>
    </row>
    <row r="3" spans="1:28" s="8" customFormat="1" ht="36" customHeight="1" thickBot="1">
      <c r="A3" s="7"/>
      <c r="C3" s="308" t="s">
        <v>20</v>
      </c>
      <c r="D3" s="309"/>
      <c r="E3" s="308" t="s">
        <v>23</v>
      </c>
      <c r="F3" s="309"/>
      <c r="G3" s="308" t="s">
        <v>24</v>
      </c>
      <c r="H3" s="309"/>
      <c r="I3" s="308" t="s">
        <v>53</v>
      </c>
      <c r="J3" s="309"/>
      <c r="K3" s="308" t="s">
        <v>25</v>
      </c>
      <c r="L3" s="309"/>
      <c r="M3" s="308" t="s">
        <v>30</v>
      </c>
      <c r="N3" s="316"/>
      <c r="O3" s="316"/>
      <c r="P3" s="309"/>
      <c r="Q3" s="316" t="s">
        <v>2</v>
      </c>
      <c r="R3" s="316"/>
      <c r="S3" s="310" t="s">
        <v>29</v>
      </c>
      <c r="T3" s="311"/>
      <c r="U3" s="308" t="s">
        <v>26</v>
      </c>
      <c r="V3" s="309"/>
      <c r="W3" s="312" t="s">
        <v>27</v>
      </c>
      <c r="X3" s="313"/>
      <c r="Y3" s="308" t="s">
        <v>0</v>
      </c>
      <c r="Z3" s="316"/>
      <c r="AA3" s="316"/>
      <c r="AB3" s="309"/>
    </row>
    <row r="4" spans="1:28" s="4" customFormat="1" ht="18.600000000000001" customHeight="1">
      <c r="A4" s="110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84</v>
      </c>
      <c r="N4" s="268" t="s">
        <v>85</v>
      </c>
      <c r="O4" s="274" t="s">
        <v>86</v>
      </c>
      <c r="P4" s="12" t="s">
        <v>21</v>
      </c>
      <c r="Q4" s="87" t="s">
        <v>22</v>
      </c>
      <c r="R4" s="12" t="s">
        <v>21</v>
      </c>
      <c r="S4" s="87" t="s">
        <v>22</v>
      </c>
      <c r="T4" s="12" t="s">
        <v>21</v>
      </c>
      <c r="U4" s="11" t="s">
        <v>22</v>
      </c>
      <c r="V4" s="12" t="s">
        <v>21</v>
      </c>
      <c r="W4" s="111" t="s">
        <v>22</v>
      </c>
      <c r="X4" s="112" t="s">
        <v>21</v>
      </c>
      <c r="Y4" s="13" t="s">
        <v>3</v>
      </c>
      <c r="Z4" s="314" t="s">
        <v>4</v>
      </c>
      <c r="AA4" s="315"/>
      <c r="AB4" s="14" t="s">
        <v>5</v>
      </c>
    </row>
    <row r="5" spans="1:28" ht="18.600000000000001" customHeight="1">
      <c r="A5" s="47">
        <v>1</v>
      </c>
      <c r="B5" s="15" t="s">
        <v>14</v>
      </c>
      <c r="C5" s="16">
        <v>7185.6</v>
      </c>
      <c r="D5" s="17">
        <v>3333.3333299999999</v>
      </c>
      <c r="E5" s="16">
        <v>2036.5</v>
      </c>
      <c r="F5" s="18">
        <v>10000</v>
      </c>
      <c r="G5" s="19">
        <v>106.2</v>
      </c>
      <c r="H5" s="18">
        <v>1666.6666600000001</v>
      </c>
      <c r="I5" s="19">
        <v>0</v>
      </c>
      <c r="J5" s="18">
        <v>1000</v>
      </c>
      <c r="K5" s="16">
        <v>0</v>
      </c>
      <c r="L5" s="17">
        <v>3000</v>
      </c>
      <c r="M5" s="16">
        <v>2428.9</v>
      </c>
      <c r="N5" s="269">
        <v>5319</v>
      </c>
      <c r="O5" s="19">
        <f>M5+N5</f>
        <v>7747.9</v>
      </c>
      <c r="P5" s="17">
        <v>1200</v>
      </c>
      <c r="Q5" s="16">
        <v>5329.5</v>
      </c>
      <c r="R5" s="17">
        <v>7440.8333329999996</v>
      </c>
      <c r="S5" s="94">
        <f>SUM(C5+E5+G5+I5+K5+O5+Q5)</f>
        <v>22405.7</v>
      </c>
      <c r="T5" s="92">
        <f>SUM(D5+F5+H5+J5+L5+P5+R5)</f>
        <v>27640.833322999999</v>
      </c>
      <c r="U5" s="16">
        <v>0</v>
      </c>
      <c r="V5" s="17">
        <v>2000</v>
      </c>
      <c r="W5" s="113">
        <f t="shared" ref="W5:X9" si="0">SUM(S5+U5)</f>
        <v>22405.7</v>
      </c>
      <c r="X5" s="114">
        <f t="shared" si="0"/>
        <v>29640.833322999999</v>
      </c>
      <c r="Y5" s="45"/>
      <c r="Z5" s="46">
        <v>18</v>
      </c>
      <c r="AA5" s="21" t="s">
        <v>7</v>
      </c>
      <c r="AB5" s="22"/>
    </row>
    <row r="6" spans="1:28" ht="18.600000000000001" customHeight="1">
      <c r="A6" s="47">
        <f>SUM(A5+1)</f>
        <v>2</v>
      </c>
      <c r="B6" s="15" t="s">
        <v>15</v>
      </c>
      <c r="C6" s="16">
        <v>988.8</v>
      </c>
      <c r="D6" s="17">
        <v>3333.3333299999999</v>
      </c>
      <c r="E6" s="16">
        <v>8998</v>
      </c>
      <c r="F6" s="18">
        <v>10000</v>
      </c>
      <c r="G6" s="19">
        <v>603.20000000000005</v>
      </c>
      <c r="H6" s="18">
        <v>1666.6666600000001</v>
      </c>
      <c r="I6" s="19">
        <v>0</v>
      </c>
      <c r="J6" s="18">
        <v>1000</v>
      </c>
      <c r="K6" s="16">
        <v>0</v>
      </c>
      <c r="L6" s="17">
        <v>3000</v>
      </c>
      <c r="M6" s="16">
        <v>967.2</v>
      </c>
      <c r="N6" s="269">
        <v>6373</v>
      </c>
      <c r="O6" s="19">
        <f t="shared" ref="O6:O9" si="1">M6+N6</f>
        <v>7340.2</v>
      </c>
      <c r="P6" s="17">
        <v>1200</v>
      </c>
      <c r="Q6" s="16">
        <v>5150.7</v>
      </c>
      <c r="R6" s="17">
        <v>7440.8333329999996</v>
      </c>
      <c r="S6" s="94">
        <f t="shared" ref="S6:S9" si="2">SUM(C6+E6+G6+I6+K6+O6+Q6)</f>
        <v>23080.9</v>
      </c>
      <c r="T6" s="92">
        <f>SUM(D6+F6+H6+J6+L6+P6+R6)</f>
        <v>27640.833322999999</v>
      </c>
      <c r="U6" s="16">
        <v>279.7</v>
      </c>
      <c r="V6" s="17">
        <v>2000</v>
      </c>
      <c r="W6" s="113">
        <f>SUM(S6+U6)</f>
        <v>23360.600000000002</v>
      </c>
      <c r="X6" s="114">
        <f t="shared" si="0"/>
        <v>29640.833322999999</v>
      </c>
      <c r="Y6" s="45"/>
      <c r="Z6" s="46">
        <v>20</v>
      </c>
      <c r="AA6" s="21" t="s">
        <v>7</v>
      </c>
      <c r="AB6" s="22"/>
    </row>
    <row r="7" spans="1:28" s="43" customFormat="1" ht="18.600000000000001" customHeight="1">
      <c r="A7" s="47">
        <f>SUM(A6+1)</f>
        <v>3</v>
      </c>
      <c r="B7" s="15" t="s">
        <v>6</v>
      </c>
      <c r="C7" s="16">
        <v>6842.8</v>
      </c>
      <c r="D7" s="17">
        <v>3333.3333299999999</v>
      </c>
      <c r="E7" s="16">
        <v>7216.6</v>
      </c>
      <c r="F7" s="18">
        <v>10000</v>
      </c>
      <c r="G7" s="19">
        <v>319.3</v>
      </c>
      <c r="H7" s="18">
        <v>1666.6666600000001</v>
      </c>
      <c r="I7" s="19">
        <v>502</v>
      </c>
      <c r="J7" s="18">
        <v>1000</v>
      </c>
      <c r="K7" s="16">
        <v>14671.7</v>
      </c>
      <c r="L7" s="17">
        <v>3000</v>
      </c>
      <c r="M7" s="16">
        <v>0</v>
      </c>
      <c r="N7" s="269">
        <v>0</v>
      </c>
      <c r="O7" s="19">
        <f t="shared" si="1"/>
        <v>0</v>
      </c>
      <c r="P7" s="17">
        <v>1200</v>
      </c>
      <c r="Q7" s="16">
        <v>5830.3</v>
      </c>
      <c r="R7" s="17">
        <v>7440.8333329999996</v>
      </c>
      <c r="S7" s="94">
        <f t="shared" si="2"/>
        <v>35382.700000000004</v>
      </c>
      <c r="T7" s="92">
        <f>SUM(D7+F7+H7+J7+L7+P7+R7)</f>
        <v>27640.833322999999</v>
      </c>
      <c r="U7" s="16">
        <v>166.3</v>
      </c>
      <c r="V7" s="17">
        <v>2000</v>
      </c>
      <c r="W7" s="113">
        <f t="shared" si="0"/>
        <v>35549.000000000007</v>
      </c>
      <c r="X7" s="114">
        <f t="shared" si="0"/>
        <v>29640.833322999999</v>
      </c>
      <c r="Y7" s="45"/>
      <c r="Z7" s="46">
        <v>20</v>
      </c>
      <c r="AA7" s="21" t="s">
        <v>7</v>
      </c>
      <c r="AB7" s="22"/>
    </row>
    <row r="8" spans="1:28" ht="18.600000000000001" customHeight="1">
      <c r="A8" s="23">
        <f>SUM(A7+1)</f>
        <v>4</v>
      </c>
      <c r="B8" s="24" t="s">
        <v>8</v>
      </c>
      <c r="C8" s="25">
        <v>926.9</v>
      </c>
      <c r="D8" s="17">
        <v>3333.3333299999999</v>
      </c>
      <c r="E8" s="25">
        <v>19438.3</v>
      </c>
      <c r="F8" s="18">
        <v>10000</v>
      </c>
      <c r="G8" s="28">
        <v>1409.8</v>
      </c>
      <c r="H8" s="18">
        <v>1666.6666600000001</v>
      </c>
      <c r="I8" s="28">
        <v>0</v>
      </c>
      <c r="J8" s="18">
        <v>1000</v>
      </c>
      <c r="K8" s="25">
        <v>3328.7</v>
      </c>
      <c r="L8" s="17">
        <v>3000</v>
      </c>
      <c r="M8" s="25">
        <v>1374</v>
      </c>
      <c r="N8" s="270">
        <v>0</v>
      </c>
      <c r="O8" s="19">
        <f t="shared" si="1"/>
        <v>1374</v>
      </c>
      <c r="P8" s="17">
        <v>1200</v>
      </c>
      <c r="Q8" s="25">
        <v>9149</v>
      </c>
      <c r="R8" s="17">
        <v>7440.8333329999996</v>
      </c>
      <c r="S8" s="94">
        <f t="shared" si="2"/>
        <v>35626.699999999997</v>
      </c>
      <c r="T8" s="93">
        <f>SUM(D8+F8+H8+J8+L8+P8+R8)</f>
        <v>27640.833322999999</v>
      </c>
      <c r="U8" s="25">
        <v>3574.9</v>
      </c>
      <c r="V8" s="17">
        <v>2000</v>
      </c>
      <c r="W8" s="95">
        <f t="shared" si="0"/>
        <v>39201.599999999999</v>
      </c>
      <c r="X8" s="98">
        <f t="shared" si="0"/>
        <v>29640.833322999999</v>
      </c>
      <c r="Y8" s="29"/>
      <c r="Z8" s="30">
        <v>16</v>
      </c>
      <c r="AA8" s="31" t="s">
        <v>7</v>
      </c>
      <c r="AB8" s="32"/>
    </row>
    <row r="9" spans="1:28" ht="18.600000000000001" customHeight="1">
      <c r="A9" s="23">
        <f>SUM(A8+1)</f>
        <v>5</v>
      </c>
      <c r="B9" s="24" t="s">
        <v>9</v>
      </c>
      <c r="C9" s="25">
        <v>12211</v>
      </c>
      <c r="D9" s="17">
        <v>3333.3333299999999</v>
      </c>
      <c r="E9" s="25">
        <v>1275.5999999999999</v>
      </c>
      <c r="F9" s="18">
        <v>10000</v>
      </c>
      <c r="G9" s="28">
        <v>412</v>
      </c>
      <c r="H9" s="18">
        <v>1666.6666600000001</v>
      </c>
      <c r="I9" s="28">
        <v>0</v>
      </c>
      <c r="J9" s="18">
        <v>1000</v>
      </c>
      <c r="K9" s="25">
        <v>8498.6</v>
      </c>
      <c r="L9" s="17">
        <v>3000</v>
      </c>
      <c r="M9" s="25">
        <v>0</v>
      </c>
      <c r="N9" s="270">
        <v>0</v>
      </c>
      <c r="O9" s="19">
        <f t="shared" si="1"/>
        <v>0</v>
      </c>
      <c r="P9" s="17">
        <v>1200</v>
      </c>
      <c r="Q9" s="25">
        <v>6584.9</v>
      </c>
      <c r="R9" s="17">
        <v>7440.8333329999996</v>
      </c>
      <c r="S9" s="94">
        <f t="shared" si="2"/>
        <v>28982.1</v>
      </c>
      <c r="T9" s="93">
        <f>SUM(D9+F9+H9+J9+L9+P9+R9)</f>
        <v>27640.833322999999</v>
      </c>
      <c r="U9" s="25">
        <v>0</v>
      </c>
      <c r="V9" s="17">
        <v>2000</v>
      </c>
      <c r="W9" s="95">
        <f t="shared" si="0"/>
        <v>28982.1</v>
      </c>
      <c r="X9" s="98">
        <f t="shared" si="0"/>
        <v>29640.833322999999</v>
      </c>
      <c r="Y9" s="29"/>
      <c r="Z9" s="30">
        <v>18</v>
      </c>
      <c r="AA9" s="31" t="s">
        <v>7</v>
      </c>
      <c r="AB9" s="32"/>
    </row>
    <row r="10" spans="1:28" ht="18.600000000000001" customHeight="1">
      <c r="A10" s="33" t="s">
        <v>10</v>
      </c>
      <c r="B10" s="34">
        <v>23</v>
      </c>
      <c r="C10" s="35">
        <f t="shared" ref="C10:X10" si="3">SUM(C5:C9)</f>
        <v>28155.1</v>
      </c>
      <c r="D10" s="36">
        <f t="shared" si="3"/>
        <v>16666.666649999999</v>
      </c>
      <c r="E10" s="35">
        <f t="shared" si="3"/>
        <v>38964.999999999993</v>
      </c>
      <c r="F10" s="36">
        <f t="shared" si="3"/>
        <v>50000</v>
      </c>
      <c r="G10" s="35">
        <f t="shared" si="3"/>
        <v>2850.5</v>
      </c>
      <c r="H10" s="36">
        <f t="shared" si="3"/>
        <v>8333.3333000000002</v>
      </c>
      <c r="I10" s="35">
        <f t="shared" si="3"/>
        <v>502</v>
      </c>
      <c r="J10" s="36">
        <f t="shared" si="3"/>
        <v>5000</v>
      </c>
      <c r="K10" s="35">
        <f t="shared" si="3"/>
        <v>26499</v>
      </c>
      <c r="L10" s="36">
        <f t="shared" si="3"/>
        <v>15000</v>
      </c>
      <c r="M10" s="35">
        <f t="shared" si="3"/>
        <v>4770.1000000000004</v>
      </c>
      <c r="N10" s="35">
        <f t="shared" si="3"/>
        <v>11692</v>
      </c>
      <c r="O10" s="35">
        <f t="shared" si="3"/>
        <v>16462.099999999999</v>
      </c>
      <c r="P10" s="36">
        <f t="shared" si="3"/>
        <v>6000</v>
      </c>
      <c r="Q10" s="35">
        <f t="shared" si="3"/>
        <v>32044.400000000001</v>
      </c>
      <c r="R10" s="36">
        <f t="shared" si="3"/>
        <v>37204.166664999997</v>
      </c>
      <c r="S10" s="35">
        <f t="shared" si="3"/>
        <v>145478.1</v>
      </c>
      <c r="T10" s="36">
        <f t="shared" si="3"/>
        <v>138204.16661499999</v>
      </c>
      <c r="U10" s="35">
        <f t="shared" si="3"/>
        <v>4020.9</v>
      </c>
      <c r="V10" s="36">
        <f t="shared" si="3"/>
        <v>10000</v>
      </c>
      <c r="W10" s="35">
        <f t="shared" si="3"/>
        <v>149499.00000000003</v>
      </c>
      <c r="X10" s="36">
        <f t="shared" si="3"/>
        <v>148204.16661499999</v>
      </c>
      <c r="Y10" s="39" t="s">
        <v>11</v>
      </c>
      <c r="Z10" s="40">
        <f>SUM(Z5:Z9)/6</f>
        <v>15.333333333333334</v>
      </c>
      <c r="AA10" s="41" t="s">
        <v>7</v>
      </c>
      <c r="AB10" s="42"/>
    </row>
    <row r="11" spans="1:28" ht="18.600000000000001" customHeight="1">
      <c r="A11" s="44">
        <f>SUM(A9+1)</f>
        <v>6</v>
      </c>
      <c r="B11" s="15" t="s">
        <v>12</v>
      </c>
      <c r="C11" s="49">
        <v>4116.5</v>
      </c>
      <c r="D11" s="17">
        <v>3333.3333299999999</v>
      </c>
      <c r="E11" s="49">
        <v>17288.3</v>
      </c>
      <c r="F11" s="18">
        <v>10000</v>
      </c>
      <c r="G11" s="19">
        <v>1269.8</v>
      </c>
      <c r="H11" s="18">
        <v>1666.6666600000001</v>
      </c>
      <c r="I11" s="19">
        <v>0</v>
      </c>
      <c r="J11" s="18">
        <v>1000</v>
      </c>
      <c r="K11" s="16">
        <v>683.3</v>
      </c>
      <c r="L11" s="17">
        <v>3000</v>
      </c>
      <c r="M11" s="16">
        <v>0</v>
      </c>
      <c r="N11" s="269">
        <v>0</v>
      </c>
      <c r="O11" s="19">
        <f>M11+N11</f>
        <v>0</v>
      </c>
      <c r="P11" s="17">
        <v>1200</v>
      </c>
      <c r="Q11" s="16">
        <v>1778</v>
      </c>
      <c r="R11" s="17">
        <v>7440.8333329999996</v>
      </c>
      <c r="S11" s="94">
        <f>SUM(C11+E11+G11+I11+K11+O11+Q11)</f>
        <v>25135.899999999998</v>
      </c>
      <c r="T11" s="92">
        <f>SUM(D11+F11+H11+J11+L11+P11+R11)</f>
        <v>27640.833322999999</v>
      </c>
      <c r="U11" s="16">
        <v>1570.1</v>
      </c>
      <c r="V11" s="17">
        <v>2000</v>
      </c>
      <c r="W11" s="113">
        <f t="shared" ref="W11:X17" si="4">SUM(S11+U11)</f>
        <v>26705.999999999996</v>
      </c>
      <c r="X11" s="114">
        <f t="shared" si="4"/>
        <v>29640.833322999999</v>
      </c>
      <c r="Y11" s="45"/>
      <c r="Z11" s="46">
        <v>16</v>
      </c>
      <c r="AA11" s="21" t="s">
        <v>7</v>
      </c>
      <c r="AB11" s="22"/>
    </row>
    <row r="12" spans="1:28" ht="18.600000000000001" customHeight="1">
      <c r="A12" s="47">
        <f t="shared" ref="A12:A17" si="5">SUM(A11+1)</f>
        <v>7</v>
      </c>
      <c r="B12" s="15" t="s">
        <v>13</v>
      </c>
      <c r="C12" s="16">
        <v>6638.7</v>
      </c>
      <c r="D12" s="17">
        <v>3333.3333299999999</v>
      </c>
      <c r="E12" s="16">
        <v>1632.5</v>
      </c>
      <c r="F12" s="18">
        <v>10000</v>
      </c>
      <c r="G12" s="19">
        <v>211.2</v>
      </c>
      <c r="H12" s="18">
        <v>1666.6666600000001</v>
      </c>
      <c r="I12" s="19">
        <v>0</v>
      </c>
      <c r="J12" s="18">
        <v>1000</v>
      </c>
      <c r="K12" s="16">
        <v>0</v>
      </c>
      <c r="L12" s="17">
        <v>3000</v>
      </c>
      <c r="M12" s="16">
        <v>0</v>
      </c>
      <c r="N12" s="269">
        <v>0</v>
      </c>
      <c r="O12" s="19">
        <f t="shared" ref="O12:O17" si="6">M12+N12</f>
        <v>0</v>
      </c>
      <c r="P12" s="17">
        <v>1200</v>
      </c>
      <c r="Q12" s="16">
        <v>2091.4</v>
      </c>
      <c r="R12" s="17">
        <v>7440.8333329999996</v>
      </c>
      <c r="S12" s="94">
        <f t="shared" ref="S12:S17" si="7">SUM(C12+E12+G12+I12+K12+O12+Q12)</f>
        <v>10573.800000000001</v>
      </c>
      <c r="T12" s="92">
        <f t="shared" ref="T12:T17" si="8">SUM(D12+F12+H12+J12+L12+P12+R12)</f>
        <v>27640.833322999999</v>
      </c>
      <c r="U12" s="16">
        <v>0</v>
      </c>
      <c r="V12" s="17">
        <v>2000</v>
      </c>
      <c r="W12" s="113">
        <f t="shared" si="4"/>
        <v>10573.800000000001</v>
      </c>
      <c r="X12" s="114">
        <f t="shared" si="4"/>
        <v>29640.833322999999</v>
      </c>
      <c r="Y12" s="45"/>
      <c r="Z12" s="46">
        <v>18</v>
      </c>
      <c r="AA12" s="21" t="s">
        <v>7</v>
      </c>
      <c r="AB12" s="22"/>
    </row>
    <row r="13" spans="1:28" ht="18.600000000000001" customHeight="1">
      <c r="A13" s="47">
        <f t="shared" si="5"/>
        <v>8</v>
      </c>
      <c r="B13" s="15" t="s">
        <v>14</v>
      </c>
      <c r="C13" s="16">
        <v>4004.1</v>
      </c>
      <c r="D13" s="17">
        <v>3333.3333299999999</v>
      </c>
      <c r="E13" s="16">
        <v>3077.3</v>
      </c>
      <c r="F13" s="18">
        <v>10000</v>
      </c>
      <c r="G13" s="19">
        <v>207.5</v>
      </c>
      <c r="H13" s="18">
        <v>1666.6666600000001</v>
      </c>
      <c r="I13" s="19">
        <v>0</v>
      </c>
      <c r="J13" s="18">
        <v>1000</v>
      </c>
      <c r="K13" s="16">
        <v>1374</v>
      </c>
      <c r="L13" s="17">
        <v>3000</v>
      </c>
      <c r="M13" s="16">
        <v>-1374</v>
      </c>
      <c r="N13" s="269">
        <v>3117</v>
      </c>
      <c r="O13" s="19">
        <f t="shared" si="6"/>
        <v>1743</v>
      </c>
      <c r="P13" s="17">
        <v>1200</v>
      </c>
      <c r="Q13" s="16">
        <v>2010.2</v>
      </c>
      <c r="R13" s="17">
        <v>7440.8333329999996</v>
      </c>
      <c r="S13" s="94">
        <f t="shared" si="7"/>
        <v>12416.1</v>
      </c>
      <c r="T13" s="92">
        <f t="shared" si="8"/>
        <v>27640.833322999999</v>
      </c>
      <c r="U13" s="16">
        <v>0</v>
      </c>
      <c r="V13" s="17">
        <v>2000</v>
      </c>
      <c r="W13" s="113">
        <f t="shared" si="4"/>
        <v>12416.1</v>
      </c>
      <c r="X13" s="114">
        <f t="shared" si="4"/>
        <v>29640.833322999999</v>
      </c>
      <c r="Y13" s="45"/>
      <c r="Z13" s="46">
        <v>20</v>
      </c>
      <c r="AA13" s="21" t="s">
        <v>7</v>
      </c>
      <c r="AB13" s="22"/>
    </row>
    <row r="14" spans="1:28" ht="18.600000000000001" customHeight="1">
      <c r="A14" s="47">
        <f t="shared" si="5"/>
        <v>9</v>
      </c>
      <c r="B14" s="15" t="s">
        <v>15</v>
      </c>
      <c r="C14" s="16">
        <v>8878.7000000000007</v>
      </c>
      <c r="D14" s="17">
        <v>3333.3333299999999</v>
      </c>
      <c r="E14" s="16">
        <v>547.1</v>
      </c>
      <c r="F14" s="18">
        <v>10000</v>
      </c>
      <c r="G14" s="19">
        <v>179.5</v>
      </c>
      <c r="H14" s="18">
        <v>1666.6666600000001</v>
      </c>
      <c r="I14" s="19">
        <v>0</v>
      </c>
      <c r="J14" s="18">
        <v>1000</v>
      </c>
      <c r="K14" s="16">
        <v>1268.5999999999999</v>
      </c>
      <c r="L14" s="17">
        <v>3000</v>
      </c>
      <c r="M14" s="16">
        <v>1008.4</v>
      </c>
      <c r="N14" s="269">
        <v>1086</v>
      </c>
      <c r="O14" s="19">
        <f t="shared" si="6"/>
        <v>2094.4</v>
      </c>
      <c r="P14" s="17">
        <v>1200</v>
      </c>
      <c r="Q14" s="16">
        <v>3979.5</v>
      </c>
      <c r="R14" s="17">
        <v>7440.8333329999996</v>
      </c>
      <c r="S14" s="94">
        <f t="shared" si="7"/>
        <v>16947.800000000003</v>
      </c>
      <c r="T14" s="92">
        <f t="shared" si="8"/>
        <v>27640.833322999999</v>
      </c>
      <c r="U14" s="16">
        <v>0</v>
      </c>
      <c r="V14" s="17">
        <v>2000</v>
      </c>
      <c r="W14" s="113">
        <f t="shared" si="4"/>
        <v>16947.800000000003</v>
      </c>
      <c r="X14" s="114">
        <f t="shared" si="4"/>
        <v>29640.833322999999</v>
      </c>
      <c r="Y14" s="45"/>
      <c r="Z14" s="46">
        <v>24</v>
      </c>
      <c r="AA14" s="21" t="s">
        <v>7</v>
      </c>
      <c r="AB14" s="22"/>
    </row>
    <row r="15" spans="1:28" s="43" customFormat="1" ht="18.600000000000001" customHeight="1">
      <c r="A15" s="47">
        <f t="shared" si="5"/>
        <v>10</v>
      </c>
      <c r="B15" s="15" t="s">
        <v>6</v>
      </c>
      <c r="C15" s="16">
        <v>1850.7</v>
      </c>
      <c r="D15" s="17">
        <v>3333.3333299999999</v>
      </c>
      <c r="E15" s="16">
        <v>18241.2</v>
      </c>
      <c r="F15" s="18">
        <v>10000</v>
      </c>
      <c r="G15" s="19">
        <v>871</v>
      </c>
      <c r="H15" s="18">
        <v>1666.6666600000001</v>
      </c>
      <c r="I15" s="19">
        <v>1185</v>
      </c>
      <c r="J15" s="18">
        <v>1000</v>
      </c>
      <c r="K15" s="16">
        <v>12452.7</v>
      </c>
      <c r="L15" s="17">
        <v>3000</v>
      </c>
      <c r="M15" s="16">
        <v>91.3</v>
      </c>
      <c r="N15" s="269">
        <v>792</v>
      </c>
      <c r="O15" s="19">
        <f t="shared" si="6"/>
        <v>883.3</v>
      </c>
      <c r="P15" s="17">
        <v>1200</v>
      </c>
      <c r="Q15" s="16">
        <v>6465.9</v>
      </c>
      <c r="R15" s="17">
        <v>7440.8333329999996</v>
      </c>
      <c r="S15" s="94">
        <f t="shared" si="7"/>
        <v>41949.80000000001</v>
      </c>
      <c r="T15" s="92">
        <f t="shared" si="8"/>
        <v>27640.833322999999</v>
      </c>
      <c r="U15" s="16">
        <v>1024.5</v>
      </c>
      <c r="V15" s="17">
        <v>2000</v>
      </c>
      <c r="W15" s="113">
        <f t="shared" si="4"/>
        <v>42974.30000000001</v>
      </c>
      <c r="X15" s="114">
        <f t="shared" si="4"/>
        <v>29640.833322999999</v>
      </c>
      <c r="Y15" s="45"/>
      <c r="Z15" s="46">
        <v>26</v>
      </c>
      <c r="AA15" s="21" t="s">
        <v>7</v>
      </c>
      <c r="AB15" s="22"/>
    </row>
    <row r="16" spans="1:28" ht="18.600000000000001" customHeight="1">
      <c r="A16" s="23">
        <f t="shared" si="5"/>
        <v>11</v>
      </c>
      <c r="B16" s="24" t="s">
        <v>8</v>
      </c>
      <c r="C16" s="25">
        <v>346.5</v>
      </c>
      <c r="D16" s="17">
        <v>3333.3333299999999</v>
      </c>
      <c r="E16" s="25">
        <v>16168.9</v>
      </c>
      <c r="F16" s="18">
        <v>10000</v>
      </c>
      <c r="G16" s="28">
        <v>1342.2</v>
      </c>
      <c r="H16" s="18">
        <v>1666.6666600000001</v>
      </c>
      <c r="I16" s="28">
        <v>2579</v>
      </c>
      <c r="J16" s="18">
        <v>1000</v>
      </c>
      <c r="K16" s="25">
        <v>18881</v>
      </c>
      <c r="L16" s="17">
        <v>3000</v>
      </c>
      <c r="M16" s="25">
        <v>0</v>
      </c>
      <c r="N16" s="270">
        <v>0</v>
      </c>
      <c r="O16" s="19">
        <f t="shared" si="6"/>
        <v>0</v>
      </c>
      <c r="P16" s="17">
        <v>1200</v>
      </c>
      <c r="Q16" s="25">
        <v>8535.5</v>
      </c>
      <c r="R16" s="17">
        <v>7440.8333329999996</v>
      </c>
      <c r="S16" s="94">
        <f t="shared" si="7"/>
        <v>47853.100000000006</v>
      </c>
      <c r="T16" s="93">
        <f t="shared" si="8"/>
        <v>27640.833322999999</v>
      </c>
      <c r="U16" s="25">
        <v>4627.3999999999996</v>
      </c>
      <c r="V16" s="17">
        <v>2000</v>
      </c>
      <c r="W16" s="95">
        <f t="shared" si="4"/>
        <v>52480.500000000007</v>
      </c>
      <c r="X16" s="98">
        <f t="shared" si="4"/>
        <v>29640.833322999999</v>
      </c>
      <c r="Y16" s="29"/>
      <c r="Z16" s="30">
        <v>26</v>
      </c>
      <c r="AA16" s="31" t="s">
        <v>7</v>
      </c>
      <c r="AB16" s="32"/>
    </row>
    <row r="17" spans="1:28" ht="18.600000000000001" customHeight="1">
      <c r="A17" s="23">
        <f t="shared" si="5"/>
        <v>12</v>
      </c>
      <c r="B17" s="24" t="s">
        <v>9</v>
      </c>
      <c r="C17" s="25">
        <v>1944.4</v>
      </c>
      <c r="D17" s="17">
        <v>3333.3333299999999</v>
      </c>
      <c r="E17" s="25">
        <v>17482</v>
      </c>
      <c r="F17" s="18">
        <v>10000</v>
      </c>
      <c r="G17" s="28">
        <v>1153.3</v>
      </c>
      <c r="H17" s="18">
        <v>1666.6666600000001</v>
      </c>
      <c r="I17" s="28">
        <v>5521.8</v>
      </c>
      <c r="J17" s="18">
        <v>1000</v>
      </c>
      <c r="K17" s="25">
        <v>7040.1</v>
      </c>
      <c r="L17" s="17">
        <v>3000</v>
      </c>
      <c r="M17" s="25">
        <v>0</v>
      </c>
      <c r="N17" s="270">
        <v>0</v>
      </c>
      <c r="O17" s="19">
        <f t="shared" si="6"/>
        <v>0</v>
      </c>
      <c r="P17" s="17">
        <v>1200</v>
      </c>
      <c r="Q17" s="25">
        <v>3815</v>
      </c>
      <c r="R17" s="17">
        <v>7440.8333329999996</v>
      </c>
      <c r="S17" s="94">
        <f t="shared" si="7"/>
        <v>36956.6</v>
      </c>
      <c r="T17" s="93">
        <f t="shared" si="8"/>
        <v>27640.833322999999</v>
      </c>
      <c r="U17" s="25">
        <v>9861.2000000000007</v>
      </c>
      <c r="V17" s="17">
        <v>2000</v>
      </c>
      <c r="W17" s="95">
        <f t="shared" si="4"/>
        <v>46817.8</v>
      </c>
      <c r="X17" s="98">
        <f t="shared" si="4"/>
        <v>29640.833322999999</v>
      </c>
      <c r="Y17" s="29"/>
      <c r="Z17" s="30">
        <v>26</v>
      </c>
      <c r="AA17" s="31" t="s">
        <v>7</v>
      </c>
      <c r="AB17" s="32"/>
    </row>
    <row r="18" spans="1:28" ht="18.600000000000001" customHeight="1">
      <c r="A18" s="33" t="s">
        <v>10</v>
      </c>
      <c r="B18" s="34">
        <f>SUM(B10+1)</f>
        <v>24</v>
      </c>
      <c r="C18" s="35">
        <f t="shared" ref="C18:X18" si="9">SUM(C11:C17)</f>
        <v>27779.600000000002</v>
      </c>
      <c r="D18" s="36">
        <f t="shared" si="9"/>
        <v>23333.333310000002</v>
      </c>
      <c r="E18" s="35">
        <f t="shared" si="9"/>
        <v>74437.299999999988</v>
      </c>
      <c r="F18" s="37">
        <f t="shared" si="9"/>
        <v>70000</v>
      </c>
      <c r="G18" s="38">
        <f t="shared" si="9"/>
        <v>5234.5</v>
      </c>
      <c r="H18" s="37">
        <f t="shared" si="9"/>
        <v>11666.666620000002</v>
      </c>
      <c r="I18" s="38">
        <f>SUM(I11:I17)</f>
        <v>9285.7999999999993</v>
      </c>
      <c r="J18" s="37">
        <f>SUM(J11:J17)</f>
        <v>7000</v>
      </c>
      <c r="K18" s="35">
        <f t="shared" si="9"/>
        <v>41699.699999999997</v>
      </c>
      <c r="L18" s="36">
        <f t="shared" si="9"/>
        <v>21000</v>
      </c>
      <c r="M18" s="35">
        <f t="shared" si="9"/>
        <v>-274.3</v>
      </c>
      <c r="N18" s="35">
        <f t="shared" si="9"/>
        <v>4995</v>
      </c>
      <c r="O18" s="35">
        <f t="shared" si="9"/>
        <v>4720.7</v>
      </c>
      <c r="P18" s="36">
        <f t="shared" si="9"/>
        <v>8400</v>
      </c>
      <c r="Q18" s="35">
        <f t="shared" si="9"/>
        <v>28675.5</v>
      </c>
      <c r="R18" s="36">
        <f t="shared" si="9"/>
        <v>52085.833331000002</v>
      </c>
      <c r="S18" s="35">
        <f t="shared" si="9"/>
        <v>191833.1</v>
      </c>
      <c r="T18" s="36">
        <f t="shared" si="9"/>
        <v>193485.83326099999</v>
      </c>
      <c r="U18" s="35">
        <f t="shared" si="9"/>
        <v>17083.2</v>
      </c>
      <c r="V18" s="36">
        <f t="shared" si="9"/>
        <v>14000</v>
      </c>
      <c r="W18" s="35">
        <f>SUM(W11:W17)</f>
        <v>208916.3</v>
      </c>
      <c r="X18" s="36">
        <f t="shared" si="9"/>
        <v>207485.83326099999</v>
      </c>
      <c r="Y18" s="39" t="s">
        <v>11</v>
      </c>
      <c r="Z18" s="40">
        <f>SUM(Z11:Z17)/7</f>
        <v>22.285714285714285</v>
      </c>
      <c r="AA18" s="41" t="s">
        <v>7</v>
      </c>
      <c r="AB18" s="42"/>
    </row>
    <row r="19" spans="1:28" ht="18.600000000000001" customHeight="1">
      <c r="A19" s="44">
        <f>SUM(A17+1)</f>
        <v>13</v>
      </c>
      <c r="B19" s="15" t="s">
        <v>12</v>
      </c>
      <c r="C19" s="16">
        <v>2324</v>
      </c>
      <c r="D19" s="17">
        <v>3333.3333299999999</v>
      </c>
      <c r="E19" s="16">
        <v>10108.5</v>
      </c>
      <c r="F19" s="18">
        <v>10000</v>
      </c>
      <c r="G19" s="19">
        <v>1119.8</v>
      </c>
      <c r="H19" s="18">
        <v>1666.6666600000001</v>
      </c>
      <c r="I19" s="19">
        <v>0</v>
      </c>
      <c r="J19" s="18">
        <v>1000</v>
      </c>
      <c r="K19" s="16">
        <v>5912.6</v>
      </c>
      <c r="L19" s="17">
        <v>3000</v>
      </c>
      <c r="M19" s="16">
        <v>873.1</v>
      </c>
      <c r="N19" s="269">
        <v>7727</v>
      </c>
      <c r="O19" s="19">
        <f>M19+N19</f>
        <v>8600.1</v>
      </c>
      <c r="P19" s="17">
        <v>1200</v>
      </c>
      <c r="Q19" s="16">
        <v>5432.1</v>
      </c>
      <c r="R19" s="17">
        <v>7440.8333329999996</v>
      </c>
      <c r="S19" s="94">
        <f>SUM(C19+E19+G19+I19+K19+O19+Q19)</f>
        <v>33497.1</v>
      </c>
      <c r="T19" s="92">
        <f>SUM(D19+F19+H19+J19+L19+P19+R19)</f>
        <v>27640.833322999999</v>
      </c>
      <c r="U19" s="17">
        <v>617.5</v>
      </c>
      <c r="V19" s="17">
        <v>2000</v>
      </c>
      <c r="W19" s="113">
        <f t="shared" ref="W19:X25" si="10">SUM(S19+U19)</f>
        <v>34114.6</v>
      </c>
      <c r="X19" s="114">
        <f t="shared" si="10"/>
        <v>29640.833322999999</v>
      </c>
      <c r="Y19" s="50"/>
      <c r="Z19" s="51">
        <v>28</v>
      </c>
      <c r="AA19" s="21" t="s">
        <v>7</v>
      </c>
      <c r="AB19" s="22"/>
    </row>
    <row r="20" spans="1:28" ht="18.600000000000001" customHeight="1">
      <c r="A20" s="47">
        <f t="shared" ref="A20:A25" si="11">SUM(A19+1)</f>
        <v>14</v>
      </c>
      <c r="B20" s="15" t="s">
        <v>13</v>
      </c>
      <c r="C20" s="16">
        <v>1545.3</v>
      </c>
      <c r="D20" s="17">
        <v>3333.3333299999999</v>
      </c>
      <c r="E20" s="16">
        <v>12420.9</v>
      </c>
      <c r="F20" s="18">
        <v>10000</v>
      </c>
      <c r="G20" s="19">
        <v>1214.5999999999999</v>
      </c>
      <c r="H20" s="18">
        <v>1666.6666600000001</v>
      </c>
      <c r="I20" s="19">
        <v>0</v>
      </c>
      <c r="J20" s="18">
        <v>1000</v>
      </c>
      <c r="K20" s="16">
        <v>4948</v>
      </c>
      <c r="L20" s="17">
        <v>3000</v>
      </c>
      <c r="M20" s="16">
        <v>169.6</v>
      </c>
      <c r="N20" s="269">
        <v>835</v>
      </c>
      <c r="O20" s="19">
        <f t="shared" ref="O20:O25" si="12">M20+N20</f>
        <v>1004.6</v>
      </c>
      <c r="P20" s="17">
        <v>1200</v>
      </c>
      <c r="Q20" s="16">
        <v>7428</v>
      </c>
      <c r="R20" s="17">
        <v>7440.8333329999996</v>
      </c>
      <c r="S20" s="94">
        <f t="shared" ref="S20:S25" si="13">SUM(C20+E20+G20+I20+K20+O20+Q20)</f>
        <v>28561.399999999998</v>
      </c>
      <c r="T20" s="92">
        <f t="shared" ref="T20:T25" si="14">SUM(D20+F20+H20+J20+L20+P20+R20)</f>
        <v>27640.833322999999</v>
      </c>
      <c r="U20" s="17">
        <v>2730</v>
      </c>
      <c r="V20" s="17">
        <v>2000</v>
      </c>
      <c r="W20" s="113">
        <f t="shared" si="10"/>
        <v>31291.399999999998</v>
      </c>
      <c r="X20" s="114">
        <f t="shared" si="10"/>
        <v>29640.833322999999</v>
      </c>
      <c r="Y20" s="45"/>
      <c r="Z20" s="46">
        <v>28</v>
      </c>
      <c r="AA20" s="21" t="s">
        <v>7</v>
      </c>
      <c r="AB20" s="22"/>
    </row>
    <row r="21" spans="1:28" ht="18.600000000000001" customHeight="1">
      <c r="A21" s="47">
        <f t="shared" si="11"/>
        <v>15</v>
      </c>
      <c r="B21" s="15" t="s">
        <v>14</v>
      </c>
      <c r="C21" s="16">
        <v>976.7</v>
      </c>
      <c r="D21" s="17">
        <v>3333.3333299999999</v>
      </c>
      <c r="E21" s="16">
        <v>15096.3</v>
      </c>
      <c r="F21" s="18">
        <v>10000</v>
      </c>
      <c r="G21" s="19">
        <v>801.7</v>
      </c>
      <c r="H21" s="18">
        <v>1666.6666600000001</v>
      </c>
      <c r="I21" s="19">
        <v>0</v>
      </c>
      <c r="J21" s="18">
        <v>1000</v>
      </c>
      <c r="K21" s="16">
        <v>1256.9000000000001</v>
      </c>
      <c r="L21" s="17">
        <v>3000</v>
      </c>
      <c r="M21" s="16">
        <v>2521</v>
      </c>
      <c r="N21" s="269">
        <v>5392</v>
      </c>
      <c r="O21" s="19">
        <f t="shared" si="12"/>
        <v>7913</v>
      </c>
      <c r="P21" s="17">
        <v>1200</v>
      </c>
      <c r="Q21" s="16">
        <v>7280.3</v>
      </c>
      <c r="R21" s="17">
        <v>7440.8333329999996</v>
      </c>
      <c r="S21" s="94">
        <f t="shared" si="13"/>
        <v>33324.9</v>
      </c>
      <c r="T21" s="92">
        <f t="shared" si="14"/>
        <v>27640.833322999999</v>
      </c>
      <c r="U21" s="17">
        <v>3033.8</v>
      </c>
      <c r="V21" s="17">
        <v>2000</v>
      </c>
      <c r="W21" s="113">
        <f t="shared" si="10"/>
        <v>36358.700000000004</v>
      </c>
      <c r="X21" s="114">
        <f t="shared" si="10"/>
        <v>29640.833322999999</v>
      </c>
      <c r="Y21" s="45"/>
      <c r="Z21" s="46">
        <v>31</v>
      </c>
      <c r="AA21" s="21" t="s">
        <v>7</v>
      </c>
      <c r="AB21" s="22"/>
    </row>
    <row r="22" spans="1:28" ht="18.600000000000001" customHeight="1">
      <c r="A22" s="47">
        <f t="shared" si="11"/>
        <v>16</v>
      </c>
      <c r="B22" s="15" t="s">
        <v>15</v>
      </c>
      <c r="C22" s="16">
        <v>368.1</v>
      </c>
      <c r="D22" s="17">
        <v>3333.3333299999999</v>
      </c>
      <c r="E22" s="16">
        <v>17247.5</v>
      </c>
      <c r="F22" s="18">
        <v>10000</v>
      </c>
      <c r="G22" s="19">
        <v>967.5</v>
      </c>
      <c r="H22" s="18">
        <v>1666.6666600000001</v>
      </c>
      <c r="I22" s="19">
        <v>0</v>
      </c>
      <c r="J22" s="18">
        <v>1000</v>
      </c>
      <c r="K22" s="16">
        <v>3092.8</v>
      </c>
      <c r="L22" s="17">
        <v>3000</v>
      </c>
      <c r="M22" s="16">
        <v>654.29999999999995</v>
      </c>
      <c r="N22" s="269">
        <v>3891</v>
      </c>
      <c r="O22" s="19">
        <f t="shared" si="12"/>
        <v>4545.3</v>
      </c>
      <c r="P22" s="17">
        <v>1200</v>
      </c>
      <c r="Q22" s="16">
        <v>5832.3</v>
      </c>
      <c r="R22" s="17">
        <v>7440.8333329999996</v>
      </c>
      <c r="S22" s="94">
        <f t="shared" si="13"/>
        <v>32053.499999999996</v>
      </c>
      <c r="T22" s="92">
        <f t="shared" si="14"/>
        <v>27640.833322999999</v>
      </c>
      <c r="U22" s="17">
        <v>6105.1</v>
      </c>
      <c r="V22" s="17">
        <v>2000</v>
      </c>
      <c r="W22" s="113">
        <f t="shared" si="10"/>
        <v>38158.6</v>
      </c>
      <c r="X22" s="114">
        <f t="shared" si="10"/>
        <v>29640.833322999999</v>
      </c>
      <c r="Y22" s="45"/>
      <c r="Z22" s="46">
        <v>30</v>
      </c>
      <c r="AA22" s="21" t="s">
        <v>7</v>
      </c>
      <c r="AB22" s="22"/>
    </row>
    <row r="23" spans="1:28" s="43" customFormat="1" ht="18.600000000000001" customHeight="1">
      <c r="A23" s="47">
        <f t="shared" si="11"/>
        <v>17</v>
      </c>
      <c r="B23" s="53" t="s">
        <v>6</v>
      </c>
      <c r="C23" s="16">
        <v>1058.5</v>
      </c>
      <c r="D23" s="17">
        <v>3333.3333299999999</v>
      </c>
      <c r="E23" s="16">
        <v>16158.2</v>
      </c>
      <c r="F23" s="18">
        <v>10000</v>
      </c>
      <c r="G23" s="19">
        <v>766.4</v>
      </c>
      <c r="H23" s="18">
        <v>1666.6666600000001</v>
      </c>
      <c r="I23" s="19">
        <v>0</v>
      </c>
      <c r="J23" s="18">
        <v>1000</v>
      </c>
      <c r="K23" s="16">
        <v>3593.6</v>
      </c>
      <c r="L23" s="17">
        <v>3000</v>
      </c>
      <c r="M23" s="16">
        <v>377</v>
      </c>
      <c r="N23" s="269">
        <v>2982</v>
      </c>
      <c r="O23" s="19">
        <f t="shared" si="12"/>
        <v>3359</v>
      </c>
      <c r="P23" s="17">
        <v>1200</v>
      </c>
      <c r="Q23" s="16">
        <v>7390.9</v>
      </c>
      <c r="R23" s="17">
        <v>7440.8333329999996</v>
      </c>
      <c r="S23" s="94">
        <f t="shared" si="13"/>
        <v>32326.6</v>
      </c>
      <c r="T23" s="92">
        <f t="shared" si="14"/>
        <v>27640.833322999999</v>
      </c>
      <c r="U23" s="17">
        <v>5050.6000000000004</v>
      </c>
      <c r="V23" s="17">
        <v>2000</v>
      </c>
      <c r="W23" s="113">
        <f t="shared" si="10"/>
        <v>37377.199999999997</v>
      </c>
      <c r="X23" s="114">
        <f t="shared" si="10"/>
        <v>29640.833322999999</v>
      </c>
      <c r="Y23" s="45"/>
      <c r="Z23" s="46">
        <v>30</v>
      </c>
      <c r="AA23" s="21" t="s">
        <v>7</v>
      </c>
      <c r="AB23" s="22"/>
    </row>
    <row r="24" spans="1:28" ht="18.600000000000001" customHeight="1">
      <c r="A24" s="23">
        <f t="shared" si="11"/>
        <v>18</v>
      </c>
      <c r="B24" s="24" t="s">
        <v>8</v>
      </c>
      <c r="C24" s="25">
        <v>1290</v>
      </c>
      <c r="D24" s="17">
        <v>3333.3333299999999</v>
      </c>
      <c r="E24" s="25">
        <v>19339.3</v>
      </c>
      <c r="F24" s="18">
        <v>10000</v>
      </c>
      <c r="G24" s="28">
        <v>1136.2</v>
      </c>
      <c r="H24" s="18">
        <v>1666.6666600000001</v>
      </c>
      <c r="I24" s="28">
        <v>2996</v>
      </c>
      <c r="J24" s="18">
        <v>1000</v>
      </c>
      <c r="K24" s="25">
        <v>16773.5</v>
      </c>
      <c r="L24" s="17">
        <v>3000</v>
      </c>
      <c r="M24" s="25">
        <v>0</v>
      </c>
      <c r="N24" s="270">
        <v>0</v>
      </c>
      <c r="O24" s="19">
        <f t="shared" si="12"/>
        <v>0</v>
      </c>
      <c r="P24" s="17">
        <v>1200</v>
      </c>
      <c r="Q24" s="25">
        <v>9747.4</v>
      </c>
      <c r="R24" s="17">
        <v>7440.8333329999996</v>
      </c>
      <c r="S24" s="94">
        <f t="shared" si="13"/>
        <v>51282.400000000001</v>
      </c>
      <c r="T24" s="93">
        <f t="shared" si="14"/>
        <v>27640.833322999999</v>
      </c>
      <c r="U24" s="26">
        <v>9366.4</v>
      </c>
      <c r="V24" s="17">
        <v>2000</v>
      </c>
      <c r="W24" s="95">
        <f t="shared" si="10"/>
        <v>60648.800000000003</v>
      </c>
      <c r="X24" s="98">
        <f t="shared" si="10"/>
        <v>29640.833322999999</v>
      </c>
      <c r="Y24" s="29"/>
      <c r="Z24" s="30">
        <v>28</v>
      </c>
      <c r="AA24" s="31" t="s">
        <v>7</v>
      </c>
      <c r="AB24" s="32"/>
    </row>
    <row r="25" spans="1:28" ht="18.600000000000001" customHeight="1">
      <c r="A25" s="23">
        <f t="shared" si="11"/>
        <v>19</v>
      </c>
      <c r="B25" s="24" t="s">
        <v>9</v>
      </c>
      <c r="C25" s="25">
        <v>145.9</v>
      </c>
      <c r="D25" s="17">
        <v>3333.3333299999999</v>
      </c>
      <c r="E25" s="25">
        <v>16648.900000000001</v>
      </c>
      <c r="F25" s="18">
        <v>10000</v>
      </c>
      <c r="G25" s="28">
        <v>888.8</v>
      </c>
      <c r="H25" s="18">
        <v>1666.6666600000001</v>
      </c>
      <c r="I25" s="28">
        <v>0</v>
      </c>
      <c r="J25" s="18">
        <v>1000</v>
      </c>
      <c r="K25" s="25">
        <v>3622.4</v>
      </c>
      <c r="L25" s="17">
        <v>3000</v>
      </c>
      <c r="M25" s="25">
        <v>0</v>
      </c>
      <c r="N25" s="270">
        <v>0</v>
      </c>
      <c r="O25" s="19">
        <f t="shared" si="12"/>
        <v>0</v>
      </c>
      <c r="P25" s="17">
        <v>1200</v>
      </c>
      <c r="Q25" s="25">
        <v>3619.9</v>
      </c>
      <c r="R25" s="17">
        <v>7440.8333329999996</v>
      </c>
      <c r="S25" s="94">
        <f t="shared" si="13"/>
        <v>24925.900000000005</v>
      </c>
      <c r="T25" s="93">
        <f t="shared" si="14"/>
        <v>27640.833322999999</v>
      </c>
      <c r="U25" s="26">
        <v>13744.3</v>
      </c>
      <c r="V25" s="17">
        <v>2000</v>
      </c>
      <c r="W25" s="95">
        <f t="shared" si="10"/>
        <v>38670.200000000004</v>
      </c>
      <c r="X25" s="95">
        <f t="shared" si="10"/>
        <v>29640.833322999999</v>
      </c>
      <c r="Y25" s="29"/>
      <c r="Z25" s="30">
        <v>30</v>
      </c>
      <c r="AA25" s="31" t="s">
        <v>7</v>
      </c>
      <c r="AB25" s="32"/>
    </row>
    <row r="26" spans="1:28" ht="18.600000000000001" customHeight="1">
      <c r="A26" s="33" t="s">
        <v>10</v>
      </c>
      <c r="B26" s="34">
        <f>SUM(B18+1)</f>
        <v>25</v>
      </c>
      <c r="C26" s="35">
        <f t="shared" ref="C26:X26" si="15">SUM(C19:C25)</f>
        <v>7708.5</v>
      </c>
      <c r="D26" s="36">
        <f t="shared" si="15"/>
        <v>23333.333310000002</v>
      </c>
      <c r="E26" s="35">
        <f t="shared" si="15"/>
        <v>107019.6</v>
      </c>
      <c r="F26" s="37">
        <f t="shared" si="15"/>
        <v>70000</v>
      </c>
      <c r="G26" s="38">
        <f t="shared" si="15"/>
        <v>6894.9999999999991</v>
      </c>
      <c r="H26" s="37">
        <f t="shared" si="15"/>
        <v>11666.666620000002</v>
      </c>
      <c r="I26" s="38">
        <f>SUM(I19:I25)</f>
        <v>2996</v>
      </c>
      <c r="J26" s="37">
        <f>SUM(J19:J25)</f>
        <v>7000</v>
      </c>
      <c r="K26" s="35">
        <f t="shared" si="15"/>
        <v>39199.799999999996</v>
      </c>
      <c r="L26" s="36">
        <f t="shared" si="15"/>
        <v>21000</v>
      </c>
      <c r="M26" s="35">
        <f t="shared" si="15"/>
        <v>4595</v>
      </c>
      <c r="N26" s="35">
        <f t="shared" si="15"/>
        <v>20827</v>
      </c>
      <c r="O26" s="35">
        <f t="shared" si="15"/>
        <v>25422</v>
      </c>
      <c r="P26" s="36">
        <f t="shared" si="15"/>
        <v>8400</v>
      </c>
      <c r="Q26" s="35">
        <f t="shared" si="15"/>
        <v>46730.9</v>
      </c>
      <c r="R26" s="36">
        <f t="shared" si="15"/>
        <v>52085.833331000002</v>
      </c>
      <c r="S26" s="35">
        <f t="shared" si="15"/>
        <v>235971.8</v>
      </c>
      <c r="T26" s="36">
        <f t="shared" si="15"/>
        <v>193485.83326099999</v>
      </c>
      <c r="U26" s="35">
        <f t="shared" si="15"/>
        <v>40647.699999999997</v>
      </c>
      <c r="V26" s="36">
        <f t="shared" si="15"/>
        <v>14000</v>
      </c>
      <c r="W26" s="35">
        <f t="shared" si="15"/>
        <v>276619.5</v>
      </c>
      <c r="X26" s="36">
        <f t="shared" si="15"/>
        <v>207485.83326099999</v>
      </c>
      <c r="Y26" s="39" t="s">
        <v>11</v>
      </c>
      <c r="Z26" s="40">
        <f>SUM(Z19:Z25)/7</f>
        <v>29.285714285714285</v>
      </c>
      <c r="AA26" s="41" t="s">
        <v>7</v>
      </c>
      <c r="AB26" s="42"/>
    </row>
    <row r="27" spans="1:28" ht="18.600000000000001" customHeight="1">
      <c r="A27" s="44">
        <f>SUM(A25+1)</f>
        <v>20</v>
      </c>
      <c r="B27" s="15" t="s">
        <v>12</v>
      </c>
      <c r="C27" s="16">
        <v>713.2</v>
      </c>
      <c r="D27" s="17">
        <v>3333.3333299999999</v>
      </c>
      <c r="E27" s="16">
        <v>11756.1</v>
      </c>
      <c r="F27" s="18">
        <v>10000</v>
      </c>
      <c r="G27" s="19">
        <v>634.5</v>
      </c>
      <c r="H27" s="18">
        <v>1666.6666600000001</v>
      </c>
      <c r="I27" s="19">
        <v>0</v>
      </c>
      <c r="J27" s="18">
        <v>1000</v>
      </c>
      <c r="K27" s="16">
        <v>0</v>
      </c>
      <c r="L27" s="17">
        <v>3000</v>
      </c>
      <c r="M27" s="16">
        <v>1248.0999999999999</v>
      </c>
      <c r="N27" s="269">
        <v>6584</v>
      </c>
      <c r="O27" s="19">
        <f>M27+N27</f>
        <v>7832.1</v>
      </c>
      <c r="P27" s="17">
        <v>1200</v>
      </c>
      <c r="Q27" s="16">
        <v>4055.3</v>
      </c>
      <c r="R27" s="17">
        <v>7440.8333329999996</v>
      </c>
      <c r="S27" s="94">
        <f>SUM(C27+E27+G27+I27+K27+O27+Q27)</f>
        <v>24991.200000000001</v>
      </c>
      <c r="T27" s="92">
        <f>SUM(D27+F27+H27+J27+L27+P27+R27)</f>
        <v>27640.833322999999</v>
      </c>
      <c r="U27" s="16">
        <v>4070.4</v>
      </c>
      <c r="V27" s="17">
        <v>2000</v>
      </c>
      <c r="W27" s="113">
        <f t="shared" ref="W27:X33" si="16">SUM(S27+U27)</f>
        <v>29061.600000000002</v>
      </c>
      <c r="X27" s="114">
        <f t="shared" si="16"/>
        <v>29640.833322999999</v>
      </c>
      <c r="Y27" s="50"/>
      <c r="Z27" s="51">
        <v>24</v>
      </c>
      <c r="AA27" s="21" t="s">
        <v>7</v>
      </c>
      <c r="AB27" s="22"/>
    </row>
    <row r="28" spans="1:28" ht="18.600000000000001" customHeight="1">
      <c r="A28" s="47">
        <f t="shared" ref="A28:A33" si="17">SUM(A27+1)</f>
        <v>21</v>
      </c>
      <c r="B28" s="15" t="s">
        <v>13</v>
      </c>
      <c r="C28" s="16">
        <v>5781.1</v>
      </c>
      <c r="D28" s="17">
        <v>3333.3333299999999</v>
      </c>
      <c r="E28" s="16">
        <v>10510.2</v>
      </c>
      <c r="F28" s="18">
        <v>10000</v>
      </c>
      <c r="G28" s="19">
        <v>437.4</v>
      </c>
      <c r="H28" s="18">
        <v>1666.6666600000001</v>
      </c>
      <c r="I28" s="19">
        <v>0</v>
      </c>
      <c r="J28" s="18">
        <v>1000</v>
      </c>
      <c r="K28" s="16">
        <v>0</v>
      </c>
      <c r="L28" s="17">
        <v>3000</v>
      </c>
      <c r="M28" s="16">
        <v>60.5</v>
      </c>
      <c r="N28" s="269">
        <v>1056</v>
      </c>
      <c r="O28" s="19">
        <f t="shared" ref="O28:O33" si="18">M28+N28</f>
        <v>1116.5</v>
      </c>
      <c r="P28" s="17">
        <v>1200</v>
      </c>
      <c r="Q28" s="16">
        <v>4183.8</v>
      </c>
      <c r="R28" s="17">
        <v>7440.8333329999996</v>
      </c>
      <c r="S28" s="94">
        <f t="shared" ref="S28:S33" si="19">SUM(C28+E28+G28+I28+K28+O28+Q28)</f>
        <v>22029</v>
      </c>
      <c r="T28" s="92">
        <f t="shared" ref="T28:T33" si="20">SUM(D28+F28+H28+J28+L28+P28+R28)</f>
        <v>27640.833322999999</v>
      </c>
      <c r="U28" s="16">
        <v>2319.9</v>
      </c>
      <c r="V28" s="17">
        <v>2000</v>
      </c>
      <c r="W28" s="113">
        <f t="shared" si="16"/>
        <v>24348.9</v>
      </c>
      <c r="X28" s="114">
        <f t="shared" si="16"/>
        <v>29640.833322999999</v>
      </c>
      <c r="Y28" s="45"/>
      <c r="Z28" s="46">
        <v>20</v>
      </c>
      <c r="AA28" s="21" t="s">
        <v>7</v>
      </c>
      <c r="AB28" s="22"/>
    </row>
    <row r="29" spans="1:28" ht="18.600000000000001" customHeight="1">
      <c r="A29" s="47">
        <f t="shared" si="17"/>
        <v>22</v>
      </c>
      <c r="B29" s="15" t="s">
        <v>14</v>
      </c>
      <c r="C29" s="16">
        <v>6422.9</v>
      </c>
      <c r="D29" s="17">
        <v>3333.3333299999999</v>
      </c>
      <c r="E29" s="16">
        <v>2512.4</v>
      </c>
      <c r="F29" s="18">
        <v>10000</v>
      </c>
      <c r="G29" s="19">
        <v>342.7</v>
      </c>
      <c r="H29" s="18">
        <v>1666.6666600000001</v>
      </c>
      <c r="I29" s="19">
        <v>0</v>
      </c>
      <c r="J29" s="18">
        <v>1000</v>
      </c>
      <c r="K29" s="16">
        <v>0</v>
      </c>
      <c r="L29" s="17">
        <v>3000</v>
      </c>
      <c r="M29" s="16">
        <v>2117.8000000000002</v>
      </c>
      <c r="N29" s="269">
        <v>7023</v>
      </c>
      <c r="O29" s="19">
        <f t="shared" si="18"/>
        <v>9140.7999999999993</v>
      </c>
      <c r="P29" s="17">
        <v>1200</v>
      </c>
      <c r="Q29" s="16">
        <v>5464.7</v>
      </c>
      <c r="R29" s="17">
        <v>7440.8333329999996</v>
      </c>
      <c r="S29" s="94">
        <f t="shared" si="19"/>
        <v>23883.5</v>
      </c>
      <c r="T29" s="92">
        <f t="shared" si="20"/>
        <v>27640.833322999999</v>
      </c>
      <c r="U29" s="16">
        <v>0</v>
      </c>
      <c r="V29" s="17">
        <v>2000</v>
      </c>
      <c r="W29" s="113">
        <f t="shared" si="16"/>
        <v>23883.5</v>
      </c>
      <c r="X29" s="114">
        <f t="shared" si="16"/>
        <v>29640.833322999999</v>
      </c>
      <c r="Y29" s="45"/>
      <c r="Z29" s="46">
        <v>20</v>
      </c>
      <c r="AA29" s="21" t="s">
        <v>7</v>
      </c>
      <c r="AB29" s="22"/>
    </row>
    <row r="30" spans="1:28" ht="18.600000000000001" customHeight="1">
      <c r="A30" s="47">
        <f t="shared" si="17"/>
        <v>23</v>
      </c>
      <c r="B30" s="15" t="s">
        <v>15</v>
      </c>
      <c r="C30" s="16">
        <v>7935.4</v>
      </c>
      <c r="D30" s="17">
        <v>3333.3333299999999</v>
      </c>
      <c r="E30" s="16">
        <v>4961.3</v>
      </c>
      <c r="F30" s="18">
        <v>10000</v>
      </c>
      <c r="G30" s="19">
        <v>568.4</v>
      </c>
      <c r="H30" s="18">
        <v>1666.6666600000001</v>
      </c>
      <c r="I30" s="19">
        <v>0</v>
      </c>
      <c r="J30" s="18">
        <v>1000</v>
      </c>
      <c r="K30" s="16">
        <v>0</v>
      </c>
      <c r="L30" s="17">
        <v>3000</v>
      </c>
      <c r="M30" s="16">
        <v>526.70000000000005</v>
      </c>
      <c r="N30" s="269">
        <v>1731</v>
      </c>
      <c r="O30" s="19">
        <f t="shared" si="18"/>
        <v>2257.6999999999998</v>
      </c>
      <c r="P30" s="17">
        <v>1200</v>
      </c>
      <c r="Q30" s="16">
        <v>4547</v>
      </c>
      <c r="R30" s="17">
        <v>7440.8333329999996</v>
      </c>
      <c r="S30" s="94">
        <f t="shared" si="19"/>
        <v>20269.8</v>
      </c>
      <c r="T30" s="92">
        <f t="shared" si="20"/>
        <v>27640.833322999999</v>
      </c>
      <c r="U30" s="16">
        <v>1539.9</v>
      </c>
      <c r="V30" s="17">
        <v>2000</v>
      </c>
      <c r="W30" s="113">
        <f t="shared" si="16"/>
        <v>21809.7</v>
      </c>
      <c r="X30" s="114">
        <f t="shared" si="16"/>
        <v>29640.833322999999</v>
      </c>
      <c r="Y30" s="45"/>
      <c r="Z30" s="46">
        <v>18</v>
      </c>
      <c r="AA30" s="21" t="s">
        <v>7</v>
      </c>
      <c r="AB30" s="22"/>
    </row>
    <row r="31" spans="1:28" ht="18.600000000000001" customHeight="1">
      <c r="A31" s="47">
        <f t="shared" si="17"/>
        <v>24</v>
      </c>
      <c r="B31" s="15" t="s">
        <v>6</v>
      </c>
      <c r="C31" s="16">
        <v>12797.5</v>
      </c>
      <c r="D31" s="17">
        <v>3333.3333299999999</v>
      </c>
      <c r="E31" s="16">
        <v>1067.0999999999999</v>
      </c>
      <c r="F31" s="18">
        <v>10000</v>
      </c>
      <c r="G31" s="19">
        <v>118.4</v>
      </c>
      <c r="H31" s="18">
        <v>1666.6666600000001</v>
      </c>
      <c r="I31" s="19">
        <v>2856</v>
      </c>
      <c r="J31" s="18">
        <v>1000</v>
      </c>
      <c r="K31" s="16">
        <v>17013.599999999999</v>
      </c>
      <c r="L31" s="17">
        <v>3000</v>
      </c>
      <c r="M31" s="16">
        <v>22</v>
      </c>
      <c r="N31" s="269">
        <v>0</v>
      </c>
      <c r="O31" s="19">
        <f t="shared" si="18"/>
        <v>22</v>
      </c>
      <c r="P31" s="17">
        <v>1200</v>
      </c>
      <c r="Q31" s="16">
        <v>6931.8</v>
      </c>
      <c r="R31" s="17">
        <v>7440.8333329999996</v>
      </c>
      <c r="S31" s="94">
        <f t="shared" si="19"/>
        <v>40806.400000000001</v>
      </c>
      <c r="T31" s="92">
        <f t="shared" si="20"/>
        <v>27640.833322999999</v>
      </c>
      <c r="U31" s="16">
        <v>0</v>
      </c>
      <c r="V31" s="17">
        <v>2000</v>
      </c>
      <c r="W31" s="113">
        <f t="shared" si="16"/>
        <v>40806.400000000001</v>
      </c>
      <c r="X31" s="114">
        <f t="shared" si="16"/>
        <v>29640.833322999999</v>
      </c>
      <c r="Y31" s="45"/>
      <c r="Z31" s="46">
        <v>20</v>
      </c>
      <c r="AA31" s="21" t="s">
        <v>7</v>
      </c>
      <c r="AB31" s="22"/>
    </row>
    <row r="32" spans="1:28" ht="18.600000000000001" customHeight="1">
      <c r="A32" s="23">
        <f t="shared" si="17"/>
        <v>25</v>
      </c>
      <c r="B32" s="24" t="s">
        <v>8</v>
      </c>
      <c r="C32" s="25">
        <v>3716.6</v>
      </c>
      <c r="D32" s="17">
        <v>3333.3333299999999</v>
      </c>
      <c r="E32" s="25">
        <v>16759.3</v>
      </c>
      <c r="F32" s="18">
        <v>10000</v>
      </c>
      <c r="G32" s="28">
        <v>1660</v>
      </c>
      <c r="H32" s="18">
        <v>1666.6666600000001</v>
      </c>
      <c r="I32" s="28">
        <v>3224</v>
      </c>
      <c r="J32" s="18">
        <v>1000</v>
      </c>
      <c r="K32" s="25">
        <v>14853.7</v>
      </c>
      <c r="L32" s="17">
        <v>3000</v>
      </c>
      <c r="M32" s="25">
        <v>0</v>
      </c>
      <c r="N32" s="270">
        <v>0</v>
      </c>
      <c r="O32" s="19">
        <f t="shared" si="18"/>
        <v>0</v>
      </c>
      <c r="P32" s="17">
        <v>1200</v>
      </c>
      <c r="Q32" s="25">
        <v>8125.9</v>
      </c>
      <c r="R32" s="17">
        <v>7440.8333329999996</v>
      </c>
      <c r="S32" s="94">
        <f t="shared" si="19"/>
        <v>48339.5</v>
      </c>
      <c r="T32" s="93">
        <f t="shared" si="20"/>
        <v>27640.833322999999</v>
      </c>
      <c r="U32" s="25">
        <v>2802</v>
      </c>
      <c r="V32" s="17">
        <v>2000</v>
      </c>
      <c r="W32" s="95">
        <f t="shared" si="16"/>
        <v>51141.5</v>
      </c>
      <c r="X32" s="98">
        <f t="shared" si="16"/>
        <v>29640.833322999999</v>
      </c>
      <c r="Y32" s="29"/>
      <c r="Z32" s="30">
        <v>24</v>
      </c>
      <c r="AA32" s="31" t="s">
        <v>7</v>
      </c>
      <c r="AB32" s="32"/>
    </row>
    <row r="33" spans="1:28" ht="18.600000000000001" customHeight="1">
      <c r="A33" s="23">
        <f t="shared" si="17"/>
        <v>26</v>
      </c>
      <c r="B33" s="56" t="s">
        <v>9</v>
      </c>
      <c r="C33" s="25">
        <v>485.5</v>
      </c>
      <c r="D33" s="17">
        <v>3333.3333299999999</v>
      </c>
      <c r="E33" s="25">
        <v>19156.2</v>
      </c>
      <c r="F33" s="18">
        <v>10000</v>
      </c>
      <c r="G33" s="28">
        <v>1187.9000000000001</v>
      </c>
      <c r="H33" s="18">
        <v>1666.6666600000001</v>
      </c>
      <c r="I33" s="28">
        <v>0</v>
      </c>
      <c r="J33" s="18">
        <v>1000</v>
      </c>
      <c r="K33" s="25">
        <v>2687.3</v>
      </c>
      <c r="L33" s="17">
        <v>3000</v>
      </c>
      <c r="M33" s="25">
        <v>0</v>
      </c>
      <c r="N33" s="270">
        <v>0</v>
      </c>
      <c r="O33" s="19">
        <f t="shared" si="18"/>
        <v>0</v>
      </c>
      <c r="P33" s="17">
        <v>1200</v>
      </c>
      <c r="Q33" s="25">
        <v>3382.1</v>
      </c>
      <c r="R33" s="17">
        <v>7440.8333329999996</v>
      </c>
      <c r="S33" s="94">
        <f t="shared" si="19"/>
        <v>26899</v>
      </c>
      <c r="T33" s="93">
        <f t="shared" si="20"/>
        <v>27640.833322999999</v>
      </c>
      <c r="U33" s="25">
        <v>5023.8999999999996</v>
      </c>
      <c r="V33" s="17">
        <v>2000</v>
      </c>
      <c r="W33" s="95">
        <f t="shared" si="16"/>
        <v>31922.9</v>
      </c>
      <c r="X33" s="98">
        <f t="shared" si="16"/>
        <v>29640.833322999999</v>
      </c>
      <c r="Y33" s="29"/>
      <c r="Z33" s="30">
        <v>29</v>
      </c>
      <c r="AA33" s="31" t="s">
        <v>7</v>
      </c>
      <c r="AB33" s="32"/>
    </row>
    <row r="34" spans="1:28" ht="18.600000000000001" customHeight="1">
      <c r="A34" s="33" t="s">
        <v>10</v>
      </c>
      <c r="B34" s="34">
        <f>SUM(B26+1)</f>
        <v>26</v>
      </c>
      <c r="C34" s="35">
        <f t="shared" ref="C34:X34" si="21">SUM(C27:C33)</f>
        <v>37852.199999999997</v>
      </c>
      <c r="D34" s="36">
        <f t="shared" si="21"/>
        <v>23333.333310000002</v>
      </c>
      <c r="E34" s="35">
        <f t="shared" si="21"/>
        <v>66722.600000000006</v>
      </c>
      <c r="F34" s="37">
        <f t="shared" si="21"/>
        <v>70000</v>
      </c>
      <c r="G34" s="38">
        <f t="shared" si="21"/>
        <v>4949.3</v>
      </c>
      <c r="H34" s="37">
        <f t="shared" si="21"/>
        <v>11666.666620000002</v>
      </c>
      <c r="I34" s="38">
        <f>SUM(I27:I33)</f>
        <v>6080</v>
      </c>
      <c r="J34" s="37">
        <f>SUM(J27:J33)</f>
        <v>7000</v>
      </c>
      <c r="K34" s="35">
        <f t="shared" si="21"/>
        <v>34554.6</v>
      </c>
      <c r="L34" s="36">
        <f t="shared" si="21"/>
        <v>21000</v>
      </c>
      <c r="M34" s="35">
        <f t="shared" si="21"/>
        <v>3975.1000000000004</v>
      </c>
      <c r="N34" s="35">
        <f t="shared" si="21"/>
        <v>16394</v>
      </c>
      <c r="O34" s="35">
        <f t="shared" si="21"/>
        <v>20369.100000000002</v>
      </c>
      <c r="P34" s="36">
        <f t="shared" si="21"/>
        <v>8400</v>
      </c>
      <c r="Q34" s="35">
        <f t="shared" si="21"/>
        <v>36690.6</v>
      </c>
      <c r="R34" s="36">
        <f t="shared" si="21"/>
        <v>52085.833331000002</v>
      </c>
      <c r="S34" s="35">
        <f t="shared" si="21"/>
        <v>207218.4</v>
      </c>
      <c r="T34" s="36">
        <f t="shared" si="21"/>
        <v>193485.83326099999</v>
      </c>
      <c r="U34" s="35">
        <f t="shared" si="21"/>
        <v>15756.1</v>
      </c>
      <c r="V34" s="36">
        <f t="shared" si="21"/>
        <v>14000</v>
      </c>
      <c r="W34" s="35">
        <f t="shared" si="21"/>
        <v>222974.5</v>
      </c>
      <c r="X34" s="36">
        <f t="shared" si="21"/>
        <v>207485.83326099999</v>
      </c>
      <c r="Y34" s="39" t="s">
        <v>11</v>
      </c>
      <c r="Z34" s="40">
        <f>SUM(Z27:Z33)/7</f>
        <v>22.142857142857142</v>
      </c>
      <c r="AA34" s="41" t="s">
        <v>7</v>
      </c>
      <c r="AB34" s="42"/>
    </row>
    <row r="35" spans="1:28" ht="18.600000000000001" customHeight="1">
      <c r="A35" s="44">
        <f>SUM(A33+1)</f>
        <v>27</v>
      </c>
      <c r="B35" s="15" t="s">
        <v>12</v>
      </c>
      <c r="C35" s="16">
        <v>6024.5</v>
      </c>
      <c r="D35" s="17">
        <v>3333.3333299999999</v>
      </c>
      <c r="E35" s="16">
        <v>2167.9</v>
      </c>
      <c r="F35" s="18">
        <v>10000</v>
      </c>
      <c r="G35" s="19">
        <v>306.3</v>
      </c>
      <c r="H35" s="18">
        <v>1666.6666600000001</v>
      </c>
      <c r="I35" s="19">
        <v>0</v>
      </c>
      <c r="J35" s="18">
        <v>1000</v>
      </c>
      <c r="K35" s="16">
        <v>0</v>
      </c>
      <c r="L35" s="17">
        <v>3000</v>
      </c>
      <c r="M35" s="16">
        <v>365.7</v>
      </c>
      <c r="N35" s="269">
        <v>5034</v>
      </c>
      <c r="O35" s="19">
        <f>M35+N35</f>
        <v>5399.7</v>
      </c>
      <c r="P35" s="17">
        <v>1200</v>
      </c>
      <c r="Q35" s="16">
        <v>6999.6</v>
      </c>
      <c r="R35" s="17">
        <v>7440.8333329999996</v>
      </c>
      <c r="S35" s="94">
        <f>SUM(C35+E35+G35+I35+K35+O35+Q35)</f>
        <v>20898</v>
      </c>
      <c r="T35" s="92">
        <f>SUM(D35+F35+H35+J35+L35+P35+R35)</f>
        <v>27640.833322999999</v>
      </c>
      <c r="U35" s="16">
        <v>50.2</v>
      </c>
      <c r="V35" s="17">
        <v>2000</v>
      </c>
      <c r="W35" s="113">
        <f t="shared" ref="W35:X37" si="22">SUM(S35+U35)</f>
        <v>20948.2</v>
      </c>
      <c r="X35" s="114">
        <f t="shared" si="22"/>
        <v>29640.833322999999</v>
      </c>
      <c r="Y35" s="45"/>
      <c r="Z35" s="46">
        <v>28</v>
      </c>
      <c r="AA35" s="21" t="s">
        <v>7</v>
      </c>
      <c r="AB35" s="22"/>
    </row>
    <row r="36" spans="1:28" ht="18.600000000000001" customHeight="1">
      <c r="A36" s="44">
        <f>SUM(A35+1)</f>
        <v>28</v>
      </c>
      <c r="B36" s="15" t="s">
        <v>13</v>
      </c>
      <c r="C36" s="16">
        <v>12127.8</v>
      </c>
      <c r="D36" s="17">
        <v>3333.3333299999999</v>
      </c>
      <c r="E36" s="16">
        <v>1335</v>
      </c>
      <c r="F36" s="18">
        <v>10000</v>
      </c>
      <c r="G36" s="19">
        <v>273.8</v>
      </c>
      <c r="H36" s="18">
        <v>1666.6666600000001</v>
      </c>
      <c r="I36" s="19">
        <v>0</v>
      </c>
      <c r="J36" s="18">
        <v>1000</v>
      </c>
      <c r="K36" s="16">
        <v>0</v>
      </c>
      <c r="L36" s="17">
        <v>3000</v>
      </c>
      <c r="M36" s="16">
        <v>89.5</v>
      </c>
      <c r="N36" s="269">
        <v>3827.5</v>
      </c>
      <c r="O36" s="19">
        <f t="shared" ref="O36:O38" si="23">M36+N36</f>
        <v>3917</v>
      </c>
      <c r="P36" s="17">
        <v>1200</v>
      </c>
      <c r="Q36" s="16">
        <v>5550</v>
      </c>
      <c r="R36" s="17">
        <v>7440.8333329999996</v>
      </c>
      <c r="S36" s="94">
        <f t="shared" ref="S36:S38" si="24">SUM(C36+E36+G36+I36+K36+O36+Q36)</f>
        <v>23203.599999999999</v>
      </c>
      <c r="T36" s="92">
        <f>SUM(D36+F36+H36+J36+L36+P36+R36)</f>
        <v>27640.833322999999</v>
      </c>
      <c r="U36" s="16">
        <v>0</v>
      </c>
      <c r="V36" s="17">
        <v>2000</v>
      </c>
      <c r="W36" s="113">
        <f t="shared" si="22"/>
        <v>23203.599999999999</v>
      </c>
      <c r="X36" s="114">
        <f t="shared" si="22"/>
        <v>29640.833322999999</v>
      </c>
      <c r="Y36" s="45"/>
      <c r="Z36" s="46">
        <v>20</v>
      </c>
      <c r="AA36" s="21" t="s">
        <v>7</v>
      </c>
      <c r="AB36" s="22"/>
    </row>
    <row r="37" spans="1:28" ht="18.600000000000001" customHeight="1">
      <c r="A37" s="44">
        <f>SUM(A36+1)</f>
        <v>29</v>
      </c>
      <c r="B37" s="15" t="s">
        <v>14</v>
      </c>
      <c r="C37" s="16">
        <v>570.6</v>
      </c>
      <c r="D37" s="17">
        <v>3333.3333299999999</v>
      </c>
      <c r="E37" s="16">
        <v>15125.4</v>
      </c>
      <c r="F37" s="18">
        <v>10000</v>
      </c>
      <c r="G37" s="19">
        <v>988.3</v>
      </c>
      <c r="H37" s="18">
        <v>1666.6666600000001</v>
      </c>
      <c r="I37" s="19">
        <v>0</v>
      </c>
      <c r="J37" s="18">
        <v>1000</v>
      </c>
      <c r="K37" s="16">
        <v>4253.7</v>
      </c>
      <c r="L37" s="17">
        <v>3000</v>
      </c>
      <c r="M37" s="16">
        <v>79.5</v>
      </c>
      <c r="N37" s="269">
        <v>4135</v>
      </c>
      <c r="O37" s="19">
        <f t="shared" si="23"/>
        <v>4214.5</v>
      </c>
      <c r="P37" s="17">
        <v>1200</v>
      </c>
      <c r="Q37" s="16">
        <v>7371.8</v>
      </c>
      <c r="R37" s="17">
        <v>7440.8333329999996</v>
      </c>
      <c r="S37" s="94">
        <f t="shared" si="24"/>
        <v>32524.3</v>
      </c>
      <c r="T37" s="92">
        <f>SUM(D37+F37+H37+J37+L37+P37+R37)</f>
        <v>27640.833322999999</v>
      </c>
      <c r="U37" s="16">
        <v>948.6</v>
      </c>
      <c r="V37" s="17">
        <v>2000</v>
      </c>
      <c r="W37" s="113">
        <f t="shared" si="22"/>
        <v>33472.9</v>
      </c>
      <c r="X37" s="114">
        <f t="shared" si="22"/>
        <v>29640.833322999999</v>
      </c>
      <c r="Y37" s="45"/>
      <c r="Z37" s="46">
        <v>24</v>
      </c>
      <c r="AA37" s="21" t="s">
        <v>7</v>
      </c>
      <c r="AB37" s="22"/>
    </row>
    <row r="38" spans="1:28" ht="18.600000000000001" customHeight="1">
      <c r="A38" s="44">
        <v>30</v>
      </c>
      <c r="B38" s="267" t="s">
        <v>15</v>
      </c>
      <c r="C38" s="16">
        <v>6392.9</v>
      </c>
      <c r="D38" s="17">
        <v>3333.3333299999999</v>
      </c>
      <c r="E38" s="16">
        <v>5428.6</v>
      </c>
      <c r="F38" s="18">
        <v>10000</v>
      </c>
      <c r="G38" s="83">
        <v>476.3</v>
      </c>
      <c r="H38" s="18">
        <v>1666.6666600000001</v>
      </c>
      <c r="I38" s="83">
        <v>0</v>
      </c>
      <c r="J38" s="18">
        <v>1000</v>
      </c>
      <c r="K38" s="16">
        <v>633</v>
      </c>
      <c r="L38" s="17">
        <v>3000</v>
      </c>
      <c r="M38" s="16">
        <v>0</v>
      </c>
      <c r="N38" s="269">
        <v>5918</v>
      </c>
      <c r="O38" s="19">
        <f t="shared" si="23"/>
        <v>5918</v>
      </c>
      <c r="P38" s="17">
        <v>1200</v>
      </c>
      <c r="Q38" s="16">
        <v>6885.7</v>
      </c>
      <c r="R38" s="17">
        <v>7440.8333329999996</v>
      </c>
      <c r="S38" s="94">
        <f t="shared" si="24"/>
        <v>25734.5</v>
      </c>
      <c r="T38" s="92">
        <f t="shared" ref="T38" si="25">SUM(D38+F38+H38+J38+L38+P38+R38)</f>
        <v>27640.833322999999</v>
      </c>
      <c r="U38" s="16">
        <v>884.5</v>
      </c>
      <c r="V38" s="17">
        <v>2000</v>
      </c>
      <c r="W38" s="113">
        <f t="shared" ref="W38" si="26">SUM(S38+U38)</f>
        <v>26619</v>
      </c>
      <c r="X38" s="114">
        <f t="shared" ref="X38" si="27">SUM(T38+V38)</f>
        <v>29640.833322999999</v>
      </c>
      <c r="Y38" s="45"/>
      <c r="Z38" s="46"/>
      <c r="AA38" s="21"/>
      <c r="AB38" s="22"/>
    </row>
    <row r="39" spans="1:28" ht="20.100000000000001" customHeight="1" thickBot="1">
      <c r="A39" s="33" t="s">
        <v>10</v>
      </c>
      <c r="B39" s="34">
        <f>SUM(B34+1)</f>
        <v>27</v>
      </c>
      <c r="C39" s="35">
        <f>SUM(C35:C38)</f>
        <v>25115.799999999996</v>
      </c>
      <c r="D39" s="36">
        <f>SUM(D35:D38)</f>
        <v>13333.33332</v>
      </c>
      <c r="E39" s="35">
        <f t="shared" ref="E39:X39" si="28">SUM(E35:E38)</f>
        <v>24056.9</v>
      </c>
      <c r="F39" s="36">
        <f t="shared" si="28"/>
        <v>40000</v>
      </c>
      <c r="G39" s="35">
        <f t="shared" si="28"/>
        <v>2044.7</v>
      </c>
      <c r="H39" s="36">
        <f t="shared" si="28"/>
        <v>6666.6666400000004</v>
      </c>
      <c r="I39" s="35">
        <f t="shared" si="28"/>
        <v>0</v>
      </c>
      <c r="J39" s="36">
        <f t="shared" si="28"/>
        <v>4000</v>
      </c>
      <c r="K39" s="35">
        <f t="shared" si="28"/>
        <v>4886.7</v>
      </c>
      <c r="L39" s="36">
        <f t="shared" si="28"/>
        <v>12000</v>
      </c>
      <c r="M39" s="35">
        <f t="shared" si="28"/>
        <v>534.70000000000005</v>
      </c>
      <c r="N39" s="35">
        <f t="shared" si="28"/>
        <v>18914.5</v>
      </c>
      <c r="O39" s="35">
        <f t="shared" si="28"/>
        <v>19449.2</v>
      </c>
      <c r="P39" s="36">
        <f t="shared" si="28"/>
        <v>4800</v>
      </c>
      <c r="Q39" s="35">
        <f t="shared" si="28"/>
        <v>26807.100000000002</v>
      </c>
      <c r="R39" s="36">
        <f t="shared" si="28"/>
        <v>29763.333331999998</v>
      </c>
      <c r="S39" s="35">
        <f t="shared" si="28"/>
        <v>102360.4</v>
      </c>
      <c r="T39" s="36">
        <f t="shared" si="28"/>
        <v>110563.333292</v>
      </c>
      <c r="U39" s="35">
        <f t="shared" si="28"/>
        <v>1883.3000000000002</v>
      </c>
      <c r="V39" s="36">
        <f t="shared" si="28"/>
        <v>8000</v>
      </c>
      <c r="W39" s="35">
        <f t="shared" si="28"/>
        <v>104243.70000000001</v>
      </c>
      <c r="X39" s="36">
        <f t="shared" si="28"/>
        <v>118563.333292</v>
      </c>
      <c r="Y39" s="39" t="s">
        <v>11</v>
      </c>
      <c r="Z39" s="40">
        <f>SUM(Z35:Z37)/3</f>
        <v>24</v>
      </c>
      <c r="AA39" s="41" t="s">
        <v>7</v>
      </c>
      <c r="AB39" s="42"/>
    </row>
    <row r="40" spans="1:28" ht="19.149999999999999" customHeight="1">
      <c r="A40" s="179" t="s">
        <v>16</v>
      </c>
      <c r="B40" s="131"/>
      <c r="C40" s="119">
        <f t="shared" ref="C40:X40" si="29">SUM(C10+C18+C26+C34+C39)</f>
        <v>126611.19999999998</v>
      </c>
      <c r="D40" s="120">
        <f t="shared" si="29"/>
        <v>99999.99990000001</v>
      </c>
      <c r="E40" s="119">
        <f t="shared" si="29"/>
        <v>311201.40000000002</v>
      </c>
      <c r="F40" s="120">
        <f t="shared" si="29"/>
        <v>300000</v>
      </c>
      <c r="G40" s="119">
        <f t="shared" si="29"/>
        <v>21974</v>
      </c>
      <c r="H40" s="120">
        <f t="shared" si="29"/>
        <v>49999.999800000012</v>
      </c>
      <c r="I40" s="119">
        <f>SUM(I10+I18+I26+I34+I39)</f>
        <v>18863.8</v>
      </c>
      <c r="J40" s="120">
        <f>SUM(J10+J18+J26+J34+J39)</f>
        <v>30000</v>
      </c>
      <c r="K40" s="119">
        <f t="shared" si="29"/>
        <v>146839.80000000002</v>
      </c>
      <c r="L40" s="120">
        <f t="shared" si="29"/>
        <v>90000</v>
      </c>
      <c r="M40" s="119">
        <f t="shared" si="29"/>
        <v>13600.6</v>
      </c>
      <c r="N40" s="119">
        <f t="shared" si="29"/>
        <v>72822.5</v>
      </c>
      <c r="O40" s="275">
        <f>M40+N40</f>
        <v>86423.1</v>
      </c>
      <c r="P40" s="120">
        <f t="shared" si="29"/>
        <v>36000</v>
      </c>
      <c r="Q40" s="119">
        <f>SUM(Q10+Q18+Q26+Q34+Q39)</f>
        <v>170948.5</v>
      </c>
      <c r="R40" s="120">
        <f t="shared" si="29"/>
        <v>223224.99999000001</v>
      </c>
      <c r="S40" s="119">
        <f>SUM(S10+S18+S26+S34+S39)</f>
        <v>882861.8</v>
      </c>
      <c r="T40" s="120">
        <f t="shared" si="29"/>
        <v>829224.99968999997</v>
      </c>
      <c r="U40" s="119">
        <f t="shared" si="29"/>
        <v>79391.200000000012</v>
      </c>
      <c r="V40" s="120">
        <f t="shared" si="29"/>
        <v>60000</v>
      </c>
      <c r="W40" s="119">
        <f>SUM(W10+W18+W26+W34+W39)</f>
        <v>962253</v>
      </c>
      <c r="X40" s="120">
        <f t="shared" si="29"/>
        <v>889224.99968999997</v>
      </c>
      <c r="Y40" s="130" t="s">
        <v>16</v>
      </c>
      <c r="Z40" s="105"/>
      <c r="AA40" s="106"/>
      <c r="AB40" s="107"/>
    </row>
    <row r="41" spans="1:28" ht="19.5" customHeight="1" thickBot="1">
      <c r="A41" s="181" t="s">
        <v>28</v>
      </c>
      <c r="B41" s="182"/>
      <c r="C41" s="68">
        <f t="shared" ref="C41:X41" si="30">C40/30</f>
        <v>4220.373333333333</v>
      </c>
      <c r="D41" s="69">
        <f t="shared" si="30"/>
        <v>3333.3333300000004</v>
      </c>
      <c r="E41" s="68">
        <f t="shared" si="30"/>
        <v>10373.380000000001</v>
      </c>
      <c r="F41" s="69">
        <f t="shared" si="30"/>
        <v>10000</v>
      </c>
      <c r="G41" s="68">
        <f t="shared" si="30"/>
        <v>732.4666666666667</v>
      </c>
      <c r="H41" s="69">
        <f t="shared" si="30"/>
        <v>1666.6666600000003</v>
      </c>
      <c r="I41" s="68">
        <f>I40/30</f>
        <v>628.79333333333329</v>
      </c>
      <c r="J41" s="69">
        <f>J40/30</f>
        <v>1000</v>
      </c>
      <c r="K41" s="68">
        <f t="shared" si="30"/>
        <v>4894.6600000000008</v>
      </c>
      <c r="L41" s="69">
        <f t="shared" si="30"/>
        <v>3000</v>
      </c>
      <c r="M41" s="68">
        <f t="shared" si="30"/>
        <v>453.35333333333335</v>
      </c>
      <c r="N41" s="271"/>
      <c r="O41" s="276"/>
      <c r="P41" s="69">
        <f t="shared" si="30"/>
        <v>1200</v>
      </c>
      <c r="Q41" s="68">
        <f t="shared" si="30"/>
        <v>5698.2833333333338</v>
      </c>
      <c r="R41" s="69">
        <f t="shared" si="30"/>
        <v>7440.8333330000005</v>
      </c>
      <c r="S41" s="68">
        <f t="shared" si="30"/>
        <v>29428.726666666669</v>
      </c>
      <c r="T41" s="69">
        <f t="shared" si="30"/>
        <v>27640.833322999999</v>
      </c>
      <c r="U41" s="68">
        <f t="shared" si="30"/>
        <v>2646.3733333333339</v>
      </c>
      <c r="V41" s="69">
        <f t="shared" si="30"/>
        <v>2000</v>
      </c>
      <c r="W41" s="68">
        <f t="shared" si="30"/>
        <v>32075.1</v>
      </c>
      <c r="X41" s="69">
        <f t="shared" si="30"/>
        <v>29640.833322999999</v>
      </c>
      <c r="Y41" s="72" t="s">
        <v>17</v>
      </c>
      <c r="Z41" s="102"/>
      <c r="AA41" s="103"/>
      <c r="AB41" s="104"/>
    </row>
    <row r="42" spans="1:28" ht="20.100000000000001" customHeight="1">
      <c r="A42" s="75" t="s">
        <v>18</v>
      </c>
      <c r="B42" s="76"/>
      <c r="C42" s="77">
        <f>SUM(C40-D40)</f>
        <v>26611.200099999973</v>
      </c>
      <c r="D42" s="78"/>
      <c r="E42" s="77">
        <f>SUM(E40-F40)</f>
        <v>11201.400000000023</v>
      </c>
      <c r="F42" s="78"/>
      <c r="G42" s="77">
        <f>SUM(G40-H40)</f>
        <v>-28025.999800000012</v>
      </c>
      <c r="H42" s="78"/>
      <c r="I42" s="77">
        <f>SUM(I40-J40)</f>
        <v>-11136.2</v>
      </c>
      <c r="J42" s="78"/>
      <c r="K42" s="77">
        <f>SUM(K40-L40)</f>
        <v>56839.800000000017</v>
      </c>
      <c r="L42" s="78"/>
      <c r="M42" s="77">
        <f>SUM(M40-P40)</f>
        <v>-22399.4</v>
      </c>
      <c r="N42" s="272"/>
      <c r="O42" s="277"/>
      <c r="P42" s="78"/>
      <c r="Q42" s="77">
        <f>SUM(Q40-R40)</f>
        <v>-52276.499990000011</v>
      </c>
      <c r="R42" s="78"/>
      <c r="S42" s="100">
        <f>SUM(S40-T40)</f>
        <v>53636.800310000079</v>
      </c>
      <c r="T42" s="78"/>
      <c r="U42" s="77">
        <f>SUM(U40-V40)</f>
        <v>19391.200000000012</v>
      </c>
      <c r="V42" s="78"/>
      <c r="W42" s="115">
        <f>SUM(W40-X40)</f>
        <v>73028.000310000032</v>
      </c>
      <c r="X42" s="116"/>
      <c r="AA42" s="2"/>
      <c r="AB42" s="2"/>
    </row>
    <row r="43" spans="1:28" ht="20.100000000000001" customHeight="1" thickBot="1">
      <c r="A43" s="79" t="s">
        <v>19</v>
      </c>
      <c r="B43" s="80"/>
      <c r="C43" s="99">
        <f>SUM(100/D40*C40)</f>
        <v>126.61120012661115</v>
      </c>
      <c r="D43" s="81"/>
      <c r="E43" s="99">
        <f>SUM(100/F40*E40)</f>
        <v>103.7338</v>
      </c>
      <c r="F43" s="81"/>
      <c r="G43" s="99">
        <f>SUM(100/H40*G40)</f>
        <v>43.948000175791989</v>
      </c>
      <c r="H43" s="81"/>
      <c r="I43" s="99">
        <f>SUM(100/J40*I40)</f>
        <v>62.879333333333335</v>
      </c>
      <c r="J43" s="81"/>
      <c r="K43" s="99">
        <f>SUM(100/L40*K40)</f>
        <v>163.15533333333335</v>
      </c>
      <c r="L43" s="81"/>
      <c r="M43" s="99">
        <f>SUM(100/P40*M40)</f>
        <v>37.779444444444444</v>
      </c>
      <c r="N43" s="273"/>
      <c r="O43" s="278"/>
      <c r="P43" s="81"/>
      <c r="Q43" s="99">
        <f>SUM(100/R40*Q40)</f>
        <v>76.581252103329874</v>
      </c>
      <c r="R43" s="81"/>
      <c r="S43" s="101">
        <f>SUM(100/T40*S40)</f>
        <v>106.46830478218237</v>
      </c>
      <c r="T43" s="81"/>
      <c r="U43" s="99">
        <f>SUM(100/V40*U40)</f>
        <v>132.3186666666667</v>
      </c>
      <c r="V43" s="81"/>
      <c r="W43" s="117">
        <f>SUM(100/X40*W40)</f>
        <v>108.21254466928605</v>
      </c>
      <c r="X43" s="118"/>
      <c r="AA43" s="2"/>
      <c r="AB43" s="2"/>
    </row>
    <row r="44" spans="1:28">
      <c r="C44" s="251"/>
    </row>
  </sheetData>
  <mergeCells count="13">
    <mergeCell ref="S3:T3"/>
    <mergeCell ref="U3:V3"/>
    <mergeCell ref="W3:X3"/>
    <mergeCell ref="Y3:AB3"/>
    <mergeCell ref="Z4:AA4"/>
    <mergeCell ref="Q3:R3"/>
    <mergeCell ref="H1:K1"/>
    <mergeCell ref="C3:D3"/>
    <mergeCell ref="E3:F3"/>
    <mergeCell ref="G3:H3"/>
    <mergeCell ref="K3:L3"/>
    <mergeCell ref="M3:P3"/>
    <mergeCell ref="I3:J3"/>
  </mergeCells>
  <pageMargins left="0.59055118110236227" right="0.59055118110236227" top="1.1811023622047245" bottom="0.59055118110236227" header="0.11811023622047245" footer="0.31496062992125984"/>
  <pageSetup paperSize="9" scale="46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44"/>
  <sheetViews>
    <sheetView zoomScale="90" zoomScaleNormal="90" workbookViewId="0">
      <pane ySplit="4" topLeftCell="A29" activePane="bottomLeft" state="frozen"/>
      <selection pane="bottomLeft" activeCell="C51" sqref="C51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5" width="12.28515625" style="2" bestFit="1" customWidth="1"/>
    <col min="6" max="6" width="14.140625" style="2" bestFit="1" customWidth="1"/>
    <col min="7" max="7" width="11.7109375" style="6" customWidth="1"/>
    <col min="8" max="8" width="12.28515625" style="6" bestFit="1" customWidth="1"/>
    <col min="9" max="9" width="11.7109375" style="6" customWidth="1"/>
    <col min="10" max="10" width="12.28515625" style="6" bestFit="1" customWidth="1"/>
    <col min="11" max="12" width="12.28515625" style="2" bestFit="1" customWidth="1"/>
    <col min="13" max="13" width="11.7109375" style="2" customWidth="1"/>
    <col min="14" max="14" width="11" style="2" bestFit="1" customWidth="1"/>
    <col min="15" max="16" width="11.7109375" style="2" customWidth="1"/>
    <col min="17" max="18" width="12.28515625" style="2" bestFit="1" customWidth="1"/>
    <col min="19" max="19" width="12.7109375" style="2" customWidth="1"/>
    <col min="20" max="20" width="14.140625" style="2" bestFit="1" customWidth="1"/>
    <col min="21" max="22" width="12.28515625" style="2" bestFit="1" customWidth="1"/>
    <col min="23" max="24" width="14.140625" style="2" bestFit="1" customWidth="1"/>
    <col min="25" max="25" width="18.7109375" style="2" customWidth="1"/>
    <col min="26" max="26" width="6.5703125" style="2" bestFit="1" customWidth="1"/>
    <col min="27" max="27" width="5.140625" style="4" customWidth="1"/>
    <col min="28" max="28" width="20.7109375" style="4" customWidth="1"/>
    <col min="29" max="16384" width="11.42578125" style="2"/>
  </cols>
  <sheetData>
    <row r="1" spans="1:28" ht="34.15" customHeight="1">
      <c r="A1" s="108" t="s">
        <v>56</v>
      </c>
      <c r="G1" s="2"/>
      <c r="H1" s="307">
        <v>44743</v>
      </c>
      <c r="I1" s="307"/>
      <c r="J1" s="307"/>
      <c r="K1" s="307"/>
    </row>
    <row r="2" spans="1:28" ht="21" thickBot="1">
      <c r="A2" s="109"/>
    </row>
    <row r="3" spans="1:28" s="8" customFormat="1" ht="36" customHeight="1" thickBot="1">
      <c r="A3" s="7"/>
      <c r="C3" s="308" t="s">
        <v>20</v>
      </c>
      <c r="D3" s="309"/>
      <c r="E3" s="308" t="s">
        <v>23</v>
      </c>
      <c r="F3" s="309"/>
      <c r="G3" s="308" t="s">
        <v>24</v>
      </c>
      <c r="H3" s="309"/>
      <c r="I3" s="308" t="s">
        <v>53</v>
      </c>
      <c r="J3" s="309"/>
      <c r="K3" s="308" t="s">
        <v>25</v>
      </c>
      <c r="L3" s="309"/>
      <c r="M3" s="308" t="s">
        <v>30</v>
      </c>
      <c r="N3" s="317"/>
      <c r="O3" s="317"/>
      <c r="P3" s="318"/>
      <c r="Q3" s="308" t="s">
        <v>2</v>
      </c>
      <c r="R3" s="309"/>
      <c r="S3" s="319" t="s">
        <v>87</v>
      </c>
      <c r="T3" s="320"/>
      <c r="U3" s="308" t="s">
        <v>26</v>
      </c>
      <c r="V3" s="309"/>
      <c r="W3" s="312" t="s">
        <v>27</v>
      </c>
      <c r="X3" s="313"/>
      <c r="Y3" s="308" t="s">
        <v>0</v>
      </c>
      <c r="Z3" s="316"/>
      <c r="AA3" s="316"/>
      <c r="AB3" s="309"/>
    </row>
    <row r="4" spans="1:28" s="4" customFormat="1" ht="18.600000000000001" customHeight="1">
      <c r="A4" s="110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84</v>
      </c>
      <c r="N4" s="268" t="s">
        <v>85</v>
      </c>
      <c r="O4" s="274" t="s">
        <v>86</v>
      </c>
      <c r="P4" s="12" t="s">
        <v>21</v>
      </c>
      <c r="Q4" s="87" t="s">
        <v>22</v>
      </c>
      <c r="R4" s="12" t="s">
        <v>21</v>
      </c>
      <c r="S4" s="87" t="s">
        <v>22</v>
      </c>
      <c r="T4" s="12" t="s">
        <v>21</v>
      </c>
      <c r="U4" s="11" t="s">
        <v>22</v>
      </c>
      <c r="V4" s="12" t="s">
        <v>21</v>
      </c>
      <c r="W4" s="111" t="s">
        <v>22</v>
      </c>
      <c r="X4" s="112" t="s">
        <v>21</v>
      </c>
      <c r="Y4" s="13" t="s">
        <v>3</v>
      </c>
      <c r="Z4" s="314" t="s">
        <v>4</v>
      </c>
      <c r="AA4" s="315"/>
      <c r="AB4" s="14" t="s">
        <v>5</v>
      </c>
    </row>
    <row r="5" spans="1:28" ht="18.600000000000001" customHeight="1">
      <c r="A5" s="47">
        <v>1</v>
      </c>
      <c r="B5" s="15" t="s">
        <v>6</v>
      </c>
      <c r="C5" s="16">
        <v>6623.5</v>
      </c>
      <c r="D5" s="17">
        <v>4516.1290300000001</v>
      </c>
      <c r="E5" s="16">
        <v>6186.2</v>
      </c>
      <c r="F5" s="18">
        <v>9677.4193539999997</v>
      </c>
      <c r="G5" s="19">
        <v>379.6</v>
      </c>
      <c r="H5" s="18">
        <v>1612.903225</v>
      </c>
      <c r="I5" s="19">
        <v>3630</v>
      </c>
      <c r="J5" s="17">
        <v>645.16129000000001</v>
      </c>
      <c r="K5" s="16">
        <v>11191.4</v>
      </c>
      <c r="L5" s="18">
        <v>4419.3548000000001</v>
      </c>
      <c r="M5" s="16">
        <v>33</v>
      </c>
      <c r="N5" s="269">
        <v>0</v>
      </c>
      <c r="O5" s="19">
        <f>M5+N5</f>
        <v>33</v>
      </c>
      <c r="P5" s="17">
        <v>967.74193500000001</v>
      </c>
      <c r="Q5" s="16">
        <v>6570.5</v>
      </c>
      <c r="R5" s="17">
        <v>7936.2903200000001</v>
      </c>
      <c r="S5" s="94">
        <f>SUM(C5+E5+G5+I5+K5+O5+Q5)</f>
        <v>34614.200000000004</v>
      </c>
      <c r="T5" s="92">
        <f>SUM(D5+F5+H5+J5+L5+P5+R5)</f>
        <v>29774.999953999999</v>
      </c>
      <c r="U5" s="16">
        <v>0</v>
      </c>
      <c r="V5" s="17">
        <v>2419.3548300000002</v>
      </c>
      <c r="W5" s="113">
        <f t="shared" ref="W5:X7" si="0">SUM(S5+U5)</f>
        <v>34614.200000000004</v>
      </c>
      <c r="X5" s="114">
        <f>SUM(T5+V5)</f>
        <v>32194.354783999999</v>
      </c>
      <c r="Y5" s="45"/>
      <c r="Z5" s="46"/>
      <c r="AA5" s="21" t="s">
        <v>7</v>
      </c>
      <c r="AB5" s="22"/>
    </row>
    <row r="6" spans="1:28" ht="18.600000000000001" customHeight="1">
      <c r="A6" s="23">
        <f>SUM(A5+1)</f>
        <v>2</v>
      </c>
      <c r="B6" s="24" t="s">
        <v>8</v>
      </c>
      <c r="C6" s="25">
        <v>1316.1</v>
      </c>
      <c r="D6" s="26">
        <v>4516.1290300000001</v>
      </c>
      <c r="E6" s="25">
        <v>19508.2</v>
      </c>
      <c r="F6" s="27">
        <v>9677.4193539999997</v>
      </c>
      <c r="G6" s="28">
        <v>1016</v>
      </c>
      <c r="H6" s="27">
        <v>1612.903225</v>
      </c>
      <c r="I6" s="28">
        <v>5661</v>
      </c>
      <c r="J6" s="26">
        <v>645.16129000000001</v>
      </c>
      <c r="K6" s="25">
        <v>22522.9</v>
      </c>
      <c r="L6" s="27">
        <v>4419.3548000000001</v>
      </c>
      <c r="M6" s="25">
        <v>0</v>
      </c>
      <c r="N6" s="270">
        <v>0</v>
      </c>
      <c r="O6" s="28">
        <f t="shared" ref="O6:O39" si="1">M6+N6</f>
        <v>0</v>
      </c>
      <c r="P6" s="26">
        <v>967.74193500000001</v>
      </c>
      <c r="Q6" s="25">
        <v>9950.2999999999993</v>
      </c>
      <c r="R6" s="26">
        <v>7936.2903200000001</v>
      </c>
      <c r="S6" s="188">
        <f t="shared" ref="S6:S7" si="2">SUM(C6+E6+G6+I6+K6+O6+Q6)</f>
        <v>59974.5</v>
      </c>
      <c r="T6" s="93">
        <f t="shared" ref="T6:T7" si="3">SUM(D6+F6+H6+J6+L6+P6+R6)</f>
        <v>29774.999953999999</v>
      </c>
      <c r="U6" s="25">
        <v>3921.6</v>
      </c>
      <c r="V6" s="26">
        <v>2419.3548300000002</v>
      </c>
      <c r="W6" s="95">
        <f t="shared" si="0"/>
        <v>63896.1</v>
      </c>
      <c r="X6" s="98">
        <f t="shared" si="0"/>
        <v>32194.354783999999</v>
      </c>
      <c r="Y6" s="29"/>
      <c r="Z6" s="30"/>
      <c r="AA6" s="31" t="s">
        <v>7</v>
      </c>
      <c r="AB6" s="32"/>
    </row>
    <row r="7" spans="1:28" s="43" customFormat="1" ht="18.600000000000001" customHeight="1">
      <c r="A7" s="23">
        <f>SUM(A6+1)</f>
        <v>3</v>
      </c>
      <c r="B7" s="24" t="s">
        <v>9</v>
      </c>
      <c r="C7" s="25">
        <v>3344.3</v>
      </c>
      <c r="D7" s="26">
        <v>4516.1290300000001</v>
      </c>
      <c r="E7" s="25">
        <v>21318</v>
      </c>
      <c r="F7" s="27">
        <v>9677.4193539999997</v>
      </c>
      <c r="G7" s="28">
        <v>1244.4000000000001</v>
      </c>
      <c r="H7" s="27">
        <v>1612.903225</v>
      </c>
      <c r="I7" s="28">
        <v>0</v>
      </c>
      <c r="J7" s="26">
        <v>645.16129000000001</v>
      </c>
      <c r="K7" s="25">
        <v>375</v>
      </c>
      <c r="L7" s="27">
        <v>4419.3548000000001</v>
      </c>
      <c r="M7" s="25">
        <v>0</v>
      </c>
      <c r="N7" s="270">
        <v>0</v>
      </c>
      <c r="O7" s="28">
        <f t="shared" si="1"/>
        <v>0</v>
      </c>
      <c r="P7" s="26">
        <v>967.74193500000001</v>
      </c>
      <c r="Q7" s="25">
        <v>3358.8</v>
      </c>
      <c r="R7" s="26">
        <v>7936.2903200000001</v>
      </c>
      <c r="S7" s="188">
        <f t="shared" si="2"/>
        <v>29640.5</v>
      </c>
      <c r="T7" s="93">
        <f t="shared" si="3"/>
        <v>29774.999953999999</v>
      </c>
      <c r="U7" s="25">
        <v>11934.6</v>
      </c>
      <c r="V7" s="26">
        <v>2419.3548300000002</v>
      </c>
      <c r="W7" s="95">
        <f t="shared" si="0"/>
        <v>41575.1</v>
      </c>
      <c r="X7" s="98">
        <f t="shared" si="0"/>
        <v>32194.354783999999</v>
      </c>
      <c r="Y7" s="29"/>
      <c r="Z7" s="30"/>
      <c r="AA7" s="31" t="s">
        <v>7</v>
      </c>
      <c r="AB7" s="32"/>
    </row>
    <row r="8" spans="1:28" ht="18.600000000000001" customHeight="1">
      <c r="A8" s="33" t="s">
        <v>10</v>
      </c>
      <c r="B8" s="34">
        <v>27</v>
      </c>
      <c r="C8" s="35">
        <f t="shared" ref="C8:L8" si="4">SUM(C5:C7)</f>
        <v>11283.900000000001</v>
      </c>
      <c r="D8" s="36">
        <f t="shared" si="4"/>
        <v>13548.38709</v>
      </c>
      <c r="E8" s="35">
        <f t="shared" si="4"/>
        <v>47012.4</v>
      </c>
      <c r="F8" s="36">
        <f t="shared" si="4"/>
        <v>29032.258062000001</v>
      </c>
      <c r="G8" s="35">
        <f t="shared" si="4"/>
        <v>2640</v>
      </c>
      <c r="H8" s="36">
        <f t="shared" si="4"/>
        <v>4838.7096750000001</v>
      </c>
      <c r="I8" s="35">
        <f t="shared" si="4"/>
        <v>9291</v>
      </c>
      <c r="J8" s="36">
        <f t="shared" si="4"/>
        <v>1935.48387</v>
      </c>
      <c r="K8" s="35">
        <f t="shared" si="4"/>
        <v>34089.300000000003</v>
      </c>
      <c r="L8" s="36">
        <f t="shared" si="4"/>
        <v>13258.064399999999</v>
      </c>
      <c r="M8" s="35">
        <f>SUM(M5:M7)</f>
        <v>33</v>
      </c>
      <c r="N8" s="35">
        <f t="shared" ref="N8:X8" si="5">SUM(N5:N7)</f>
        <v>0</v>
      </c>
      <c r="O8" s="35">
        <f t="shared" si="5"/>
        <v>33</v>
      </c>
      <c r="P8" s="35">
        <f t="shared" si="5"/>
        <v>2903.225805</v>
      </c>
      <c r="Q8" s="35">
        <f t="shared" si="5"/>
        <v>19879.599999999999</v>
      </c>
      <c r="R8" s="36">
        <f t="shared" si="5"/>
        <v>23808.87096</v>
      </c>
      <c r="S8" s="35">
        <f t="shared" si="5"/>
        <v>124229.20000000001</v>
      </c>
      <c r="T8" s="36">
        <f t="shared" si="5"/>
        <v>89324.999861999997</v>
      </c>
      <c r="U8" s="35">
        <f t="shared" si="5"/>
        <v>15856.2</v>
      </c>
      <c r="V8" s="36">
        <f t="shared" si="5"/>
        <v>7258.0644900000007</v>
      </c>
      <c r="W8" s="35">
        <f t="shared" si="5"/>
        <v>140085.4</v>
      </c>
      <c r="X8" s="36">
        <f t="shared" si="5"/>
        <v>96583.064352000001</v>
      </c>
      <c r="Y8" s="39" t="s">
        <v>11</v>
      </c>
      <c r="Z8" s="40">
        <f>SUM(Z5:Z7)/4</f>
        <v>0</v>
      </c>
      <c r="AA8" s="41" t="s">
        <v>7</v>
      </c>
      <c r="AB8" s="42"/>
    </row>
    <row r="9" spans="1:28" ht="18.600000000000001" customHeight="1">
      <c r="A9" s="44">
        <f>SUM(A7+1)</f>
        <v>4</v>
      </c>
      <c r="B9" s="15" t="s">
        <v>12</v>
      </c>
      <c r="C9" s="49">
        <v>5214.5</v>
      </c>
      <c r="D9" s="17">
        <v>4516.1290300000001</v>
      </c>
      <c r="E9" s="49">
        <v>6621.5</v>
      </c>
      <c r="F9" s="18">
        <v>9677.4193539999997</v>
      </c>
      <c r="G9" s="19">
        <v>270.89999999999998</v>
      </c>
      <c r="H9" s="18">
        <v>1612.903225</v>
      </c>
      <c r="I9" s="19">
        <v>0</v>
      </c>
      <c r="J9" s="17">
        <v>645.16129000000001</v>
      </c>
      <c r="K9" s="16">
        <v>0</v>
      </c>
      <c r="L9" s="18">
        <v>4419.3548000000001</v>
      </c>
      <c r="M9" s="16">
        <v>0</v>
      </c>
      <c r="N9" s="269">
        <v>0</v>
      </c>
      <c r="O9" s="19">
        <f t="shared" si="1"/>
        <v>0</v>
      </c>
      <c r="P9" s="17">
        <v>967.74193500000001</v>
      </c>
      <c r="Q9" s="16">
        <v>4109.8</v>
      </c>
      <c r="R9" s="17">
        <v>7936.2903200000001</v>
      </c>
      <c r="S9" s="94">
        <f>SUM(C9+E9+G9+I9+K9+O9+Q9)</f>
        <v>16216.7</v>
      </c>
      <c r="T9" s="92">
        <f>SUM(D9+F9+H9+J9+L9+P9+R9)</f>
        <v>29774.999953999999</v>
      </c>
      <c r="U9" s="16">
        <v>241.7</v>
      </c>
      <c r="V9" s="17">
        <v>2419.3548300000002</v>
      </c>
      <c r="W9" s="113">
        <f>SUM(S9+U9)</f>
        <v>16458.400000000001</v>
      </c>
      <c r="X9" s="114">
        <f t="shared" ref="W9:X15" si="6">SUM(T9+V9)</f>
        <v>32194.354783999999</v>
      </c>
      <c r="Y9" s="45"/>
      <c r="Z9" s="46"/>
      <c r="AA9" s="21" t="s">
        <v>7</v>
      </c>
      <c r="AB9" s="22"/>
    </row>
    <row r="10" spans="1:28" ht="18.600000000000001" customHeight="1">
      <c r="A10" s="47">
        <f t="shared" ref="A10:A15" si="7">SUM(A9+1)</f>
        <v>5</v>
      </c>
      <c r="B10" s="15" t="s">
        <v>13</v>
      </c>
      <c r="C10" s="16">
        <v>491</v>
      </c>
      <c r="D10" s="17">
        <v>4516.1290300000001</v>
      </c>
      <c r="E10" s="16">
        <v>13363.7</v>
      </c>
      <c r="F10" s="18">
        <v>9677.4193539999997</v>
      </c>
      <c r="G10" s="19">
        <v>687.3</v>
      </c>
      <c r="H10" s="18">
        <v>1612.903225</v>
      </c>
      <c r="I10" s="19">
        <v>0</v>
      </c>
      <c r="J10" s="17">
        <v>645.16129000000001</v>
      </c>
      <c r="K10" s="16">
        <v>0</v>
      </c>
      <c r="L10" s="18">
        <v>4419.3548000000001</v>
      </c>
      <c r="M10" s="16">
        <v>641.9</v>
      </c>
      <c r="N10" s="269">
        <v>6148</v>
      </c>
      <c r="O10" s="19">
        <f t="shared" si="1"/>
        <v>6789.9</v>
      </c>
      <c r="P10" s="17">
        <v>967.74193500000001</v>
      </c>
      <c r="Q10" s="16">
        <v>5307.5</v>
      </c>
      <c r="R10" s="17">
        <v>7936.2903200000001</v>
      </c>
      <c r="S10" s="94">
        <f t="shared" ref="S10:S15" si="8">SUM(C10+E10+G10+I10+K10+O10+Q10)</f>
        <v>26639.4</v>
      </c>
      <c r="T10" s="92">
        <f t="shared" ref="T10:T39" si="9">SUM(D10+F10+H10+J10+L10+P10+R10)</f>
        <v>29774.999953999999</v>
      </c>
      <c r="U10" s="16">
        <v>1235.3</v>
      </c>
      <c r="V10" s="17">
        <v>2419.3548300000002</v>
      </c>
      <c r="W10" s="113">
        <f t="shared" si="6"/>
        <v>27874.7</v>
      </c>
      <c r="X10" s="114">
        <f t="shared" si="6"/>
        <v>32194.354783999999</v>
      </c>
      <c r="Y10" s="45"/>
      <c r="Z10" s="46"/>
      <c r="AA10" s="21" t="s">
        <v>7</v>
      </c>
      <c r="AB10" s="22"/>
    </row>
    <row r="11" spans="1:28" ht="18.600000000000001" customHeight="1">
      <c r="A11" s="47">
        <f t="shared" si="7"/>
        <v>6</v>
      </c>
      <c r="B11" s="15" t="s">
        <v>14</v>
      </c>
      <c r="C11" s="16">
        <v>1840.4</v>
      </c>
      <c r="D11" s="17">
        <v>4516.1290300000001</v>
      </c>
      <c r="E11" s="16">
        <v>15077.7</v>
      </c>
      <c r="F11" s="18">
        <v>9677.4193539999997</v>
      </c>
      <c r="G11" s="19">
        <v>719.3</v>
      </c>
      <c r="H11" s="18">
        <v>1612.903225</v>
      </c>
      <c r="I11" s="19">
        <v>0</v>
      </c>
      <c r="J11" s="17">
        <v>645.16129000000001</v>
      </c>
      <c r="K11" s="16">
        <v>0</v>
      </c>
      <c r="L11" s="18">
        <v>4419.3548000000001</v>
      </c>
      <c r="M11" s="16">
        <v>0</v>
      </c>
      <c r="N11" s="269">
        <v>4391</v>
      </c>
      <c r="O11" s="19">
        <f t="shared" si="1"/>
        <v>4391</v>
      </c>
      <c r="P11" s="17">
        <v>967.74193500000001</v>
      </c>
      <c r="Q11" s="16">
        <v>6467.2</v>
      </c>
      <c r="R11" s="17">
        <v>7936.2903200000001</v>
      </c>
      <c r="S11" s="94">
        <f t="shared" si="8"/>
        <v>28495.600000000002</v>
      </c>
      <c r="T11" s="92">
        <f t="shared" si="9"/>
        <v>29774.999953999999</v>
      </c>
      <c r="U11" s="16">
        <v>2817.2</v>
      </c>
      <c r="V11" s="17">
        <v>2419.3548300000002</v>
      </c>
      <c r="W11" s="113">
        <f t="shared" si="6"/>
        <v>31312.800000000003</v>
      </c>
      <c r="X11" s="114">
        <f t="shared" si="6"/>
        <v>32194.354783999999</v>
      </c>
      <c r="Y11" s="45"/>
      <c r="Z11" s="46"/>
      <c r="AA11" s="21" t="s">
        <v>7</v>
      </c>
      <c r="AB11" s="22"/>
    </row>
    <row r="12" spans="1:28" ht="18.600000000000001" customHeight="1">
      <c r="A12" s="47">
        <f t="shared" si="7"/>
        <v>7</v>
      </c>
      <c r="B12" s="15" t="s">
        <v>15</v>
      </c>
      <c r="C12" s="16">
        <v>2198.1</v>
      </c>
      <c r="D12" s="17">
        <v>4516.1290300000001</v>
      </c>
      <c r="E12" s="16">
        <v>13984.6</v>
      </c>
      <c r="F12" s="18">
        <v>9677.4193539999997</v>
      </c>
      <c r="G12" s="19">
        <v>596.20000000000005</v>
      </c>
      <c r="H12" s="18">
        <v>1612.903225</v>
      </c>
      <c r="I12" s="19">
        <v>0</v>
      </c>
      <c r="J12" s="17">
        <v>645.16129000000001</v>
      </c>
      <c r="K12" s="16">
        <v>1635.2</v>
      </c>
      <c r="L12" s="18">
        <v>4419.3548000000001</v>
      </c>
      <c r="M12" s="16">
        <v>1256.4000000000001</v>
      </c>
      <c r="N12" s="269">
        <v>6646</v>
      </c>
      <c r="O12" s="19">
        <f t="shared" si="1"/>
        <v>7902.4</v>
      </c>
      <c r="P12" s="17">
        <v>967.74193500000001</v>
      </c>
      <c r="Q12" s="16">
        <v>8965.5</v>
      </c>
      <c r="R12" s="17">
        <v>7936.2903200000001</v>
      </c>
      <c r="S12" s="94">
        <f t="shared" si="8"/>
        <v>35282</v>
      </c>
      <c r="T12" s="92">
        <f t="shared" si="9"/>
        <v>29774.999953999999</v>
      </c>
      <c r="U12" s="16">
        <v>1207.9000000000001</v>
      </c>
      <c r="V12" s="17">
        <v>2419.3548300000002</v>
      </c>
      <c r="W12" s="113">
        <f t="shared" si="6"/>
        <v>36489.9</v>
      </c>
      <c r="X12" s="114">
        <f t="shared" si="6"/>
        <v>32194.354783999999</v>
      </c>
      <c r="Y12" s="45"/>
      <c r="Z12" s="46"/>
      <c r="AA12" s="21" t="s">
        <v>7</v>
      </c>
      <c r="AB12" s="22"/>
    </row>
    <row r="13" spans="1:28" ht="18.600000000000001" customHeight="1">
      <c r="A13" s="47">
        <f t="shared" si="7"/>
        <v>8</v>
      </c>
      <c r="B13" s="15" t="s">
        <v>6</v>
      </c>
      <c r="C13" s="16">
        <v>2267</v>
      </c>
      <c r="D13" s="17">
        <v>4516.1290300000001</v>
      </c>
      <c r="E13" s="16">
        <v>17617.8</v>
      </c>
      <c r="F13" s="18">
        <v>9677.4193539999997</v>
      </c>
      <c r="G13" s="19">
        <v>1026.3</v>
      </c>
      <c r="H13" s="18">
        <v>1612.903225</v>
      </c>
      <c r="I13" s="19">
        <v>3102</v>
      </c>
      <c r="J13" s="17">
        <v>645.16129000000001</v>
      </c>
      <c r="K13" s="16">
        <v>9233.4</v>
      </c>
      <c r="L13" s="18">
        <v>4419.3548000000001</v>
      </c>
      <c r="M13" s="16">
        <v>0</v>
      </c>
      <c r="N13" s="269">
        <v>0</v>
      </c>
      <c r="O13" s="19">
        <f t="shared" si="1"/>
        <v>0</v>
      </c>
      <c r="P13" s="17">
        <v>967.74193500000001</v>
      </c>
      <c r="Q13" s="16">
        <v>7776.9</v>
      </c>
      <c r="R13" s="17">
        <v>7936.2903200000001</v>
      </c>
      <c r="S13" s="94">
        <f t="shared" si="8"/>
        <v>41023.4</v>
      </c>
      <c r="T13" s="92">
        <f t="shared" si="9"/>
        <v>29774.999953999999</v>
      </c>
      <c r="U13" s="16">
        <v>1657.3</v>
      </c>
      <c r="V13" s="17">
        <v>2419.3548300000002</v>
      </c>
      <c r="W13" s="113">
        <f t="shared" si="6"/>
        <v>42680.700000000004</v>
      </c>
      <c r="X13" s="114">
        <f t="shared" si="6"/>
        <v>32194.354783999999</v>
      </c>
      <c r="Y13" s="45"/>
      <c r="Z13" s="46"/>
      <c r="AA13" s="21" t="s">
        <v>7</v>
      </c>
      <c r="AB13" s="22"/>
    </row>
    <row r="14" spans="1:28" ht="18.600000000000001" customHeight="1">
      <c r="A14" s="23">
        <f t="shared" si="7"/>
        <v>9</v>
      </c>
      <c r="B14" s="24" t="s">
        <v>8</v>
      </c>
      <c r="C14" s="25">
        <v>753.7</v>
      </c>
      <c r="D14" s="26">
        <v>4516.1290300000001</v>
      </c>
      <c r="E14" s="25">
        <v>18862.900000000001</v>
      </c>
      <c r="F14" s="27">
        <v>9677.4193539999997</v>
      </c>
      <c r="G14" s="28">
        <v>1560.7</v>
      </c>
      <c r="H14" s="27">
        <v>1612.903225</v>
      </c>
      <c r="I14" s="28">
        <v>4323</v>
      </c>
      <c r="J14" s="26">
        <v>645.16129000000001</v>
      </c>
      <c r="K14" s="25">
        <v>6965.4</v>
      </c>
      <c r="L14" s="27">
        <v>4419.3548000000001</v>
      </c>
      <c r="M14" s="25">
        <v>0</v>
      </c>
      <c r="N14" s="270">
        <v>0</v>
      </c>
      <c r="O14" s="28">
        <f t="shared" si="1"/>
        <v>0</v>
      </c>
      <c r="P14" s="26">
        <v>967.74193500000001</v>
      </c>
      <c r="Q14" s="25">
        <v>9869.2000000000007</v>
      </c>
      <c r="R14" s="26">
        <v>7936.2903200000001</v>
      </c>
      <c r="S14" s="188">
        <f t="shared" si="8"/>
        <v>42334.900000000009</v>
      </c>
      <c r="T14" s="93">
        <f t="shared" si="9"/>
        <v>29774.999953999999</v>
      </c>
      <c r="U14" s="25">
        <v>3481.4</v>
      </c>
      <c r="V14" s="26">
        <v>2419.3548300000002</v>
      </c>
      <c r="W14" s="95">
        <f t="shared" si="6"/>
        <v>45816.30000000001</v>
      </c>
      <c r="X14" s="98">
        <f t="shared" si="6"/>
        <v>32194.354783999999</v>
      </c>
      <c r="Y14" s="29"/>
      <c r="Z14" s="30"/>
      <c r="AA14" s="31" t="s">
        <v>7</v>
      </c>
      <c r="AB14" s="32"/>
    </row>
    <row r="15" spans="1:28" s="43" customFormat="1" ht="18.600000000000001" customHeight="1">
      <c r="A15" s="23">
        <f t="shared" si="7"/>
        <v>10</v>
      </c>
      <c r="B15" s="24" t="s">
        <v>9</v>
      </c>
      <c r="C15" s="25">
        <v>2029.1</v>
      </c>
      <c r="D15" s="26">
        <v>4516.1290300000001</v>
      </c>
      <c r="E15" s="25">
        <v>22400.799999999999</v>
      </c>
      <c r="F15" s="27">
        <v>9677.4193539999997</v>
      </c>
      <c r="G15" s="28">
        <v>1376.1</v>
      </c>
      <c r="H15" s="27">
        <v>1612.903225</v>
      </c>
      <c r="I15" s="28">
        <v>0</v>
      </c>
      <c r="J15" s="26">
        <v>645.16129000000001</v>
      </c>
      <c r="K15" s="25">
        <v>11342.6</v>
      </c>
      <c r="L15" s="27">
        <v>4419.3548000000001</v>
      </c>
      <c r="M15" s="25">
        <v>0</v>
      </c>
      <c r="N15" s="270">
        <v>0</v>
      </c>
      <c r="O15" s="28">
        <f t="shared" si="1"/>
        <v>0</v>
      </c>
      <c r="P15" s="26">
        <v>967.74193500000001</v>
      </c>
      <c r="Q15" s="25">
        <v>3464.9</v>
      </c>
      <c r="R15" s="26">
        <v>7936.2903200000001</v>
      </c>
      <c r="S15" s="188">
        <f t="shared" si="8"/>
        <v>40613.5</v>
      </c>
      <c r="T15" s="93">
        <f t="shared" si="9"/>
        <v>29774.999953999999</v>
      </c>
      <c r="U15" s="25">
        <v>6258.9</v>
      </c>
      <c r="V15" s="26">
        <v>2419.3548300000002</v>
      </c>
      <c r="W15" s="95">
        <f t="shared" si="6"/>
        <v>46872.4</v>
      </c>
      <c r="X15" s="98">
        <f t="shared" si="6"/>
        <v>32194.354783999999</v>
      </c>
      <c r="Y15" s="29"/>
      <c r="Z15" s="30"/>
      <c r="AA15" s="31" t="s">
        <v>7</v>
      </c>
      <c r="AB15" s="32"/>
    </row>
    <row r="16" spans="1:28" ht="18.600000000000001" customHeight="1">
      <c r="A16" s="33" t="s">
        <v>10</v>
      </c>
      <c r="B16" s="34">
        <f>SUM(B8+1)</f>
        <v>28</v>
      </c>
      <c r="C16" s="35">
        <f t="shared" ref="C16:X16" si="10">SUM(C9:C15)</f>
        <v>14793.800000000001</v>
      </c>
      <c r="D16" s="36">
        <f t="shared" si="10"/>
        <v>31612.90321</v>
      </c>
      <c r="E16" s="35">
        <f t="shared" si="10"/>
        <v>107929.00000000001</v>
      </c>
      <c r="F16" s="37">
        <f t="shared" si="10"/>
        <v>67741.935477999999</v>
      </c>
      <c r="G16" s="38">
        <f t="shared" si="10"/>
        <v>6236.7999999999993</v>
      </c>
      <c r="H16" s="37">
        <f t="shared" si="10"/>
        <v>11290.322575</v>
      </c>
      <c r="I16" s="38">
        <f>SUM(I9:I15)</f>
        <v>7425</v>
      </c>
      <c r="J16" s="37">
        <f>SUM(J9:J15)</f>
        <v>4516.1290300000001</v>
      </c>
      <c r="K16" s="35">
        <f t="shared" si="10"/>
        <v>29176.6</v>
      </c>
      <c r="L16" s="36">
        <f t="shared" si="10"/>
        <v>30935.483600000003</v>
      </c>
      <c r="M16" s="35">
        <f>SUM(M9:M15)</f>
        <v>1898.3000000000002</v>
      </c>
      <c r="N16" s="35">
        <f>SUM(N9:N15)</f>
        <v>17185</v>
      </c>
      <c r="O16" s="35">
        <f>SUM(O9:O15)</f>
        <v>19083.3</v>
      </c>
      <c r="P16" s="36">
        <f t="shared" ref="P16" si="11">SUM(P9:P15)</f>
        <v>6774.1935450000001</v>
      </c>
      <c r="Q16" s="35">
        <f>SUM(Q9:Q15)</f>
        <v>45961.000000000007</v>
      </c>
      <c r="R16" s="36">
        <f t="shared" si="10"/>
        <v>55554.03224</v>
      </c>
      <c r="S16" s="35">
        <f t="shared" si="10"/>
        <v>230605.5</v>
      </c>
      <c r="T16" s="36">
        <f t="shared" si="10"/>
        <v>208424.99967799999</v>
      </c>
      <c r="U16" s="35">
        <f t="shared" si="10"/>
        <v>16899.7</v>
      </c>
      <c r="V16" s="36">
        <f t="shared" si="10"/>
        <v>16935.483810000002</v>
      </c>
      <c r="W16" s="35">
        <f t="shared" si="10"/>
        <v>247505.20000000004</v>
      </c>
      <c r="X16" s="36">
        <f t="shared" si="10"/>
        <v>225360.483488</v>
      </c>
      <c r="Y16" s="39" t="s">
        <v>11</v>
      </c>
      <c r="Z16" s="40">
        <f>SUM(Z9:Z15)/7</f>
        <v>0</v>
      </c>
      <c r="AA16" s="41" t="s">
        <v>7</v>
      </c>
      <c r="AB16" s="42"/>
    </row>
    <row r="17" spans="1:28" ht="18.600000000000001" customHeight="1">
      <c r="A17" s="44">
        <f>SUM(A15+1)</f>
        <v>11</v>
      </c>
      <c r="B17" s="15" t="s">
        <v>12</v>
      </c>
      <c r="C17" s="16">
        <v>1186</v>
      </c>
      <c r="D17" s="17">
        <v>4516.1290300000001</v>
      </c>
      <c r="E17" s="16">
        <v>14833</v>
      </c>
      <c r="F17" s="18">
        <v>9677.4193539999997</v>
      </c>
      <c r="G17" s="19">
        <v>894.6</v>
      </c>
      <c r="H17" s="18">
        <v>1612.903225</v>
      </c>
      <c r="I17" s="19">
        <v>0</v>
      </c>
      <c r="J17" s="17">
        <v>645.16129000000001</v>
      </c>
      <c r="K17" s="16">
        <v>0</v>
      </c>
      <c r="L17" s="18">
        <v>4419.3548000000001</v>
      </c>
      <c r="M17" s="16">
        <v>777.6</v>
      </c>
      <c r="N17" s="269">
        <v>1628</v>
      </c>
      <c r="O17" s="19">
        <f t="shared" si="1"/>
        <v>2405.6</v>
      </c>
      <c r="P17" s="17">
        <v>967.74193500000001</v>
      </c>
      <c r="Q17" s="16">
        <v>4376.6000000000004</v>
      </c>
      <c r="R17" s="17">
        <v>7936.2903200000001</v>
      </c>
      <c r="S17" s="94">
        <f>SUM(C17+E17+G17+I17+K17+O17+Q17)</f>
        <v>23695.799999999996</v>
      </c>
      <c r="T17" s="92">
        <f t="shared" si="9"/>
        <v>29774.999953999999</v>
      </c>
      <c r="U17" s="16">
        <v>3074.4</v>
      </c>
      <c r="V17" s="17">
        <v>2419.3548300000002</v>
      </c>
      <c r="W17" s="113">
        <f t="shared" ref="W17:X23" si="12">SUM(S17+U17)</f>
        <v>26770.199999999997</v>
      </c>
      <c r="X17" s="114">
        <f t="shared" si="12"/>
        <v>32194.354783999999</v>
      </c>
      <c r="Y17" s="50"/>
      <c r="Z17" s="51"/>
      <c r="AA17" s="21" t="s">
        <v>7</v>
      </c>
      <c r="AB17" s="22"/>
    </row>
    <row r="18" spans="1:28" ht="18.600000000000001" customHeight="1">
      <c r="A18" s="47">
        <f t="shared" ref="A18:A23" si="13">SUM(A17+1)</f>
        <v>12</v>
      </c>
      <c r="B18" s="15" t="s">
        <v>13</v>
      </c>
      <c r="C18" s="16">
        <v>862.1</v>
      </c>
      <c r="D18" s="17">
        <v>4516.1290300000001</v>
      </c>
      <c r="E18" s="16">
        <v>18713.8</v>
      </c>
      <c r="F18" s="18">
        <v>9677.4193539999997</v>
      </c>
      <c r="G18" s="19">
        <v>927</v>
      </c>
      <c r="H18" s="18">
        <v>1612.903225</v>
      </c>
      <c r="I18" s="19">
        <v>0</v>
      </c>
      <c r="J18" s="17">
        <v>645.16129000000001</v>
      </c>
      <c r="K18" s="16">
        <v>3609.8</v>
      </c>
      <c r="L18" s="18">
        <v>4419.3548000000001</v>
      </c>
      <c r="M18" s="16">
        <v>0</v>
      </c>
      <c r="N18" s="269">
        <v>0</v>
      </c>
      <c r="O18" s="19">
        <f t="shared" si="1"/>
        <v>0</v>
      </c>
      <c r="P18" s="17">
        <v>967.74193500000001</v>
      </c>
      <c r="Q18" s="16">
        <v>5846.5</v>
      </c>
      <c r="R18" s="17">
        <v>7936.2903200000001</v>
      </c>
      <c r="S18" s="94">
        <f t="shared" ref="S18:S23" si="14">SUM(C18+E18+G18+I18+K18+O18+Q18)</f>
        <v>29959.199999999997</v>
      </c>
      <c r="T18" s="92">
        <f t="shared" si="9"/>
        <v>29774.999953999999</v>
      </c>
      <c r="U18" s="16">
        <v>4105.5</v>
      </c>
      <c r="V18" s="17">
        <v>2419.3548300000002</v>
      </c>
      <c r="W18" s="113">
        <f t="shared" si="12"/>
        <v>34064.699999999997</v>
      </c>
      <c r="X18" s="114">
        <f t="shared" si="12"/>
        <v>32194.354783999999</v>
      </c>
      <c r="Y18" s="45"/>
      <c r="Z18" s="46"/>
      <c r="AA18" s="21" t="s">
        <v>7</v>
      </c>
      <c r="AB18" s="22"/>
    </row>
    <row r="19" spans="1:28" ht="18.600000000000001" customHeight="1">
      <c r="A19" s="47">
        <f t="shared" si="13"/>
        <v>13</v>
      </c>
      <c r="B19" s="15" t="s">
        <v>14</v>
      </c>
      <c r="C19" s="16">
        <v>838</v>
      </c>
      <c r="D19" s="17">
        <v>4516.1290300000001</v>
      </c>
      <c r="E19" s="16">
        <v>17037.599999999999</v>
      </c>
      <c r="F19" s="18">
        <v>9677.4193539999997</v>
      </c>
      <c r="G19" s="19">
        <v>1131.5</v>
      </c>
      <c r="H19" s="18">
        <v>1612.903225</v>
      </c>
      <c r="I19" s="19">
        <v>0</v>
      </c>
      <c r="J19" s="17">
        <v>645.16129000000001</v>
      </c>
      <c r="K19" s="16">
        <v>0</v>
      </c>
      <c r="L19" s="18">
        <v>4419.3548000000001</v>
      </c>
      <c r="M19" s="16">
        <v>0</v>
      </c>
      <c r="N19" s="269">
        <v>0</v>
      </c>
      <c r="O19" s="19">
        <f t="shared" si="1"/>
        <v>0</v>
      </c>
      <c r="P19" s="17">
        <v>967.74193500000001</v>
      </c>
      <c r="Q19" s="16">
        <v>5026.3</v>
      </c>
      <c r="R19" s="17">
        <v>7936.2903200000001</v>
      </c>
      <c r="S19" s="94">
        <f t="shared" si="14"/>
        <v>24033.399999999998</v>
      </c>
      <c r="T19" s="92">
        <f t="shared" si="9"/>
        <v>29774.999953999999</v>
      </c>
      <c r="U19" s="16">
        <v>5589.8</v>
      </c>
      <c r="V19" s="17">
        <v>2419.3548300000002</v>
      </c>
      <c r="W19" s="113">
        <f t="shared" si="12"/>
        <v>29623.199999999997</v>
      </c>
      <c r="X19" s="114">
        <f t="shared" si="12"/>
        <v>32194.354783999999</v>
      </c>
      <c r="Y19" s="45"/>
      <c r="Z19" s="46"/>
      <c r="AA19" s="21" t="s">
        <v>7</v>
      </c>
      <c r="AB19" s="22"/>
    </row>
    <row r="20" spans="1:28" ht="18.600000000000001" customHeight="1">
      <c r="A20" s="47">
        <f t="shared" si="13"/>
        <v>14</v>
      </c>
      <c r="B20" s="15" t="s">
        <v>15</v>
      </c>
      <c r="C20" s="16">
        <v>906.2</v>
      </c>
      <c r="D20" s="17">
        <v>4516.1290300000001</v>
      </c>
      <c r="E20" s="16">
        <v>18393.900000000001</v>
      </c>
      <c r="F20" s="18">
        <v>9677.4193539999997</v>
      </c>
      <c r="G20" s="19">
        <v>584.70000000000005</v>
      </c>
      <c r="H20" s="18">
        <v>1612.903225</v>
      </c>
      <c r="I20" s="19">
        <v>0</v>
      </c>
      <c r="J20" s="17">
        <v>645.16129000000001</v>
      </c>
      <c r="K20" s="16">
        <v>0</v>
      </c>
      <c r="L20" s="18">
        <v>4419.3548000000001</v>
      </c>
      <c r="M20" s="16">
        <v>0</v>
      </c>
      <c r="N20" s="269">
        <v>550</v>
      </c>
      <c r="O20" s="19">
        <f t="shared" si="1"/>
        <v>550</v>
      </c>
      <c r="P20" s="17">
        <v>967.74193500000001</v>
      </c>
      <c r="Q20" s="16">
        <v>5425.4</v>
      </c>
      <c r="R20" s="17">
        <v>7936.2903200000001</v>
      </c>
      <c r="S20" s="94">
        <f t="shared" si="14"/>
        <v>25860.200000000004</v>
      </c>
      <c r="T20" s="92">
        <f t="shared" si="9"/>
        <v>29774.999953999999</v>
      </c>
      <c r="U20" s="16">
        <v>6383.8</v>
      </c>
      <c r="V20" s="17">
        <v>2419.3548300000002</v>
      </c>
      <c r="W20" s="113">
        <f t="shared" si="12"/>
        <v>32244.000000000004</v>
      </c>
      <c r="X20" s="114">
        <f t="shared" si="12"/>
        <v>32194.354783999999</v>
      </c>
      <c r="Y20" s="45"/>
      <c r="Z20" s="46"/>
      <c r="AA20" s="21" t="s">
        <v>7</v>
      </c>
      <c r="AB20" s="22"/>
    </row>
    <row r="21" spans="1:28" ht="18.600000000000001" customHeight="1">
      <c r="A21" s="47">
        <f t="shared" si="13"/>
        <v>15</v>
      </c>
      <c r="B21" s="53" t="s">
        <v>6</v>
      </c>
      <c r="C21" s="16">
        <v>1924.7</v>
      </c>
      <c r="D21" s="17">
        <v>4516.1290300000001</v>
      </c>
      <c r="E21" s="16">
        <v>17287.7</v>
      </c>
      <c r="F21" s="18">
        <v>9677.4193539999997</v>
      </c>
      <c r="G21" s="19">
        <v>949.4</v>
      </c>
      <c r="H21" s="18">
        <v>1612.903225</v>
      </c>
      <c r="I21" s="19">
        <v>4851</v>
      </c>
      <c r="J21" s="17">
        <v>645.16129000000001</v>
      </c>
      <c r="K21" s="16">
        <v>20892.8</v>
      </c>
      <c r="L21" s="18">
        <v>4419.3548000000001</v>
      </c>
      <c r="M21" s="16">
        <v>0</v>
      </c>
      <c r="N21" s="269">
        <v>0</v>
      </c>
      <c r="O21" s="19">
        <f t="shared" si="1"/>
        <v>0</v>
      </c>
      <c r="P21" s="17">
        <v>967.74193500000001</v>
      </c>
      <c r="Q21" s="16">
        <v>7827.7</v>
      </c>
      <c r="R21" s="17">
        <v>7936.2903200000001</v>
      </c>
      <c r="S21" s="94">
        <f t="shared" si="14"/>
        <v>53733.3</v>
      </c>
      <c r="T21" s="92">
        <f t="shared" si="9"/>
        <v>29774.999953999999</v>
      </c>
      <c r="U21" s="16">
        <v>5648</v>
      </c>
      <c r="V21" s="17">
        <v>2419.3548300000002</v>
      </c>
      <c r="W21" s="113">
        <f t="shared" si="12"/>
        <v>59381.3</v>
      </c>
      <c r="X21" s="114">
        <f t="shared" si="12"/>
        <v>32194.354783999999</v>
      </c>
      <c r="Y21" s="45"/>
      <c r="Z21" s="46"/>
      <c r="AA21" s="21" t="s">
        <v>7</v>
      </c>
      <c r="AB21" s="22"/>
    </row>
    <row r="22" spans="1:28" ht="18.600000000000001" customHeight="1">
      <c r="A22" s="23">
        <f t="shared" si="13"/>
        <v>16</v>
      </c>
      <c r="B22" s="24" t="s">
        <v>8</v>
      </c>
      <c r="C22" s="25">
        <v>948.5</v>
      </c>
      <c r="D22" s="26">
        <v>4516.1290300000001</v>
      </c>
      <c r="E22" s="25">
        <v>21331.3</v>
      </c>
      <c r="F22" s="27">
        <v>9677.4193539999997</v>
      </c>
      <c r="G22" s="28">
        <v>1116.3</v>
      </c>
      <c r="H22" s="27">
        <v>1612.903225</v>
      </c>
      <c r="I22" s="28">
        <v>4770</v>
      </c>
      <c r="J22" s="26">
        <v>645.16129000000001</v>
      </c>
      <c r="K22" s="25">
        <v>23315.4</v>
      </c>
      <c r="L22" s="27">
        <v>4419.3548000000001</v>
      </c>
      <c r="M22" s="25">
        <v>0</v>
      </c>
      <c r="N22" s="270">
        <v>0</v>
      </c>
      <c r="O22" s="28">
        <f t="shared" si="1"/>
        <v>0</v>
      </c>
      <c r="P22" s="26">
        <v>967.74193500000001</v>
      </c>
      <c r="Q22" s="25">
        <v>9805.5</v>
      </c>
      <c r="R22" s="26">
        <v>7936.2903200000001</v>
      </c>
      <c r="S22" s="188">
        <f t="shared" si="14"/>
        <v>61287</v>
      </c>
      <c r="T22" s="93">
        <f t="shared" si="9"/>
        <v>29774.999953999999</v>
      </c>
      <c r="U22" s="25">
        <v>6816.3</v>
      </c>
      <c r="V22" s="26">
        <v>2419.3548300000002</v>
      </c>
      <c r="W22" s="95">
        <f t="shared" si="12"/>
        <v>68103.3</v>
      </c>
      <c r="X22" s="98">
        <f t="shared" si="12"/>
        <v>32194.354783999999</v>
      </c>
      <c r="Y22" s="29"/>
      <c r="Z22" s="30"/>
      <c r="AA22" s="31" t="s">
        <v>7</v>
      </c>
      <c r="AB22" s="32"/>
    </row>
    <row r="23" spans="1:28" s="43" customFormat="1" ht="18.600000000000001" customHeight="1">
      <c r="A23" s="23">
        <f t="shared" si="13"/>
        <v>17</v>
      </c>
      <c r="B23" s="24" t="s">
        <v>9</v>
      </c>
      <c r="C23" s="25">
        <v>876.9</v>
      </c>
      <c r="D23" s="26">
        <v>4516.1290300000001</v>
      </c>
      <c r="E23" s="25">
        <v>18679.7</v>
      </c>
      <c r="F23" s="27">
        <v>9677.4193539999997</v>
      </c>
      <c r="G23" s="28">
        <v>1262.2</v>
      </c>
      <c r="H23" s="27">
        <v>1612.903225</v>
      </c>
      <c r="I23" s="28">
        <v>193</v>
      </c>
      <c r="J23" s="26">
        <v>645.16129000000001</v>
      </c>
      <c r="K23" s="25">
        <v>375</v>
      </c>
      <c r="L23" s="27">
        <v>4419.3548000000001</v>
      </c>
      <c r="M23" s="25">
        <v>0</v>
      </c>
      <c r="N23" s="270">
        <v>0</v>
      </c>
      <c r="O23" s="28">
        <f t="shared" si="1"/>
        <v>0</v>
      </c>
      <c r="P23" s="26">
        <v>967.74193500000001</v>
      </c>
      <c r="Q23" s="25">
        <v>5381.6</v>
      </c>
      <c r="R23" s="26">
        <v>7936.2903200000001</v>
      </c>
      <c r="S23" s="188">
        <f t="shared" si="14"/>
        <v>26768.400000000001</v>
      </c>
      <c r="T23" s="93">
        <f t="shared" si="9"/>
        <v>29774.999953999999</v>
      </c>
      <c r="U23" s="25">
        <v>11144</v>
      </c>
      <c r="V23" s="26">
        <v>2419.3548300000002</v>
      </c>
      <c r="W23" s="95">
        <f t="shared" si="12"/>
        <v>37912.400000000001</v>
      </c>
      <c r="X23" s="98">
        <f t="shared" si="12"/>
        <v>32194.354783999999</v>
      </c>
      <c r="Y23" s="29"/>
      <c r="Z23" s="30"/>
      <c r="AA23" s="31" t="s">
        <v>7</v>
      </c>
      <c r="AB23" s="32"/>
    </row>
    <row r="24" spans="1:28" ht="18.600000000000001" customHeight="1">
      <c r="A24" s="33" t="s">
        <v>10</v>
      </c>
      <c r="B24" s="34">
        <f>SUM(B16+1)</f>
        <v>29</v>
      </c>
      <c r="C24" s="35">
        <f t="shared" ref="C24:X24" si="15">SUM(C17:C23)</f>
        <v>7542.4</v>
      </c>
      <c r="D24" s="36">
        <f t="shared" si="15"/>
        <v>31612.90321</v>
      </c>
      <c r="E24" s="35">
        <f t="shared" si="15"/>
        <v>126277</v>
      </c>
      <c r="F24" s="37">
        <f t="shared" si="15"/>
        <v>67741.935477999999</v>
      </c>
      <c r="G24" s="38">
        <f t="shared" si="15"/>
        <v>6865.7</v>
      </c>
      <c r="H24" s="37">
        <f t="shared" si="15"/>
        <v>11290.322575</v>
      </c>
      <c r="I24" s="38">
        <f>SUM(I17:I23)</f>
        <v>9814</v>
      </c>
      <c r="J24" s="37">
        <f>SUM(J17:J23)</f>
        <v>4516.1290300000001</v>
      </c>
      <c r="K24" s="35">
        <f t="shared" si="15"/>
        <v>48193</v>
      </c>
      <c r="L24" s="36">
        <f t="shared" si="15"/>
        <v>30935.483600000003</v>
      </c>
      <c r="M24" s="35">
        <f>SUM(M17:M23)</f>
        <v>777.6</v>
      </c>
      <c r="N24" s="35">
        <f>SUM(N17:N23)</f>
        <v>2178</v>
      </c>
      <c r="O24" s="35">
        <f>SUM(O17:O23)</f>
        <v>2955.6</v>
      </c>
      <c r="P24" s="36">
        <f t="shared" ref="P24" si="16">SUM(P17:P23)</f>
        <v>6774.1935450000001</v>
      </c>
      <c r="Q24" s="35">
        <f t="shared" si="15"/>
        <v>43689.599999999999</v>
      </c>
      <c r="R24" s="36">
        <f t="shared" si="15"/>
        <v>55554.03224</v>
      </c>
      <c r="S24" s="35">
        <f t="shared" si="15"/>
        <v>245337.30000000002</v>
      </c>
      <c r="T24" s="36">
        <f t="shared" si="15"/>
        <v>208424.99967799999</v>
      </c>
      <c r="U24" s="35">
        <f t="shared" si="15"/>
        <v>42761.8</v>
      </c>
      <c r="V24" s="36">
        <f t="shared" si="15"/>
        <v>16935.483810000002</v>
      </c>
      <c r="W24" s="35">
        <f t="shared" si="15"/>
        <v>288099.10000000003</v>
      </c>
      <c r="X24" s="36">
        <f t="shared" si="15"/>
        <v>225360.483488</v>
      </c>
      <c r="Y24" s="39" t="s">
        <v>11</v>
      </c>
      <c r="Z24" s="40">
        <f>SUM(Z17:Z23)/7</f>
        <v>0</v>
      </c>
      <c r="AA24" s="41" t="s">
        <v>7</v>
      </c>
      <c r="AB24" s="42"/>
    </row>
    <row r="25" spans="1:28" ht="18.600000000000001" customHeight="1">
      <c r="A25" s="44">
        <f>SUM(A23+1)</f>
        <v>18</v>
      </c>
      <c r="B25" s="15" t="s">
        <v>12</v>
      </c>
      <c r="C25" s="16">
        <v>1001.8</v>
      </c>
      <c r="D25" s="17">
        <v>4516.1290300000001</v>
      </c>
      <c r="E25" s="16">
        <v>15276</v>
      </c>
      <c r="F25" s="18">
        <v>9677.4193539999997</v>
      </c>
      <c r="G25" s="19">
        <v>572.70000000000005</v>
      </c>
      <c r="H25" s="18">
        <v>1612.903225</v>
      </c>
      <c r="I25" s="19">
        <v>0</v>
      </c>
      <c r="J25" s="17">
        <v>645.16129000000001</v>
      </c>
      <c r="K25" s="16">
        <v>0</v>
      </c>
      <c r="L25" s="18">
        <v>4419.3548000000001</v>
      </c>
      <c r="M25" s="16">
        <v>0</v>
      </c>
      <c r="N25" s="269">
        <v>0</v>
      </c>
      <c r="O25" s="19">
        <f t="shared" si="1"/>
        <v>0</v>
      </c>
      <c r="P25" s="17">
        <v>967.74193500000001</v>
      </c>
      <c r="Q25" s="16">
        <v>4114.1000000000004</v>
      </c>
      <c r="R25" s="17">
        <v>7936.2903200000001</v>
      </c>
      <c r="S25" s="94">
        <f>SUM(C25+E25+G25+I25+K25+O25+Q25)</f>
        <v>20964.599999999999</v>
      </c>
      <c r="T25" s="92">
        <f t="shared" si="9"/>
        <v>29774.999953999999</v>
      </c>
      <c r="U25" s="16">
        <v>6255.3</v>
      </c>
      <c r="V25" s="17">
        <v>2419.3548300000002</v>
      </c>
      <c r="W25" s="113">
        <f t="shared" ref="W25:X31" si="17">SUM(S25+U25)</f>
        <v>27219.899999999998</v>
      </c>
      <c r="X25" s="114">
        <f t="shared" si="17"/>
        <v>32194.354783999999</v>
      </c>
      <c r="Y25" s="50" t="s">
        <v>60</v>
      </c>
      <c r="Z25" s="51">
        <v>30</v>
      </c>
      <c r="AA25" s="21" t="s">
        <v>7</v>
      </c>
      <c r="AB25" s="22"/>
    </row>
    <row r="26" spans="1:28" ht="18.600000000000001" customHeight="1">
      <c r="A26" s="47">
        <f t="shared" ref="A26:A31" si="18">SUM(A25+1)</f>
        <v>19</v>
      </c>
      <c r="B26" s="15" t="s">
        <v>13</v>
      </c>
      <c r="C26" s="16">
        <v>1845.4</v>
      </c>
      <c r="D26" s="17">
        <v>4516.1290300000001</v>
      </c>
      <c r="E26" s="16">
        <v>15547.1</v>
      </c>
      <c r="F26" s="18">
        <v>9677.4193539999997</v>
      </c>
      <c r="G26" s="19">
        <v>1158.9000000000001</v>
      </c>
      <c r="H26" s="18">
        <v>1612.903225</v>
      </c>
      <c r="I26" s="19">
        <v>0</v>
      </c>
      <c r="J26" s="17">
        <v>645.16129000000001</v>
      </c>
      <c r="K26" s="16">
        <v>0</v>
      </c>
      <c r="L26" s="18">
        <v>4419.3548000000001</v>
      </c>
      <c r="M26" s="16">
        <v>105.8</v>
      </c>
      <c r="N26" s="269">
        <v>4046</v>
      </c>
      <c r="O26" s="19">
        <f t="shared" si="1"/>
        <v>4151.8</v>
      </c>
      <c r="P26" s="17">
        <v>967.74193500000001</v>
      </c>
      <c r="Q26" s="16">
        <v>7820.6</v>
      </c>
      <c r="R26" s="17">
        <v>7936.2903200000001</v>
      </c>
      <c r="S26" s="94">
        <f t="shared" ref="S26:S31" si="19">SUM(C26+E26+G26+I26+K26+O26+Q26)</f>
        <v>30523.800000000003</v>
      </c>
      <c r="T26" s="92">
        <f t="shared" si="9"/>
        <v>29774.999953999999</v>
      </c>
      <c r="U26" s="16">
        <v>8168.6</v>
      </c>
      <c r="V26" s="17">
        <v>2419.3548300000002</v>
      </c>
      <c r="W26" s="113">
        <f t="shared" si="17"/>
        <v>38692.400000000001</v>
      </c>
      <c r="X26" s="114">
        <f t="shared" si="17"/>
        <v>32194.354783999999</v>
      </c>
      <c r="Y26" s="50" t="s">
        <v>60</v>
      </c>
      <c r="Z26" s="46">
        <v>32</v>
      </c>
      <c r="AA26" s="21" t="s">
        <v>7</v>
      </c>
      <c r="AB26" s="22"/>
    </row>
    <row r="27" spans="1:28" ht="18.600000000000001" customHeight="1">
      <c r="A27" s="47">
        <f t="shared" si="18"/>
        <v>20</v>
      </c>
      <c r="B27" s="15" t="s">
        <v>14</v>
      </c>
      <c r="C27" s="16">
        <v>8331</v>
      </c>
      <c r="D27" s="17">
        <v>4516.1290300000001</v>
      </c>
      <c r="E27" s="16">
        <v>7202.7</v>
      </c>
      <c r="F27" s="18">
        <v>9677.4193539999997</v>
      </c>
      <c r="G27" s="19">
        <v>387.3</v>
      </c>
      <c r="H27" s="18">
        <v>1612.903225</v>
      </c>
      <c r="I27" s="19">
        <v>0</v>
      </c>
      <c r="J27" s="17">
        <v>645.16129000000001</v>
      </c>
      <c r="K27" s="16">
        <v>0</v>
      </c>
      <c r="L27" s="18">
        <v>4419.3548000000001</v>
      </c>
      <c r="M27" s="16">
        <v>0</v>
      </c>
      <c r="N27" s="269">
        <v>3174</v>
      </c>
      <c r="O27" s="19">
        <f t="shared" si="1"/>
        <v>3174</v>
      </c>
      <c r="P27" s="17">
        <v>967.74193500000001</v>
      </c>
      <c r="Q27" s="16">
        <v>4540</v>
      </c>
      <c r="R27" s="17">
        <v>7936.2903200000001</v>
      </c>
      <c r="S27" s="94">
        <f t="shared" si="19"/>
        <v>23635</v>
      </c>
      <c r="T27" s="92">
        <f t="shared" si="9"/>
        <v>29774.999953999999</v>
      </c>
      <c r="U27" s="16">
        <v>2151</v>
      </c>
      <c r="V27" s="17">
        <v>2419.3548300000002</v>
      </c>
      <c r="W27" s="113">
        <f t="shared" si="17"/>
        <v>25786</v>
      </c>
      <c r="X27" s="114">
        <f t="shared" si="17"/>
        <v>32194.354783999999</v>
      </c>
      <c r="Y27" s="50" t="s">
        <v>66</v>
      </c>
      <c r="Z27" s="46">
        <v>28</v>
      </c>
      <c r="AA27" s="21" t="s">
        <v>7</v>
      </c>
      <c r="AB27" s="22"/>
    </row>
    <row r="28" spans="1:28" ht="18.600000000000001" customHeight="1">
      <c r="A28" s="47">
        <f t="shared" si="18"/>
        <v>21</v>
      </c>
      <c r="B28" s="15" t="s">
        <v>15</v>
      </c>
      <c r="C28" s="16">
        <v>1327.5</v>
      </c>
      <c r="D28" s="17">
        <v>4516.1290300000001</v>
      </c>
      <c r="E28" s="16">
        <v>16825.900000000001</v>
      </c>
      <c r="F28" s="18">
        <v>9677.4193539999997</v>
      </c>
      <c r="G28" s="19">
        <v>961.8</v>
      </c>
      <c r="H28" s="18">
        <v>1612.903225</v>
      </c>
      <c r="I28" s="19">
        <v>0</v>
      </c>
      <c r="J28" s="17">
        <v>645.16129000000001</v>
      </c>
      <c r="K28" s="16">
        <v>534.79999999999995</v>
      </c>
      <c r="L28" s="18">
        <v>4419.3548000000001</v>
      </c>
      <c r="M28" s="16">
        <v>93.9</v>
      </c>
      <c r="N28" s="269">
        <v>568</v>
      </c>
      <c r="O28" s="19">
        <f t="shared" si="1"/>
        <v>661.9</v>
      </c>
      <c r="P28" s="17">
        <v>967.74193500000001</v>
      </c>
      <c r="Q28" s="16">
        <v>5547.3</v>
      </c>
      <c r="R28" s="17">
        <v>7936.2903200000001</v>
      </c>
      <c r="S28" s="94">
        <f t="shared" si="19"/>
        <v>25859.200000000001</v>
      </c>
      <c r="T28" s="92">
        <f t="shared" si="9"/>
        <v>29774.999953999999</v>
      </c>
      <c r="U28" s="16">
        <v>3766.7</v>
      </c>
      <c r="V28" s="17">
        <v>2419.3548300000002</v>
      </c>
      <c r="W28" s="113">
        <f t="shared" si="17"/>
        <v>29625.9</v>
      </c>
      <c r="X28" s="114">
        <f t="shared" si="17"/>
        <v>32194.354783999999</v>
      </c>
      <c r="Y28" s="50" t="s">
        <v>60</v>
      </c>
      <c r="Z28" s="46">
        <v>28</v>
      </c>
      <c r="AA28" s="21" t="s">
        <v>7</v>
      </c>
      <c r="AB28" s="22"/>
    </row>
    <row r="29" spans="1:28" ht="18.600000000000001" customHeight="1">
      <c r="A29" s="47">
        <f t="shared" si="18"/>
        <v>22</v>
      </c>
      <c r="B29" s="53" t="s">
        <v>6</v>
      </c>
      <c r="C29" s="16">
        <v>1031.7</v>
      </c>
      <c r="D29" s="17">
        <v>4516.1290300000001</v>
      </c>
      <c r="E29" s="16">
        <v>18179</v>
      </c>
      <c r="F29" s="18">
        <v>9677.4193539999997</v>
      </c>
      <c r="G29" s="19">
        <v>813.1</v>
      </c>
      <c r="H29" s="18">
        <v>1612.903225</v>
      </c>
      <c r="I29" s="19">
        <v>1978.5</v>
      </c>
      <c r="J29" s="17">
        <v>645.16129000000001</v>
      </c>
      <c r="K29" s="16">
        <v>7391.8</v>
      </c>
      <c r="L29" s="18">
        <v>4419.3548000000001</v>
      </c>
      <c r="M29" s="16">
        <v>173.1</v>
      </c>
      <c r="N29" s="269">
        <v>550</v>
      </c>
      <c r="O29" s="19">
        <f t="shared" si="1"/>
        <v>723.1</v>
      </c>
      <c r="P29" s="17">
        <v>967.74193500000001</v>
      </c>
      <c r="Q29" s="16">
        <v>10214.5</v>
      </c>
      <c r="R29" s="17">
        <v>7936.2903200000001</v>
      </c>
      <c r="S29" s="94">
        <f t="shared" si="19"/>
        <v>40331.699999999997</v>
      </c>
      <c r="T29" s="92">
        <f t="shared" si="9"/>
        <v>29774.999953999999</v>
      </c>
      <c r="U29" s="16">
        <v>6276.2</v>
      </c>
      <c r="V29" s="17">
        <v>2419.3548300000002</v>
      </c>
      <c r="W29" s="113">
        <f t="shared" si="17"/>
        <v>46607.899999999994</v>
      </c>
      <c r="X29" s="114">
        <f t="shared" si="17"/>
        <v>32194.354783999999</v>
      </c>
      <c r="Y29" s="50" t="s">
        <v>60</v>
      </c>
      <c r="Z29" s="46">
        <v>31</v>
      </c>
      <c r="AA29" s="21" t="s">
        <v>7</v>
      </c>
      <c r="AB29" s="22"/>
    </row>
    <row r="30" spans="1:28" ht="18.600000000000001" customHeight="1">
      <c r="A30" s="23">
        <f t="shared" si="18"/>
        <v>23</v>
      </c>
      <c r="B30" s="24" t="s">
        <v>8</v>
      </c>
      <c r="C30" s="25">
        <v>3546.5</v>
      </c>
      <c r="D30" s="26">
        <v>4516.1290300000001</v>
      </c>
      <c r="E30" s="25">
        <v>15756</v>
      </c>
      <c r="F30" s="27">
        <v>9677.4193539999997</v>
      </c>
      <c r="G30" s="28">
        <v>1073.9000000000001</v>
      </c>
      <c r="H30" s="27">
        <v>1612.903225</v>
      </c>
      <c r="I30" s="28">
        <v>4038</v>
      </c>
      <c r="J30" s="26">
        <v>645.16129000000001</v>
      </c>
      <c r="K30" s="25">
        <v>11720.9</v>
      </c>
      <c r="L30" s="27">
        <v>4419.3548000000001</v>
      </c>
      <c r="M30" s="25">
        <v>0</v>
      </c>
      <c r="N30" s="270">
        <v>0</v>
      </c>
      <c r="O30" s="28">
        <f t="shared" si="1"/>
        <v>0</v>
      </c>
      <c r="P30" s="26">
        <v>967.74193500000001</v>
      </c>
      <c r="Q30" s="25">
        <v>10453.9</v>
      </c>
      <c r="R30" s="26">
        <v>7936.2903200000001</v>
      </c>
      <c r="S30" s="188">
        <f t="shared" si="19"/>
        <v>46589.200000000004</v>
      </c>
      <c r="T30" s="93">
        <f t="shared" si="9"/>
        <v>29774.999953999999</v>
      </c>
      <c r="U30" s="25">
        <v>1362.7</v>
      </c>
      <c r="V30" s="26">
        <v>2419.3548300000002</v>
      </c>
      <c r="W30" s="95">
        <f t="shared" si="17"/>
        <v>47951.9</v>
      </c>
      <c r="X30" s="98">
        <f t="shared" si="17"/>
        <v>32194.354783999999</v>
      </c>
      <c r="Y30" s="29" t="s">
        <v>65</v>
      </c>
      <c r="Z30" s="30">
        <v>26</v>
      </c>
      <c r="AA30" s="31" t="s">
        <v>7</v>
      </c>
      <c r="AB30" s="32"/>
    </row>
    <row r="31" spans="1:28" ht="18.600000000000001" customHeight="1">
      <c r="A31" s="23">
        <f t="shared" si="18"/>
        <v>24</v>
      </c>
      <c r="B31" s="56" t="s">
        <v>9</v>
      </c>
      <c r="C31" s="25">
        <v>813</v>
      </c>
      <c r="D31" s="26">
        <v>4516.1290300000001</v>
      </c>
      <c r="E31" s="25">
        <v>17228.5</v>
      </c>
      <c r="F31" s="27">
        <v>9677.4193539999997</v>
      </c>
      <c r="G31" s="28">
        <v>1526.6</v>
      </c>
      <c r="H31" s="27">
        <v>1612.903225</v>
      </c>
      <c r="I31" s="28">
        <v>0</v>
      </c>
      <c r="J31" s="26">
        <v>645.16129000000001</v>
      </c>
      <c r="K31" s="25">
        <v>4569.5</v>
      </c>
      <c r="L31" s="27">
        <v>4419.3548000000001</v>
      </c>
      <c r="M31" s="25">
        <v>0</v>
      </c>
      <c r="N31" s="270">
        <v>0</v>
      </c>
      <c r="O31" s="28">
        <f t="shared" si="1"/>
        <v>0</v>
      </c>
      <c r="P31" s="26">
        <v>967.74193500000001</v>
      </c>
      <c r="Q31" s="25">
        <v>4951.1000000000004</v>
      </c>
      <c r="R31" s="26">
        <v>7936.2903200000001</v>
      </c>
      <c r="S31" s="188">
        <f t="shared" si="19"/>
        <v>29088.699999999997</v>
      </c>
      <c r="T31" s="93">
        <f t="shared" si="9"/>
        <v>29774.999953999999</v>
      </c>
      <c r="U31" s="25">
        <v>11942</v>
      </c>
      <c r="V31" s="26">
        <v>2419.3548300000002</v>
      </c>
      <c r="W31" s="95">
        <f t="shared" si="17"/>
        <v>41030.699999999997</v>
      </c>
      <c r="X31" s="98">
        <f t="shared" si="17"/>
        <v>32194.354783999999</v>
      </c>
      <c r="Y31" s="29" t="s">
        <v>60</v>
      </c>
      <c r="Z31" s="30">
        <v>30</v>
      </c>
      <c r="AA31" s="31" t="s">
        <v>7</v>
      </c>
      <c r="AB31" s="32"/>
    </row>
    <row r="32" spans="1:28" ht="18.600000000000001" customHeight="1">
      <c r="A32" s="33" t="s">
        <v>10</v>
      </c>
      <c r="B32" s="34">
        <f>SUM(B24+1)</f>
        <v>30</v>
      </c>
      <c r="C32" s="35">
        <f t="shared" ref="C32:X32" si="20">SUM(C25:C31)</f>
        <v>17896.900000000001</v>
      </c>
      <c r="D32" s="36">
        <f t="shared" si="20"/>
        <v>31612.90321</v>
      </c>
      <c r="E32" s="35">
        <f t="shared" si="20"/>
        <v>106015.2</v>
      </c>
      <c r="F32" s="37">
        <f t="shared" si="20"/>
        <v>67741.935477999999</v>
      </c>
      <c r="G32" s="38">
        <f t="shared" si="20"/>
        <v>6494.2999999999993</v>
      </c>
      <c r="H32" s="37">
        <f t="shared" si="20"/>
        <v>11290.322575</v>
      </c>
      <c r="I32" s="38">
        <f>SUM(I25:I31)</f>
        <v>6016.5</v>
      </c>
      <c r="J32" s="37">
        <f>SUM(J25:J31)</f>
        <v>4516.1290300000001</v>
      </c>
      <c r="K32" s="35">
        <f t="shared" si="20"/>
        <v>24217</v>
      </c>
      <c r="L32" s="36">
        <f t="shared" si="20"/>
        <v>30935.483600000003</v>
      </c>
      <c r="M32" s="36">
        <f>SUM(M25:M31)</f>
        <v>372.79999999999995</v>
      </c>
      <c r="N32" s="35">
        <f>SUM(N25:N31)</f>
        <v>8338</v>
      </c>
      <c r="O32" s="35">
        <f>SUM(O25:O31)</f>
        <v>8710.7999999999993</v>
      </c>
      <c r="P32" s="36">
        <f t="shared" ref="P32" si="21">SUM(P25:P31)</f>
        <v>6774.1935450000001</v>
      </c>
      <c r="Q32" s="35">
        <f t="shared" si="20"/>
        <v>47641.5</v>
      </c>
      <c r="R32" s="36">
        <f t="shared" si="20"/>
        <v>55554.03224</v>
      </c>
      <c r="S32" s="35">
        <f t="shared" si="20"/>
        <v>216992.2</v>
      </c>
      <c r="T32" s="36">
        <f t="shared" si="20"/>
        <v>208424.99967799999</v>
      </c>
      <c r="U32" s="35">
        <f t="shared" si="20"/>
        <v>39922.5</v>
      </c>
      <c r="V32" s="36">
        <f t="shared" si="20"/>
        <v>16935.483810000002</v>
      </c>
      <c r="W32" s="35">
        <f t="shared" si="20"/>
        <v>256914.7</v>
      </c>
      <c r="X32" s="36">
        <f t="shared" si="20"/>
        <v>225360.483488</v>
      </c>
      <c r="Y32" s="39" t="s">
        <v>11</v>
      </c>
      <c r="Z32" s="40">
        <f>SUM(Z25:Z31)/7</f>
        <v>29.285714285714285</v>
      </c>
      <c r="AA32" s="41" t="s">
        <v>7</v>
      </c>
      <c r="AB32" s="42"/>
    </row>
    <row r="33" spans="1:28" ht="18.600000000000001" customHeight="1">
      <c r="A33" s="44">
        <f>SUM(A31+1)</f>
        <v>25</v>
      </c>
      <c r="B33" s="15" t="s">
        <v>12</v>
      </c>
      <c r="C33" s="16">
        <v>1627.6</v>
      </c>
      <c r="D33" s="17">
        <v>4516.1290300000001</v>
      </c>
      <c r="E33" s="16">
        <v>15341</v>
      </c>
      <c r="F33" s="18">
        <v>9677.4193539999997</v>
      </c>
      <c r="G33" s="19">
        <v>733.9</v>
      </c>
      <c r="H33" s="18">
        <v>1612.903225</v>
      </c>
      <c r="I33" s="19">
        <v>0</v>
      </c>
      <c r="J33" s="17">
        <v>645.16129000000001</v>
      </c>
      <c r="K33" s="16">
        <v>0</v>
      </c>
      <c r="L33" s="18">
        <v>4419.3548000000001</v>
      </c>
      <c r="M33" s="16">
        <v>0</v>
      </c>
      <c r="N33" s="269">
        <v>0</v>
      </c>
      <c r="O33" s="19">
        <f t="shared" si="1"/>
        <v>0</v>
      </c>
      <c r="P33" s="17">
        <v>967.74193500000001</v>
      </c>
      <c r="Q33" s="16">
        <v>7214.6</v>
      </c>
      <c r="R33" s="17">
        <v>7936.2903200000001</v>
      </c>
      <c r="S33" s="94">
        <f>SUM(C33+E33+G33+I33+K33+O33+Q33)</f>
        <v>24917.1</v>
      </c>
      <c r="T33" s="92">
        <f t="shared" si="9"/>
        <v>29774.999953999999</v>
      </c>
      <c r="U33" s="16">
        <v>5065.2</v>
      </c>
      <c r="V33" s="17">
        <v>2419.3548300000002</v>
      </c>
      <c r="W33" s="113">
        <f>SUM(S33+U33)</f>
        <v>29982.3</v>
      </c>
      <c r="X33" s="114">
        <f>SUM(T33+V33)</f>
        <v>32194.354783999999</v>
      </c>
      <c r="Y33" s="50" t="s">
        <v>60</v>
      </c>
      <c r="Z33" s="51">
        <v>32</v>
      </c>
      <c r="AA33" s="21" t="s">
        <v>7</v>
      </c>
      <c r="AB33" s="22"/>
    </row>
    <row r="34" spans="1:28" ht="18.600000000000001" customHeight="1">
      <c r="A34" s="47">
        <f>SUM(A33+1)</f>
        <v>26</v>
      </c>
      <c r="B34" s="15" t="s">
        <v>13</v>
      </c>
      <c r="C34" s="16">
        <v>3495.9</v>
      </c>
      <c r="D34" s="17">
        <v>4516.1290300000001</v>
      </c>
      <c r="E34" s="16">
        <v>13970.8</v>
      </c>
      <c r="F34" s="18">
        <v>9677.4193539999997</v>
      </c>
      <c r="G34" s="19">
        <v>770.9</v>
      </c>
      <c r="H34" s="18">
        <v>1612.903225</v>
      </c>
      <c r="I34" s="19">
        <v>0</v>
      </c>
      <c r="J34" s="17">
        <v>645.16129000000001</v>
      </c>
      <c r="K34" s="16">
        <v>1048.2</v>
      </c>
      <c r="L34" s="18">
        <v>4419.3548000000001</v>
      </c>
      <c r="M34" s="16">
        <v>0</v>
      </c>
      <c r="N34" s="269">
        <v>0</v>
      </c>
      <c r="O34" s="19">
        <f t="shared" si="1"/>
        <v>0</v>
      </c>
      <c r="P34" s="17">
        <v>967.74193500000001</v>
      </c>
      <c r="Q34" s="16">
        <v>8460.7000000000007</v>
      </c>
      <c r="R34" s="17">
        <v>7936.2903200000001</v>
      </c>
      <c r="S34" s="94">
        <f t="shared" ref="S34:S39" si="22">SUM(C34+E34+G34+I34+K34+O34+Q34)</f>
        <v>27746.500000000004</v>
      </c>
      <c r="T34" s="92">
        <f t="shared" si="9"/>
        <v>29774.999953999999</v>
      </c>
      <c r="U34" s="16">
        <v>463.4</v>
      </c>
      <c r="V34" s="17">
        <v>2419.3548300000002</v>
      </c>
      <c r="W34" s="113">
        <f>SUM(S34+U34)</f>
        <v>28209.900000000005</v>
      </c>
      <c r="X34" s="114">
        <f>SUM(T34+V34)</f>
        <v>32194.354783999999</v>
      </c>
      <c r="Y34" s="45" t="s">
        <v>59</v>
      </c>
      <c r="Z34" s="46">
        <v>23</v>
      </c>
      <c r="AA34" s="21" t="s">
        <v>7</v>
      </c>
      <c r="AB34" s="22"/>
    </row>
    <row r="35" spans="1:28" ht="18.600000000000001" customHeight="1">
      <c r="A35" s="47">
        <f>SUM(A34+1)</f>
        <v>27</v>
      </c>
      <c r="B35" s="15" t="s">
        <v>14</v>
      </c>
      <c r="C35" s="16">
        <v>1382</v>
      </c>
      <c r="D35" s="17">
        <v>4516.1290300000001</v>
      </c>
      <c r="E35" s="16">
        <v>16748.5</v>
      </c>
      <c r="F35" s="18">
        <v>9677.4193539999997</v>
      </c>
      <c r="G35" s="19">
        <v>591.20000000000005</v>
      </c>
      <c r="H35" s="18">
        <v>1612.903225</v>
      </c>
      <c r="I35" s="19">
        <v>0</v>
      </c>
      <c r="J35" s="17">
        <v>645.16129000000001</v>
      </c>
      <c r="K35" s="16">
        <v>0</v>
      </c>
      <c r="L35" s="18">
        <v>4419.3548000000001</v>
      </c>
      <c r="M35" s="16">
        <v>0</v>
      </c>
      <c r="N35" s="269">
        <v>0</v>
      </c>
      <c r="O35" s="19">
        <f t="shared" si="1"/>
        <v>0</v>
      </c>
      <c r="P35" s="17">
        <v>967.74193500000001</v>
      </c>
      <c r="Q35" s="16">
        <v>6947.9</v>
      </c>
      <c r="R35" s="17">
        <v>7936.2903200000001</v>
      </c>
      <c r="S35" s="94">
        <f t="shared" si="22"/>
        <v>25669.599999999999</v>
      </c>
      <c r="T35" s="92">
        <f t="shared" si="9"/>
        <v>29774.999953999999</v>
      </c>
      <c r="U35" s="16">
        <v>2626.2</v>
      </c>
      <c r="V35" s="17">
        <v>2419.3548300000002</v>
      </c>
      <c r="W35" s="113">
        <f t="shared" ref="W35:X39" si="23">SUM(S35+U35)</f>
        <v>28295.8</v>
      </c>
      <c r="X35" s="114">
        <f t="shared" si="23"/>
        <v>32194.354783999999</v>
      </c>
      <c r="Y35" s="45" t="s">
        <v>60</v>
      </c>
      <c r="Z35" s="46">
        <v>25</v>
      </c>
      <c r="AA35" s="21" t="s">
        <v>7</v>
      </c>
      <c r="AB35" s="22"/>
    </row>
    <row r="36" spans="1:28" ht="18.600000000000001" customHeight="1">
      <c r="A36" s="47">
        <f>SUM(A35+1)</f>
        <v>28</v>
      </c>
      <c r="B36" s="15" t="s">
        <v>15</v>
      </c>
      <c r="C36" s="16">
        <v>7277.5</v>
      </c>
      <c r="D36" s="17">
        <v>4516.1290300000001</v>
      </c>
      <c r="E36" s="16">
        <v>9580.2999999999993</v>
      </c>
      <c r="F36" s="18">
        <v>9677.4193539999997</v>
      </c>
      <c r="G36" s="19">
        <v>741.9</v>
      </c>
      <c r="H36" s="18">
        <v>1612.903225</v>
      </c>
      <c r="I36" s="19">
        <v>0</v>
      </c>
      <c r="J36" s="17">
        <v>645.16129000000001</v>
      </c>
      <c r="K36" s="16">
        <v>4120.6000000000004</v>
      </c>
      <c r="L36" s="18">
        <v>4419.3548000000001</v>
      </c>
      <c r="M36" s="16">
        <v>0</v>
      </c>
      <c r="N36" s="269">
        <v>0</v>
      </c>
      <c r="O36" s="19">
        <f t="shared" si="1"/>
        <v>0</v>
      </c>
      <c r="P36" s="17">
        <v>967.74193500000001</v>
      </c>
      <c r="Q36" s="16">
        <v>8181.3</v>
      </c>
      <c r="R36" s="17">
        <v>7936.2903200000001</v>
      </c>
      <c r="S36" s="94">
        <f t="shared" si="22"/>
        <v>29901.600000000002</v>
      </c>
      <c r="T36" s="92">
        <f t="shared" si="9"/>
        <v>29774.999953999999</v>
      </c>
      <c r="U36" s="16">
        <v>3049.4</v>
      </c>
      <c r="V36" s="17">
        <v>2419.3548300000002</v>
      </c>
      <c r="W36" s="113">
        <f t="shared" si="23"/>
        <v>32951</v>
      </c>
      <c r="X36" s="114">
        <f t="shared" si="23"/>
        <v>32194.354783999999</v>
      </c>
      <c r="Y36" s="45" t="s">
        <v>60</v>
      </c>
      <c r="Z36" s="46">
        <v>28</v>
      </c>
      <c r="AA36" s="21" t="s">
        <v>7</v>
      </c>
      <c r="AB36" s="22"/>
    </row>
    <row r="37" spans="1:28" ht="18.600000000000001" customHeight="1">
      <c r="A37" s="47">
        <f>SUM(A36+1)</f>
        <v>29</v>
      </c>
      <c r="B37" s="53" t="s">
        <v>6</v>
      </c>
      <c r="C37" s="16">
        <v>9106.7000000000007</v>
      </c>
      <c r="D37" s="17">
        <v>4516.1290300000001</v>
      </c>
      <c r="E37" s="16">
        <v>4443.8999999999996</v>
      </c>
      <c r="F37" s="18">
        <v>9677.4193539999997</v>
      </c>
      <c r="G37" s="19">
        <v>380.4</v>
      </c>
      <c r="H37" s="18">
        <v>1612.903225</v>
      </c>
      <c r="I37" s="19">
        <v>2916</v>
      </c>
      <c r="J37" s="17">
        <v>645.16129000000001</v>
      </c>
      <c r="K37" s="16">
        <v>4759.1000000000004</v>
      </c>
      <c r="L37" s="18">
        <v>4419.3548000000001</v>
      </c>
      <c r="M37" s="16">
        <v>0</v>
      </c>
      <c r="N37" s="269">
        <v>0</v>
      </c>
      <c r="O37" s="19">
        <f t="shared" si="1"/>
        <v>0</v>
      </c>
      <c r="P37" s="17">
        <v>967.74193500000001</v>
      </c>
      <c r="Q37" s="16">
        <v>9412.7999999999993</v>
      </c>
      <c r="R37" s="17">
        <v>7936.2903200000001</v>
      </c>
      <c r="S37" s="94">
        <f t="shared" si="22"/>
        <v>31018.899999999998</v>
      </c>
      <c r="T37" s="92">
        <f t="shared" si="9"/>
        <v>29774.999953999999</v>
      </c>
      <c r="U37" s="16">
        <v>119.5</v>
      </c>
      <c r="V37" s="17">
        <v>2419.3548300000002</v>
      </c>
      <c r="W37" s="113">
        <f>SUM(S37+U37)</f>
        <v>31138.399999999998</v>
      </c>
      <c r="X37" s="114">
        <f t="shared" si="23"/>
        <v>32194.354783999999</v>
      </c>
      <c r="Y37" s="45" t="s">
        <v>88</v>
      </c>
      <c r="Z37" s="46">
        <v>24</v>
      </c>
      <c r="AA37" s="21" t="s">
        <v>7</v>
      </c>
      <c r="AB37" s="22"/>
    </row>
    <row r="38" spans="1:28" ht="18.600000000000001" customHeight="1">
      <c r="A38" s="47">
        <f t="shared" ref="A38:A39" si="24">SUM(A37+1)</f>
        <v>30</v>
      </c>
      <c r="B38" s="24" t="s">
        <v>8</v>
      </c>
      <c r="C38" s="25">
        <v>778.2</v>
      </c>
      <c r="D38" s="26">
        <v>4516.1290300000001</v>
      </c>
      <c r="E38" s="25">
        <v>16583.5</v>
      </c>
      <c r="F38" s="27">
        <v>9677.4193539999997</v>
      </c>
      <c r="G38" s="28">
        <v>986.7</v>
      </c>
      <c r="H38" s="27">
        <v>1612.903225</v>
      </c>
      <c r="I38" s="28">
        <v>4050</v>
      </c>
      <c r="J38" s="26">
        <v>645.16129000000001</v>
      </c>
      <c r="K38" s="25">
        <v>10790.4</v>
      </c>
      <c r="L38" s="27">
        <v>4419.3548000000001</v>
      </c>
      <c r="M38" s="25">
        <v>0</v>
      </c>
      <c r="N38" s="270">
        <v>0</v>
      </c>
      <c r="O38" s="28">
        <f t="shared" si="1"/>
        <v>0</v>
      </c>
      <c r="P38" s="26">
        <v>967.74193500000001</v>
      </c>
      <c r="Q38" s="25">
        <v>11376.9</v>
      </c>
      <c r="R38" s="26">
        <v>7936.2903200000001</v>
      </c>
      <c r="S38" s="188">
        <f t="shared" si="22"/>
        <v>44565.700000000004</v>
      </c>
      <c r="T38" s="93">
        <f t="shared" si="9"/>
        <v>29774.999953999999</v>
      </c>
      <c r="U38" s="25">
        <v>2710.2</v>
      </c>
      <c r="V38" s="26">
        <v>2419.3548300000002</v>
      </c>
      <c r="W38" s="95">
        <f t="shared" si="23"/>
        <v>47275.9</v>
      </c>
      <c r="X38" s="264">
        <f t="shared" si="23"/>
        <v>32194.354783999999</v>
      </c>
      <c r="Y38" s="29" t="s">
        <v>60</v>
      </c>
      <c r="Z38" s="30">
        <v>31</v>
      </c>
      <c r="AA38" s="31"/>
      <c r="AB38" s="32"/>
    </row>
    <row r="39" spans="1:28" ht="18.600000000000001" customHeight="1">
      <c r="A39" s="47">
        <f t="shared" si="24"/>
        <v>31</v>
      </c>
      <c r="B39" s="24" t="s">
        <v>9</v>
      </c>
      <c r="C39" s="25">
        <v>1579.9</v>
      </c>
      <c r="D39" s="26">
        <v>4516.1290300000001</v>
      </c>
      <c r="E39" s="25">
        <v>21766.400000000001</v>
      </c>
      <c r="F39" s="27">
        <v>9677.4193539999997</v>
      </c>
      <c r="G39" s="28">
        <v>1214.0999999999999</v>
      </c>
      <c r="H39" s="27">
        <v>1612.903225</v>
      </c>
      <c r="I39" s="28">
        <v>0</v>
      </c>
      <c r="J39" s="26">
        <v>645.16129000000001</v>
      </c>
      <c r="K39" s="25">
        <v>0</v>
      </c>
      <c r="L39" s="27">
        <v>4419.3548000000001</v>
      </c>
      <c r="M39" s="25">
        <v>0</v>
      </c>
      <c r="N39" s="270">
        <v>0</v>
      </c>
      <c r="O39" s="28">
        <f t="shared" si="1"/>
        <v>0</v>
      </c>
      <c r="P39" s="26">
        <v>967.74193500000001</v>
      </c>
      <c r="Q39" s="25">
        <v>11421.9</v>
      </c>
      <c r="R39" s="26">
        <v>7936.2903200000001</v>
      </c>
      <c r="S39" s="188">
        <f t="shared" si="22"/>
        <v>35982.300000000003</v>
      </c>
      <c r="T39" s="93">
        <f t="shared" si="9"/>
        <v>29774.999953999999</v>
      </c>
      <c r="U39" s="25">
        <v>7476</v>
      </c>
      <c r="V39" s="26">
        <v>2419.3548300000002</v>
      </c>
      <c r="W39" s="95">
        <f t="shared" si="23"/>
        <v>43458.3</v>
      </c>
      <c r="X39" s="98">
        <f t="shared" si="23"/>
        <v>32194.354783999999</v>
      </c>
      <c r="Y39" s="29" t="s">
        <v>60</v>
      </c>
      <c r="Z39" s="30">
        <v>31</v>
      </c>
      <c r="AA39" s="31" t="s">
        <v>7</v>
      </c>
      <c r="AB39" s="32"/>
    </row>
    <row r="40" spans="1:28" ht="19.149999999999999" customHeight="1" thickBot="1">
      <c r="A40" s="33" t="s">
        <v>10</v>
      </c>
      <c r="B40" s="34">
        <f>SUM(B32+1)</f>
        <v>31</v>
      </c>
      <c r="C40" s="35">
        <f t="shared" ref="C40:R40" si="25">SUM(C33:C39)</f>
        <v>25247.800000000003</v>
      </c>
      <c r="D40" s="36">
        <f t="shared" si="25"/>
        <v>31612.90321</v>
      </c>
      <c r="E40" s="35">
        <f t="shared" si="25"/>
        <v>98434.4</v>
      </c>
      <c r="F40" s="36">
        <f t="shared" si="25"/>
        <v>67741.935477999999</v>
      </c>
      <c r="G40" s="35">
        <f t="shared" si="25"/>
        <v>5419.1</v>
      </c>
      <c r="H40" s="36">
        <f t="shared" si="25"/>
        <v>11290.322575</v>
      </c>
      <c r="I40" s="35">
        <f t="shared" si="25"/>
        <v>6966</v>
      </c>
      <c r="J40" s="36">
        <f t="shared" si="25"/>
        <v>4516.1290300000001</v>
      </c>
      <c r="K40" s="35">
        <f t="shared" si="25"/>
        <v>20718.300000000003</v>
      </c>
      <c r="L40" s="36">
        <f t="shared" si="25"/>
        <v>30935.483600000003</v>
      </c>
      <c r="M40" s="35">
        <f>SUM(M33:M39)</f>
        <v>0</v>
      </c>
      <c r="N40" s="35">
        <f t="shared" ref="N40:P40" si="26">SUM(N33:N39)</f>
        <v>0</v>
      </c>
      <c r="O40" s="35">
        <f>SUM(O33:O39)</f>
        <v>0</v>
      </c>
      <c r="P40" s="35">
        <f t="shared" si="26"/>
        <v>6774.1935450000001</v>
      </c>
      <c r="Q40" s="35">
        <f t="shared" si="25"/>
        <v>63016.100000000006</v>
      </c>
      <c r="R40" s="36">
        <f t="shared" si="25"/>
        <v>55554.03224</v>
      </c>
      <c r="S40" s="35">
        <f t="shared" ref="S40:X40" si="27">SUM(S33:S39)</f>
        <v>219801.7</v>
      </c>
      <c r="T40" s="36">
        <f t="shared" si="27"/>
        <v>208424.99967799999</v>
      </c>
      <c r="U40" s="35">
        <f>SUM(U33:U39)</f>
        <v>21509.899999999998</v>
      </c>
      <c r="V40" s="36">
        <f>SUM(V33:V39)</f>
        <v>16935.483810000002</v>
      </c>
      <c r="W40" s="35">
        <f t="shared" si="27"/>
        <v>241311.59999999998</v>
      </c>
      <c r="X40" s="36">
        <f t="shared" si="27"/>
        <v>225360.483488</v>
      </c>
      <c r="Y40" s="39" t="s">
        <v>11</v>
      </c>
      <c r="Z40" s="40">
        <f>SUM(Z33:Z39)/6</f>
        <v>32.333333333333336</v>
      </c>
      <c r="AA40" s="41" t="s">
        <v>7</v>
      </c>
      <c r="AB40" s="42"/>
    </row>
    <row r="41" spans="1:28" ht="19.149999999999999" customHeight="1">
      <c r="A41" s="179" t="s">
        <v>16</v>
      </c>
      <c r="B41" s="131"/>
      <c r="C41" s="119">
        <f>SUM(C8+C16+C24+C32+C40)</f>
        <v>76764.800000000017</v>
      </c>
      <c r="D41" s="120">
        <f t="shared" ref="D41:V41" si="28">SUM(D8+D16+D24+D32+D40)</f>
        <v>139999.99992999999</v>
      </c>
      <c r="E41" s="119">
        <f t="shared" si="28"/>
        <v>485668</v>
      </c>
      <c r="F41" s="120">
        <f t="shared" si="28"/>
        <v>299999.99997400003</v>
      </c>
      <c r="G41" s="119">
        <f t="shared" si="28"/>
        <v>27655.9</v>
      </c>
      <c r="H41" s="120">
        <f t="shared" si="28"/>
        <v>49999.999974999999</v>
      </c>
      <c r="I41" s="119">
        <f>SUM(I8+I16+I24+I32+I40)</f>
        <v>39512.5</v>
      </c>
      <c r="J41" s="120">
        <f>SUM(J8+J16+J24+J32+J40)</f>
        <v>19999.99999</v>
      </c>
      <c r="K41" s="119">
        <f t="shared" si="28"/>
        <v>156394.20000000001</v>
      </c>
      <c r="L41" s="120">
        <f t="shared" si="28"/>
        <v>136999.9988</v>
      </c>
      <c r="M41" s="119">
        <f>SUM(M8+M16+M24+M32+M40)</f>
        <v>3081.7</v>
      </c>
      <c r="N41" s="119">
        <f>SUM(N8+N16+N24+N32+N40)</f>
        <v>27701</v>
      </c>
      <c r="O41" s="275">
        <f>M41+N41</f>
        <v>30782.7</v>
      </c>
      <c r="P41" s="120">
        <f>P8+P16+P24+P32+P40</f>
        <v>29999.999985000002</v>
      </c>
      <c r="Q41" s="119">
        <f>SUM(Q8+Q16+Q24+Q32+Q40)</f>
        <v>220187.80000000002</v>
      </c>
      <c r="R41" s="120">
        <f t="shared" si="28"/>
        <v>246024.99992</v>
      </c>
      <c r="S41" s="119">
        <f>SUM(S8+S16+S24+S32+S40)</f>
        <v>1036965.8999999999</v>
      </c>
      <c r="T41" s="120">
        <f t="shared" si="28"/>
        <v>923024.99857399997</v>
      </c>
      <c r="U41" s="119">
        <f t="shared" si="28"/>
        <v>136950.1</v>
      </c>
      <c r="V41" s="120">
        <f t="shared" si="28"/>
        <v>74999.99973000001</v>
      </c>
      <c r="W41" s="119">
        <f>SUM(W8+W16+W24+W32+W40)</f>
        <v>1173916</v>
      </c>
      <c r="X41" s="120">
        <f>SUM(X8+X16+X24+X32+X40)</f>
        <v>998024.99830400001</v>
      </c>
      <c r="Y41" s="130" t="s">
        <v>16</v>
      </c>
      <c r="Z41" s="105"/>
      <c r="AA41" s="106"/>
      <c r="AB41" s="107"/>
    </row>
    <row r="42" spans="1:28" ht="19.5" customHeight="1" thickBot="1">
      <c r="A42" s="181" t="s">
        <v>28</v>
      </c>
      <c r="B42" s="182"/>
      <c r="C42" s="68">
        <f t="shared" ref="C42:X42" si="29">C41/31</f>
        <v>2476.2838709677426</v>
      </c>
      <c r="D42" s="69">
        <f t="shared" si="29"/>
        <v>4516.1290300000001</v>
      </c>
      <c r="E42" s="68">
        <f t="shared" si="29"/>
        <v>15666.709677419354</v>
      </c>
      <c r="F42" s="69">
        <f t="shared" si="29"/>
        <v>9677.4193540000015</v>
      </c>
      <c r="G42" s="68">
        <f t="shared" si="29"/>
        <v>892.1258064516129</v>
      </c>
      <c r="H42" s="69">
        <f t="shared" si="29"/>
        <v>1612.903225</v>
      </c>
      <c r="I42" s="68">
        <f>I41/31</f>
        <v>1274.5967741935483</v>
      </c>
      <c r="J42" s="69">
        <f>J41/31</f>
        <v>645.16129000000001</v>
      </c>
      <c r="K42" s="68">
        <f t="shared" si="29"/>
        <v>5044.9741935483871</v>
      </c>
      <c r="L42" s="69">
        <f t="shared" si="29"/>
        <v>4419.3548000000001</v>
      </c>
      <c r="M42" s="68">
        <f t="shared" ref="M42:P42" si="30">M41/30</f>
        <v>102.72333333333333</v>
      </c>
      <c r="N42" s="271"/>
      <c r="O42" s="276"/>
      <c r="P42" s="69">
        <f t="shared" si="30"/>
        <v>999.99999950000006</v>
      </c>
      <c r="Q42" s="68">
        <f t="shared" si="29"/>
        <v>7102.8322580645163</v>
      </c>
      <c r="R42" s="69">
        <f t="shared" si="29"/>
        <v>7936.2903200000001</v>
      </c>
      <c r="S42" s="68">
        <f t="shared" si="29"/>
        <v>33450.512903225805</v>
      </c>
      <c r="T42" s="69">
        <f t="shared" si="29"/>
        <v>29774.999953999999</v>
      </c>
      <c r="U42" s="68">
        <f t="shared" si="29"/>
        <v>4417.7451612903224</v>
      </c>
      <c r="V42" s="69">
        <f t="shared" si="29"/>
        <v>2419.3548300000002</v>
      </c>
      <c r="W42" s="68">
        <f t="shared" si="29"/>
        <v>37868.258064516129</v>
      </c>
      <c r="X42" s="69">
        <f t="shared" si="29"/>
        <v>32194.354783999999</v>
      </c>
      <c r="Y42" s="72" t="s">
        <v>17</v>
      </c>
      <c r="Z42" s="102"/>
      <c r="AA42" s="103"/>
      <c r="AB42" s="104"/>
    </row>
    <row r="43" spans="1:28" ht="20.100000000000001" customHeight="1" thickBot="1">
      <c r="A43" s="75" t="s">
        <v>18</v>
      </c>
      <c r="B43" s="76"/>
      <c r="C43" s="77">
        <f>SUM(C41-D41)</f>
        <v>-63235.199929999973</v>
      </c>
      <c r="D43" s="78"/>
      <c r="E43" s="77">
        <f>SUM(E41-F41)</f>
        <v>185668.00002599997</v>
      </c>
      <c r="F43" s="78"/>
      <c r="G43" s="77">
        <f>SUM(G41-H41)</f>
        <v>-22344.099974999997</v>
      </c>
      <c r="H43" s="78"/>
      <c r="I43" s="77">
        <f>SUM(I41-J41)</f>
        <v>19512.50001</v>
      </c>
      <c r="J43" s="78"/>
      <c r="K43" s="77">
        <f>SUM(K41-L41)</f>
        <v>19394.20120000001</v>
      </c>
      <c r="L43" s="78"/>
      <c r="M43" s="99">
        <f>SUM(100/P41*M41)</f>
        <v>10.272333338469499</v>
      </c>
      <c r="N43" s="273"/>
      <c r="O43" s="278"/>
      <c r="P43" s="81">
        <f>SUM(O41-P41)</f>
        <v>782.70001499999853</v>
      </c>
      <c r="Q43" s="77">
        <f>SUM(Q41-R41)</f>
        <v>-25837.199919999985</v>
      </c>
      <c r="R43" s="78"/>
      <c r="S43" s="100">
        <f>SUM(S41-T41)</f>
        <v>113940.90142599994</v>
      </c>
      <c r="T43" s="78"/>
      <c r="U43" s="77">
        <f>SUM(U41-V41)</f>
        <v>61950.100269999995</v>
      </c>
      <c r="V43" s="78"/>
      <c r="W43" s="115">
        <f>SUM(W41-X41)</f>
        <v>175891.00169599999</v>
      </c>
      <c r="X43" s="116"/>
      <c r="AA43" s="2"/>
      <c r="AB43" s="2"/>
    </row>
    <row r="44" spans="1:28" ht="20.100000000000001" customHeight="1" thickBot="1">
      <c r="A44" s="79" t="s">
        <v>19</v>
      </c>
      <c r="B44" s="80"/>
      <c r="C44" s="99">
        <f>SUM(100/D41*C41)</f>
        <v>54.832000027416015</v>
      </c>
      <c r="D44" s="81"/>
      <c r="E44" s="99">
        <f>SUM(100/F41*E41)</f>
        <v>161.8893333473637</v>
      </c>
      <c r="F44" s="81"/>
      <c r="G44" s="99">
        <f>SUM(100/H41*G41)</f>
        <v>55.311800027655906</v>
      </c>
      <c r="H44" s="81"/>
      <c r="I44" s="99">
        <f>SUM(100/J41*I41)</f>
        <v>197.56250009878127</v>
      </c>
      <c r="J44" s="81"/>
      <c r="K44" s="99">
        <f>SUM(100/L41*K41)</f>
        <v>114.15635136487316</v>
      </c>
      <c r="L44" s="81"/>
      <c r="M44" s="99" t="e">
        <f>SUM(100/#REF!*#REF!)</f>
        <v>#REF!</v>
      </c>
      <c r="N44" s="280"/>
      <c r="O44" s="279"/>
      <c r="P44" s="90"/>
      <c r="Q44" s="99">
        <f>SUM(100/R41*Q41)</f>
        <v>89.498140461984974</v>
      </c>
      <c r="R44" s="81"/>
      <c r="S44" s="101">
        <f>SUM(100/T41*S41)</f>
        <v>112.34429203998044</v>
      </c>
      <c r="T44" s="81"/>
      <c r="U44" s="99">
        <f>SUM(100/V41*U41)</f>
        <v>182.60013399069379</v>
      </c>
      <c r="V44" s="81"/>
      <c r="W44" s="117">
        <f>SUM(100/X41*W41)</f>
        <v>117.623907416638</v>
      </c>
      <c r="X44" s="118"/>
      <c r="AA44" s="2"/>
      <c r="AB44" s="2"/>
    </row>
  </sheetData>
  <mergeCells count="13">
    <mergeCell ref="S3:T3"/>
    <mergeCell ref="U3:V3"/>
    <mergeCell ref="W3:X3"/>
    <mergeCell ref="Y3:AB3"/>
    <mergeCell ref="Z4:AA4"/>
    <mergeCell ref="Q3:R3"/>
    <mergeCell ref="H1:K1"/>
    <mergeCell ref="C3:D3"/>
    <mergeCell ref="E3:F3"/>
    <mergeCell ref="G3:H3"/>
    <mergeCell ref="K3:L3"/>
    <mergeCell ref="I3:J3"/>
    <mergeCell ref="M3:P3"/>
  </mergeCells>
  <pageMargins left="0.59055118110236227" right="0.59055118110236227" top="1.1811023622047245" bottom="0.59055118110236227" header="0.11811023622047245" footer="0.31496062992125984"/>
  <pageSetup paperSize="9" scale="45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B140"/>
  <sheetViews>
    <sheetView zoomScale="80" zoomScaleNormal="80" workbookViewId="0">
      <pane ySplit="4" topLeftCell="A20" activePane="bottomLeft" state="frozen"/>
      <selection pane="bottomLeft" activeCell="H50" sqref="H50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5" width="12.28515625" style="2" bestFit="1" customWidth="1"/>
    <col min="6" max="6" width="14.140625" style="2" bestFit="1" customWidth="1"/>
    <col min="7" max="7" width="11.7109375" style="6" customWidth="1"/>
    <col min="8" max="8" width="12.28515625" style="6" bestFit="1" customWidth="1"/>
    <col min="9" max="9" width="11.7109375" style="6" customWidth="1"/>
    <col min="10" max="10" width="12.28515625" style="6" bestFit="1" customWidth="1"/>
    <col min="11" max="12" width="12.28515625" style="2" bestFit="1" customWidth="1"/>
    <col min="13" max="13" width="11.7109375" style="2" customWidth="1"/>
    <col min="14" max="14" width="11.7109375" style="285" customWidth="1"/>
    <col min="15" max="15" width="11.7109375" style="2" customWidth="1"/>
    <col min="16" max="18" width="12.28515625" style="2" bestFit="1" customWidth="1"/>
    <col min="19" max="19" width="12.7109375" style="2" customWidth="1"/>
    <col min="20" max="20" width="14.140625" style="2" bestFit="1" customWidth="1"/>
    <col min="21" max="21" width="11.7109375" style="2" customWidth="1"/>
    <col min="22" max="22" width="12.28515625" style="2" bestFit="1" customWidth="1"/>
    <col min="23" max="24" width="14.140625" style="2" bestFit="1" customWidth="1"/>
    <col min="25" max="25" width="21.42578125" style="2" bestFit="1" customWidth="1"/>
    <col min="26" max="26" width="6.5703125" style="2" bestFit="1" customWidth="1"/>
    <col min="27" max="27" width="5.140625" style="4" customWidth="1"/>
    <col min="28" max="28" width="20.7109375" style="4" customWidth="1"/>
    <col min="29" max="16384" width="11.42578125" style="2"/>
  </cols>
  <sheetData>
    <row r="1" spans="1:28" ht="34.15" customHeight="1">
      <c r="A1" s="108" t="s">
        <v>56</v>
      </c>
      <c r="G1" s="2"/>
      <c r="H1" s="307">
        <v>44774</v>
      </c>
      <c r="I1" s="307"/>
      <c r="J1" s="307"/>
      <c r="K1" s="307"/>
      <c r="N1" s="260"/>
    </row>
    <row r="2" spans="1:28" ht="21" thickBot="1">
      <c r="A2" s="109"/>
      <c r="N2" s="260"/>
    </row>
    <row r="3" spans="1:28" s="8" customFormat="1" ht="45.75" customHeight="1" thickBot="1">
      <c r="A3" s="7"/>
      <c r="C3" s="308" t="s">
        <v>20</v>
      </c>
      <c r="D3" s="309"/>
      <c r="E3" s="308" t="s">
        <v>23</v>
      </c>
      <c r="F3" s="309"/>
      <c r="G3" s="308" t="s">
        <v>24</v>
      </c>
      <c r="H3" s="309"/>
      <c r="I3" s="308" t="s">
        <v>53</v>
      </c>
      <c r="J3" s="309"/>
      <c r="K3" s="308" t="s">
        <v>25</v>
      </c>
      <c r="L3" s="309"/>
      <c r="M3" s="308" t="s">
        <v>30</v>
      </c>
      <c r="N3" s="317"/>
      <c r="O3" s="317"/>
      <c r="P3" s="318"/>
      <c r="Q3" s="316" t="s">
        <v>2</v>
      </c>
      <c r="R3" s="316"/>
      <c r="S3" s="310" t="s">
        <v>29</v>
      </c>
      <c r="T3" s="311"/>
      <c r="U3" s="308" t="s">
        <v>26</v>
      </c>
      <c r="V3" s="309"/>
      <c r="W3" s="312" t="s">
        <v>27</v>
      </c>
      <c r="X3" s="313"/>
      <c r="Y3" s="308" t="s">
        <v>0</v>
      </c>
      <c r="Z3" s="316"/>
      <c r="AA3" s="316"/>
      <c r="AB3" s="309"/>
    </row>
    <row r="4" spans="1:28" s="4" customFormat="1" ht="18.600000000000001" customHeight="1">
      <c r="A4" s="110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84</v>
      </c>
      <c r="N4" s="268" t="s">
        <v>85</v>
      </c>
      <c r="O4" s="274" t="s">
        <v>86</v>
      </c>
      <c r="P4" s="12" t="s">
        <v>21</v>
      </c>
      <c r="Q4" s="87" t="s">
        <v>22</v>
      </c>
      <c r="R4" s="12" t="s">
        <v>21</v>
      </c>
      <c r="S4" s="87" t="s">
        <v>22</v>
      </c>
      <c r="T4" s="12" t="s">
        <v>21</v>
      </c>
      <c r="U4" s="11" t="s">
        <v>22</v>
      </c>
      <c r="V4" s="12" t="s">
        <v>21</v>
      </c>
      <c r="W4" s="111" t="s">
        <v>22</v>
      </c>
      <c r="X4" s="112" t="s">
        <v>21</v>
      </c>
      <c r="Y4" s="13" t="s">
        <v>3</v>
      </c>
      <c r="Z4" s="314" t="s">
        <v>4</v>
      </c>
      <c r="AA4" s="315"/>
      <c r="AB4" s="14" t="s">
        <v>5</v>
      </c>
    </row>
    <row r="5" spans="1:28" ht="18.600000000000001" customHeight="1">
      <c r="A5" s="44">
        <v>1</v>
      </c>
      <c r="B5" s="15" t="s">
        <v>12</v>
      </c>
      <c r="C5" s="16">
        <v>1985.95</v>
      </c>
      <c r="D5" s="17">
        <v>4516.1290300000001</v>
      </c>
      <c r="E5" s="16">
        <v>18475.3</v>
      </c>
      <c r="F5" s="248">
        <v>9677.4193500000001</v>
      </c>
      <c r="G5" s="19">
        <v>772.5</v>
      </c>
      <c r="H5" s="18">
        <v>1612.903225</v>
      </c>
      <c r="I5" s="19">
        <v>0</v>
      </c>
      <c r="J5" s="248">
        <v>1290.32258</v>
      </c>
      <c r="K5" s="16">
        <v>2500</v>
      </c>
      <c r="L5" s="246">
        <v>4419.3548380000002</v>
      </c>
      <c r="M5" s="16">
        <v>0</v>
      </c>
      <c r="N5" s="281">
        <v>0</v>
      </c>
      <c r="O5" s="19">
        <f>M5+N5</f>
        <v>0</v>
      </c>
      <c r="P5" s="17">
        <v>967.74193000000002</v>
      </c>
      <c r="Q5" s="16">
        <v>9019.5</v>
      </c>
      <c r="R5" s="246">
        <v>7936.2903219999998</v>
      </c>
      <c r="S5" s="94">
        <f>SUM(C5+E5+G5+I5+K5+O5+Q5)</f>
        <v>32753.25</v>
      </c>
      <c r="T5" s="92">
        <f>SUM(D5+F5+H5+J5+L5+P5+R5)</f>
        <v>30420.161275000002</v>
      </c>
      <c r="U5" s="16">
        <v>8435.7999999999993</v>
      </c>
      <c r="V5" s="246">
        <v>2419.3548300000002</v>
      </c>
      <c r="W5" s="113">
        <f t="shared" ref="W5:X7" si="0">SUM(S5+U5)</f>
        <v>41189.050000000003</v>
      </c>
      <c r="X5" s="114">
        <f t="shared" si="0"/>
        <v>32839.516105000002</v>
      </c>
      <c r="Y5" s="45" t="s">
        <v>60</v>
      </c>
      <c r="Z5" s="46">
        <v>30</v>
      </c>
      <c r="AA5" s="21" t="s">
        <v>7</v>
      </c>
      <c r="AB5" s="22"/>
    </row>
    <row r="6" spans="1:28" s="43" customFormat="1" ht="18.600000000000001" customHeight="1">
      <c r="A6" s="47">
        <f t="shared" ref="A6:A11" si="1">SUM(A5+1)</f>
        <v>2</v>
      </c>
      <c r="B6" s="15" t="s">
        <v>13</v>
      </c>
      <c r="C6" s="16">
        <v>966.4</v>
      </c>
      <c r="D6" s="17">
        <v>4516.1290300000001</v>
      </c>
      <c r="E6" s="16">
        <v>14687</v>
      </c>
      <c r="F6" s="248">
        <v>9677.4193500000001</v>
      </c>
      <c r="G6" s="19">
        <v>909.3</v>
      </c>
      <c r="H6" s="18">
        <v>1612.903225</v>
      </c>
      <c r="I6" s="19">
        <v>0</v>
      </c>
      <c r="J6" s="248">
        <v>1290.32258</v>
      </c>
      <c r="K6" s="16">
        <v>0</v>
      </c>
      <c r="L6" s="246">
        <v>4419.3548380000002</v>
      </c>
      <c r="M6" s="20">
        <v>0</v>
      </c>
      <c r="N6" s="281">
        <v>1766</v>
      </c>
      <c r="O6" s="256">
        <f t="shared" ref="O6:O11" si="2">M6+N6</f>
        <v>1766</v>
      </c>
      <c r="P6" s="17">
        <v>967.74193000000002</v>
      </c>
      <c r="Q6" s="16">
        <v>7465.2</v>
      </c>
      <c r="R6" s="246">
        <v>7936.2903219999998</v>
      </c>
      <c r="S6" s="94">
        <f>SUM(C6+E6+G6+I6+K6+O6+Q6)</f>
        <v>25793.9</v>
      </c>
      <c r="T6" s="92">
        <f t="shared" ref="T6:T11" si="3">SUM(D6+F6+H6+J6+L6+P6+R6)</f>
        <v>30420.161275000002</v>
      </c>
      <c r="U6" s="16">
        <v>4239.1000000000004</v>
      </c>
      <c r="V6" s="246">
        <v>2419.3548300000002</v>
      </c>
      <c r="W6" s="113">
        <f>SUM(S6+U6)</f>
        <v>30033</v>
      </c>
      <c r="X6" s="114">
        <f t="shared" si="0"/>
        <v>32839.516105000002</v>
      </c>
      <c r="Y6" s="45" t="s">
        <v>60</v>
      </c>
      <c r="Z6" s="46">
        <v>30</v>
      </c>
      <c r="AA6" s="21" t="s">
        <v>7</v>
      </c>
      <c r="AB6" s="22"/>
    </row>
    <row r="7" spans="1:28" ht="18.600000000000001" customHeight="1">
      <c r="A7" s="47">
        <f t="shared" si="1"/>
        <v>3</v>
      </c>
      <c r="B7" s="15" t="s">
        <v>14</v>
      </c>
      <c r="C7" s="16">
        <v>797.1</v>
      </c>
      <c r="D7" s="17">
        <v>4516.1290300000001</v>
      </c>
      <c r="E7" s="16">
        <v>16729.099999999999</v>
      </c>
      <c r="F7" s="248">
        <v>9677.4193500000001</v>
      </c>
      <c r="G7" s="19">
        <v>913.2</v>
      </c>
      <c r="H7" s="18">
        <v>1612.903225</v>
      </c>
      <c r="I7" s="19">
        <v>0</v>
      </c>
      <c r="J7" s="248">
        <v>1290.32258</v>
      </c>
      <c r="K7" s="16">
        <v>0</v>
      </c>
      <c r="L7" s="246">
        <v>4419.3548380000002</v>
      </c>
      <c r="M7" s="20">
        <v>0</v>
      </c>
      <c r="N7" s="281">
        <v>0</v>
      </c>
      <c r="O7" s="256">
        <f t="shared" si="2"/>
        <v>0</v>
      </c>
      <c r="P7" s="17">
        <v>967.74193000000002</v>
      </c>
      <c r="Q7" s="16">
        <v>5542.7</v>
      </c>
      <c r="R7" s="246">
        <v>7936.2903219999998</v>
      </c>
      <c r="S7" s="94">
        <f t="shared" ref="S7:S11" si="4">SUM(C7+E7+G7+I7+K7+O7+Q7)</f>
        <v>23982.1</v>
      </c>
      <c r="T7" s="92">
        <f t="shared" si="3"/>
        <v>30420.161275000002</v>
      </c>
      <c r="U7" s="16">
        <v>7964</v>
      </c>
      <c r="V7" s="246">
        <v>2419.3548300000002</v>
      </c>
      <c r="W7" s="113">
        <f t="shared" si="0"/>
        <v>31946.1</v>
      </c>
      <c r="X7" s="114">
        <f t="shared" si="0"/>
        <v>32839.516105000002</v>
      </c>
      <c r="Y7" s="45" t="s">
        <v>60</v>
      </c>
      <c r="Z7" s="46">
        <v>31</v>
      </c>
      <c r="AA7" s="21" t="s">
        <v>7</v>
      </c>
      <c r="AB7" s="22"/>
    </row>
    <row r="8" spans="1:28" ht="18.600000000000001" customHeight="1">
      <c r="A8" s="47">
        <f t="shared" si="1"/>
        <v>4</v>
      </c>
      <c r="B8" s="15" t="s">
        <v>15</v>
      </c>
      <c r="C8" s="16">
        <v>742.8</v>
      </c>
      <c r="D8" s="17">
        <v>4516.1290300000001</v>
      </c>
      <c r="E8" s="16">
        <v>15237.7</v>
      </c>
      <c r="F8" s="248">
        <v>9677.4193500000001</v>
      </c>
      <c r="G8" s="19">
        <v>759.6</v>
      </c>
      <c r="H8" s="18">
        <v>1612.903225</v>
      </c>
      <c r="I8" s="19">
        <v>0</v>
      </c>
      <c r="J8" s="248">
        <v>1290.32258</v>
      </c>
      <c r="K8" s="16">
        <v>0</v>
      </c>
      <c r="L8" s="246">
        <v>4419.3548380000002</v>
      </c>
      <c r="M8" s="282">
        <v>0</v>
      </c>
      <c r="N8" s="283">
        <v>0</v>
      </c>
      <c r="O8" s="256">
        <f t="shared" si="2"/>
        <v>0</v>
      </c>
      <c r="P8" s="17">
        <v>967.74193000000002</v>
      </c>
      <c r="Q8" s="16">
        <v>3843.7</v>
      </c>
      <c r="R8" s="246">
        <v>7936.2903219999998</v>
      </c>
      <c r="S8" s="94">
        <f t="shared" si="4"/>
        <v>20583.8</v>
      </c>
      <c r="T8" s="92">
        <f t="shared" si="3"/>
        <v>30420.161275000002</v>
      </c>
      <c r="U8" s="16">
        <v>7964.8</v>
      </c>
      <c r="V8" s="246">
        <v>2419.3548300000002</v>
      </c>
      <c r="W8" s="113">
        <f t="shared" ref="W8:X11" si="5">SUM(S8+U8)</f>
        <v>28548.6</v>
      </c>
      <c r="X8" s="114">
        <f t="shared" si="5"/>
        <v>32839.516105000002</v>
      </c>
      <c r="Y8" s="45" t="s">
        <v>60</v>
      </c>
      <c r="Z8" s="46">
        <v>36</v>
      </c>
      <c r="AA8" s="21" t="s">
        <v>7</v>
      </c>
      <c r="AB8" s="22"/>
    </row>
    <row r="9" spans="1:28" ht="18.600000000000001" customHeight="1">
      <c r="A9" s="47">
        <f t="shared" si="1"/>
        <v>5</v>
      </c>
      <c r="B9" s="15" t="s">
        <v>6</v>
      </c>
      <c r="C9" s="16">
        <v>8848.2000000000007</v>
      </c>
      <c r="D9" s="17">
        <v>4516.1290300000001</v>
      </c>
      <c r="E9" s="16">
        <v>10132.6</v>
      </c>
      <c r="F9" s="248">
        <v>9677.4193500000001</v>
      </c>
      <c r="G9" s="19">
        <v>296.5</v>
      </c>
      <c r="H9" s="18">
        <v>1612.903225</v>
      </c>
      <c r="I9" s="19">
        <v>4464.5</v>
      </c>
      <c r="J9" s="248">
        <v>1290.32258</v>
      </c>
      <c r="K9" s="16">
        <v>19430.5</v>
      </c>
      <c r="L9" s="246">
        <v>4419.3548380000002</v>
      </c>
      <c r="M9" s="16">
        <v>0</v>
      </c>
      <c r="N9" s="281">
        <v>0</v>
      </c>
      <c r="O9" s="19">
        <f t="shared" si="2"/>
        <v>0</v>
      </c>
      <c r="P9" s="17">
        <v>967.74193000000002</v>
      </c>
      <c r="Q9" s="16">
        <v>6958.7</v>
      </c>
      <c r="R9" s="246">
        <v>7936.2903219999998</v>
      </c>
      <c r="S9" s="94">
        <f t="shared" si="4"/>
        <v>50131</v>
      </c>
      <c r="T9" s="92">
        <f t="shared" si="3"/>
        <v>30420.161275000002</v>
      </c>
      <c r="U9" s="16">
        <v>3362.4</v>
      </c>
      <c r="V9" s="246">
        <v>2419.3548300000002</v>
      </c>
      <c r="W9" s="113">
        <f t="shared" si="5"/>
        <v>53493.4</v>
      </c>
      <c r="X9" s="114">
        <f t="shared" si="5"/>
        <v>32839.516105000002</v>
      </c>
      <c r="Y9" s="45" t="s">
        <v>60</v>
      </c>
      <c r="Z9" s="46">
        <v>30</v>
      </c>
      <c r="AA9" s="21" t="s">
        <v>7</v>
      </c>
      <c r="AB9" s="22"/>
    </row>
    <row r="10" spans="1:28" ht="18.600000000000001" customHeight="1">
      <c r="A10" s="23">
        <f t="shared" si="1"/>
        <v>6</v>
      </c>
      <c r="B10" s="24" t="s">
        <v>8</v>
      </c>
      <c r="C10" s="25">
        <v>18198</v>
      </c>
      <c r="D10" s="26">
        <v>4516.1290300000001</v>
      </c>
      <c r="E10" s="25">
        <v>3631.6</v>
      </c>
      <c r="F10" s="27">
        <v>9677.4193500000001</v>
      </c>
      <c r="G10" s="28">
        <v>442.2</v>
      </c>
      <c r="H10" s="27">
        <v>1612.903225</v>
      </c>
      <c r="I10" s="28">
        <v>3666</v>
      </c>
      <c r="J10" s="27">
        <v>1290.32258</v>
      </c>
      <c r="K10" s="25">
        <v>7790.1</v>
      </c>
      <c r="L10" s="26">
        <v>4419.3548380000002</v>
      </c>
      <c r="M10" s="25">
        <v>0</v>
      </c>
      <c r="N10" s="28">
        <v>0</v>
      </c>
      <c r="O10" s="28">
        <f t="shared" si="2"/>
        <v>0</v>
      </c>
      <c r="P10" s="26">
        <v>967.74193000000002</v>
      </c>
      <c r="Q10" s="25">
        <v>10374.35</v>
      </c>
      <c r="R10" s="26">
        <v>7936.2903219999998</v>
      </c>
      <c r="S10" s="188">
        <f t="shared" si="4"/>
        <v>44102.25</v>
      </c>
      <c r="T10" s="93">
        <f t="shared" si="3"/>
        <v>30420.161275000002</v>
      </c>
      <c r="U10" s="25">
        <v>65.2</v>
      </c>
      <c r="V10" s="26">
        <v>2419.3548300000002</v>
      </c>
      <c r="W10" s="95">
        <f t="shared" si="5"/>
        <v>44167.45</v>
      </c>
      <c r="X10" s="98">
        <f t="shared" si="5"/>
        <v>32839.516105000002</v>
      </c>
      <c r="Y10" s="29" t="s">
        <v>59</v>
      </c>
      <c r="Z10" s="30">
        <v>22</v>
      </c>
      <c r="AA10" s="31" t="s">
        <v>7</v>
      </c>
      <c r="AB10" s="32"/>
    </row>
    <row r="11" spans="1:28" ht="18.600000000000001" customHeight="1">
      <c r="A11" s="23">
        <f t="shared" si="1"/>
        <v>7</v>
      </c>
      <c r="B11" s="24" t="s">
        <v>9</v>
      </c>
      <c r="C11" s="25">
        <v>5238.7</v>
      </c>
      <c r="D11" s="26">
        <v>4516.1290300000001</v>
      </c>
      <c r="E11" s="25">
        <v>18127</v>
      </c>
      <c r="F11" s="27">
        <v>9677.4193500000001</v>
      </c>
      <c r="G11" s="28">
        <v>792.5</v>
      </c>
      <c r="H11" s="27">
        <v>1612.903225</v>
      </c>
      <c r="I11" s="28">
        <v>600</v>
      </c>
      <c r="J11" s="27">
        <v>1290.32258</v>
      </c>
      <c r="K11" s="25">
        <v>0</v>
      </c>
      <c r="L11" s="26">
        <v>4419.3548380000002</v>
      </c>
      <c r="M11" s="25">
        <v>0</v>
      </c>
      <c r="N11" s="28">
        <v>0</v>
      </c>
      <c r="O11" s="28">
        <f t="shared" si="2"/>
        <v>0</v>
      </c>
      <c r="P11" s="26">
        <v>967.74193000000002</v>
      </c>
      <c r="Q11" s="25">
        <v>4281.05</v>
      </c>
      <c r="R11" s="26">
        <v>7936.2903219999998</v>
      </c>
      <c r="S11" s="188">
        <f t="shared" si="4"/>
        <v>29039.25</v>
      </c>
      <c r="T11" s="93">
        <f t="shared" si="3"/>
        <v>30420.161275000002</v>
      </c>
      <c r="U11" s="25">
        <v>600.79999999999995</v>
      </c>
      <c r="V11" s="26">
        <v>2419.3548300000002</v>
      </c>
      <c r="W11" s="95">
        <f t="shared" si="5"/>
        <v>29640.05</v>
      </c>
      <c r="X11" s="98">
        <f t="shared" si="5"/>
        <v>32839.516105000002</v>
      </c>
      <c r="Y11" s="29" t="s">
        <v>89</v>
      </c>
      <c r="Z11" s="30">
        <v>25</v>
      </c>
      <c r="AA11" s="31" t="s">
        <v>7</v>
      </c>
      <c r="AB11" s="32"/>
    </row>
    <row r="12" spans="1:28" ht="18.600000000000001" customHeight="1">
      <c r="A12" s="33" t="s">
        <v>10</v>
      </c>
      <c r="B12" s="34">
        <v>31</v>
      </c>
      <c r="C12" s="35">
        <f t="shared" ref="C12:X12" si="6">SUM(C5:C11)</f>
        <v>36777.15</v>
      </c>
      <c r="D12" s="36">
        <f t="shared" si="6"/>
        <v>31612.90321</v>
      </c>
      <c r="E12" s="35">
        <f t="shared" si="6"/>
        <v>97020.300000000017</v>
      </c>
      <c r="F12" s="36">
        <f t="shared" si="6"/>
        <v>67741.93544999999</v>
      </c>
      <c r="G12" s="35">
        <f t="shared" si="6"/>
        <v>4885.7999999999993</v>
      </c>
      <c r="H12" s="36">
        <f t="shared" si="6"/>
        <v>11290.322575</v>
      </c>
      <c r="I12" s="35">
        <f>SUM(I5:I11)</f>
        <v>8730.5</v>
      </c>
      <c r="J12" s="36">
        <f>SUM(J5:J11)</f>
        <v>9032.2580600000001</v>
      </c>
      <c r="K12" s="35">
        <f t="shared" si="6"/>
        <v>29720.6</v>
      </c>
      <c r="L12" s="36">
        <f t="shared" si="6"/>
        <v>30935.483865999999</v>
      </c>
      <c r="M12" s="35">
        <f t="shared" si="6"/>
        <v>0</v>
      </c>
      <c r="N12" s="36">
        <f t="shared" si="6"/>
        <v>1766</v>
      </c>
      <c r="O12" s="36">
        <f t="shared" si="6"/>
        <v>1766</v>
      </c>
      <c r="P12" s="36">
        <f t="shared" si="6"/>
        <v>6774.1935100000001</v>
      </c>
      <c r="Q12" s="35">
        <f t="shared" si="6"/>
        <v>47485.200000000004</v>
      </c>
      <c r="R12" s="36">
        <f t="shared" si="6"/>
        <v>55554.032253999998</v>
      </c>
      <c r="S12" s="35">
        <f t="shared" si="6"/>
        <v>226385.55</v>
      </c>
      <c r="T12" s="36">
        <f t="shared" si="6"/>
        <v>212941.128925</v>
      </c>
      <c r="U12" s="35">
        <f t="shared" si="6"/>
        <v>32632.100000000002</v>
      </c>
      <c r="V12" s="36">
        <f t="shared" si="6"/>
        <v>16935.483810000002</v>
      </c>
      <c r="W12" s="35">
        <f t="shared" si="6"/>
        <v>259017.64999999997</v>
      </c>
      <c r="X12" s="36">
        <f t="shared" si="6"/>
        <v>229876.61273499997</v>
      </c>
      <c r="Y12" s="39" t="s">
        <v>11</v>
      </c>
      <c r="Z12" s="40">
        <f>SUM(Z5:Z11)/7</f>
        <v>29.142857142857142</v>
      </c>
      <c r="AA12" s="41" t="s">
        <v>7</v>
      </c>
      <c r="AB12" s="42"/>
    </row>
    <row r="13" spans="1:28" ht="18.600000000000001" customHeight="1">
      <c r="A13" s="44">
        <f>SUM(A11+1)</f>
        <v>8</v>
      </c>
      <c r="B13" s="15" t="s">
        <v>12</v>
      </c>
      <c r="C13" s="49">
        <v>1482.6</v>
      </c>
      <c r="D13" s="17">
        <v>4516.1290300000001</v>
      </c>
      <c r="E13" s="49">
        <v>16493.3</v>
      </c>
      <c r="F13" s="248">
        <v>9677.4193500000001</v>
      </c>
      <c r="G13" s="19">
        <v>786.4</v>
      </c>
      <c r="H13" s="18">
        <v>1612.903225</v>
      </c>
      <c r="I13" s="19">
        <v>0</v>
      </c>
      <c r="J13" s="248">
        <v>1290.32258</v>
      </c>
      <c r="K13" s="16">
        <v>0</v>
      </c>
      <c r="L13" s="246">
        <v>4419.3548380000002</v>
      </c>
      <c r="M13" s="16">
        <v>0</v>
      </c>
      <c r="N13" s="281">
        <v>0</v>
      </c>
      <c r="O13" s="19">
        <f>M13+N13</f>
        <v>0</v>
      </c>
      <c r="P13" s="17">
        <v>967.74193000000002</v>
      </c>
      <c r="Q13" s="16">
        <v>6180.1</v>
      </c>
      <c r="R13" s="246">
        <v>7936.2903219999998</v>
      </c>
      <c r="S13" s="94">
        <f t="shared" ref="S13:S19" si="7">SUM(C13+E13+G13+I13+K13+O13+Q13)</f>
        <v>24942.400000000001</v>
      </c>
      <c r="T13" s="92">
        <f t="shared" ref="T13:T19" si="8">SUM(D13+F13+H13+J13+L13+P13+R13)</f>
        <v>30420.161275000002</v>
      </c>
      <c r="U13" s="16">
        <v>2453.4</v>
      </c>
      <c r="V13" s="246">
        <v>2419.3548300000002</v>
      </c>
      <c r="W13" s="113">
        <f t="shared" ref="W13:X19" si="9">SUM(S13+U13)</f>
        <v>27395.800000000003</v>
      </c>
      <c r="X13" s="114">
        <f t="shared" si="9"/>
        <v>32839.516105000002</v>
      </c>
      <c r="Y13" s="45" t="s">
        <v>60</v>
      </c>
      <c r="Z13" s="46">
        <v>26</v>
      </c>
      <c r="AA13" s="21" t="s">
        <v>7</v>
      </c>
      <c r="AB13" s="22"/>
    </row>
    <row r="14" spans="1:28" s="43" customFormat="1" ht="18.600000000000001" customHeight="1">
      <c r="A14" s="47">
        <f t="shared" ref="A14:A19" si="10">SUM(A13+1)</f>
        <v>9</v>
      </c>
      <c r="B14" s="15" t="s">
        <v>13</v>
      </c>
      <c r="C14" s="16">
        <v>1406.2</v>
      </c>
      <c r="D14" s="17">
        <v>4516.1290300000001</v>
      </c>
      <c r="E14" s="16">
        <v>17894.2</v>
      </c>
      <c r="F14" s="248">
        <v>9677.4193500000001</v>
      </c>
      <c r="G14" s="19">
        <v>789.8</v>
      </c>
      <c r="H14" s="18">
        <v>1612.903225</v>
      </c>
      <c r="I14" s="19">
        <v>0</v>
      </c>
      <c r="J14" s="248">
        <v>1290.32258</v>
      </c>
      <c r="K14" s="16">
        <v>0</v>
      </c>
      <c r="L14" s="246">
        <v>4419.3548380000002</v>
      </c>
      <c r="M14" s="20">
        <v>365.5</v>
      </c>
      <c r="N14" s="281">
        <v>1696</v>
      </c>
      <c r="O14" s="256">
        <f t="shared" ref="O14:O19" si="11">M14+N14</f>
        <v>2061.5</v>
      </c>
      <c r="P14" s="17">
        <v>967.74193000000002</v>
      </c>
      <c r="Q14" s="16">
        <v>6399.4</v>
      </c>
      <c r="R14" s="246">
        <v>7936.2903219999998</v>
      </c>
      <c r="S14" s="94">
        <f t="shared" si="7"/>
        <v>28551.1</v>
      </c>
      <c r="T14" s="92">
        <f t="shared" si="8"/>
        <v>30420.161275000002</v>
      </c>
      <c r="U14" s="16">
        <v>3500.9</v>
      </c>
      <c r="V14" s="246">
        <v>2419.3548300000002</v>
      </c>
      <c r="W14" s="113">
        <f t="shared" si="9"/>
        <v>32052</v>
      </c>
      <c r="X14" s="114">
        <f t="shared" si="9"/>
        <v>32839.516105000002</v>
      </c>
      <c r="Y14" s="45" t="s">
        <v>60</v>
      </c>
      <c r="Z14" s="46">
        <v>27</v>
      </c>
      <c r="AA14" s="21" t="s">
        <v>7</v>
      </c>
      <c r="AB14" s="22"/>
    </row>
    <row r="15" spans="1:28" ht="18.600000000000001" customHeight="1">
      <c r="A15" s="47">
        <f t="shared" si="10"/>
        <v>10</v>
      </c>
      <c r="B15" s="15" t="s">
        <v>14</v>
      </c>
      <c r="C15" s="16">
        <v>1666.1</v>
      </c>
      <c r="D15" s="17">
        <v>4516.1290300000001</v>
      </c>
      <c r="E15" s="16">
        <v>16026</v>
      </c>
      <c r="F15" s="248">
        <v>9677.4193500000001</v>
      </c>
      <c r="G15" s="19">
        <v>844.3</v>
      </c>
      <c r="H15" s="18">
        <v>1612.903225</v>
      </c>
      <c r="I15" s="19">
        <v>0</v>
      </c>
      <c r="J15" s="248">
        <v>1290.32258</v>
      </c>
      <c r="K15" s="16">
        <v>0</v>
      </c>
      <c r="L15" s="246">
        <v>4419.3548380000002</v>
      </c>
      <c r="M15" s="20">
        <v>0</v>
      </c>
      <c r="N15" s="281">
        <v>864</v>
      </c>
      <c r="O15" s="256">
        <f t="shared" si="11"/>
        <v>864</v>
      </c>
      <c r="P15" s="17">
        <v>967.74193000000002</v>
      </c>
      <c r="Q15" s="16">
        <v>6153.6</v>
      </c>
      <c r="R15" s="246">
        <v>7936.2903219999998</v>
      </c>
      <c r="S15" s="94">
        <f t="shared" si="7"/>
        <v>25554</v>
      </c>
      <c r="T15" s="92">
        <f t="shared" si="8"/>
        <v>30420.161275000002</v>
      </c>
      <c r="U15" s="16">
        <v>4668.3999999999996</v>
      </c>
      <c r="V15" s="246">
        <v>2419.3548300000002</v>
      </c>
      <c r="W15" s="113">
        <f t="shared" si="9"/>
        <v>30222.400000000001</v>
      </c>
      <c r="X15" s="114">
        <f t="shared" si="9"/>
        <v>32839.516105000002</v>
      </c>
      <c r="Y15" s="45" t="s">
        <v>60</v>
      </c>
      <c r="Z15" s="46">
        <v>28</v>
      </c>
      <c r="AA15" s="21" t="s">
        <v>7</v>
      </c>
      <c r="AB15" s="22"/>
    </row>
    <row r="16" spans="1:28" ht="18.600000000000001" customHeight="1">
      <c r="A16" s="47">
        <f t="shared" si="10"/>
        <v>11</v>
      </c>
      <c r="B16" s="15" t="s">
        <v>15</v>
      </c>
      <c r="C16" s="16">
        <v>1657.4</v>
      </c>
      <c r="D16" s="17">
        <v>4516.1290300000001</v>
      </c>
      <c r="E16" s="16">
        <v>16465</v>
      </c>
      <c r="F16" s="248">
        <v>9677.4193500000001</v>
      </c>
      <c r="G16" s="19">
        <v>842.5</v>
      </c>
      <c r="H16" s="18">
        <v>1612.903225</v>
      </c>
      <c r="I16" s="19">
        <v>0</v>
      </c>
      <c r="J16" s="248">
        <v>1290.32258</v>
      </c>
      <c r="K16" s="16">
        <v>0</v>
      </c>
      <c r="L16" s="246">
        <v>4419.3548380000002</v>
      </c>
      <c r="M16" s="20">
        <v>0</v>
      </c>
      <c r="N16" s="281">
        <v>2634</v>
      </c>
      <c r="O16" s="256">
        <f t="shared" si="11"/>
        <v>2634</v>
      </c>
      <c r="P16" s="17">
        <v>967.74193000000002</v>
      </c>
      <c r="Q16" s="16">
        <v>6315.6</v>
      </c>
      <c r="R16" s="246">
        <v>7936.2903219999998</v>
      </c>
      <c r="S16" s="94">
        <f t="shared" si="7"/>
        <v>27914.5</v>
      </c>
      <c r="T16" s="92">
        <f t="shared" si="8"/>
        <v>30420.161275000002</v>
      </c>
      <c r="U16" s="16">
        <v>5004.8</v>
      </c>
      <c r="V16" s="246">
        <v>2419.3548300000002</v>
      </c>
      <c r="W16" s="113">
        <f t="shared" si="9"/>
        <v>32919.300000000003</v>
      </c>
      <c r="X16" s="114">
        <f t="shared" si="9"/>
        <v>32839.516105000002</v>
      </c>
      <c r="Y16" s="45" t="s">
        <v>60</v>
      </c>
      <c r="Z16" s="46">
        <v>28</v>
      </c>
      <c r="AA16" s="21" t="s">
        <v>7</v>
      </c>
      <c r="AB16" s="22"/>
    </row>
    <row r="17" spans="1:28" ht="18.600000000000001" customHeight="1">
      <c r="A17" s="47">
        <f t="shared" si="10"/>
        <v>12</v>
      </c>
      <c r="B17" s="53" t="s">
        <v>6</v>
      </c>
      <c r="C17" s="16">
        <v>-3470.1</v>
      </c>
      <c r="D17" s="17">
        <v>4516.1290300000001</v>
      </c>
      <c r="E17" s="16">
        <v>19144</v>
      </c>
      <c r="F17" s="248">
        <v>9677.4193500000001</v>
      </c>
      <c r="G17" s="19">
        <v>988.4</v>
      </c>
      <c r="H17" s="18">
        <v>1612.903225</v>
      </c>
      <c r="I17" s="19">
        <v>3158</v>
      </c>
      <c r="J17" s="248">
        <v>1290.32258</v>
      </c>
      <c r="K17" s="16">
        <v>15854.4</v>
      </c>
      <c r="L17" s="246">
        <v>4419.3548380000002</v>
      </c>
      <c r="M17" s="16">
        <v>0</v>
      </c>
      <c r="N17" s="281">
        <v>1025</v>
      </c>
      <c r="O17" s="19">
        <f t="shared" si="11"/>
        <v>1025</v>
      </c>
      <c r="P17" s="17">
        <v>967.74193000000002</v>
      </c>
      <c r="Q17" s="16">
        <v>8789.5</v>
      </c>
      <c r="R17" s="246">
        <v>7936.2903219999998</v>
      </c>
      <c r="S17" s="94">
        <f t="shared" si="7"/>
        <v>45489.2</v>
      </c>
      <c r="T17" s="92">
        <f t="shared" si="8"/>
        <v>30420.161275000002</v>
      </c>
      <c r="U17" s="16">
        <v>4621.6000000000004</v>
      </c>
      <c r="V17" s="246">
        <v>2419.3548300000002</v>
      </c>
      <c r="W17" s="113">
        <f t="shared" si="9"/>
        <v>50110.799999999996</v>
      </c>
      <c r="X17" s="114">
        <f t="shared" si="9"/>
        <v>32839.516105000002</v>
      </c>
      <c r="Y17" s="45" t="s">
        <v>60</v>
      </c>
      <c r="Z17" s="46">
        <v>28</v>
      </c>
      <c r="AA17" s="21" t="s">
        <v>7</v>
      </c>
      <c r="AB17" s="22"/>
    </row>
    <row r="18" spans="1:28" ht="18.600000000000001" customHeight="1">
      <c r="A18" s="23">
        <f t="shared" si="10"/>
        <v>13</v>
      </c>
      <c r="B18" s="24" t="s">
        <v>8</v>
      </c>
      <c r="C18" s="25">
        <v>920.3</v>
      </c>
      <c r="D18" s="26">
        <v>4516.1290300000001</v>
      </c>
      <c r="E18" s="25">
        <v>21083.7</v>
      </c>
      <c r="F18" s="27">
        <v>9677.4193500000001</v>
      </c>
      <c r="G18" s="28">
        <v>1287.4000000000001</v>
      </c>
      <c r="H18" s="27">
        <v>1612.903225</v>
      </c>
      <c r="I18" s="28">
        <v>3164.5</v>
      </c>
      <c r="J18" s="27">
        <v>1290.32258</v>
      </c>
      <c r="K18" s="25">
        <v>16415.7</v>
      </c>
      <c r="L18" s="26">
        <v>4419.3548380000002</v>
      </c>
      <c r="M18" s="25">
        <v>0</v>
      </c>
      <c r="N18" s="28">
        <v>0</v>
      </c>
      <c r="O18" s="28">
        <f t="shared" si="11"/>
        <v>0</v>
      </c>
      <c r="P18" s="26">
        <v>967.74193000000002</v>
      </c>
      <c r="Q18" s="25">
        <v>10214.200000000001</v>
      </c>
      <c r="R18" s="26">
        <v>7936.2903219999998</v>
      </c>
      <c r="S18" s="188">
        <f t="shared" si="7"/>
        <v>53085.8</v>
      </c>
      <c r="T18" s="93">
        <f t="shared" si="8"/>
        <v>30420.161275000002</v>
      </c>
      <c r="U18" s="25">
        <v>5315.1</v>
      </c>
      <c r="V18" s="26">
        <v>2419.3548300000002</v>
      </c>
      <c r="W18" s="95">
        <f t="shared" si="9"/>
        <v>58400.9</v>
      </c>
      <c r="X18" s="98">
        <f t="shared" si="9"/>
        <v>32839.516105000002</v>
      </c>
      <c r="Y18" s="29" t="s">
        <v>60</v>
      </c>
      <c r="Z18" s="30">
        <v>28</v>
      </c>
      <c r="AA18" s="31" t="s">
        <v>7</v>
      </c>
      <c r="AB18" s="32"/>
    </row>
    <row r="19" spans="1:28" ht="18.600000000000001" customHeight="1">
      <c r="A19" s="23">
        <f t="shared" si="10"/>
        <v>14</v>
      </c>
      <c r="B19" s="24" t="s">
        <v>9</v>
      </c>
      <c r="C19" s="25">
        <v>2776.9</v>
      </c>
      <c r="D19" s="26">
        <v>4516.1290300000001</v>
      </c>
      <c r="E19" s="25">
        <v>18214.099999999999</v>
      </c>
      <c r="F19" s="27">
        <v>9677.4193500000001</v>
      </c>
      <c r="G19" s="28">
        <v>1213.5999999999999</v>
      </c>
      <c r="H19" s="27">
        <v>1612.903225</v>
      </c>
      <c r="I19" s="28">
        <v>0</v>
      </c>
      <c r="J19" s="27">
        <v>1290.32258</v>
      </c>
      <c r="K19" s="25">
        <v>3820.8</v>
      </c>
      <c r="L19" s="26">
        <v>4419.3548380000002</v>
      </c>
      <c r="M19" s="25">
        <v>0</v>
      </c>
      <c r="N19" s="28">
        <v>0</v>
      </c>
      <c r="O19" s="28">
        <f t="shared" si="11"/>
        <v>0</v>
      </c>
      <c r="P19" s="26">
        <v>967.74193000000002</v>
      </c>
      <c r="Q19" s="25">
        <v>6370.75</v>
      </c>
      <c r="R19" s="26">
        <v>7936.2903219999998</v>
      </c>
      <c r="S19" s="188">
        <f t="shared" si="7"/>
        <v>32396.149999999998</v>
      </c>
      <c r="T19" s="93">
        <f t="shared" si="8"/>
        <v>30420.161275000002</v>
      </c>
      <c r="U19" s="25">
        <v>3731.1</v>
      </c>
      <c r="V19" s="26">
        <v>2419.3548300000002</v>
      </c>
      <c r="W19" s="95">
        <f t="shared" si="9"/>
        <v>36127.25</v>
      </c>
      <c r="X19" s="98">
        <f t="shared" si="9"/>
        <v>32839.516105000002</v>
      </c>
      <c r="Y19" s="29" t="s">
        <v>60</v>
      </c>
      <c r="Z19" s="30">
        <v>27</v>
      </c>
      <c r="AA19" s="31" t="s">
        <v>7</v>
      </c>
      <c r="AB19" s="32"/>
    </row>
    <row r="20" spans="1:28" ht="18.600000000000001" customHeight="1">
      <c r="A20" s="33" t="s">
        <v>10</v>
      </c>
      <c r="B20" s="34">
        <f>SUM(B12+1)</f>
        <v>32</v>
      </c>
      <c r="C20" s="35">
        <f t="shared" ref="C20:X20" si="12">SUM(C13:C19)</f>
        <v>6439.4</v>
      </c>
      <c r="D20" s="36">
        <f t="shared" si="12"/>
        <v>31612.90321</v>
      </c>
      <c r="E20" s="35">
        <f t="shared" si="12"/>
        <v>125320.29999999999</v>
      </c>
      <c r="F20" s="37">
        <f t="shared" si="12"/>
        <v>67741.93544999999</v>
      </c>
      <c r="G20" s="38">
        <f t="shared" si="12"/>
        <v>6752.4</v>
      </c>
      <c r="H20" s="37">
        <f t="shared" si="12"/>
        <v>11290.322575</v>
      </c>
      <c r="I20" s="38">
        <f>SUM(I13:I19)</f>
        <v>6322.5</v>
      </c>
      <c r="J20" s="37">
        <f>SUM(J13:J19)</f>
        <v>9032.2580600000001</v>
      </c>
      <c r="K20" s="35">
        <f t="shared" si="12"/>
        <v>36090.9</v>
      </c>
      <c r="L20" s="36">
        <f t="shared" si="12"/>
        <v>30935.483865999999</v>
      </c>
      <c r="M20" s="35">
        <f t="shared" si="12"/>
        <v>365.5</v>
      </c>
      <c r="N20" s="37">
        <f t="shared" si="12"/>
        <v>6219</v>
      </c>
      <c r="O20" s="37">
        <f t="shared" si="12"/>
        <v>6584.5</v>
      </c>
      <c r="P20" s="36">
        <f t="shared" si="12"/>
        <v>6774.1935100000001</v>
      </c>
      <c r="Q20" s="35">
        <f t="shared" si="12"/>
        <v>50423.149999999994</v>
      </c>
      <c r="R20" s="36">
        <f t="shared" si="12"/>
        <v>55554.032253999998</v>
      </c>
      <c r="S20" s="35">
        <f t="shared" si="12"/>
        <v>237933.15</v>
      </c>
      <c r="T20" s="36">
        <f t="shared" si="12"/>
        <v>212941.128925</v>
      </c>
      <c r="U20" s="35">
        <f t="shared" si="12"/>
        <v>29295.299999999996</v>
      </c>
      <c r="V20" s="36">
        <f t="shared" si="12"/>
        <v>16935.483810000002</v>
      </c>
      <c r="W20" s="35">
        <f t="shared" si="12"/>
        <v>267228.45</v>
      </c>
      <c r="X20" s="36">
        <f t="shared" si="12"/>
        <v>229876.61273499997</v>
      </c>
      <c r="Y20" s="39" t="s">
        <v>11</v>
      </c>
      <c r="Z20" s="40">
        <f>SUM(Z13:Z19)/7</f>
        <v>27.428571428571427</v>
      </c>
      <c r="AA20" s="41" t="s">
        <v>7</v>
      </c>
      <c r="AB20" s="42"/>
    </row>
    <row r="21" spans="1:28" ht="18.600000000000001" customHeight="1">
      <c r="A21" s="44">
        <f>SUM(A19+1)</f>
        <v>15</v>
      </c>
      <c r="B21" s="15" t="s">
        <v>12</v>
      </c>
      <c r="C21" s="16">
        <v>9900</v>
      </c>
      <c r="D21" s="17">
        <v>4516.1290300000001</v>
      </c>
      <c r="E21" s="16">
        <v>8358.2000000000007</v>
      </c>
      <c r="F21" s="248">
        <v>9677.4193500000001</v>
      </c>
      <c r="G21" s="19">
        <v>854.4</v>
      </c>
      <c r="H21" s="18">
        <v>1612.903225</v>
      </c>
      <c r="I21" s="19">
        <v>0</v>
      </c>
      <c r="J21" s="248">
        <v>1290.32258</v>
      </c>
      <c r="K21" s="16">
        <v>0</v>
      </c>
      <c r="L21" s="246">
        <v>4419.3548380000002</v>
      </c>
      <c r="M21" s="16">
        <v>0</v>
      </c>
      <c r="N21" s="281">
        <v>0</v>
      </c>
      <c r="O21" s="19">
        <f>M21+N21</f>
        <v>0</v>
      </c>
      <c r="P21" s="17">
        <v>967.74193000000002</v>
      </c>
      <c r="Q21" s="16">
        <v>3530.2</v>
      </c>
      <c r="R21" s="246">
        <v>7936.2903219999998</v>
      </c>
      <c r="S21" s="94">
        <f t="shared" ref="S21:S27" si="13">SUM(C21+E21+G21+I21+K21+O21+Q21)</f>
        <v>22642.800000000003</v>
      </c>
      <c r="T21" s="92">
        <f t="shared" ref="T21:T27" si="14">SUM(D21+F21+H21+J21+L21+P21+R21)</f>
        <v>30420.161275000002</v>
      </c>
      <c r="U21" s="16">
        <v>920.6</v>
      </c>
      <c r="V21" s="246">
        <v>2419.3548300000002</v>
      </c>
      <c r="W21" s="113">
        <f t="shared" ref="W21:X27" si="15">SUM(S21+U21)</f>
        <v>23563.4</v>
      </c>
      <c r="X21" s="114">
        <f t="shared" si="15"/>
        <v>32839.516105000002</v>
      </c>
      <c r="Y21" s="50" t="s">
        <v>60</v>
      </c>
      <c r="Z21" s="51">
        <v>26</v>
      </c>
      <c r="AA21" s="21" t="s">
        <v>7</v>
      </c>
      <c r="AB21" s="22" t="s">
        <v>90</v>
      </c>
    </row>
    <row r="22" spans="1:28" s="43" customFormat="1" ht="18.600000000000001" customHeight="1">
      <c r="A22" s="47">
        <f t="shared" ref="A22:A27" si="16">SUM(A21+1)</f>
        <v>16</v>
      </c>
      <c r="B22" s="15" t="s">
        <v>13</v>
      </c>
      <c r="C22" s="16">
        <v>2841.4</v>
      </c>
      <c r="D22" s="17">
        <v>4516.1290300000001</v>
      </c>
      <c r="E22" s="16">
        <v>16615.7</v>
      </c>
      <c r="F22" s="248">
        <v>9677.4193500000001</v>
      </c>
      <c r="G22" s="19">
        <v>688.2</v>
      </c>
      <c r="H22" s="18">
        <v>1612.903225</v>
      </c>
      <c r="I22" s="19">
        <v>0</v>
      </c>
      <c r="J22" s="248">
        <v>1290.32258</v>
      </c>
      <c r="K22" s="16">
        <v>0</v>
      </c>
      <c r="L22" s="246">
        <v>4419.3548380000002</v>
      </c>
      <c r="M22" s="20">
        <v>0</v>
      </c>
      <c r="N22" s="281">
        <v>0</v>
      </c>
      <c r="O22" s="256">
        <f t="shared" ref="O22:O27" si="17">M22+N22</f>
        <v>0</v>
      </c>
      <c r="P22" s="17">
        <v>967.74193000000002</v>
      </c>
      <c r="Q22" s="16">
        <v>3922.6</v>
      </c>
      <c r="R22" s="246">
        <v>7936.2903219999998</v>
      </c>
      <c r="S22" s="94">
        <f t="shared" si="13"/>
        <v>24067.9</v>
      </c>
      <c r="T22" s="92">
        <f t="shared" si="14"/>
        <v>30420.161275000002</v>
      </c>
      <c r="U22" s="16">
        <v>4644.1000000000004</v>
      </c>
      <c r="V22" s="246">
        <v>2419.3548300000002</v>
      </c>
      <c r="W22" s="113">
        <f t="shared" si="15"/>
        <v>28712</v>
      </c>
      <c r="X22" s="114">
        <f t="shared" si="15"/>
        <v>32839.516105000002</v>
      </c>
      <c r="Y22" s="45" t="s">
        <v>60</v>
      </c>
      <c r="Z22" s="46">
        <v>26</v>
      </c>
      <c r="AA22" s="21" t="s">
        <v>7</v>
      </c>
      <c r="AB22" s="22"/>
    </row>
    <row r="23" spans="1:28" ht="18.600000000000001" customHeight="1">
      <c r="A23" s="47">
        <f t="shared" si="16"/>
        <v>17</v>
      </c>
      <c r="B23" s="15" t="s">
        <v>14</v>
      </c>
      <c r="C23" s="16">
        <v>5244.5</v>
      </c>
      <c r="D23" s="17">
        <v>4516.1290300000001</v>
      </c>
      <c r="E23" s="16">
        <v>8451.9</v>
      </c>
      <c r="F23" s="248">
        <v>9677.4193500000001</v>
      </c>
      <c r="G23" s="19">
        <v>285.3</v>
      </c>
      <c r="H23" s="18">
        <v>1612.903225</v>
      </c>
      <c r="I23" s="19">
        <v>0</v>
      </c>
      <c r="J23" s="248">
        <v>1290.32258</v>
      </c>
      <c r="K23" s="16">
        <v>0</v>
      </c>
      <c r="L23" s="246">
        <v>4419.3548380000002</v>
      </c>
      <c r="M23" s="20">
        <v>1560.3</v>
      </c>
      <c r="N23" s="281">
        <v>2539</v>
      </c>
      <c r="O23" s="256">
        <f t="shared" si="17"/>
        <v>4099.3</v>
      </c>
      <c r="P23" s="17">
        <v>967.74193000000002</v>
      </c>
      <c r="Q23" s="16">
        <v>6103.7</v>
      </c>
      <c r="R23" s="246">
        <v>7936.2903219999998</v>
      </c>
      <c r="S23" s="94">
        <f t="shared" si="13"/>
        <v>24184.7</v>
      </c>
      <c r="T23" s="92">
        <f t="shared" si="14"/>
        <v>30420.161275000002</v>
      </c>
      <c r="U23" s="16">
        <v>872.3</v>
      </c>
      <c r="V23" s="246">
        <v>2419.3548300000002</v>
      </c>
      <c r="W23" s="113">
        <f t="shared" si="15"/>
        <v>25057</v>
      </c>
      <c r="X23" s="114">
        <f t="shared" si="15"/>
        <v>32839.516105000002</v>
      </c>
      <c r="Y23" s="45" t="s">
        <v>91</v>
      </c>
      <c r="Z23" s="46">
        <v>26</v>
      </c>
      <c r="AA23" s="21" t="s">
        <v>7</v>
      </c>
      <c r="AB23" s="22"/>
    </row>
    <row r="24" spans="1:28" ht="18.600000000000001" customHeight="1">
      <c r="A24" s="47">
        <f t="shared" si="16"/>
        <v>18</v>
      </c>
      <c r="B24" s="15" t="s">
        <v>15</v>
      </c>
      <c r="C24" s="16">
        <v>7363.3</v>
      </c>
      <c r="D24" s="17">
        <v>4516.1290300000001</v>
      </c>
      <c r="E24" s="16">
        <v>3216.4</v>
      </c>
      <c r="F24" s="248">
        <v>9677.4193500000001</v>
      </c>
      <c r="G24" s="19">
        <v>349.2</v>
      </c>
      <c r="H24" s="18">
        <v>1612.903225</v>
      </c>
      <c r="I24" s="19">
        <v>0</v>
      </c>
      <c r="J24" s="248">
        <v>1290.32258</v>
      </c>
      <c r="K24" s="16">
        <v>0</v>
      </c>
      <c r="L24" s="246">
        <v>4419.3548380000002</v>
      </c>
      <c r="M24" s="20">
        <v>723.8</v>
      </c>
      <c r="N24" s="256">
        <v>4275</v>
      </c>
      <c r="O24" s="256">
        <f t="shared" si="17"/>
        <v>4998.8</v>
      </c>
      <c r="P24" s="17">
        <v>967.74193000000002</v>
      </c>
      <c r="Q24" s="16">
        <v>3614.6</v>
      </c>
      <c r="R24" s="246">
        <v>7936.2903219999998</v>
      </c>
      <c r="S24" s="94">
        <f t="shared" si="13"/>
        <v>19542.3</v>
      </c>
      <c r="T24" s="92">
        <f t="shared" si="14"/>
        <v>30420.161275000002</v>
      </c>
      <c r="U24" s="16">
        <v>0</v>
      </c>
      <c r="V24" s="246">
        <v>2419.3548300000002</v>
      </c>
      <c r="W24" s="113">
        <f t="shared" si="15"/>
        <v>19542.3</v>
      </c>
      <c r="X24" s="114">
        <f t="shared" si="15"/>
        <v>32839.516105000002</v>
      </c>
      <c r="Y24" s="45" t="s">
        <v>59</v>
      </c>
      <c r="Z24" s="46">
        <v>22</v>
      </c>
      <c r="AA24" s="21" t="s">
        <v>7</v>
      </c>
      <c r="AB24" s="22"/>
    </row>
    <row r="25" spans="1:28" ht="18.600000000000001" customHeight="1">
      <c r="A25" s="47">
        <f t="shared" si="16"/>
        <v>19</v>
      </c>
      <c r="B25" s="53" t="s">
        <v>6</v>
      </c>
      <c r="C25" s="16">
        <v>12796.4</v>
      </c>
      <c r="D25" s="17">
        <v>4516.1290300000001</v>
      </c>
      <c r="E25" s="16">
        <v>83.8</v>
      </c>
      <c r="F25" s="248">
        <v>9677.4193500000001</v>
      </c>
      <c r="G25" s="19">
        <v>162.4</v>
      </c>
      <c r="H25" s="18">
        <v>1612.903225</v>
      </c>
      <c r="I25" s="19">
        <v>2835</v>
      </c>
      <c r="J25" s="248">
        <v>1290.32258</v>
      </c>
      <c r="K25" s="16">
        <v>11335.2</v>
      </c>
      <c r="L25" s="246">
        <v>4419.3548380000002</v>
      </c>
      <c r="M25" s="16">
        <v>0</v>
      </c>
      <c r="N25" s="256">
        <v>505</v>
      </c>
      <c r="O25" s="19">
        <f t="shared" si="17"/>
        <v>505</v>
      </c>
      <c r="P25" s="17">
        <v>967.74193000000002</v>
      </c>
      <c r="Q25" s="16">
        <v>5865.5</v>
      </c>
      <c r="R25" s="246">
        <v>7936.2903219999998</v>
      </c>
      <c r="S25" s="94">
        <f t="shared" si="13"/>
        <v>33583.300000000003</v>
      </c>
      <c r="T25" s="92">
        <f t="shared" si="14"/>
        <v>30420.161275000002</v>
      </c>
      <c r="U25" s="16">
        <v>0</v>
      </c>
      <c r="V25" s="246">
        <v>2419.3548300000002</v>
      </c>
      <c r="W25" s="113">
        <f t="shared" si="15"/>
        <v>33583.300000000003</v>
      </c>
      <c r="X25" s="114">
        <f t="shared" si="15"/>
        <v>32839.516105000002</v>
      </c>
      <c r="Y25" s="45" t="s">
        <v>62</v>
      </c>
      <c r="Z25" s="46">
        <v>20</v>
      </c>
      <c r="AA25" s="21" t="s">
        <v>7</v>
      </c>
      <c r="AB25" s="22"/>
    </row>
    <row r="26" spans="1:28" ht="18.600000000000001" customHeight="1">
      <c r="A26" s="23">
        <f t="shared" si="16"/>
        <v>20</v>
      </c>
      <c r="B26" s="24" t="s">
        <v>8</v>
      </c>
      <c r="C26" s="25">
        <v>8868</v>
      </c>
      <c r="D26" s="26">
        <v>4516.1290300000001</v>
      </c>
      <c r="E26" s="25">
        <v>6191.9</v>
      </c>
      <c r="F26" s="27">
        <v>9677.4193500000001</v>
      </c>
      <c r="G26" s="28">
        <v>648.9</v>
      </c>
      <c r="H26" s="27">
        <v>1612.903225</v>
      </c>
      <c r="I26" s="28">
        <v>3630</v>
      </c>
      <c r="J26" s="27">
        <v>1290.32258</v>
      </c>
      <c r="K26" s="25">
        <v>16815.2</v>
      </c>
      <c r="L26" s="26">
        <v>4419.3548380000002</v>
      </c>
      <c r="M26" s="25">
        <v>0</v>
      </c>
      <c r="N26" s="28">
        <v>0</v>
      </c>
      <c r="O26" s="28">
        <f t="shared" si="17"/>
        <v>0</v>
      </c>
      <c r="P26" s="26">
        <v>967.74193000000002</v>
      </c>
      <c r="Q26" s="25">
        <v>12737.6</v>
      </c>
      <c r="R26" s="26">
        <v>7936.2903219999998</v>
      </c>
      <c r="S26" s="188">
        <f t="shared" si="13"/>
        <v>48891.6</v>
      </c>
      <c r="T26" s="93">
        <f t="shared" si="14"/>
        <v>30420.161275000002</v>
      </c>
      <c r="U26" s="25">
        <v>0</v>
      </c>
      <c r="V26" s="26">
        <v>2419.3548300000002</v>
      </c>
      <c r="W26" s="95">
        <f t="shared" si="15"/>
        <v>48891.6</v>
      </c>
      <c r="X26" s="98">
        <f t="shared" si="15"/>
        <v>32839.516105000002</v>
      </c>
      <c r="Y26" s="29" t="s">
        <v>62</v>
      </c>
      <c r="Z26" s="30">
        <v>20</v>
      </c>
      <c r="AA26" s="31" t="s">
        <v>7</v>
      </c>
      <c r="AB26" s="32"/>
    </row>
    <row r="27" spans="1:28" ht="18.600000000000001" customHeight="1">
      <c r="A27" s="23">
        <f t="shared" si="16"/>
        <v>21</v>
      </c>
      <c r="B27" s="56" t="s">
        <v>9</v>
      </c>
      <c r="C27" s="25">
        <v>1639.5</v>
      </c>
      <c r="D27" s="26">
        <v>4516.1290300000001</v>
      </c>
      <c r="E27" s="25">
        <v>19467.849999999999</v>
      </c>
      <c r="F27" s="27">
        <v>9677.4193500000001</v>
      </c>
      <c r="G27" s="28">
        <v>1024</v>
      </c>
      <c r="H27" s="27">
        <v>1612.903225</v>
      </c>
      <c r="I27" s="28">
        <v>0</v>
      </c>
      <c r="J27" s="27">
        <v>1290.32258</v>
      </c>
      <c r="K27" s="25">
        <v>4121.3999999999996</v>
      </c>
      <c r="L27" s="26">
        <v>4419.3548380000002</v>
      </c>
      <c r="M27" s="25">
        <v>0</v>
      </c>
      <c r="N27" s="28">
        <v>0</v>
      </c>
      <c r="O27" s="28">
        <f t="shared" si="17"/>
        <v>0</v>
      </c>
      <c r="P27" s="26">
        <v>967.74193000000002</v>
      </c>
      <c r="Q27" s="25">
        <v>3579.1</v>
      </c>
      <c r="R27" s="26">
        <v>7936.2903219999998</v>
      </c>
      <c r="S27" s="188">
        <f t="shared" si="13"/>
        <v>29831.85</v>
      </c>
      <c r="T27" s="93">
        <f t="shared" si="14"/>
        <v>30420.161275000002</v>
      </c>
      <c r="U27" s="25">
        <v>1419.8</v>
      </c>
      <c r="V27" s="26">
        <v>2419.3548300000002</v>
      </c>
      <c r="W27" s="95">
        <f t="shared" si="15"/>
        <v>31251.649999999998</v>
      </c>
      <c r="X27" s="98">
        <f t="shared" si="15"/>
        <v>32839.516105000002</v>
      </c>
      <c r="Y27" s="29" t="s">
        <v>92</v>
      </c>
      <c r="Z27" s="30">
        <v>25</v>
      </c>
      <c r="AA27" s="31" t="s">
        <v>7</v>
      </c>
      <c r="AB27" s="32"/>
    </row>
    <row r="28" spans="1:28" ht="18.600000000000001" customHeight="1">
      <c r="A28" s="33" t="s">
        <v>10</v>
      </c>
      <c r="B28" s="34">
        <f>SUM(B20+1)</f>
        <v>33</v>
      </c>
      <c r="C28" s="35">
        <f t="shared" ref="C28:X28" si="18">SUM(C21:C27)</f>
        <v>48653.1</v>
      </c>
      <c r="D28" s="36">
        <f t="shared" si="18"/>
        <v>31612.90321</v>
      </c>
      <c r="E28" s="35">
        <f t="shared" si="18"/>
        <v>62385.750000000007</v>
      </c>
      <c r="F28" s="37">
        <f t="shared" si="18"/>
        <v>67741.93544999999</v>
      </c>
      <c r="G28" s="38">
        <f t="shared" si="18"/>
        <v>4012.4</v>
      </c>
      <c r="H28" s="37">
        <f t="shared" si="18"/>
        <v>11290.322575</v>
      </c>
      <c r="I28" s="38">
        <f>SUM(I21:I27)</f>
        <v>6465</v>
      </c>
      <c r="J28" s="37">
        <f>SUM(J21:J27)</f>
        <v>9032.2580600000001</v>
      </c>
      <c r="K28" s="35">
        <f t="shared" si="18"/>
        <v>32271.800000000003</v>
      </c>
      <c r="L28" s="36">
        <f t="shared" si="18"/>
        <v>30935.483865999999</v>
      </c>
      <c r="M28" s="35">
        <f t="shared" si="18"/>
        <v>2284.1</v>
      </c>
      <c r="N28" s="35">
        <f t="shared" si="18"/>
        <v>7319</v>
      </c>
      <c r="O28" s="35">
        <f t="shared" si="18"/>
        <v>9603.1</v>
      </c>
      <c r="P28" s="36">
        <f t="shared" si="18"/>
        <v>6774.1935100000001</v>
      </c>
      <c r="Q28" s="35">
        <f t="shared" si="18"/>
        <v>39353.299999999996</v>
      </c>
      <c r="R28" s="36">
        <f t="shared" si="18"/>
        <v>55554.032253999998</v>
      </c>
      <c r="S28" s="35">
        <f t="shared" si="18"/>
        <v>202744.45</v>
      </c>
      <c r="T28" s="36">
        <f t="shared" si="18"/>
        <v>212941.128925</v>
      </c>
      <c r="U28" s="35">
        <f t="shared" si="18"/>
        <v>7856.8000000000011</v>
      </c>
      <c r="V28" s="36">
        <f t="shared" si="18"/>
        <v>16935.483810000002</v>
      </c>
      <c r="W28" s="35">
        <f t="shared" si="18"/>
        <v>210601.25</v>
      </c>
      <c r="X28" s="36">
        <f t="shared" si="18"/>
        <v>229876.61273499997</v>
      </c>
      <c r="Y28" s="39" t="s">
        <v>11</v>
      </c>
      <c r="Z28" s="40">
        <f>SUM(Z21:Z27)/7</f>
        <v>23.571428571428573</v>
      </c>
      <c r="AA28" s="41" t="s">
        <v>7</v>
      </c>
      <c r="AB28" s="42"/>
    </row>
    <row r="29" spans="1:28" ht="18.600000000000001" customHeight="1">
      <c r="A29" s="44">
        <f>SUM(A27+1)</f>
        <v>22</v>
      </c>
      <c r="B29" s="15" t="s">
        <v>12</v>
      </c>
      <c r="C29" s="16">
        <v>1193.8</v>
      </c>
      <c r="D29" s="17">
        <v>4516.1290300000001</v>
      </c>
      <c r="E29" s="16">
        <v>10884.9</v>
      </c>
      <c r="F29" s="248">
        <v>9677.4193500000001</v>
      </c>
      <c r="G29" s="19">
        <v>1238.5</v>
      </c>
      <c r="H29" s="18">
        <v>1612.903225</v>
      </c>
      <c r="I29" s="19">
        <v>0</v>
      </c>
      <c r="J29" s="248">
        <v>1290.32258</v>
      </c>
      <c r="K29" s="16">
        <v>0</v>
      </c>
      <c r="L29" s="246">
        <v>4419.3548380000002</v>
      </c>
      <c r="M29" s="16">
        <v>3574.2</v>
      </c>
      <c r="N29" s="281">
        <v>5202</v>
      </c>
      <c r="O29" s="19">
        <f>M29+N29</f>
        <v>8776.2000000000007</v>
      </c>
      <c r="P29" s="17">
        <v>967.74193000000002</v>
      </c>
      <c r="Q29" s="16">
        <v>7278.7</v>
      </c>
      <c r="R29" s="246">
        <v>7936.2903219999998</v>
      </c>
      <c r="S29" s="94">
        <f t="shared" ref="S29:S35" si="19">SUM(C29+E29+G29+I29+K29+O29+Q29)</f>
        <v>29372.100000000002</v>
      </c>
      <c r="T29" s="92">
        <f t="shared" ref="T29:T35" si="20">SUM(D29+F29+H29+J29+L29+P29+R29)</f>
        <v>30420.161275000002</v>
      </c>
      <c r="U29" s="16">
        <v>1314.3</v>
      </c>
      <c r="V29" s="246">
        <v>2419.3548300000002</v>
      </c>
      <c r="W29" s="113">
        <f t="shared" ref="W29:X35" si="21">SUM(S29+U29)</f>
        <v>30686.400000000001</v>
      </c>
      <c r="X29" s="114">
        <f t="shared" si="21"/>
        <v>32839.516105000002</v>
      </c>
      <c r="Y29" s="50" t="s">
        <v>92</v>
      </c>
      <c r="Z29" s="51">
        <v>26</v>
      </c>
      <c r="AA29" s="21" t="s">
        <v>7</v>
      </c>
      <c r="AB29" s="22"/>
    </row>
    <row r="30" spans="1:28" ht="18.600000000000001" customHeight="1">
      <c r="A30" s="47">
        <f t="shared" ref="A30:A35" si="22">SUM(A29+1)</f>
        <v>23</v>
      </c>
      <c r="B30" s="15" t="s">
        <v>13</v>
      </c>
      <c r="C30" s="16">
        <v>1394.5</v>
      </c>
      <c r="D30" s="17">
        <v>4516.1290300000001</v>
      </c>
      <c r="E30" s="16">
        <v>15838.9</v>
      </c>
      <c r="F30" s="248">
        <v>9677.4193500000001</v>
      </c>
      <c r="G30" s="19">
        <v>593.5</v>
      </c>
      <c r="H30" s="18">
        <v>1612.903225</v>
      </c>
      <c r="I30" s="19">
        <v>0</v>
      </c>
      <c r="J30" s="248">
        <v>1290.32258</v>
      </c>
      <c r="K30" s="16">
        <v>2740.1</v>
      </c>
      <c r="L30" s="246">
        <v>4419.3548380000002</v>
      </c>
      <c r="M30" s="20">
        <v>182.9</v>
      </c>
      <c r="N30" s="281">
        <v>3858</v>
      </c>
      <c r="O30" s="256">
        <f t="shared" ref="O30:O35" si="23">M30+N30</f>
        <v>4040.9</v>
      </c>
      <c r="P30" s="17">
        <v>967.74193000000002</v>
      </c>
      <c r="Q30" s="16">
        <v>4943.8</v>
      </c>
      <c r="R30" s="246">
        <v>7936.2903219999998</v>
      </c>
      <c r="S30" s="94">
        <f t="shared" si="19"/>
        <v>29551.7</v>
      </c>
      <c r="T30" s="92">
        <f t="shared" si="20"/>
        <v>30420.161275000002</v>
      </c>
      <c r="U30" s="16">
        <v>2779.7</v>
      </c>
      <c r="V30" s="246">
        <v>2419.3548300000002</v>
      </c>
      <c r="W30" s="113">
        <f t="shared" si="21"/>
        <v>32331.4</v>
      </c>
      <c r="X30" s="114">
        <f t="shared" si="21"/>
        <v>32839.516105000002</v>
      </c>
      <c r="Y30" s="45" t="s">
        <v>60</v>
      </c>
      <c r="Z30" s="46">
        <v>29</v>
      </c>
      <c r="AA30" s="21" t="s">
        <v>7</v>
      </c>
      <c r="AB30" s="22"/>
    </row>
    <row r="31" spans="1:28" ht="18.600000000000001" customHeight="1">
      <c r="A31" s="47">
        <f t="shared" si="22"/>
        <v>24</v>
      </c>
      <c r="B31" s="15" t="s">
        <v>14</v>
      </c>
      <c r="C31" s="16">
        <v>1782.9</v>
      </c>
      <c r="D31" s="17">
        <v>4516.1290300000001</v>
      </c>
      <c r="E31" s="16">
        <v>15817.9</v>
      </c>
      <c r="F31" s="248">
        <v>9677.4193500000001</v>
      </c>
      <c r="G31" s="19">
        <v>853.9</v>
      </c>
      <c r="H31" s="18">
        <v>1612.903225</v>
      </c>
      <c r="I31" s="19">
        <v>0</v>
      </c>
      <c r="J31" s="248">
        <v>1290.32258</v>
      </c>
      <c r="K31" s="16">
        <v>3677.4</v>
      </c>
      <c r="L31" s="246">
        <v>4419.3548380000002</v>
      </c>
      <c r="M31" s="20">
        <v>416.8</v>
      </c>
      <c r="N31" s="281">
        <v>1631</v>
      </c>
      <c r="O31" s="256">
        <f t="shared" si="23"/>
        <v>2047.8</v>
      </c>
      <c r="P31" s="17">
        <v>967.74193000000002</v>
      </c>
      <c r="Q31" s="16">
        <v>6819.5</v>
      </c>
      <c r="R31" s="246">
        <v>7936.2903219999998</v>
      </c>
      <c r="S31" s="94">
        <f t="shared" si="19"/>
        <v>30999.4</v>
      </c>
      <c r="T31" s="92">
        <f t="shared" si="20"/>
        <v>30420.161275000002</v>
      </c>
      <c r="U31" s="16">
        <v>2627.5</v>
      </c>
      <c r="V31" s="246">
        <v>2419.3548300000002</v>
      </c>
      <c r="W31" s="113">
        <f t="shared" si="21"/>
        <v>33626.9</v>
      </c>
      <c r="X31" s="114">
        <f t="shared" si="21"/>
        <v>32839.516105000002</v>
      </c>
      <c r="Y31" s="45" t="s">
        <v>60</v>
      </c>
      <c r="Z31" s="46">
        <v>27</v>
      </c>
      <c r="AA31" s="21" t="s">
        <v>7</v>
      </c>
      <c r="AB31" s="22"/>
    </row>
    <row r="32" spans="1:28" ht="18.600000000000001" customHeight="1">
      <c r="A32" s="47">
        <f t="shared" si="22"/>
        <v>25</v>
      </c>
      <c r="B32" s="15" t="s">
        <v>15</v>
      </c>
      <c r="C32" s="16">
        <v>1340.4</v>
      </c>
      <c r="D32" s="17">
        <v>4516.1290300000001</v>
      </c>
      <c r="E32" s="16">
        <v>14380</v>
      </c>
      <c r="F32" s="248">
        <v>9677.4193500000001</v>
      </c>
      <c r="G32" s="19">
        <v>697.2</v>
      </c>
      <c r="H32" s="18">
        <v>1612.903225</v>
      </c>
      <c r="I32" s="19">
        <v>0</v>
      </c>
      <c r="J32" s="248">
        <v>1290.32258</v>
      </c>
      <c r="K32" s="16">
        <v>6644.3</v>
      </c>
      <c r="L32" s="246">
        <v>4419.3548380000002</v>
      </c>
      <c r="M32" s="20">
        <v>298.39999999999998</v>
      </c>
      <c r="N32" s="126">
        <v>6131</v>
      </c>
      <c r="O32" s="256">
        <f t="shared" si="23"/>
        <v>6429.4</v>
      </c>
      <c r="P32" s="17">
        <v>967.74193000000002</v>
      </c>
      <c r="Q32" s="16">
        <v>8166.2</v>
      </c>
      <c r="R32" s="246">
        <v>7936.2903219999998</v>
      </c>
      <c r="S32" s="94">
        <f t="shared" si="19"/>
        <v>37657.499999999993</v>
      </c>
      <c r="T32" s="92">
        <f t="shared" si="20"/>
        <v>30420.161275000002</v>
      </c>
      <c r="U32" s="16">
        <v>3362.4</v>
      </c>
      <c r="V32" s="246">
        <v>2419.3548300000002</v>
      </c>
      <c r="W32" s="113">
        <f t="shared" si="21"/>
        <v>41019.899999999994</v>
      </c>
      <c r="X32" s="114">
        <f t="shared" si="21"/>
        <v>32839.516105000002</v>
      </c>
      <c r="Y32" s="45" t="s">
        <v>60</v>
      </c>
      <c r="Z32" s="46">
        <v>29</v>
      </c>
      <c r="AA32" s="21" t="s">
        <v>7</v>
      </c>
      <c r="AB32" s="22"/>
    </row>
    <row r="33" spans="1:28" ht="18.600000000000001" customHeight="1">
      <c r="A33" s="47">
        <f t="shared" si="22"/>
        <v>26</v>
      </c>
      <c r="B33" s="15" t="s">
        <v>6</v>
      </c>
      <c r="C33" s="16">
        <v>8039</v>
      </c>
      <c r="D33" s="17">
        <v>4516.1290300000001</v>
      </c>
      <c r="E33" s="16">
        <v>6076.1</v>
      </c>
      <c r="F33" s="248">
        <v>9677.4193500000001</v>
      </c>
      <c r="G33" s="19">
        <v>506.4</v>
      </c>
      <c r="H33" s="18">
        <v>1612.903225</v>
      </c>
      <c r="I33" s="19">
        <v>3840</v>
      </c>
      <c r="J33" s="248">
        <v>1290.32258</v>
      </c>
      <c r="K33" s="16">
        <v>14531.2</v>
      </c>
      <c r="L33" s="246">
        <v>4419.3548380000002</v>
      </c>
      <c r="M33" s="16">
        <v>0</v>
      </c>
      <c r="N33" s="281">
        <v>786</v>
      </c>
      <c r="O33" s="19">
        <f t="shared" si="23"/>
        <v>786</v>
      </c>
      <c r="P33" s="17">
        <v>967.74193000000002</v>
      </c>
      <c r="Q33" s="16">
        <v>10201.6</v>
      </c>
      <c r="R33" s="246">
        <v>7936.2903219999998</v>
      </c>
      <c r="S33" s="94">
        <f t="shared" si="19"/>
        <v>43980.299999999996</v>
      </c>
      <c r="T33" s="92">
        <f t="shared" si="20"/>
        <v>30420.161275000002</v>
      </c>
      <c r="U33" s="16">
        <v>641.79999999999995</v>
      </c>
      <c r="V33" s="246">
        <v>2419.3548300000002</v>
      </c>
      <c r="W33" s="113">
        <f t="shared" si="21"/>
        <v>44622.1</v>
      </c>
      <c r="X33" s="114">
        <f t="shared" si="21"/>
        <v>32839.516105000002</v>
      </c>
      <c r="Y33" s="45" t="s">
        <v>91</v>
      </c>
      <c r="Z33" s="46">
        <v>28</v>
      </c>
      <c r="AA33" s="21" t="s">
        <v>7</v>
      </c>
      <c r="AB33" s="22"/>
    </row>
    <row r="34" spans="1:28" ht="18.600000000000001" customHeight="1">
      <c r="A34" s="23">
        <f t="shared" si="22"/>
        <v>27</v>
      </c>
      <c r="B34" s="24" t="s">
        <v>8</v>
      </c>
      <c r="C34" s="25">
        <v>3963.4</v>
      </c>
      <c r="D34" s="26">
        <v>4516.1290300000001</v>
      </c>
      <c r="E34" s="25">
        <v>14476.2</v>
      </c>
      <c r="F34" s="27">
        <v>9677.4193500000001</v>
      </c>
      <c r="G34" s="28">
        <v>611.6</v>
      </c>
      <c r="H34" s="27">
        <v>1612.903225</v>
      </c>
      <c r="I34" s="28">
        <v>2340</v>
      </c>
      <c r="J34" s="27">
        <v>1290.32258</v>
      </c>
      <c r="K34" s="25">
        <v>14321.8</v>
      </c>
      <c r="L34" s="26">
        <v>4419.3548380000002</v>
      </c>
      <c r="M34" s="25">
        <v>118</v>
      </c>
      <c r="N34" s="28">
        <v>571</v>
      </c>
      <c r="O34" s="28">
        <f t="shared" si="23"/>
        <v>689</v>
      </c>
      <c r="P34" s="26">
        <v>967.74193000000002</v>
      </c>
      <c r="Q34" s="25">
        <v>9875.9</v>
      </c>
      <c r="R34" s="26">
        <v>7936.2903219999998</v>
      </c>
      <c r="S34" s="188">
        <f t="shared" si="19"/>
        <v>46277.9</v>
      </c>
      <c r="T34" s="93">
        <f t="shared" si="20"/>
        <v>30420.161275000002</v>
      </c>
      <c r="U34" s="25">
        <v>0</v>
      </c>
      <c r="V34" s="26">
        <v>2419.3548300000002</v>
      </c>
      <c r="W34" s="95">
        <f t="shared" si="21"/>
        <v>46277.9</v>
      </c>
      <c r="X34" s="98">
        <f t="shared" si="21"/>
        <v>32839.516105000002</v>
      </c>
      <c r="Y34" s="29" t="s">
        <v>65</v>
      </c>
      <c r="Z34" s="30">
        <v>25</v>
      </c>
      <c r="AA34" s="31" t="s">
        <v>7</v>
      </c>
      <c r="AB34" s="32"/>
    </row>
    <row r="35" spans="1:28" ht="18.600000000000001" customHeight="1">
      <c r="A35" s="23">
        <f t="shared" si="22"/>
        <v>28</v>
      </c>
      <c r="B35" s="24" t="s">
        <v>9</v>
      </c>
      <c r="C35" s="25">
        <v>1900.5</v>
      </c>
      <c r="D35" s="26">
        <v>4516.1290300000001</v>
      </c>
      <c r="E35" s="25">
        <v>15900.6</v>
      </c>
      <c r="F35" s="27">
        <v>9677.4193500000001</v>
      </c>
      <c r="G35" s="28">
        <v>672.1</v>
      </c>
      <c r="H35" s="27">
        <v>1612.903225</v>
      </c>
      <c r="I35" s="28">
        <v>0</v>
      </c>
      <c r="J35" s="27">
        <v>1290.32258</v>
      </c>
      <c r="K35" s="25">
        <v>6972.4</v>
      </c>
      <c r="L35" s="26">
        <v>4419.3548380000002</v>
      </c>
      <c r="M35" s="25">
        <v>0</v>
      </c>
      <c r="N35" s="28">
        <v>0</v>
      </c>
      <c r="O35" s="28">
        <f t="shared" si="23"/>
        <v>0</v>
      </c>
      <c r="P35" s="26">
        <v>967.74193000000002</v>
      </c>
      <c r="Q35" s="25">
        <v>3590.4</v>
      </c>
      <c r="R35" s="26">
        <v>7936.2903219999998</v>
      </c>
      <c r="S35" s="188">
        <f t="shared" si="19"/>
        <v>29036</v>
      </c>
      <c r="T35" s="93">
        <f t="shared" si="20"/>
        <v>30420.161275000002</v>
      </c>
      <c r="U35" s="25">
        <v>1203.4000000000001</v>
      </c>
      <c r="V35" s="26">
        <v>2419.3548300000002</v>
      </c>
      <c r="W35" s="95">
        <f t="shared" si="21"/>
        <v>30239.4</v>
      </c>
      <c r="X35" s="98">
        <f t="shared" si="21"/>
        <v>32839.516105000002</v>
      </c>
      <c r="Y35" s="29" t="s">
        <v>68</v>
      </c>
      <c r="Z35" s="30">
        <v>26</v>
      </c>
      <c r="AA35" s="31" t="s">
        <v>7</v>
      </c>
      <c r="AB35" s="32"/>
    </row>
    <row r="36" spans="1:28" ht="18.600000000000001" customHeight="1">
      <c r="A36" s="33" t="s">
        <v>10</v>
      </c>
      <c r="B36" s="34">
        <f>SUM(B28+1)</f>
        <v>34</v>
      </c>
      <c r="C36" s="35">
        <f t="shared" ref="C36:X36" si="24">SUM(C29:C35)</f>
        <v>19614.5</v>
      </c>
      <c r="D36" s="36">
        <f t="shared" si="24"/>
        <v>31612.90321</v>
      </c>
      <c r="E36" s="35">
        <f t="shared" si="24"/>
        <v>93374.6</v>
      </c>
      <c r="F36" s="37">
        <f t="shared" si="24"/>
        <v>67741.93544999999</v>
      </c>
      <c r="G36" s="38">
        <f t="shared" si="24"/>
        <v>5173.2000000000007</v>
      </c>
      <c r="H36" s="37">
        <f t="shared" si="24"/>
        <v>11290.322575</v>
      </c>
      <c r="I36" s="38">
        <f>SUM(I29:I35)</f>
        <v>6180</v>
      </c>
      <c r="J36" s="37">
        <f>SUM(J29:J35)</f>
        <v>9032.2580600000001</v>
      </c>
      <c r="K36" s="35">
        <f t="shared" si="24"/>
        <v>48887.200000000004</v>
      </c>
      <c r="L36" s="36">
        <f t="shared" si="24"/>
        <v>30935.483865999999</v>
      </c>
      <c r="M36" s="35">
        <f t="shared" si="24"/>
        <v>4590.2999999999993</v>
      </c>
      <c r="N36" s="35">
        <f>SUM(N29:N35)</f>
        <v>18179</v>
      </c>
      <c r="O36" s="35">
        <f>SUM(O29:O35)</f>
        <v>22769.3</v>
      </c>
      <c r="P36" s="36">
        <f t="shared" si="24"/>
        <v>6774.1935100000001</v>
      </c>
      <c r="Q36" s="35">
        <f t="shared" si="24"/>
        <v>50876.100000000006</v>
      </c>
      <c r="R36" s="36">
        <f t="shared" si="24"/>
        <v>55554.032253999998</v>
      </c>
      <c r="S36" s="35">
        <f t="shared" si="24"/>
        <v>246874.9</v>
      </c>
      <c r="T36" s="36">
        <f t="shared" si="24"/>
        <v>212941.128925</v>
      </c>
      <c r="U36" s="35">
        <f t="shared" si="24"/>
        <v>11929.099999999999</v>
      </c>
      <c r="V36" s="36">
        <f t="shared" si="24"/>
        <v>16935.483810000002</v>
      </c>
      <c r="W36" s="35">
        <f t="shared" si="24"/>
        <v>258804</v>
      </c>
      <c r="X36" s="36">
        <f t="shared" si="24"/>
        <v>229876.61273499997</v>
      </c>
      <c r="Y36" s="39" t="s">
        <v>11</v>
      </c>
      <c r="Z36" s="40">
        <f>SUM(Z29:Z35)/7</f>
        <v>27.142857142857142</v>
      </c>
      <c r="AA36" s="41" t="s">
        <v>7</v>
      </c>
      <c r="AB36" s="42"/>
    </row>
    <row r="37" spans="1:28" ht="18.600000000000001" customHeight="1">
      <c r="A37" s="47">
        <f>SUM(A35+1)</f>
        <v>29</v>
      </c>
      <c r="B37" s="15" t="s">
        <v>12</v>
      </c>
      <c r="C37" s="16">
        <v>1209.7</v>
      </c>
      <c r="D37" s="17">
        <v>4516.1290300000001</v>
      </c>
      <c r="E37" s="16">
        <v>8793.7000000000007</v>
      </c>
      <c r="F37" s="248">
        <v>9677.4193500000001</v>
      </c>
      <c r="G37" s="19">
        <v>604.5</v>
      </c>
      <c r="H37" s="18">
        <v>1612.903225</v>
      </c>
      <c r="I37" s="19">
        <v>0</v>
      </c>
      <c r="J37" s="248">
        <v>1290.32258</v>
      </c>
      <c r="K37" s="16">
        <v>790</v>
      </c>
      <c r="L37" s="246">
        <v>4419.3548380000002</v>
      </c>
      <c r="M37" s="16">
        <v>1370.1</v>
      </c>
      <c r="N37" s="256">
        <v>957</v>
      </c>
      <c r="O37" s="19">
        <f t="shared" ref="O37:O39" si="25">M37+N37</f>
        <v>2327.1</v>
      </c>
      <c r="P37" s="17">
        <v>967.74193000000002</v>
      </c>
      <c r="Q37" s="16">
        <v>3626.2</v>
      </c>
      <c r="R37" s="246">
        <v>7936.2903219999998</v>
      </c>
      <c r="S37" s="94">
        <f t="shared" ref="S37:S39" si="26">SUM(C37+E37+G37+I37+K37+O37+Q37)</f>
        <v>17351.2</v>
      </c>
      <c r="T37" s="92">
        <f>SUM(D37+F37+H37+J37+L37+P37+R37)</f>
        <v>30420.161275000002</v>
      </c>
      <c r="U37" s="16">
        <v>1912.1</v>
      </c>
      <c r="V37" s="246">
        <v>2419.3548300000002</v>
      </c>
      <c r="W37" s="113">
        <f t="shared" ref="W37:X39" si="27">SUM(S37+U37)</f>
        <v>19263.3</v>
      </c>
      <c r="X37" s="114">
        <f t="shared" si="27"/>
        <v>32839.516105000002</v>
      </c>
      <c r="Y37" s="45" t="s">
        <v>60</v>
      </c>
      <c r="Z37" s="46">
        <v>27</v>
      </c>
      <c r="AA37" s="21" t="s">
        <v>7</v>
      </c>
      <c r="AB37" s="22"/>
    </row>
    <row r="38" spans="1:28" ht="18.600000000000001" customHeight="1">
      <c r="A38" s="47">
        <v>30</v>
      </c>
      <c r="B38" s="15" t="s">
        <v>13</v>
      </c>
      <c r="C38" s="16">
        <v>5789.3</v>
      </c>
      <c r="D38" s="17">
        <v>4516.1290300000001</v>
      </c>
      <c r="E38" s="16">
        <v>5525.6</v>
      </c>
      <c r="F38" s="248">
        <v>9677.4193500000001</v>
      </c>
      <c r="G38" s="19">
        <v>539.79999999999995</v>
      </c>
      <c r="H38" s="18">
        <v>1612.903225</v>
      </c>
      <c r="I38" s="19">
        <v>0</v>
      </c>
      <c r="J38" s="248">
        <v>1290.32258</v>
      </c>
      <c r="K38" s="16">
        <v>1618</v>
      </c>
      <c r="L38" s="246">
        <v>4419.3548380000002</v>
      </c>
      <c r="M38" s="20">
        <v>1526.8</v>
      </c>
      <c r="N38" s="256">
        <v>6507</v>
      </c>
      <c r="O38" s="256">
        <f t="shared" si="25"/>
        <v>8033.8</v>
      </c>
      <c r="P38" s="17">
        <v>967.74193000000002</v>
      </c>
      <c r="Q38" s="16">
        <v>5853.3</v>
      </c>
      <c r="R38" s="246">
        <v>7936.2903219999998</v>
      </c>
      <c r="S38" s="94">
        <f t="shared" si="26"/>
        <v>27359.8</v>
      </c>
      <c r="T38" s="92">
        <f>SUM(D38+F38+H38+J38+L38+P38+R38)</f>
        <v>30420.161275000002</v>
      </c>
      <c r="U38" s="16">
        <v>946</v>
      </c>
      <c r="V38" s="246">
        <v>2419.3548300000002</v>
      </c>
      <c r="W38" s="113">
        <f t="shared" si="27"/>
        <v>28305.8</v>
      </c>
      <c r="X38" s="114">
        <f t="shared" si="27"/>
        <v>32839.516105000002</v>
      </c>
      <c r="Y38" s="45" t="s">
        <v>60</v>
      </c>
      <c r="Z38" s="46">
        <v>26</v>
      </c>
      <c r="AA38" s="21" t="s">
        <v>7</v>
      </c>
      <c r="AB38" s="22"/>
    </row>
    <row r="39" spans="1:28" ht="18.600000000000001" customHeight="1">
      <c r="A39" s="47">
        <v>31</v>
      </c>
      <c r="B39" s="15" t="s">
        <v>14</v>
      </c>
      <c r="C39" s="16">
        <v>8708.6</v>
      </c>
      <c r="D39" s="17">
        <v>4516.1290300000001</v>
      </c>
      <c r="E39" s="16">
        <v>851.4</v>
      </c>
      <c r="F39" s="248">
        <v>9677.4193500000001</v>
      </c>
      <c r="G39" s="19">
        <v>370.7</v>
      </c>
      <c r="H39" s="18">
        <v>1612.903225</v>
      </c>
      <c r="I39" s="19">
        <v>0</v>
      </c>
      <c r="J39" s="248">
        <v>1290.32258</v>
      </c>
      <c r="K39" s="16">
        <v>1689.5</v>
      </c>
      <c r="L39" s="246">
        <v>4419.3548380000002</v>
      </c>
      <c r="M39" s="20">
        <v>425.3</v>
      </c>
      <c r="N39" s="256">
        <v>6337</v>
      </c>
      <c r="O39" s="256">
        <f t="shared" si="25"/>
        <v>6762.3</v>
      </c>
      <c r="P39" s="17">
        <v>967.74193000000002</v>
      </c>
      <c r="Q39" s="16">
        <v>4068.6</v>
      </c>
      <c r="R39" s="246">
        <v>7936.2903219999998</v>
      </c>
      <c r="S39" s="94">
        <f t="shared" si="26"/>
        <v>22451.1</v>
      </c>
      <c r="T39" s="92">
        <f>SUM(D39+F39+H39+J39+L39+P39+R39)</f>
        <v>30420.161275000002</v>
      </c>
      <c r="U39" s="16">
        <v>0</v>
      </c>
      <c r="V39" s="246">
        <v>2419.3548300000002</v>
      </c>
      <c r="W39" s="113">
        <f t="shared" si="27"/>
        <v>22451.1</v>
      </c>
      <c r="X39" s="114">
        <f t="shared" si="27"/>
        <v>32839.516105000002</v>
      </c>
      <c r="Y39" s="45" t="s">
        <v>59</v>
      </c>
      <c r="Z39" s="46">
        <v>22</v>
      </c>
      <c r="AA39" s="21" t="s">
        <v>7</v>
      </c>
      <c r="AB39" s="22"/>
    </row>
    <row r="40" spans="1:28" ht="19.149999999999999" customHeight="1" thickBot="1">
      <c r="A40" s="33" t="s">
        <v>10</v>
      </c>
      <c r="B40" s="34">
        <f>SUM(B36+1)</f>
        <v>35</v>
      </c>
      <c r="C40" s="35">
        <f t="shared" ref="C40:X40" si="28">SUM(C37:C39)</f>
        <v>15707.6</v>
      </c>
      <c r="D40" s="36">
        <f t="shared" si="28"/>
        <v>13548.38709</v>
      </c>
      <c r="E40" s="35">
        <f t="shared" si="28"/>
        <v>15170.7</v>
      </c>
      <c r="F40" s="36">
        <f t="shared" si="28"/>
        <v>29032.25805</v>
      </c>
      <c r="G40" s="35">
        <f t="shared" si="28"/>
        <v>1515</v>
      </c>
      <c r="H40" s="36">
        <f t="shared" si="28"/>
        <v>4838.7096750000001</v>
      </c>
      <c r="I40" s="35">
        <f>SUM(I37:I39)</f>
        <v>0</v>
      </c>
      <c r="J40" s="36">
        <f>SUM(J37:J39)</f>
        <v>3870.96774</v>
      </c>
      <c r="K40" s="35">
        <f t="shared" si="28"/>
        <v>4097.5</v>
      </c>
      <c r="L40" s="36">
        <f t="shared" si="28"/>
        <v>13258.064514000002</v>
      </c>
      <c r="M40" s="35">
        <f>SUM(M37:M39)</f>
        <v>3322.2</v>
      </c>
      <c r="N40" s="35">
        <f t="shared" ref="N40" si="29">SUM(N37:N39)</f>
        <v>13801</v>
      </c>
      <c r="O40" s="35">
        <f>SUM(O37:O39)</f>
        <v>17123.2</v>
      </c>
      <c r="P40" s="35">
        <f>SUM(P37:P39)</f>
        <v>2903.22579</v>
      </c>
      <c r="Q40" s="35">
        <f t="shared" si="28"/>
        <v>13548.1</v>
      </c>
      <c r="R40" s="36">
        <f t="shared" si="28"/>
        <v>23808.870965999999</v>
      </c>
      <c r="S40" s="35">
        <f t="shared" si="28"/>
        <v>67162.100000000006</v>
      </c>
      <c r="T40" s="36">
        <f>SUM(T37:T39)</f>
        <v>91260.483825000003</v>
      </c>
      <c r="U40" s="35">
        <f>SUM(U37:U39)</f>
        <v>2858.1</v>
      </c>
      <c r="V40" s="36">
        <f t="shared" si="28"/>
        <v>7258.0644900000007</v>
      </c>
      <c r="W40" s="35">
        <f t="shared" si="28"/>
        <v>70020.2</v>
      </c>
      <c r="X40" s="36">
        <f t="shared" si="28"/>
        <v>98518.548315000007</v>
      </c>
      <c r="Y40" s="39" t="s">
        <v>11</v>
      </c>
      <c r="Z40" s="40">
        <f>SUM(Z37:Z39)/2</f>
        <v>37.5</v>
      </c>
      <c r="AA40" s="41" t="s">
        <v>7</v>
      </c>
      <c r="AB40" s="42"/>
    </row>
    <row r="41" spans="1:28" ht="19.149999999999999" customHeight="1">
      <c r="A41" s="179" t="s">
        <v>16</v>
      </c>
      <c r="B41" s="131"/>
      <c r="C41" s="119">
        <f>SUM(C12+C20+C28+C36+C40)</f>
        <v>127191.75</v>
      </c>
      <c r="D41" s="119">
        <f t="shared" ref="D41:R41" si="30">SUM(D12+D20+D28+D36+D40)</f>
        <v>139999.99992999999</v>
      </c>
      <c r="E41" s="119">
        <f>SUM(E12+E20+E28+E36+E40)</f>
        <v>393271.65000000008</v>
      </c>
      <c r="F41" s="119">
        <f t="shared" si="30"/>
        <v>299999.99984999996</v>
      </c>
      <c r="G41" s="119">
        <f t="shared" si="30"/>
        <v>22338.799999999999</v>
      </c>
      <c r="H41" s="119">
        <f t="shared" si="30"/>
        <v>49999.999974999999</v>
      </c>
      <c r="I41" s="119">
        <f t="shared" si="30"/>
        <v>27698</v>
      </c>
      <c r="J41" s="119">
        <f t="shared" si="30"/>
        <v>39999.999980000001</v>
      </c>
      <c r="K41" s="119">
        <f t="shared" si="30"/>
        <v>151068</v>
      </c>
      <c r="L41" s="119">
        <f t="shared" si="30"/>
        <v>136999.99997800001</v>
      </c>
      <c r="M41" s="119">
        <f>SUM(M12+M20+M28+M36+M40)</f>
        <v>10562.099999999999</v>
      </c>
      <c r="N41" s="275">
        <f>SUM(N12+N20+N28+N36+N40)</f>
        <v>47284</v>
      </c>
      <c r="O41" s="275">
        <f>M41+N41</f>
        <v>57846.1</v>
      </c>
      <c r="P41" s="120">
        <f>P12+P20+P28+P36+P40</f>
        <v>29999.999830000001</v>
      </c>
      <c r="Q41" s="119">
        <f t="shared" si="30"/>
        <v>201685.85</v>
      </c>
      <c r="R41" s="119">
        <f t="shared" si="30"/>
        <v>246024.99998199998</v>
      </c>
      <c r="S41" s="119">
        <f t="shared" ref="S41:X41" si="31">SUM(S12+S20+S28+S36+S40)</f>
        <v>981100.14999999991</v>
      </c>
      <c r="T41" s="120">
        <f t="shared" si="31"/>
        <v>943024.99952499999</v>
      </c>
      <c r="U41" s="119">
        <f t="shared" si="31"/>
        <v>84571.4</v>
      </c>
      <c r="V41" s="120">
        <f t="shared" si="31"/>
        <v>74999.99973000001</v>
      </c>
      <c r="W41" s="119">
        <f t="shared" si="31"/>
        <v>1065671.55</v>
      </c>
      <c r="X41" s="120">
        <f t="shared" si="31"/>
        <v>1018024.9992549999</v>
      </c>
      <c r="Y41" s="130" t="s">
        <v>16</v>
      </c>
      <c r="Z41" s="105"/>
      <c r="AA41" s="106"/>
      <c r="AB41" s="107"/>
    </row>
    <row r="42" spans="1:28" ht="19.5" customHeight="1" thickBot="1">
      <c r="A42" s="181" t="s">
        <v>28</v>
      </c>
      <c r="B42" s="182"/>
      <c r="C42" s="68">
        <f t="shared" ref="C42:X42" si="32">C41/31</f>
        <v>4102.9596774193551</v>
      </c>
      <c r="D42" s="69">
        <f t="shared" si="32"/>
        <v>4516.1290300000001</v>
      </c>
      <c r="E42" s="68">
        <f t="shared" si="32"/>
        <v>12686.182258064518</v>
      </c>
      <c r="F42" s="69">
        <f t="shared" si="32"/>
        <v>9677.4193499999983</v>
      </c>
      <c r="G42" s="68">
        <f t="shared" si="32"/>
        <v>720.60645161290324</v>
      </c>
      <c r="H42" s="69">
        <f t="shared" si="32"/>
        <v>1612.903225</v>
      </c>
      <c r="I42" s="68">
        <f>I41/31</f>
        <v>893.48387096774195</v>
      </c>
      <c r="J42" s="69">
        <f>J41/31</f>
        <v>1290.32258</v>
      </c>
      <c r="K42" s="68">
        <f t="shared" si="32"/>
        <v>4873.1612903225805</v>
      </c>
      <c r="L42" s="69">
        <f t="shared" si="32"/>
        <v>4419.3548380000002</v>
      </c>
      <c r="M42" s="69">
        <f t="shared" si="32"/>
        <v>340.71290322580643</v>
      </c>
      <c r="N42" s="69">
        <f t="shared" si="32"/>
        <v>1525.2903225806451</v>
      </c>
      <c r="O42" s="69">
        <f t="shared" si="32"/>
        <v>1866.0032258064516</v>
      </c>
      <c r="P42" s="69">
        <f t="shared" si="32"/>
        <v>967.74193000000002</v>
      </c>
      <c r="Q42" s="68">
        <f t="shared" si="32"/>
        <v>6505.9951612903224</v>
      </c>
      <c r="R42" s="69">
        <f t="shared" si="32"/>
        <v>7936.2903219999989</v>
      </c>
      <c r="S42" s="68">
        <f t="shared" si="32"/>
        <v>31648.391935483869</v>
      </c>
      <c r="T42" s="69">
        <f t="shared" si="32"/>
        <v>30420.161274999999</v>
      </c>
      <c r="U42" s="68">
        <f t="shared" si="32"/>
        <v>2728.1096774193547</v>
      </c>
      <c r="V42" s="69">
        <f t="shared" si="32"/>
        <v>2419.3548300000002</v>
      </c>
      <c r="W42" s="68">
        <f t="shared" si="32"/>
        <v>34376.50161290323</v>
      </c>
      <c r="X42" s="69">
        <f t="shared" si="32"/>
        <v>32839.516104999995</v>
      </c>
      <c r="Y42" s="72" t="s">
        <v>17</v>
      </c>
      <c r="Z42" s="102"/>
      <c r="AA42" s="103"/>
      <c r="AB42" s="104"/>
    </row>
    <row r="43" spans="1:28" ht="20.100000000000001" customHeight="1">
      <c r="A43" s="75" t="s">
        <v>18</v>
      </c>
      <c r="B43" s="76"/>
      <c r="C43" s="77">
        <f>SUM(C41-D41)</f>
        <v>-12808.249929999991</v>
      </c>
      <c r="D43" s="78"/>
      <c r="E43" s="77">
        <f>SUM(E41-F41)</f>
        <v>93271.650150000118</v>
      </c>
      <c r="F43" s="78"/>
      <c r="G43" s="77">
        <f>SUM(G41-H41)</f>
        <v>-27661.199975</v>
      </c>
      <c r="H43" s="78"/>
      <c r="I43" s="77">
        <f>SUM(I41-J41)</f>
        <v>-12301.999980000001</v>
      </c>
      <c r="J43" s="78"/>
      <c r="K43" s="77">
        <f>SUM(K41-L41)</f>
        <v>14068.000021999993</v>
      </c>
      <c r="L43" s="77"/>
      <c r="M43" s="77"/>
      <c r="N43" s="286"/>
      <c r="O43" s="286"/>
      <c r="P43" s="77">
        <f>SUM(O41-P41)</f>
        <v>27846.100169999998</v>
      </c>
      <c r="Q43" s="77">
        <f>SUM(Q41-R41)</f>
        <v>-44339.149981999974</v>
      </c>
      <c r="R43" s="78"/>
      <c r="S43" s="100">
        <f>SUM(S41-T41)</f>
        <v>38075.150474999915</v>
      </c>
      <c r="T43" s="78"/>
      <c r="U43" s="77">
        <f>SUM(U41-V41)</f>
        <v>9571.4002699999837</v>
      </c>
      <c r="V43" s="78"/>
      <c r="W43" s="115">
        <f>SUM(W41-X41)</f>
        <v>47646.550745000131</v>
      </c>
      <c r="X43" s="116"/>
      <c r="AA43" s="2"/>
      <c r="AB43" s="2"/>
    </row>
    <row r="44" spans="1:28" ht="20.100000000000001" customHeight="1" thickBot="1">
      <c r="A44" s="79" t="s">
        <v>19</v>
      </c>
      <c r="B44" s="80"/>
      <c r="C44" s="99">
        <f>SUM(100/D41*C41)</f>
        <v>90.85125004542563</v>
      </c>
      <c r="D44" s="81"/>
      <c r="E44" s="99">
        <f>SUM(100/F41*E41)</f>
        <v>131.0905500655453</v>
      </c>
      <c r="F44" s="81"/>
      <c r="G44" s="99">
        <f>SUM(100/H41*G41)</f>
        <v>44.677600022338801</v>
      </c>
      <c r="H44" s="81"/>
      <c r="I44" s="99">
        <f>SUM(100/J41*I41)</f>
        <v>69.245000034622507</v>
      </c>
      <c r="J44" s="81"/>
      <c r="K44" s="99">
        <f>SUM(100/L41*K41)</f>
        <v>110.2686131563935</v>
      </c>
      <c r="L44" s="99"/>
      <c r="M44" s="99">
        <f t="shared" ref="M44:O44" si="33">SUM(100/N41*M41)</f>
        <v>22.337577193130869</v>
      </c>
      <c r="N44" s="99">
        <f t="shared" si="33"/>
        <v>81.741033535536531</v>
      </c>
      <c r="O44" s="99">
        <f t="shared" si="33"/>
        <v>192.82033442598188</v>
      </c>
      <c r="P44" s="99"/>
      <c r="Q44" s="99">
        <f>SUM(100/R41*Q41)</f>
        <v>81.977786816281281</v>
      </c>
      <c r="R44" s="81"/>
      <c r="S44" s="101">
        <f>SUM(100/T41*S41)</f>
        <v>104.03755473016922</v>
      </c>
      <c r="T44" s="81"/>
      <c r="U44" s="99">
        <f>SUM(100/V41*U41)</f>
        <v>112.76186707260936</v>
      </c>
      <c r="V44" s="81"/>
      <c r="W44" s="117">
        <f>SUM(100/X41*W41)</f>
        <v>104.68029280026211</v>
      </c>
      <c r="X44" s="118"/>
      <c r="AA44" s="2"/>
      <c r="AB44" s="2"/>
    </row>
    <row r="45" spans="1:28">
      <c r="N45" s="260"/>
    </row>
    <row r="46" spans="1:28">
      <c r="N46" s="260"/>
    </row>
    <row r="47" spans="1:28">
      <c r="N47" s="260"/>
    </row>
    <row r="48" spans="1:28">
      <c r="N48" s="260"/>
    </row>
    <row r="49" spans="14:14">
      <c r="N49" s="260"/>
    </row>
    <row r="50" spans="14:14">
      <c r="N50" s="260"/>
    </row>
    <row r="51" spans="14:14">
      <c r="N51" s="260"/>
    </row>
    <row r="52" spans="14:14">
      <c r="N52" s="260"/>
    </row>
    <row r="53" spans="14:14">
      <c r="N53" s="260"/>
    </row>
    <row r="54" spans="14:14">
      <c r="N54" s="260"/>
    </row>
    <row r="55" spans="14:14">
      <c r="N55" s="260"/>
    </row>
    <row r="56" spans="14:14">
      <c r="N56" s="260"/>
    </row>
    <row r="57" spans="14:14">
      <c r="N57" s="260"/>
    </row>
    <row r="58" spans="14:14">
      <c r="N58" s="260"/>
    </row>
    <row r="59" spans="14:14">
      <c r="N59" s="260"/>
    </row>
    <row r="60" spans="14:14">
      <c r="N60" s="260"/>
    </row>
    <row r="61" spans="14:14">
      <c r="N61" s="260"/>
    </row>
    <row r="62" spans="14:14">
      <c r="N62" s="260"/>
    </row>
    <row r="63" spans="14:14">
      <c r="N63" s="260"/>
    </row>
    <row r="64" spans="14:14">
      <c r="N64" s="260"/>
    </row>
    <row r="65" spans="14:14">
      <c r="N65" s="260"/>
    </row>
    <row r="66" spans="14:14">
      <c r="N66" s="260"/>
    </row>
    <row r="67" spans="14:14">
      <c r="N67" s="260"/>
    </row>
    <row r="68" spans="14:14">
      <c r="N68" s="260"/>
    </row>
    <row r="69" spans="14:14">
      <c r="N69" s="260"/>
    </row>
    <row r="70" spans="14:14">
      <c r="N70" s="260"/>
    </row>
    <row r="71" spans="14:14">
      <c r="N71" s="260"/>
    </row>
    <row r="72" spans="14:14">
      <c r="N72" s="260"/>
    </row>
    <row r="73" spans="14:14">
      <c r="N73" s="260"/>
    </row>
    <row r="74" spans="14:14">
      <c r="N74" s="260"/>
    </row>
    <row r="75" spans="14:14">
      <c r="N75" s="260"/>
    </row>
    <row r="76" spans="14:14">
      <c r="N76" s="260"/>
    </row>
    <row r="77" spans="14:14">
      <c r="N77" s="260"/>
    </row>
    <row r="78" spans="14:14">
      <c r="N78" s="260"/>
    </row>
    <row r="79" spans="14:14">
      <c r="N79" s="260"/>
    </row>
    <row r="80" spans="14:14">
      <c r="N80" s="260"/>
    </row>
    <row r="81" spans="14:14">
      <c r="N81" s="260"/>
    </row>
    <row r="82" spans="14:14">
      <c r="N82" s="260"/>
    </row>
    <row r="83" spans="14:14">
      <c r="N83" s="260"/>
    </row>
    <row r="84" spans="14:14">
      <c r="N84" s="260"/>
    </row>
    <row r="85" spans="14:14">
      <c r="N85" s="260"/>
    </row>
    <row r="86" spans="14:14">
      <c r="N86" s="260"/>
    </row>
    <row r="87" spans="14:14">
      <c r="N87" s="260"/>
    </row>
    <row r="88" spans="14:14">
      <c r="N88" s="260"/>
    </row>
    <row r="89" spans="14:14">
      <c r="N89" s="260"/>
    </row>
    <row r="90" spans="14:14">
      <c r="N90" s="260"/>
    </row>
    <row r="91" spans="14:14">
      <c r="N91" s="260"/>
    </row>
    <row r="92" spans="14:14">
      <c r="N92" s="260"/>
    </row>
    <row r="93" spans="14:14">
      <c r="N93" s="260"/>
    </row>
    <row r="94" spans="14:14">
      <c r="N94" s="260"/>
    </row>
    <row r="95" spans="14:14">
      <c r="N95" s="260"/>
    </row>
    <row r="96" spans="14:14">
      <c r="N96" s="260"/>
    </row>
    <row r="97" spans="14:14">
      <c r="N97" s="260"/>
    </row>
    <row r="98" spans="14:14">
      <c r="N98" s="260"/>
    </row>
    <row r="99" spans="14:14">
      <c r="N99" s="260"/>
    </row>
    <row r="100" spans="14:14">
      <c r="N100" s="260"/>
    </row>
    <row r="101" spans="14:14">
      <c r="N101" s="260"/>
    </row>
    <row r="102" spans="14:14">
      <c r="N102" s="260"/>
    </row>
    <row r="103" spans="14:14">
      <c r="N103" s="260"/>
    </row>
    <row r="104" spans="14:14">
      <c r="N104" s="260"/>
    </row>
    <row r="105" spans="14:14">
      <c r="N105" s="260"/>
    </row>
    <row r="106" spans="14:14">
      <c r="N106" s="260"/>
    </row>
    <row r="107" spans="14:14">
      <c r="N107" s="260"/>
    </row>
    <row r="108" spans="14:14">
      <c r="N108" s="260"/>
    </row>
    <row r="109" spans="14:14">
      <c r="N109" s="260"/>
    </row>
    <row r="110" spans="14:14">
      <c r="N110" s="260"/>
    </row>
    <row r="111" spans="14:14">
      <c r="N111" s="260"/>
    </row>
    <row r="112" spans="14:14">
      <c r="N112" s="260"/>
    </row>
    <row r="113" spans="14:14">
      <c r="N113" s="260"/>
    </row>
    <row r="114" spans="14:14">
      <c r="N114" s="260"/>
    </row>
    <row r="115" spans="14:14">
      <c r="N115" s="260"/>
    </row>
    <row r="116" spans="14:14">
      <c r="N116" s="260"/>
    </row>
    <row r="117" spans="14:14">
      <c r="N117" s="260"/>
    </row>
    <row r="118" spans="14:14">
      <c r="N118" s="260"/>
    </row>
    <row r="119" spans="14:14">
      <c r="N119" s="260"/>
    </row>
    <row r="120" spans="14:14">
      <c r="N120" s="260"/>
    </row>
    <row r="121" spans="14:14">
      <c r="N121" s="260"/>
    </row>
    <row r="122" spans="14:14">
      <c r="N122" s="260"/>
    </row>
    <row r="123" spans="14:14">
      <c r="N123" s="260"/>
    </row>
    <row r="124" spans="14:14">
      <c r="N124" s="260"/>
    </row>
    <row r="125" spans="14:14">
      <c r="N125" s="260"/>
    </row>
    <row r="126" spans="14:14">
      <c r="N126" s="260"/>
    </row>
    <row r="127" spans="14:14">
      <c r="N127" s="260"/>
    </row>
    <row r="128" spans="14:14">
      <c r="N128" s="260"/>
    </row>
    <row r="129" spans="14:14">
      <c r="N129" s="260"/>
    </row>
    <row r="130" spans="14:14">
      <c r="N130" s="260"/>
    </row>
    <row r="131" spans="14:14">
      <c r="N131" s="260"/>
    </row>
    <row r="132" spans="14:14">
      <c r="N132" s="260"/>
    </row>
    <row r="133" spans="14:14">
      <c r="N133" s="260"/>
    </row>
    <row r="134" spans="14:14">
      <c r="N134" s="260"/>
    </row>
    <row r="135" spans="14:14">
      <c r="N135" s="260"/>
    </row>
    <row r="136" spans="14:14">
      <c r="N136" s="260"/>
    </row>
    <row r="137" spans="14:14">
      <c r="N137" s="260"/>
    </row>
    <row r="138" spans="14:14">
      <c r="N138" s="260"/>
    </row>
    <row r="139" spans="14:14">
      <c r="N139" s="260"/>
    </row>
    <row r="140" spans="14:14">
      <c r="N140" s="260"/>
    </row>
  </sheetData>
  <mergeCells count="13">
    <mergeCell ref="S3:T3"/>
    <mergeCell ref="U3:V3"/>
    <mergeCell ref="W3:X3"/>
    <mergeCell ref="Y3:AB3"/>
    <mergeCell ref="Z4:AA4"/>
    <mergeCell ref="Q3:R3"/>
    <mergeCell ref="H1:K1"/>
    <mergeCell ref="C3:D3"/>
    <mergeCell ref="E3:F3"/>
    <mergeCell ref="G3:H3"/>
    <mergeCell ref="K3:L3"/>
    <mergeCell ref="M3:P3"/>
    <mergeCell ref="I3:J3"/>
  </mergeCells>
  <pageMargins left="0.59055118110236227" right="0.59055118110236227" top="1.1811023622047245" bottom="0.59055118110236227" header="0.11811023622047245" footer="0.31496062992125984"/>
  <pageSetup paperSize="9" scale="45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B43"/>
  <sheetViews>
    <sheetView zoomScale="90" zoomScaleNormal="90" workbookViewId="0">
      <pane ySplit="4" topLeftCell="A20" activePane="bottomLeft" state="frozen"/>
      <selection pane="bottomLeft" activeCell="N11" sqref="N11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3" width="11.7109375" style="2" customWidth="1"/>
    <col min="4" max="6" width="12.28515625" style="2" bestFit="1" customWidth="1"/>
    <col min="7" max="10" width="11.7109375" style="6" customWidth="1"/>
    <col min="11" max="15" width="11.7109375" style="2" customWidth="1"/>
    <col min="16" max="16" width="12.28515625" style="2" bestFit="1" customWidth="1"/>
    <col min="17" max="18" width="11.7109375" style="2" customWidth="1"/>
    <col min="19" max="20" width="12.7109375" style="2" customWidth="1"/>
    <col min="21" max="22" width="11.7109375" style="2" customWidth="1"/>
    <col min="23" max="24" width="12.7109375" style="2" customWidth="1"/>
    <col min="25" max="25" width="18.7109375" style="2" customWidth="1"/>
    <col min="26" max="26" width="5.7109375" style="2" customWidth="1"/>
    <col min="27" max="27" width="5.140625" style="4" customWidth="1"/>
    <col min="28" max="28" width="29.85546875" style="4" bestFit="1" customWidth="1"/>
    <col min="29" max="16384" width="11.42578125" style="2"/>
  </cols>
  <sheetData>
    <row r="1" spans="1:28" ht="34.15" customHeight="1">
      <c r="A1" s="108" t="s">
        <v>56</v>
      </c>
      <c r="G1" s="2"/>
      <c r="H1" s="307">
        <v>44805</v>
      </c>
      <c r="I1" s="307"/>
      <c r="J1" s="307"/>
      <c r="K1" s="307"/>
    </row>
    <row r="2" spans="1:28" ht="21" thickBot="1">
      <c r="A2" s="109"/>
    </row>
    <row r="3" spans="1:28" s="8" customFormat="1" ht="36" customHeight="1" thickBot="1">
      <c r="A3" s="7"/>
      <c r="C3" s="308" t="s">
        <v>20</v>
      </c>
      <c r="D3" s="309"/>
      <c r="E3" s="308" t="s">
        <v>23</v>
      </c>
      <c r="F3" s="309"/>
      <c r="G3" s="308" t="s">
        <v>24</v>
      </c>
      <c r="H3" s="309"/>
      <c r="I3" s="308" t="s">
        <v>53</v>
      </c>
      <c r="J3" s="309"/>
      <c r="K3" s="308" t="s">
        <v>25</v>
      </c>
      <c r="L3" s="309"/>
      <c r="M3" s="308" t="s">
        <v>30</v>
      </c>
      <c r="N3" s="317"/>
      <c r="O3" s="317"/>
      <c r="P3" s="318"/>
      <c r="Q3" s="316" t="s">
        <v>2</v>
      </c>
      <c r="R3" s="316"/>
      <c r="S3" s="310" t="s">
        <v>29</v>
      </c>
      <c r="T3" s="311"/>
      <c r="U3" s="308" t="s">
        <v>26</v>
      </c>
      <c r="V3" s="309"/>
      <c r="W3" s="312" t="s">
        <v>27</v>
      </c>
      <c r="X3" s="313"/>
      <c r="Y3" s="308" t="s">
        <v>0</v>
      </c>
      <c r="Z3" s="316"/>
      <c r="AA3" s="316"/>
      <c r="AB3" s="309"/>
    </row>
    <row r="4" spans="1:28" s="4" customFormat="1" ht="18.600000000000001" customHeight="1">
      <c r="A4" s="110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84</v>
      </c>
      <c r="N4" s="268" t="s">
        <v>85</v>
      </c>
      <c r="O4" s="274" t="s">
        <v>86</v>
      </c>
      <c r="P4" s="12" t="s">
        <v>21</v>
      </c>
      <c r="Q4" s="87" t="s">
        <v>22</v>
      </c>
      <c r="R4" s="12" t="s">
        <v>21</v>
      </c>
      <c r="S4" s="87" t="s">
        <v>22</v>
      </c>
      <c r="T4" s="12" t="s">
        <v>21</v>
      </c>
      <c r="U4" s="11" t="s">
        <v>22</v>
      </c>
      <c r="V4" s="12" t="s">
        <v>21</v>
      </c>
      <c r="W4" s="111" t="s">
        <v>22</v>
      </c>
      <c r="X4" s="112" t="s">
        <v>21</v>
      </c>
      <c r="Y4" s="13" t="s">
        <v>3</v>
      </c>
      <c r="Z4" s="314" t="s">
        <v>4</v>
      </c>
      <c r="AA4" s="315"/>
      <c r="AB4" s="14" t="s">
        <v>5</v>
      </c>
    </row>
    <row r="5" spans="1:28" ht="18.600000000000001" customHeight="1">
      <c r="A5" s="47">
        <v>1</v>
      </c>
      <c r="B5" s="15" t="s">
        <v>15</v>
      </c>
      <c r="C5" s="16">
        <v>4649</v>
      </c>
      <c r="D5" s="17">
        <v>5000</v>
      </c>
      <c r="E5" s="16">
        <v>5889.8</v>
      </c>
      <c r="F5" s="18">
        <v>8333.3333299999995</v>
      </c>
      <c r="G5" s="19">
        <v>199.4</v>
      </c>
      <c r="H5" s="18">
        <v>1000</v>
      </c>
      <c r="I5" s="19">
        <v>0</v>
      </c>
      <c r="J5" s="18">
        <v>1000</v>
      </c>
      <c r="K5" s="16">
        <v>4329.7</v>
      </c>
      <c r="L5" s="17">
        <v>3200</v>
      </c>
      <c r="M5" s="20">
        <v>2730.1</v>
      </c>
      <c r="N5" s="281">
        <v>3491</v>
      </c>
      <c r="O5" s="256">
        <f>M5+N5</f>
        <v>6221.1</v>
      </c>
      <c r="P5" s="17">
        <v>2000</v>
      </c>
      <c r="Q5" s="16">
        <v>7839.7</v>
      </c>
      <c r="R5" s="17">
        <v>6843.3333300000004</v>
      </c>
      <c r="S5" s="94">
        <f>SUM(C5+E5+G5+I5+K5+O5+Q5)</f>
        <v>29128.7</v>
      </c>
      <c r="T5" s="92">
        <f>SUM(D5+F5+H5+J5+L5+P5+R5)</f>
        <v>27376.666660000003</v>
      </c>
      <c r="U5" s="16">
        <v>274.5</v>
      </c>
      <c r="V5" s="17">
        <v>500</v>
      </c>
      <c r="W5" s="113">
        <f t="shared" ref="W5:X8" si="0">SUM(S5+U5)</f>
        <v>29403.200000000001</v>
      </c>
      <c r="X5" s="114">
        <f>SUM(T5+V5)</f>
        <v>27876.666660000003</v>
      </c>
      <c r="Y5" s="45" t="s">
        <v>59</v>
      </c>
      <c r="Z5" s="46">
        <v>22</v>
      </c>
      <c r="AA5" s="21" t="s">
        <v>7</v>
      </c>
      <c r="AB5" s="22"/>
    </row>
    <row r="6" spans="1:28" ht="18.600000000000001" customHeight="1">
      <c r="A6" s="47">
        <f>SUM(A5+1)</f>
        <v>2</v>
      </c>
      <c r="B6" s="53" t="s">
        <v>6</v>
      </c>
      <c r="C6" s="16">
        <v>7729.9</v>
      </c>
      <c r="D6" s="17">
        <v>5000</v>
      </c>
      <c r="E6" s="16">
        <v>8456</v>
      </c>
      <c r="F6" s="18">
        <v>8333.3333299999995</v>
      </c>
      <c r="G6" s="19">
        <v>361</v>
      </c>
      <c r="H6" s="18">
        <v>1000</v>
      </c>
      <c r="I6" s="19">
        <v>3075</v>
      </c>
      <c r="J6" s="18">
        <v>1000</v>
      </c>
      <c r="K6" s="16">
        <v>12238.9</v>
      </c>
      <c r="L6" s="17">
        <v>3200</v>
      </c>
      <c r="M6" s="20">
        <v>336</v>
      </c>
      <c r="N6" s="281">
        <v>0</v>
      </c>
      <c r="O6" s="256">
        <f t="shared" ref="O6:O8" si="1">M6+N6</f>
        <v>336</v>
      </c>
      <c r="P6" s="17">
        <v>2000</v>
      </c>
      <c r="Q6" s="16">
        <v>9902.75</v>
      </c>
      <c r="R6" s="17">
        <v>6843.3333300000004</v>
      </c>
      <c r="S6" s="94">
        <f t="shared" ref="S6:S8" si="2">SUM(C6+E6+G6+I6+K6+O6+Q6)</f>
        <v>42099.55</v>
      </c>
      <c r="T6" s="92">
        <f t="shared" ref="T6:T8" si="3">SUM(D6+F6+H6+J6+L6+P6+R6)</f>
        <v>27376.666660000003</v>
      </c>
      <c r="U6" s="16">
        <v>375.6</v>
      </c>
      <c r="V6" s="17">
        <v>500</v>
      </c>
      <c r="W6" s="113">
        <f t="shared" si="0"/>
        <v>42475.15</v>
      </c>
      <c r="X6" s="114">
        <f t="shared" si="0"/>
        <v>27876.666660000003</v>
      </c>
      <c r="Y6" s="45" t="s">
        <v>59</v>
      </c>
      <c r="Z6" s="46">
        <v>22</v>
      </c>
      <c r="AA6" s="21" t="s">
        <v>7</v>
      </c>
      <c r="AB6" s="22"/>
    </row>
    <row r="7" spans="1:28" s="43" customFormat="1" ht="18.600000000000001" customHeight="1">
      <c r="A7" s="23">
        <f>SUM(A6+1)</f>
        <v>3</v>
      </c>
      <c r="B7" s="24" t="s">
        <v>8</v>
      </c>
      <c r="C7" s="25">
        <v>12258.6</v>
      </c>
      <c r="D7" s="17">
        <v>5000</v>
      </c>
      <c r="E7" s="25">
        <v>3271.1</v>
      </c>
      <c r="F7" s="18">
        <v>8333.3333299999995</v>
      </c>
      <c r="G7" s="28">
        <v>333.2</v>
      </c>
      <c r="H7" s="18">
        <v>1000</v>
      </c>
      <c r="I7" s="28">
        <v>2590</v>
      </c>
      <c r="J7" s="18">
        <v>1000</v>
      </c>
      <c r="K7" s="25">
        <v>15716.2</v>
      </c>
      <c r="L7" s="17">
        <v>3200</v>
      </c>
      <c r="M7" s="25">
        <v>0</v>
      </c>
      <c r="N7" s="25">
        <v>0</v>
      </c>
      <c r="O7" s="256">
        <f t="shared" si="1"/>
        <v>0</v>
      </c>
      <c r="P7" s="17">
        <v>2000</v>
      </c>
      <c r="Q7" s="25">
        <v>10271.15</v>
      </c>
      <c r="R7" s="17">
        <v>6843.3333300000004</v>
      </c>
      <c r="S7" s="188">
        <f t="shared" si="2"/>
        <v>44440.250000000007</v>
      </c>
      <c r="T7" s="93">
        <f t="shared" si="3"/>
        <v>27376.666660000003</v>
      </c>
      <c r="U7" s="25">
        <v>0</v>
      </c>
      <c r="V7" s="17">
        <v>500</v>
      </c>
      <c r="W7" s="95">
        <f t="shared" si="0"/>
        <v>44440.250000000007</v>
      </c>
      <c r="X7" s="98">
        <f t="shared" si="0"/>
        <v>27876.666660000003</v>
      </c>
      <c r="Y7" s="29" t="s">
        <v>94</v>
      </c>
      <c r="Z7" s="30">
        <v>24</v>
      </c>
      <c r="AA7" s="31" t="s">
        <v>7</v>
      </c>
      <c r="AB7" s="32"/>
    </row>
    <row r="8" spans="1:28" ht="18.600000000000001" customHeight="1">
      <c r="A8" s="23">
        <f>SUM(A7+1)</f>
        <v>4</v>
      </c>
      <c r="B8" s="24" t="s">
        <v>9</v>
      </c>
      <c r="C8" s="25">
        <v>1397.5</v>
      </c>
      <c r="D8" s="17">
        <v>5000</v>
      </c>
      <c r="E8" s="25">
        <v>20359.8</v>
      </c>
      <c r="F8" s="18">
        <v>8333.3333299999995</v>
      </c>
      <c r="G8" s="28">
        <v>899.1</v>
      </c>
      <c r="H8" s="18">
        <v>1000</v>
      </c>
      <c r="I8" s="28">
        <v>0</v>
      </c>
      <c r="J8" s="18">
        <v>1000</v>
      </c>
      <c r="K8" s="25">
        <v>11548.8</v>
      </c>
      <c r="L8" s="17">
        <v>3200</v>
      </c>
      <c r="M8" s="25">
        <v>0</v>
      </c>
      <c r="N8" s="25">
        <v>0</v>
      </c>
      <c r="O8" s="256">
        <f t="shared" si="1"/>
        <v>0</v>
      </c>
      <c r="P8" s="17">
        <v>2000</v>
      </c>
      <c r="Q8" s="25">
        <v>3390.05</v>
      </c>
      <c r="R8" s="17">
        <v>6843.3333300000004</v>
      </c>
      <c r="S8" s="188">
        <f t="shared" si="2"/>
        <v>37595.25</v>
      </c>
      <c r="T8" s="93">
        <f t="shared" si="3"/>
        <v>27376.666660000003</v>
      </c>
      <c r="U8" s="25">
        <v>2747</v>
      </c>
      <c r="V8" s="17">
        <v>500</v>
      </c>
      <c r="W8" s="95">
        <f t="shared" si="0"/>
        <v>40342.25</v>
      </c>
      <c r="X8" s="98">
        <f t="shared" si="0"/>
        <v>27876.666660000003</v>
      </c>
      <c r="Y8" s="29" t="s">
        <v>60</v>
      </c>
      <c r="Z8" s="30">
        <v>26</v>
      </c>
      <c r="AA8" s="31" t="s">
        <v>7</v>
      </c>
      <c r="AB8" s="32"/>
    </row>
    <row r="9" spans="1:28" ht="18.600000000000001" customHeight="1">
      <c r="A9" s="33" t="s">
        <v>10</v>
      </c>
      <c r="B9" s="34">
        <v>36</v>
      </c>
      <c r="C9" s="35">
        <f t="shared" ref="C9:X9" si="4">SUM(C5:C8)</f>
        <v>26035</v>
      </c>
      <c r="D9" s="36">
        <f t="shared" si="4"/>
        <v>20000</v>
      </c>
      <c r="E9" s="35">
        <f t="shared" si="4"/>
        <v>37976.699999999997</v>
      </c>
      <c r="F9" s="36">
        <f t="shared" si="4"/>
        <v>33333.333319999998</v>
      </c>
      <c r="G9" s="35">
        <f t="shared" si="4"/>
        <v>1792.6999999999998</v>
      </c>
      <c r="H9" s="36">
        <f t="shared" si="4"/>
        <v>4000</v>
      </c>
      <c r="I9" s="35">
        <f t="shared" si="4"/>
        <v>5665</v>
      </c>
      <c r="J9" s="36">
        <f t="shared" si="4"/>
        <v>4000</v>
      </c>
      <c r="K9" s="35">
        <f t="shared" si="4"/>
        <v>43833.599999999999</v>
      </c>
      <c r="L9" s="36">
        <f t="shared" si="4"/>
        <v>12800</v>
      </c>
      <c r="M9" s="35">
        <f t="shared" si="4"/>
        <v>3066.1</v>
      </c>
      <c r="N9" s="35">
        <f t="shared" si="4"/>
        <v>3491</v>
      </c>
      <c r="O9" s="36">
        <f t="shared" si="4"/>
        <v>6557.1</v>
      </c>
      <c r="P9" s="36">
        <f t="shared" si="4"/>
        <v>8000</v>
      </c>
      <c r="Q9" s="35">
        <f t="shared" si="4"/>
        <v>31403.649999999998</v>
      </c>
      <c r="R9" s="36">
        <f t="shared" si="4"/>
        <v>27373.333320000002</v>
      </c>
      <c r="S9" s="35">
        <f t="shared" si="4"/>
        <v>153263.75</v>
      </c>
      <c r="T9" s="36">
        <f t="shared" si="4"/>
        <v>109506.66664000001</v>
      </c>
      <c r="U9" s="35">
        <f t="shared" si="4"/>
        <v>3397.1</v>
      </c>
      <c r="V9" s="36">
        <f t="shared" si="4"/>
        <v>2000</v>
      </c>
      <c r="W9" s="35">
        <f t="shared" si="4"/>
        <v>156660.85</v>
      </c>
      <c r="X9" s="36">
        <f t="shared" si="4"/>
        <v>111506.66664000001</v>
      </c>
      <c r="Y9" s="39" t="s">
        <v>11</v>
      </c>
      <c r="Z9" s="40">
        <f>SUM(Z5:Z8)/5</f>
        <v>18.8</v>
      </c>
      <c r="AA9" s="41" t="s">
        <v>7</v>
      </c>
      <c r="AB9" s="42"/>
    </row>
    <row r="10" spans="1:28" ht="18.600000000000001" customHeight="1">
      <c r="A10" s="44">
        <f>SUM(A8+1)</f>
        <v>5</v>
      </c>
      <c r="B10" s="15" t="s">
        <v>12</v>
      </c>
      <c r="C10" s="16">
        <v>571.1</v>
      </c>
      <c r="D10" s="17">
        <v>5000</v>
      </c>
      <c r="E10" s="16">
        <v>9964.9</v>
      </c>
      <c r="F10" s="18">
        <v>8333.3333299999995</v>
      </c>
      <c r="G10" s="19">
        <v>572.20000000000005</v>
      </c>
      <c r="H10" s="18">
        <v>1000</v>
      </c>
      <c r="I10" s="19">
        <v>0</v>
      </c>
      <c r="J10" s="18">
        <v>1000</v>
      </c>
      <c r="K10" s="16">
        <v>0</v>
      </c>
      <c r="L10" s="17">
        <v>3200</v>
      </c>
      <c r="M10" s="16">
        <v>27.5</v>
      </c>
      <c r="N10" s="281">
        <v>3571</v>
      </c>
      <c r="O10" s="256">
        <f t="shared" ref="O10:O16" si="5">M10+N10</f>
        <v>3598.5</v>
      </c>
      <c r="P10" s="17">
        <v>2000</v>
      </c>
      <c r="Q10" s="16">
        <v>3029.05</v>
      </c>
      <c r="R10" s="17">
        <v>6843.3333300000004</v>
      </c>
      <c r="S10" s="94">
        <f t="shared" ref="S10:S16" si="6">SUM(C10+E10+G10+I10+K10+O10+Q10)</f>
        <v>17735.75</v>
      </c>
      <c r="T10" s="92">
        <f t="shared" ref="T10:T16" si="7">SUM(D10+F10+H10+J10+L10+P10+R10)</f>
        <v>27376.666660000003</v>
      </c>
      <c r="U10" s="16">
        <v>1564</v>
      </c>
      <c r="V10" s="17">
        <v>500</v>
      </c>
      <c r="W10" s="113">
        <f t="shared" ref="W10:X12" si="8">SUM(S10+U10)</f>
        <v>19299.75</v>
      </c>
      <c r="X10" s="114">
        <f t="shared" si="8"/>
        <v>27876.666660000003</v>
      </c>
      <c r="Y10" s="45" t="s">
        <v>60</v>
      </c>
      <c r="Z10" s="46">
        <v>25</v>
      </c>
      <c r="AA10" s="21" t="s">
        <v>7</v>
      </c>
      <c r="AB10" s="22"/>
    </row>
    <row r="11" spans="1:28" ht="18.600000000000001" customHeight="1">
      <c r="A11" s="47">
        <f t="shared" ref="A11:A16" si="9">SUM(A10+1)</f>
        <v>6</v>
      </c>
      <c r="B11" s="15" t="s">
        <v>13</v>
      </c>
      <c r="C11" s="16">
        <v>1471.1</v>
      </c>
      <c r="D11" s="17">
        <v>5000</v>
      </c>
      <c r="E11" s="16">
        <v>7934</v>
      </c>
      <c r="F11" s="18">
        <v>8333.3333299999995</v>
      </c>
      <c r="G11" s="19">
        <v>614.79999999999995</v>
      </c>
      <c r="H11" s="18">
        <v>1000</v>
      </c>
      <c r="I11" s="19">
        <v>0</v>
      </c>
      <c r="J11" s="18">
        <v>1000</v>
      </c>
      <c r="K11" s="16">
        <v>2805.3</v>
      </c>
      <c r="L11" s="17">
        <v>3200</v>
      </c>
      <c r="M11" s="20">
        <v>1521.3</v>
      </c>
      <c r="N11" s="281">
        <v>4296</v>
      </c>
      <c r="O11" s="256">
        <f t="shared" si="5"/>
        <v>5817.3</v>
      </c>
      <c r="P11" s="17">
        <v>2000</v>
      </c>
      <c r="Q11" s="16">
        <v>5254</v>
      </c>
      <c r="R11" s="17">
        <v>6843.3333300000004</v>
      </c>
      <c r="S11" s="94">
        <f t="shared" si="6"/>
        <v>23896.5</v>
      </c>
      <c r="T11" s="92">
        <f t="shared" si="7"/>
        <v>27376.666660000003</v>
      </c>
      <c r="U11" s="16">
        <v>708</v>
      </c>
      <c r="V11" s="17">
        <v>500</v>
      </c>
      <c r="W11" s="113">
        <f t="shared" si="8"/>
        <v>24604.5</v>
      </c>
      <c r="X11" s="114">
        <f t="shared" si="8"/>
        <v>27876.666660000003</v>
      </c>
      <c r="Y11" s="45" t="s">
        <v>65</v>
      </c>
      <c r="Z11" s="46">
        <v>22</v>
      </c>
      <c r="AA11" s="21" t="s">
        <v>7</v>
      </c>
      <c r="AB11" s="22"/>
    </row>
    <row r="12" spans="1:28" ht="18.600000000000001" customHeight="1">
      <c r="A12" s="47">
        <f t="shared" si="9"/>
        <v>7</v>
      </c>
      <c r="B12" s="15" t="s">
        <v>14</v>
      </c>
      <c r="C12" s="16">
        <v>5068.3</v>
      </c>
      <c r="D12" s="17">
        <v>5000</v>
      </c>
      <c r="E12" s="16">
        <v>3568.6</v>
      </c>
      <c r="F12" s="18">
        <v>8333.3333299999995</v>
      </c>
      <c r="G12" s="19">
        <v>268.7</v>
      </c>
      <c r="H12" s="18">
        <v>1000</v>
      </c>
      <c r="I12" s="19">
        <v>0</v>
      </c>
      <c r="J12" s="18">
        <v>1000</v>
      </c>
      <c r="K12" s="16">
        <v>6243.4</v>
      </c>
      <c r="L12" s="17">
        <v>3200</v>
      </c>
      <c r="M12" s="20">
        <v>814.2</v>
      </c>
      <c r="N12" s="281">
        <v>4990</v>
      </c>
      <c r="O12" s="256">
        <f t="shared" si="5"/>
        <v>5804.2</v>
      </c>
      <c r="P12" s="17">
        <v>2000</v>
      </c>
      <c r="Q12" s="16">
        <v>6869.9</v>
      </c>
      <c r="R12" s="17">
        <v>6843.3333300000004</v>
      </c>
      <c r="S12" s="94">
        <f t="shared" si="6"/>
        <v>27823.1</v>
      </c>
      <c r="T12" s="92">
        <f t="shared" si="7"/>
        <v>27376.666660000003</v>
      </c>
      <c r="U12" s="16">
        <v>222.4</v>
      </c>
      <c r="V12" s="17">
        <v>500</v>
      </c>
      <c r="W12" s="113">
        <f t="shared" si="8"/>
        <v>28045.5</v>
      </c>
      <c r="X12" s="114">
        <f t="shared" si="8"/>
        <v>27876.666660000003</v>
      </c>
      <c r="Y12" s="45" t="s">
        <v>95</v>
      </c>
      <c r="Z12" s="46">
        <v>22</v>
      </c>
      <c r="AA12" s="21" t="s">
        <v>7</v>
      </c>
      <c r="AB12" s="22"/>
    </row>
    <row r="13" spans="1:28" ht="18.600000000000001" customHeight="1">
      <c r="A13" s="47">
        <f t="shared" si="9"/>
        <v>8</v>
      </c>
      <c r="B13" s="15" t="s">
        <v>15</v>
      </c>
      <c r="C13" s="16">
        <v>6964.3</v>
      </c>
      <c r="D13" s="17">
        <v>5000</v>
      </c>
      <c r="E13" s="16">
        <v>3616.2</v>
      </c>
      <c r="F13" s="18">
        <v>8333.3333299999995</v>
      </c>
      <c r="G13" s="19">
        <v>398.5</v>
      </c>
      <c r="H13" s="18">
        <v>1000</v>
      </c>
      <c r="I13" s="19">
        <v>0</v>
      </c>
      <c r="J13" s="18">
        <v>1000</v>
      </c>
      <c r="K13" s="16">
        <v>0</v>
      </c>
      <c r="L13" s="17">
        <v>3200</v>
      </c>
      <c r="M13" s="20">
        <v>684.3</v>
      </c>
      <c r="N13" s="281">
        <v>3021</v>
      </c>
      <c r="O13" s="256">
        <f t="shared" si="5"/>
        <v>3705.3</v>
      </c>
      <c r="P13" s="17">
        <v>2000</v>
      </c>
      <c r="Q13" s="16">
        <v>7367.3</v>
      </c>
      <c r="R13" s="17">
        <v>6843.3333300000004</v>
      </c>
      <c r="S13" s="94">
        <f t="shared" si="6"/>
        <v>22051.599999999999</v>
      </c>
      <c r="T13" s="92">
        <f t="shared" si="7"/>
        <v>27376.666660000003</v>
      </c>
      <c r="U13" s="16">
        <v>251.9</v>
      </c>
      <c r="V13" s="17">
        <v>500</v>
      </c>
      <c r="W13" s="113">
        <f t="shared" ref="W13:X16" si="10">SUM(S13+U13)</f>
        <v>22303.5</v>
      </c>
      <c r="X13" s="114">
        <f t="shared" si="10"/>
        <v>27876.666660000003</v>
      </c>
      <c r="Y13" s="45" t="s">
        <v>60</v>
      </c>
      <c r="Z13" s="46">
        <v>22</v>
      </c>
      <c r="AA13" s="21" t="s">
        <v>7</v>
      </c>
      <c r="AB13" s="22"/>
    </row>
    <row r="14" spans="1:28" ht="18.600000000000001" customHeight="1">
      <c r="A14" s="47">
        <f t="shared" si="9"/>
        <v>9</v>
      </c>
      <c r="B14" s="53" t="s">
        <v>6</v>
      </c>
      <c r="C14" s="16">
        <v>10567.5</v>
      </c>
      <c r="D14" s="17">
        <v>5000</v>
      </c>
      <c r="E14" s="16">
        <v>1441.2</v>
      </c>
      <c r="F14" s="18">
        <v>8333.3333299999995</v>
      </c>
      <c r="G14" s="19">
        <v>341.6</v>
      </c>
      <c r="H14" s="18">
        <v>1000</v>
      </c>
      <c r="I14" s="19">
        <v>0</v>
      </c>
      <c r="J14" s="18">
        <v>1000</v>
      </c>
      <c r="K14" s="16">
        <v>15147.9</v>
      </c>
      <c r="L14" s="17">
        <v>3200</v>
      </c>
      <c r="M14" s="16">
        <v>20.7</v>
      </c>
      <c r="N14" s="281">
        <v>3162</v>
      </c>
      <c r="O14" s="256">
        <f t="shared" si="5"/>
        <v>3182.7</v>
      </c>
      <c r="P14" s="17">
        <v>2000</v>
      </c>
      <c r="Q14" s="16">
        <v>9106</v>
      </c>
      <c r="R14" s="17">
        <v>6843.3333300000004</v>
      </c>
      <c r="S14" s="94">
        <f t="shared" si="6"/>
        <v>39786.9</v>
      </c>
      <c r="T14" s="92">
        <f t="shared" si="7"/>
        <v>27376.666660000003</v>
      </c>
      <c r="U14" s="16">
        <v>84</v>
      </c>
      <c r="V14" s="17">
        <v>500</v>
      </c>
      <c r="W14" s="113">
        <f t="shared" si="10"/>
        <v>39870.9</v>
      </c>
      <c r="X14" s="114">
        <f t="shared" si="10"/>
        <v>27876.666660000003</v>
      </c>
      <c r="Y14" s="45" t="s">
        <v>62</v>
      </c>
      <c r="Z14" s="46">
        <v>18</v>
      </c>
      <c r="AA14" s="21" t="s">
        <v>7</v>
      </c>
      <c r="AB14" s="22"/>
    </row>
    <row r="15" spans="1:28" s="43" customFormat="1" ht="18.600000000000001" customHeight="1">
      <c r="A15" s="23">
        <f t="shared" si="9"/>
        <v>10</v>
      </c>
      <c r="B15" s="24" t="s">
        <v>8</v>
      </c>
      <c r="C15" s="25">
        <v>11731.2</v>
      </c>
      <c r="D15" s="26">
        <v>5000</v>
      </c>
      <c r="E15" s="25">
        <v>1658.6</v>
      </c>
      <c r="F15" s="27">
        <v>8333.3333299999995</v>
      </c>
      <c r="G15" s="28">
        <v>574.79999999999995</v>
      </c>
      <c r="H15" s="27">
        <v>1000</v>
      </c>
      <c r="I15" s="28">
        <v>600</v>
      </c>
      <c r="J15" s="27">
        <v>1000</v>
      </c>
      <c r="K15" s="25">
        <v>13314.4</v>
      </c>
      <c r="L15" s="26">
        <v>3200</v>
      </c>
      <c r="M15" s="25">
        <v>0</v>
      </c>
      <c r="N15" s="25">
        <v>0</v>
      </c>
      <c r="O15" s="28">
        <f t="shared" si="5"/>
        <v>0</v>
      </c>
      <c r="P15" s="26">
        <v>2000</v>
      </c>
      <c r="Q15" s="25">
        <v>10764.8</v>
      </c>
      <c r="R15" s="26">
        <v>6843.3333300000004</v>
      </c>
      <c r="S15" s="188">
        <f t="shared" si="6"/>
        <v>38643.800000000003</v>
      </c>
      <c r="T15" s="93">
        <f t="shared" si="7"/>
        <v>27376.666660000003</v>
      </c>
      <c r="U15" s="25">
        <v>0</v>
      </c>
      <c r="V15" s="26">
        <v>500</v>
      </c>
      <c r="W15" s="95">
        <f t="shared" si="10"/>
        <v>38643.800000000003</v>
      </c>
      <c r="X15" s="98">
        <f t="shared" si="10"/>
        <v>27876.666660000003</v>
      </c>
      <c r="Y15" s="29" t="s">
        <v>59</v>
      </c>
      <c r="Z15" s="30">
        <v>18</v>
      </c>
      <c r="AA15" s="31" t="s">
        <v>7</v>
      </c>
      <c r="AB15" s="32"/>
    </row>
    <row r="16" spans="1:28" ht="18.600000000000001" customHeight="1">
      <c r="A16" s="23">
        <f t="shared" si="9"/>
        <v>11</v>
      </c>
      <c r="B16" s="24" t="s">
        <v>9</v>
      </c>
      <c r="C16" s="25">
        <v>1288.7</v>
      </c>
      <c r="D16" s="26">
        <v>5000</v>
      </c>
      <c r="E16" s="25">
        <v>18805.599999999999</v>
      </c>
      <c r="F16" s="27">
        <v>8333.3333299999995</v>
      </c>
      <c r="G16" s="28">
        <v>1239.5</v>
      </c>
      <c r="H16" s="27">
        <v>1000</v>
      </c>
      <c r="I16" s="28">
        <v>0</v>
      </c>
      <c r="J16" s="27">
        <v>1000</v>
      </c>
      <c r="K16" s="25">
        <v>4021.5</v>
      </c>
      <c r="L16" s="26">
        <v>3200</v>
      </c>
      <c r="M16" s="25">
        <v>0</v>
      </c>
      <c r="N16" s="25">
        <v>0</v>
      </c>
      <c r="O16" s="28">
        <f t="shared" si="5"/>
        <v>0</v>
      </c>
      <c r="P16" s="26">
        <v>2000</v>
      </c>
      <c r="Q16" s="25">
        <v>3674.7</v>
      </c>
      <c r="R16" s="26">
        <v>6843.3333300000004</v>
      </c>
      <c r="S16" s="188">
        <f t="shared" si="6"/>
        <v>29030</v>
      </c>
      <c r="T16" s="93">
        <f t="shared" si="7"/>
        <v>27376.666660000003</v>
      </c>
      <c r="U16" s="25">
        <v>967</v>
      </c>
      <c r="V16" s="26">
        <v>500</v>
      </c>
      <c r="W16" s="95">
        <f t="shared" si="10"/>
        <v>29997</v>
      </c>
      <c r="X16" s="98">
        <f t="shared" si="10"/>
        <v>27876.666660000003</v>
      </c>
      <c r="Y16" s="29" t="s">
        <v>60</v>
      </c>
      <c r="Z16" s="30">
        <v>22</v>
      </c>
      <c r="AA16" s="31" t="s">
        <v>7</v>
      </c>
      <c r="AB16" s="32"/>
    </row>
    <row r="17" spans="1:28" ht="18.600000000000001" customHeight="1">
      <c r="A17" s="33" t="s">
        <v>10</v>
      </c>
      <c r="B17" s="34">
        <f>SUM(B9+1)</f>
        <v>37</v>
      </c>
      <c r="C17" s="35">
        <f t="shared" ref="C17:X17" si="11">SUM(C10:C16)</f>
        <v>37662.199999999997</v>
      </c>
      <c r="D17" s="36">
        <f t="shared" si="11"/>
        <v>35000</v>
      </c>
      <c r="E17" s="35">
        <f t="shared" si="11"/>
        <v>46989.1</v>
      </c>
      <c r="F17" s="36">
        <f t="shared" si="11"/>
        <v>58333.333310000002</v>
      </c>
      <c r="G17" s="35">
        <f t="shared" si="11"/>
        <v>4010.1000000000004</v>
      </c>
      <c r="H17" s="36">
        <f t="shared" si="11"/>
        <v>7000</v>
      </c>
      <c r="I17" s="35">
        <f>SUM(I10:I16)</f>
        <v>600</v>
      </c>
      <c r="J17" s="36">
        <f>SUM(J10:J16)</f>
        <v>7000</v>
      </c>
      <c r="K17" s="35">
        <f t="shared" si="11"/>
        <v>41532.5</v>
      </c>
      <c r="L17" s="36">
        <f t="shared" si="11"/>
        <v>22400</v>
      </c>
      <c r="M17" s="35">
        <f t="shared" ref="M17:P17" si="12">SUM(M10:M16)</f>
        <v>3068</v>
      </c>
      <c r="N17" s="35">
        <f t="shared" si="12"/>
        <v>19040</v>
      </c>
      <c r="O17" s="37">
        <f t="shared" si="12"/>
        <v>22108</v>
      </c>
      <c r="P17" s="36">
        <f t="shared" si="12"/>
        <v>14000</v>
      </c>
      <c r="Q17" s="35">
        <f t="shared" si="11"/>
        <v>46065.75</v>
      </c>
      <c r="R17" s="36">
        <f t="shared" si="11"/>
        <v>47903.333310000002</v>
      </c>
      <c r="S17" s="35">
        <f t="shared" si="11"/>
        <v>198967.65000000002</v>
      </c>
      <c r="T17" s="36">
        <f t="shared" si="11"/>
        <v>191636.66661999997</v>
      </c>
      <c r="U17" s="35">
        <f t="shared" si="11"/>
        <v>3797.3</v>
      </c>
      <c r="V17" s="36">
        <f t="shared" si="11"/>
        <v>3500</v>
      </c>
      <c r="W17" s="35">
        <f t="shared" si="11"/>
        <v>202764.95</v>
      </c>
      <c r="X17" s="36">
        <f t="shared" si="11"/>
        <v>195136.66661999997</v>
      </c>
      <c r="Y17" s="39"/>
      <c r="Z17" s="40">
        <f>SUM(Z10:Z16)/7</f>
        <v>21.285714285714285</v>
      </c>
      <c r="AA17" s="41" t="s">
        <v>7</v>
      </c>
      <c r="AB17" s="42"/>
    </row>
    <row r="18" spans="1:28" ht="18.600000000000001" customHeight="1">
      <c r="A18" s="44">
        <f>SUM(A16+1)</f>
        <v>12</v>
      </c>
      <c r="B18" s="15" t="s">
        <v>12</v>
      </c>
      <c r="C18" s="49">
        <v>2818.6</v>
      </c>
      <c r="D18" s="17">
        <v>5000</v>
      </c>
      <c r="E18" s="49">
        <v>11718.3</v>
      </c>
      <c r="F18" s="18">
        <v>8333.3333299999995</v>
      </c>
      <c r="G18" s="19">
        <v>520.4</v>
      </c>
      <c r="H18" s="18">
        <v>1000</v>
      </c>
      <c r="I18" s="19">
        <v>0</v>
      </c>
      <c r="J18" s="18">
        <v>1000</v>
      </c>
      <c r="K18" s="16">
        <v>1143.5999999999999</v>
      </c>
      <c r="L18" s="17">
        <v>3200</v>
      </c>
      <c r="M18" s="16">
        <v>623.79999999999995</v>
      </c>
      <c r="N18" s="281">
        <v>2529.6</v>
      </c>
      <c r="O18" s="256">
        <f t="shared" ref="O18:O24" si="13">M18+N18</f>
        <v>3153.3999999999996</v>
      </c>
      <c r="P18" s="17">
        <v>2000</v>
      </c>
      <c r="Q18" s="16">
        <v>5296</v>
      </c>
      <c r="R18" s="17">
        <v>6843.3333300000004</v>
      </c>
      <c r="S18" s="94">
        <f t="shared" ref="S18:S24" si="14">SUM(C18+E18+G18+I18+K18+O18+Q18)</f>
        <v>24650.3</v>
      </c>
      <c r="T18" s="92">
        <f t="shared" ref="T18:T24" si="15">SUM(D18+F18+H18+J18+L18+P18+R18)</f>
        <v>27376.666660000003</v>
      </c>
      <c r="U18" s="16">
        <v>1056.9000000000001</v>
      </c>
      <c r="V18" s="17">
        <v>500</v>
      </c>
      <c r="W18" s="113">
        <f t="shared" ref="W18:X24" si="16">SUM(S18+U18)</f>
        <v>25707.200000000001</v>
      </c>
      <c r="X18" s="114">
        <f t="shared" si="16"/>
        <v>27876.666660000003</v>
      </c>
      <c r="Y18" s="45" t="s">
        <v>60</v>
      </c>
      <c r="Z18" s="46">
        <v>24</v>
      </c>
      <c r="AA18" s="21" t="s">
        <v>7</v>
      </c>
      <c r="AB18" s="22"/>
    </row>
    <row r="19" spans="1:28" ht="18.600000000000001" customHeight="1">
      <c r="A19" s="47">
        <f t="shared" ref="A19:A24" si="17">SUM(A18+1)</f>
        <v>13</v>
      </c>
      <c r="B19" s="15" t="s">
        <v>13</v>
      </c>
      <c r="C19" s="16">
        <v>1344.7</v>
      </c>
      <c r="D19" s="17">
        <v>5000</v>
      </c>
      <c r="E19" s="16">
        <v>10704.7</v>
      </c>
      <c r="F19" s="18">
        <v>8333.3333299999995</v>
      </c>
      <c r="G19" s="19">
        <v>295.89999999999998</v>
      </c>
      <c r="H19" s="18">
        <v>1000</v>
      </c>
      <c r="I19" s="19">
        <v>0</v>
      </c>
      <c r="J19" s="18">
        <v>1000</v>
      </c>
      <c r="K19" s="16">
        <v>0</v>
      </c>
      <c r="L19" s="17">
        <v>3200</v>
      </c>
      <c r="M19" s="20">
        <v>37.200000000000003</v>
      </c>
      <c r="N19" s="281">
        <v>2618</v>
      </c>
      <c r="O19" s="256">
        <f t="shared" si="13"/>
        <v>2655.2</v>
      </c>
      <c r="P19" s="17">
        <v>2000</v>
      </c>
      <c r="Q19" s="16">
        <v>5742.9</v>
      </c>
      <c r="R19" s="17">
        <v>6843.3333300000004</v>
      </c>
      <c r="S19" s="94">
        <f t="shared" si="14"/>
        <v>20743.400000000001</v>
      </c>
      <c r="T19" s="92">
        <f t="shared" si="15"/>
        <v>27376.666660000003</v>
      </c>
      <c r="U19" s="16">
        <v>1500</v>
      </c>
      <c r="V19" s="17">
        <v>500</v>
      </c>
      <c r="W19" s="113">
        <f t="shared" si="16"/>
        <v>22243.4</v>
      </c>
      <c r="X19" s="114">
        <f t="shared" si="16"/>
        <v>27876.666660000003</v>
      </c>
      <c r="Y19" s="45" t="s">
        <v>60</v>
      </c>
      <c r="Z19" s="46">
        <v>27</v>
      </c>
      <c r="AA19" s="21" t="s">
        <v>7</v>
      </c>
      <c r="AB19" s="22"/>
    </row>
    <row r="20" spans="1:28" ht="18.600000000000001" customHeight="1">
      <c r="A20" s="47">
        <f t="shared" si="17"/>
        <v>14</v>
      </c>
      <c r="B20" s="15" t="s">
        <v>14</v>
      </c>
      <c r="C20" s="16">
        <v>5130.8999999999996</v>
      </c>
      <c r="D20" s="17">
        <v>5000</v>
      </c>
      <c r="E20" s="16">
        <v>2027.4</v>
      </c>
      <c r="F20" s="18">
        <v>8333.3333299999995</v>
      </c>
      <c r="G20" s="19">
        <v>536.5</v>
      </c>
      <c r="H20" s="18">
        <v>1000</v>
      </c>
      <c r="I20" s="19">
        <v>0</v>
      </c>
      <c r="J20" s="18">
        <v>1000</v>
      </c>
      <c r="K20" s="16">
        <v>1187.5</v>
      </c>
      <c r="L20" s="17">
        <v>3200</v>
      </c>
      <c r="M20" s="20">
        <v>0</v>
      </c>
      <c r="N20" s="281">
        <v>2635</v>
      </c>
      <c r="O20" s="256">
        <f t="shared" si="13"/>
        <v>2635</v>
      </c>
      <c r="P20" s="17">
        <v>2000</v>
      </c>
      <c r="Q20" s="16">
        <v>4805</v>
      </c>
      <c r="R20" s="17">
        <v>6843.3333300000004</v>
      </c>
      <c r="S20" s="94">
        <f t="shared" si="14"/>
        <v>16322.3</v>
      </c>
      <c r="T20" s="92">
        <f t="shared" si="15"/>
        <v>27376.666660000003</v>
      </c>
      <c r="U20" s="16">
        <v>15.5</v>
      </c>
      <c r="V20" s="17">
        <v>500</v>
      </c>
      <c r="W20" s="113">
        <f t="shared" si="16"/>
        <v>16337.8</v>
      </c>
      <c r="X20" s="114">
        <f t="shared" si="16"/>
        <v>27876.666660000003</v>
      </c>
      <c r="Y20" s="45" t="s">
        <v>65</v>
      </c>
      <c r="Z20" s="46">
        <v>24</v>
      </c>
      <c r="AA20" s="21" t="s">
        <v>7</v>
      </c>
      <c r="AB20" s="22"/>
    </row>
    <row r="21" spans="1:28" ht="18.600000000000001" customHeight="1">
      <c r="A21" s="47">
        <f t="shared" si="17"/>
        <v>15</v>
      </c>
      <c r="B21" s="15" t="s">
        <v>15</v>
      </c>
      <c r="C21" s="16">
        <v>6039.05</v>
      </c>
      <c r="D21" s="17">
        <v>5000</v>
      </c>
      <c r="E21" s="16">
        <v>241.25</v>
      </c>
      <c r="F21" s="18">
        <v>8333.3333299999995</v>
      </c>
      <c r="G21" s="19">
        <v>131</v>
      </c>
      <c r="H21" s="18">
        <v>1000</v>
      </c>
      <c r="I21" s="19">
        <v>0</v>
      </c>
      <c r="J21" s="18">
        <v>1000</v>
      </c>
      <c r="K21" s="16">
        <v>0</v>
      </c>
      <c r="L21" s="17">
        <v>3200</v>
      </c>
      <c r="M21" s="20">
        <v>2009.5</v>
      </c>
      <c r="N21" s="126">
        <v>6784.8</v>
      </c>
      <c r="O21" s="256">
        <f t="shared" si="13"/>
        <v>8794.2999999999993</v>
      </c>
      <c r="P21" s="17">
        <v>2000</v>
      </c>
      <c r="Q21" s="16">
        <v>6594.8</v>
      </c>
      <c r="R21" s="17">
        <v>6843.3333300000004</v>
      </c>
      <c r="S21" s="94">
        <f t="shared" si="14"/>
        <v>21800.399999999998</v>
      </c>
      <c r="T21" s="92">
        <f t="shared" si="15"/>
        <v>27376.666660000003</v>
      </c>
      <c r="U21" s="16">
        <v>0</v>
      </c>
      <c r="V21" s="17">
        <v>500</v>
      </c>
      <c r="W21" s="113">
        <f t="shared" si="16"/>
        <v>21800.399999999998</v>
      </c>
      <c r="X21" s="114">
        <f t="shared" si="16"/>
        <v>27876.666660000003</v>
      </c>
      <c r="Y21" s="45" t="s">
        <v>62</v>
      </c>
      <c r="Z21" s="46">
        <v>18</v>
      </c>
      <c r="AA21" s="21" t="s">
        <v>7</v>
      </c>
      <c r="AB21" s="22" t="s">
        <v>96</v>
      </c>
    </row>
    <row r="22" spans="1:28" ht="18.600000000000001" customHeight="1">
      <c r="A22" s="47">
        <f t="shared" si="17"/>
        <v>16</v>
      </c>
      <c r="B22" s="53" t="s">
        <v>6</v>
      </c>
      <c r="C22" s="16">
        <v>10005.799999999999</v>
      </c>
      <c r="D22" s="17">
        <v>5000</v>
      </c>
      <c r="E22" s="16">
        <v>132</v>
      </c>
      <c r="F22" s="18">
        <v>8333.3333299999995</v>
      </c>
      <c r="G22" s="19">
        <v>5.15</v>
      </c>
      <c r="H22" s="18">
        <v>1000</v>
      </c>
      <c r="I22" s="19">
        <v>0</v>
      </c>
      <c r="J22" s="18">
        <v>1000</v>
      </c>
      <c r="K22" s="16">
        <v>15712.4</v>
      </c>
      <c r="L22" s="17">
        <v>3200</v>
      </c>
      <c r="M22" s="16">
        <v>114</v>
      </c>
      <c r="N22" s="281">
        <v>3287</v>
      </c>
      <c r="O22" s="256">
        <f t="shared" si="13"/>
        <v>3401</v>
      </c>
      <c r="P22" s="17">
        <v>2000</v>
      </c>
      <c r="Q22" s="16">
        <v>8423.15</v>
      </c>
      <c r="R22" s="17">
        <v>6843.3333300000004</v>
      </c>
      <c r="S22" s="94">
        <f t="shared" si="14"/>
        <v>37679.5</v>
      </c>
      <c r="T22" s="92">
        <f t="shared" si="15"/>
        <v>27376.666660000003</v>
      </c>
      <c r="U22" s="16">
        <v>0</v>
      </c>
      <c r="V22" s="17">
        <v>500</v>
      </c>
      <c r="W22" s="113">
        <f t="shared" si="16"/>
        <v>37679.5</v>
      </c>
      <c r="X22" s="114">
        <f t="shared" si="16"/>
        <v>27876.666660000003</v>
      </c>
      <c r="Y22" s="45" t="s">
        <v>65</v>
      </c>
      <c r="Z22" s="46">
        <v>18</v>
      </c>
      <c r="AA22" s="21" t="s">
        <v>7</v>
      </c>
      <c r="AB22" s="22"/>
    </row>
    <row r="23" spans="1:28" s="43" customFormat="1" ht="18.600000000000001" customHeight="1">
      <c r="A23" s="23">
        <f t="shared" si="17"/>
        <v>17</v>
      </c>
      <c r="B23" s="24" t="s">
        <v>8</v>
      </c>
      <c r="C23" s="25">
        <v>13289</v>
      </c>
      <c r="D23" s="26">
        <v>5000</v>
      </c>
      <c r="E23" s="25">
        <v>71</v>
      </c>
      <c r="F23" s="27">
        <v>8333.3333299999995</v>
      </c>
      <c r="G23" s="28">
        <v>61.75</v>
      </c>
      <c r="H23" s="27">
        <v>1000</v>
      </c>
      <c r="I23" s="28">
        <v>0</v>
      </c>
      <c r="J23" s="27">
        <v>1000</v>
      </c>
      <c r="K23" s="25">
        <v>13311.9</v>
      </c>
      <c r="L23" s="26">
        <v>3200</v>
      </c>
      <c r="M23" s="25">
        <v>246.5</v>
      </c>
      <c r="N23" s="25">
        <v>0</v>
      </c>
      <c r="O23" s="28">
        <f t="shared" si="13"/>
        <v>246.5</v>
      </c>
      <c r="P23" s="26">
        <v>2000</v>
      </c>
      <c r="Q23" s="25">
        <v>8093.8</v>
      </c>
      <c r="R23" s="26">
        <v>6843.3333300000004</v>
      </c>
      <c r="S23" s="188">
        <f t="shared" si="14"/>
        <v>35073.950000000004</v>
      </c>
      <c r="T23" s="93">
        <f t="shared" si="15"/>
        <v>27376.666660000003</v>
      </c>
      <c r="U23" s="25">
        <v>0</v>
      </c>
      <c r="V23" s="26">
        <v>500</v>
      </c>
      <c r="W23" s="95">
        <f t="shared" si="16"/>
        <v>35073.950000000004</v>
      </c>
      <c r="X23" s="98">
        <f t="shared" si="16"/>
        <v>27876.666660000003</v>
      </c>
      <c r="Y23" s="29" t="s">
        <v>62</v>
      </c>
      <c r="Z23" s="30">
        <v>18</v>
      </c>
      <c r="AA23" s="31" t="s">
        <v>7</v>
      </c>
      <c r="AB23" s="32"/>
    </row>
    <row r="24" spans="1:28" ht="18.600000000000001" customHeight="1">
      <c r="A24" s="23">
        <f t="shared" si="17"/>
        <v>18</v>
      </c>
      <c r="B24" s="56" t="s">
        <v>9</v>
      </c>
      <c r="C24" s="25">
        <v>13157.2</v>
      </c>
      <c r="D24" s="26">
        <v>5000</v>
      </c>
      <c r="E24" s="25">
        <v>2987.1</v>
      </c>
      <c r="F24" s="27">
        <v>8333.3333299999995</v>
      </c>
      <c r="G24" s="28">
        <v>811.15</v>
      </c>
      <c r="H24" s="27">
        <v>1000</v>
      </c>
      <c r="I24" s="28">
        <v>0</v>
      </c>
      <c r="J24" s="27">
        <v>1000</v>
      </c>
      <c r="K24" s="25">
        <v>8638.5499999999993</v>
      </c>
      <c r="L24" s="26">
        <v>3200</v>
      </c>
      <c r="M24" s="25">
        <v>0</v>
      </c>
      <c r="N24" s="25">
        <v>0</v>
      </c>
      <c r="O24" s="28">
        <f t="shared" si="13"/>
        <v>0</v>
      </c>
      <c r="P24" s="26">
        <v>2000</v>
      </c>
      <c r="Q24" s="25">
        <v>4204.6499999999996</v>
      </c>
      <c r="R24" s="26">
        <v>6843.3333300000004</v>
      </c>
      <c r="S24" s="188">
        <f t="shared" si="14"/>
        <v>29798.65</v>
      </c>
      <c r="T24" s="93">
        <f t="shared" si="15"/>
        <v>27376.666660000003</v>
      </c>
      <c r="U24" s="25">
        <v>76</v>
      </c>
      <c r="V24" s="26">
        <v>500</v>
      </c>
      <c r="W24" s="95">
        <f t="shared" si="16"/>
        <v>29874.65</v>
      </c>
      <c r="X24" s="98">
        <f t="shared" si="16"/>
        <v>27876.666660000003</v>
      </c>
      <c r="Y24" s="29" t="s">
        <v>60</v>
      </c>
      <c r="Z24" s="30">
        <v>20</v>
      </c>
      <c r="AA24" s="31" t="s">
        <v>7</v>
      </c>
      <c r="AB24" s="32"/>
    </row>
    <row r="25" spans="1:28" ht="18.600000000000001" customHeight="1">
      <c r="A25" s="33" t="s">
        <v>10</v>
      </c>
      <c r="B25" s="34">
        <f>SUM(B17+1)</f>
        <v>38</v>
      </c>
      <c r="C25" s="35">
        <f t="shared" ref="C25:X25" si="18">SUM(C18:C24)</f>
        <v>51785.25</v>
      </c>
      <c r="D25" s="36">
        <f t="shared" si="18"/>
        <v>35000</v>
      </c>
      <c r="E25" s="35">
        <f t="shared" si="18"/>
        <v>27881.75</v>
      </c>
      <c r="F25" s="37">
        <f t="shared" si="18"/>
        <v>58333.333310000002</v>
      </c>
      <c r="G25" s="38">
        <f t="shared" si="18"/>
        <v>2361.85</v>
      </c>
      <c r="H25" s="37">
        <f t="shared" si="18"/>
        <v>7000</v>
      </c>
      <c r="I25" s="38">
        <f>SUM(I18:I24)</f>
        <v>0</v>
      </c>
      <c r="J25" s="37">
        <f>SUM(J18:J24)</f>
        <v>7000</v>
      </c>
      <c r="K25" s="35">
        <f t="shared" si="18"/>
        <v>39993.949999999997</v>
      </c>
      <c r="L25" s="36">
        <f t="shared" si="18"/>
        <v>22400</v>
      </c>
      <c r="M25" s="35">
        <f t="shared" ref="M25:P25" si="19">SUM(M18:M24)</f>
        <v>3031</v>
      </c>
      <c r="N25" s="35">
        <f t="shared" si="19"/>
        <v>17854.400000000001</v>
      </c>
      <c r="O25" s="35">
        <f t="shared" si="19"/>
        <v>20885.399999999998</v>
      </c>
      <c r="P25" s="36">
        <f t="shared" si="19"/>
        <v>14000</v>
      </c>
      <c r="Q25" s="35">
        <f t="shared" si="18"/>
        <v>43160.3</v>
      </c>
      <c r="R25" s="36">
        <f t="shared" si="18"/>
        <v>47903.333310000002</v>
      </c>
      <c r="S25" s="35">
        <f t="shared" si="18"/>
        <v>186068.5</v>
      </c>
      <c r="T25" s="36">
        <f t="shared" si="18"/>
        <v>191636.66661999997</v>
      </c>
      <c r="U25" s="35">
        <f t="shared" si="18"/>
        <v>2648.4</v>
      </c>
      <c r="V25" s="36">
        <f t="shared" si="18"/>
        <v>3500</v>
      </c>
      <c r="W25" s="35">
        <f t="shared" si="18"/>
        <v>188716.9</v>
      </c>
      <c r="X25" s="36">
        <f t="shared" si="18"/>
        <v>195136.66661999997</v>
      </c>
      <c r="Y25" s="39" t="s">
        <v>11</v>
      </c>
      <c r="Z25" s="40">
        <f>SUM(Z18:Z24)/7</f>
        <v>21.285714285714285</v>
      </c>
      <c r="AA25" s="41" t="s">
        <v>7</v>
      </c>
      <c r="AB25" s="42"/>
    </row>
    <row r="26" spans="1:28" ht="18.600000000000001" customHeight="1">
      <c r="A26" s="44">
        <f>SUM(A24+1)</f>
        <v>19</v>
      </c>
      <c r="B26" s="15" t="s">
        <v>12</v>
      </c>
      <c r="C26" s="16">
        <v>6231.95</v>
      </c>
      <c r="D26" s="17">
        <v>5000</v>
      </c>
      <c r="E26" s="16">
        <v>396.45</v>
      </c>
      <c r="F26" s="18">
        <v>8333.3333299999995</v>
      </c>
      <c r="G26" s="19">
        <v>615.1</v>
      </c>
      <c r="H26" s="18">
        <v>1000</v>
      </c>
      <c r="I26" s="19">
        <v>0</v>
      </c>
      <c r="J26" s="18">
        <v>1000</v>
      </c>
      <c r="K26" s="16">
        <v>0</v>
      </c>
      <c r="L26" s="17">
        <v>3200</v>
      </c>
      <c r="M26" s="16">
        <v>1362.2</v>
      </c>
      <c r="N26" s="281">
        <v>4822.8</v>
      </c>
      <c r="O26" s="256">
        <f t="shared" ref="O26:O28" si="20">M26+N26</f>
        <v>6185</v>
      </c>
      <c r="P26" s="17">
        <v>2000</v>
      </c>
      <c r="Q26" s="16">
        <v>6956.9</v>
      </c>
      <c r="R26" s="17">
        <v>6843.3333300000004</v>
      </c>
      <c r="S26" s="94">
        <f t="shared" ref="S26:S32" si="21">SUM(C26+E26+G26+I26+K26+O26+Q26)</f>
        <v>20385.400000000001</v>
      </c>
      <c r="T26" s="92">
        <f t="shared" ref="T26:T32" si="22">SUM(D26+F26+H26+J26+L26+P26+R26)</f>
        <v>27376.666660000003</v>
      </c>
      <c r="U26" s="16">
        <v>0</v>
      </c>
      <c r="V26" s="17">
        <v>500</v>
      </c>
      <c r="W26" s="113">
        <f t="shared" ref="W26:X32" si="23">SUM(S26+U26)</f>
        <v>20385.400000000001</v>
      </c>
      <c r="X26" s="114">
        <f t="shared" si="23"/>
        <v>27876.666660000003</v>
      </c>
      <c r="Y26" s="50" t="s">
        <v>65</v>
      </c>
      <c r="Z26" s="51">
        <v>18</v>
      </c>
      <c r="AA26" s="21" t="s">
        <v>7</v>
      </c>
      <c r="AB26" s="22"/>
    </row>
    <row r="27" spans="1:28" ht="18.600000000000001" customHeight="1">
      <c r="A27" s="47">
        <f t="shared" ref="A27:A32" si="24">SUM(A26+1)</f>
        <v>20</v>
      </c>
      <c r="B27" s="15" t="s">
        <v>13</v>
      </c>
      <c r="C27" s="16">
        <v>9612.65</v>
      </c>
      <c r="D27" s="17">
        <v>5000</v>
      </c>
      <c r="E27" s="16">
        <v>1260.3499999999999</v>
      </c>
      <c r="F27" s="18">
        <v>8333.3333299999995</v>
      </c>
      <c r="G27" s="19">
        <v>387.95</v>
      </c>
      <c r="H27" s="18">
        <v>1000</v>
      </c>
      <c r="I27" s="19">
        <v>0</v>
      </c>
      <c r="J27" s="18">
        <v>1000</v>
      </c>
      <c r="K27" s="16">
        <v>0</v>
      </c>
      <c r="L27" s="17">
        <v>3200</v>
      </c>
      <c r="M27" s="20">
        <v>917.05</v>
      </c>
      <c r="N27" s="281">
        <v>5511</v>
      </c>
      <c r="O27" s="256">
        <f t="shared" si="20"/>
        <v>6428.05</v>
      </c>
      <c r="P27" s="17">
        <v>2000</v>
      </c>
      <c r="Q27" s="16">
        <v>6341.4</v>
      </c>
      <c r="R27" s="17">
        <v>6843.3333300000004</v>
      </c>
      <c r="S27" s="94">
        <f t="shared" si="21"/>
        <v>24030.400000000001</v>
      </c>
      <c r="T27" s="92">
        <f t="shared" si="22"/>
        <v>27376.666660000003</v>
      </c>
      <c r="U27" s="16">
        <v>31.5</v>
      </c>
      <c r="V27" s="17">
        <v>500</v>
      </c>
      <c r="W27" s="113">
        <f t="shared" si="23"/>
        <v>24061.9</v>
      </c>
      <c r="X27" s="114">
        <f t="shared" si="23"/>
        <v>27876.666660000003</v>
      </c>
      <c r="Y27" s="45" t="s">
        <v>60</v>
      </c>
      <c r="Z27" s="46">
        <v>18</v>
      </c>
      <c r="AA27" s="21" t="s">
        <v>7</v>
      </c>
      <c r="AB27" s="22"/>
    </row>
    <row r="28" spans="1:28" ht="18.600000000000001" customHeight="1">
      <c r="A28" s="47">
        <f t="shared" si="24"/>
        <v>21</v>
      </c>
      <c r="B28" s="15" t="s">
        <v>14</v>
      </c>
      <c r="C28" s="16">
        <v>6810.85</v>
      </c>
      <c r="D28" s="17">
        <v>5000</v>
      </c>
      <c r="E28" s="16">
        <v>1330.7</v>
      </c>
      <c r="F28" s="18">
        <v>8333.3333299999995</v>
      </c>
      <c r="G28" s="19">
        <v>244.15</v>
      </c>
      <c r="H28" s="18">
        <v>1000</v>
      </c>
      <c r="I28" s="19">
        <v>0</v>
      </c>
      <c r="J28" s="18">
        <v>1000</v>
      </c>
      <c r="K28" s="16">
        <v>0</v>
      </c>
      <c r="L28" s="17">
        <v>3200</v>
      </c>
      <c r="M28" s="20">
        <v>248</v>
      </c>
      <c r="N28" s="281">
        <v>9471</v>
      </c>
      <c r="O28" s="256">
        <f t="shared" si="20"/>
        <v>9719</v>
      </c>
      <c r="P28" s="17">
        <v>2000</v>
      </c>
      <c r="Q28" s="16">
        <v>7419.5</v>
      </c>
      <c r="R28" s="17">
        <v>6843.3333300000004</v>
      </c>
      <c r="S28" s="94">
        <f t="shared" si="21"/>
        <v>25524.2</v>
      </c>
      <c r="T28" s="92">
        <f t="shared" si="22"/>
        <v>27376.666660000003</v>
      </c>
      <c r="U28" s="16">
        <v>76.3</v>
      </c>
      <c r="V28" s="17">
        <v>500</v>
      </c>
      <c r="W28" s="113">
        <f t="shared" si="23"/>
        <v>25600.5</v>
      </c>
      <c r="X28" s="114">
        <f t="shared" si="23"/>
        <v>27876.666660000003</v>
      </c>
      <c r="Y28" s="45" t="s">
        <v>60</v>
      </c>
      <c r="Z28" s="46">
        <v>18</v>
      </c>
      <c r="AA28" s="21" t="s">
        <v>7</v>
      </c>
      <c r="AB28" s="22"/>
    </row>
    <row r="29" spans="1:28" ht="18.600000000000001" customHeight="1">
      <c r="A29" s="47">
        <f t="shared" si="24"/>
        <v>22</v>
      </c>
      <c r="B29" s="15" t="s">
        <v>15</v>
      </c>
      <c r="C29" s="16">
        <v>4311.5</v>
      </c>
      <c r="D29" s="17">
        <v>5000</v>
      </c>
      <c r="E29" s="16">
        <v>4811.3999999999996</v>
      </c>
      <c r="F29" s="18">
        <v>8333.3333299999995</v>
      </c>
      <c r="G29" s="19">
        <v>597.85</v>
      </c>
      <c r="H29" s="18">
        <v>1000</v>
      </c>
      <c r="I29" s="19">
        <v>0</v>
      </c>
      <c r="J29" s="18">
        <v>1000</v>
      </c>
      <c r="K29" s="16">
        <v>2239.6999999999998</v>
      </c>
      <c r="L29" s="17">
        <v>3200</v>
      </c>
      <c r="M29" s="20">
        <v>163.30000000000001</v>
      </c>
      <c r="N29" s="126">
        <v>4914</v>
      </c>
      <c r="O29" s="256">
        <f>M29+N29</f>
        <v>5077.3</v>
      </c>
      <c r="P29" s="17">
        <v>2000</v>
      </c>
      <c r="Q29" s="16">
        <v>6909.85</v>
      </c>
      <c r="R29" s="17">
        <v>6843.3333300000004</v>
      </c>
      <c r="S29" s="94">
        <f t="shared" si="21"/>
        <v>23947.599999999999</v>
      </c>
      <c r="T29" s="92">
        <f t="shared" si="22"/>
        <v>27376.666660000003</v>
      </c>
      <c r="U29" s="16">
        <v>50</v>
      </c>
      <c r="V29" s="17">
        <v>500</v>
      </c>
      <c r="W29" s="113">
        <f t="shared" si="23"/>
        <v>23997.599999999999</v>
      </c>
      <c r="X29" s="114">
        <f t="shared" si="23"/>
        <v>27876.666660000003</v>
      </c>
      <c r="Y29" s="45" t="s">
        <v>60</v>
      </c>
      <c r="Z29" s="46">
        <v>18</v>
      </c>
      <c r="AA29" s="21" t="s">
        <v>7</v>
      </c>
      <c r="AB29" s="22"/>
    </row>
    <row r="30" spans="1:28" ht="18.600000000000001" customHeight="1">
      <c r="A30" s="47">
        <f t="shared" si="24"/>
        <v>23</v>
      </c>
      <c r="B30" s="15" t="s">
        <v>6</v>
      </c>
      <c r="C30" s="16">
        <v>9100.6</v>
      </c>
      <c r="D30" s="17">
        <v>5000</v>
      </c>
      <c r="E30" s="16">
        <v>1265.3499999999999</v>
      </c>
      <c r="F30" s="18">
        <v>8333.3333299999995</v>
      </c>
      <c r="G30" s="19">
        <v>378.3</v>
      </c>
      <c r="H30" s="18">
        <v>1000</v>
      </c>
      <c r="I30" s="19">
        <v>0</v>
      </c>
      <c r="J30" s="18">
        <v>1000</v>
      </c>
      <c r="K30" s="16">
        <v>4420.7</v>
      </c>
      <c r="L30" s="17">
        <v>3200</v>
      </c>
      <c r="M30" s="16">
        <v>0</v>
      </c>
      <c r="N30" s="281">
        <v>4442</v>
      </c>
      <c r="O30" s="256">
        <f>M30+N30</f>
        <v>4442</v>
      </c>
      <c r="P30" s="17">
        <v>2000</v>
      </c>
      <c r="Q30" s="16">
        <v>6545.3</v>
      </c>
      <c r="R30" s="17">
        <v>6843.3333300000004</v>
      </c>
      <c r="S30" s="94">
        <f>SUM(C30+E30+G30+I30+K30+O30+Q30)</f>
        <v>26152.25</v>
      </c>
      <c r="T30" s="92">
        <f t="shared" si="22"/>
        <v>27376.666660000003</v>
      </c>
      <c r="U30" s="16">
        <v>118.5</v>
      </c>
      <c r="V30" s="17">
        <v>500</v>
      </c>
      <c r="W30" s="113">
        <f t="shared" si="23"/>
        <v>26270.75</v>
      </c>
      <c r="X30" s="114">
        <f t="shared" si="23"/>
        <v>27876.666660000003</v>
      </c>
      <c r="Y30" s="45" t="s">
        <v>60</v>
      </c>
      <c r="Z30" s="46">
        <v>19</v>
      </c>
      <c r="AA30" s="21" t="s">
        <v>7</v>
      </c>
      <c r="AB30" s="22"/>
    </row>
    <row r="31" spans="1:28" ht="18.600000000000001" customHeight="1">
      <c r="A31" s="23">
        <f t="shared" si="24"/>
        <v>24</v>
      </c>
      <c r="B31" s="24" t="s">
        <v>8</v>
      </c>
      <c r="C31" s="25">
        <v>13323.55</v>
      </c>
      <c r="D31" s="26">
        <v>5000</v>
      </c>
      <c r="E31" s="25">
        <v>589.45000000000005</v>
      </c>
      <c r="F31" s="27">
        <v>8333.3333299999995</v>
      </c>
      <c r="G31" s="28">
        <v>0</v>
      </c>
      <c r="H31" s="27">
        <v>1000</v>
      </c>
      <c r="I31" s="28">
        <v>4263</v>
      </c>
      <c r="J31" s="27">
        <v>1000</v>
      </c>
      <c r="K31" s="25">
        <v>13200.8</v>
      </c>
      <c r="L31" s="26">
        <v>3200</v>
      </c>
      <c r="M31" s="25">
        <v>0</v>
      </c>
      <c r="N31" s="25">
        <v>2230</v>
      </c>
      <c r="O31" s="28">
        <f>M31+N31</f>
        <v>2230</v>
      </c>
      <c r="P31" s="26">
        <v>2000</v>
      </c>
      <c r="Q31" s="25">
        <v>12238.4</v>
      </c>
      <c r="R31" s="26">
        <v>6843.3333300000004</v>
      </c>
      <c r="S31" s="188">
        <f t="shared" si="21"/>
        <v>45845.200000000004</v>
      </c>
      <c r="T31" s="93">
        <f t="shared" si="22"/>
        <v>27376.666660000003</v>
      </c>
      <c r="U31" s="25">
        <v>0</v>
      </c>
      <c r="V31" s="26">
        <v>500</v>
      </c>
      <c r="W31" s="95">
        <f t="shared" si="23"/>
        <v>45845.200000000004</v>
      </c>
      <c r="X31" s="98">
        <f t="shared" si="23"/>
        <v>27876.666660000003</v>
      </c>
      <c r="Y31" s="29" t="s">
        <v>62</v>
      </c>
      <c r="Z31" s="30">
        <v>14</v>
      </c>
      <c r="AA31" s="31" t="s">
        <v>7</v>
      </c>
      <c r="AB31" s="32"/>
    </row>
    <row r="32" spans="1:28" ht="18.600000000000001" customHeight="1">
      <c r="A32" s="23">
        <f t="shared" si="24"/>
        <v>25</v>
      </c>
      <c r="B32" s="24" t="s">
        <v>9</v>
      </c>
      <c r="C32" s="25">
        <v>15216</v>
      </c>
      <c r="D32" s="26">
        <v>5000</v>
      </c>
      <c r="E32" s="25">
        <v>80</v>
      </c>
      <c r="F32" s="27">
        <v>8333.3333299999995</v>
      </c>
      <c r="G32" s="28">
        <v>0</v>
      </c>
      <c r="H32" s="27">
        <v>1000</v>
      </c>
      <c r="I32" s="28"/>
      <c r="J32" s="27">
        <v>1000</v>
      </c>
      <c r="K32" s="25">
        <v>5907.1</v>
      </c>
      <c r="L32" s="26">
        <v>3200</v>
      </c>
      <c r="M32" s="25">
        <v>193.7</v>
      </c>
      <c r="N32" s="25">
        <v>0</v>
      </c>
      <c r="O32" s="28">
        <f>M32+N32</f>
        <v>193.7</v>
      </c>
      <c r="P32" s="26">
        <v>2000</v>
      </c>
      <c r="Q32" s="25">
        <v>5024.45</v>
      </c>
      <c r="R32" s="26">
        <v>6843.3333300000004</v>
      </c>
      <c r="S32" s="188">
        <f t="shared" si="21"/>
        <v>26421.25</v>
      </c>
      <c r="T32" s="93">
        <f t="shared" si="22"/>
        <v>27376.666660000003</v>
      </c>
      <c r="U32" s="25">
        <v>0</v>
      </c>
      <c r="V32" s="26">
        <v>500</v>
      </c>
      <c r="W32" s="95">
        <f t="shared" si="23"/>
        <v>26421.25</v>
      </c>
      <c r="X32" s="98">
        <f t="shared" si="23"/>
        <v>27876.666660000003</v>
      </c>
      <c r="Y32" s="29" t="s">
        <v>62</v>
      </c>
      <c r="Z32" s="30">
        <v>14</v>
      </c>
      <c r="AA32" s="31" t="s">
        <v>7</v>
      </c>
      <c r="AB32" s="32"/>
    </row>
    <row r="33" spans="1:28" ht="18.600000000000001" customHeight="1">
      <c r="A33" s="33" t="s">
        <v>10</v>
      </c>
      <c r="B33" s="34">
        <f>SUM(B25+1)</f>
        <v>39</v>
      </c>
      <c r="C33" s="35">
        <f t="shared" ref="C33:X33" si="25">SUM(C26:C32)</f>
        <v>64607.099999999991</v>
      </c>
      <c r="D33" s="36">
        <f t="shared" si="25"/>
        <v>35000</v>
      </c>
      <c r="E33" s="35">
        <f t="shared" si="25"/>
        <v>9733.7000000000007</v>
      </c>
      <c r="F33" s="37">
        <f t="shared" si="25"/>
        <v>58333.333310000002</v>
      </c>
      <c r="G33" s="38">
        <f t="shared" si="25"/>
        <v>2223.3500000000004</v>
      </c>
      <c r="H33" s="37">
        <f t="shared" si="25"/>
        <v>7000</v>
      </c>
      <c r="I33" s="38">
        <f>SUM(I26:I32)</f>
        <v>4263</v>
      </c>
      <c r="J33" s="37">
        <f>SUM(J26:J32)</f>
        <v>7000</v>
      </c>
      <c r="K33" s="35">
        <f t="shared" si="25"/>
        <v>25768.299999999996</v>
      </c>
      <c r="L33" s="36">
        <f t="shared" si="25"/>
        <v>22400</v>
      </c>
      <c r="M33" s="35">
        <f t="shared" ref="M33:P33" si="26">SUM(M26:M32)</f>
        <v>2884.25</v>
      </c>
      <c r="N33" s="35">
        <f>SUM(N26:N32)</f>
        <v>31390.799999999999</v>
      </c>
      <c r="O33" s="35">
        <f>SUM(O26:O32)</f>
        <v>34275.049999999996</v>
      </c>
      <c r="P33" s="36">
        <f t="shared" si="26"/>
        <v>14000</v>
      </c>
      <c r="Q33" s="35">
        <f t="shared" si="25"/>
        <v>51435.8</v>
      </c>
      <c r="R33" s="36">
        <f t="shared" si="25"/>
        <v>47903.333310000002</v>
      </c>
      <c r="S33" s="35">
        <f t="shared" si="25"/>
        <v>192306.30000000002</v>
      </c>
      <c r="T33" s="36">
        <f t="shared" si="25"/>
        <v>191636.66661999997</v>
      </c>
      <c r="U33" s="35">
        <f t="shared" si="25"/>
        <v>276.3</v>
      </c>
      <c r="V33" s="36">
        <f t="shared" si="25"/>
        <v>3500</v>
      </c>
      <c r="W33" s="35">
        <f t="shared" si="25"/>
        <v>192582.6</v>
      </c>
      <c r="X33" s="36">
        <f t="shared" si="25"/>
        <v>195136.66661999997</v>
      </c>
      <c r="Y33" s="39" t="s">
        <v>11</v>
      </c>
      <c r="Z33" s="40">
        <f>SUM(Z26:Z32)/7</f>
        <v>17</v>
      </c>
      <c r="AA33" s="41" t="s">
        <v>7</v>
      </c>
      <c r="AB33" s="42"/>
    </row>
    <row r="34" spans="1:28" ht="18.600000000000001" customHeight="1">
      <c r="A34" s="44">
        <f>SUM(A32+1)</f>
        <v>26</v>
      </c>
      <c r="B34" s="15" t="s">
        <v>12</v>
      </c>
      <c r="C34" s="16">
        <v>4928.7</v>
      </c>
      <c r="D34" s="17">
        <v>5000</v>
      </c>
      <c r="E34" s="16">
        <v>0</v>
      </c>
      <c r="F34" s="18">
        <v>8333.3333299999995</v>
      </c>
      <c r="G34" s="19">
        <v>42.85</v>
      </c>
      <c r="H34" s="18">
        <v>1000</v>
      </c>
      <c r="I34" s="19">
        <v>0</v>
      </c>
      <c r="J34" s="18">
        <v>1000</v>
      </c>
      <c r="K34" s="16">
        <v>0</v>
      </c>
      <c r="L34" s="17">
        <v>3200</v>
      </c>
      <c r="M34" s="16">
        <v>184.6</v>
      </c>
      <c r="N34" s="281">
        <v>2520</v>
      </c>
      <c r="O34" s="256">
        <f>M34+N34</f>
        <v>2704.6</v>
      </c>
      <c r="P34" s="17">
        <v>2000</v>
      </c>
      <c r="Q34" s="16">
        <v>2567.15</v>
      </c>
      <c r="R34" s="17">
        <v>6843.3333300000004</v>
      </c>
      <c r="S34" s="94">
        <f t="shared" ref="S34:S38" si="27">SUM(C34+E34+G34+I34+K34+O34+Q34)</f>
        <v>10243.299999999999</v>
      </c>
      <c r="T34" s="92">
        <f t="shared" ref="T34:T38" si="28">SUM(D34+F34+H34+J34+L34+P34+R34)</f>
        <v>27376.666660000003</v>
      </c>
      <c r="U34" s="16">
        <v>0</v>
      </c>
      <c r="V34" s="17">
        <v>500</v>
      </c>
      <c r="W34" s="113">
        <f t="shared" ref="W34:X37" si="29">SUM(S34+U34)</f>
        <v>10243.299999999999</v>
      </c>
      <c r="X34" s="114">
        <f t="shared" si="29"/>
        <v>27876.666660000003</v>
      </c>
      <c r="Y34" s="45" t="s">
        <v>65</v>
      </c>
      <c r="Z34" s="46">
        <v>14</v>
      </c>
      <c r="AA34" s="21" t="s">
        <v>7</v>
      </c>
      <c r="AB34" s="22"/>
    </row>
    <row r="35" spans="1:28" ht="18.600000000000001" customHeight="1">
      <c r="A35" s="44">
        <f>SUM(A34+1)</f>
        <v>27</v>
      </c>
      <c r="B35" s="15" t="s">
        <v>13</v>
      </c>
      <c r="C35" s="16">
        <v>5890.6</v>
      </c>
      <c r="D35" s="17">
        <v>5000</v>
      </c>
      <c r="E35" s="16">
        <v>0</v>
      </c>
      <c r="F35" s="18">
        <v>8333.3333299999995</v>
      </c>
      <c r="G35" s="19">
        <v>0</v>
      </c>
      <c r="H35" s="18">
        <v>1000</v>
      </c>
      <c r="I35" s="19">
        <v>0</v>
      </c>
      <c r="J35" s="18">
        <v>1000</v>
      </c>
      <c r="K35" s="16">
        <v>3038.45</v>
      </c>
      <c r="L35" s="17">
        <v>3200</v>
      </c>
      <c r="M35" s="16">
        <v>551.29999999999995</v>
      </c>
      <c r="N35" s="281">
        <v>5442</v>
      </c>
      <c r="O35" s="256">
        <f>M35+N35</f>
        <v>5993.3</v>
      </c>
      <c r="P35" s="17">
        <v>2000</v>
      </c>
      <c r="Q35" s="16">
        <v>4305.6499999999996</v>
      </c>
      <c r="R35" s="17">
        <v>6843.3333300000004</v>
      </c>
      <c r="S35" s="94">
        <f t="shared" si="27"/>
        <v>19228</v>
      </c>
      <c r="T35" s="92">
        <f t="shared" si="28"/>
        <v>27376.666660000003</v>
      </c>
      <c r="U35" s="16">
        <v>0</v>
      </c>
      <c r="V35" s="17">
        <v>500</v>
      </c>
      <c r="W35" s="113">
        <f t="shared" si="29"/>
        <v>19228</v>
      </c>
      <c r="X35" s="114">
        <f t="shared" si="29"/>
        <v>27876.666660000003</v>
      </c>
      <c r="Y35" s="45" t="s">
        <v>65</v>
      </c>
      <c r="Z35" s="46">
        <v>14</v>
      </c>
      <c r="AA35" s="21" t="s">
        <v>7</v>
      </c>
      <c r="AB35" s="22"/>
    </row>
    <row r="36" spans="1:28" ht="18.600000000000001" customHeight="1">
      <c r="A36" s="44">
        <f>SUM(A35+1)</f>
        <v>28</v>
      </c>
      <c r="B36" s="15" t="s">
        <v>14</v>
      </c>
      <c r="C36" s="16">
        <v>5116.1000000000004</v>
      </c>
      <c r="D36" s="17">
        <v>5000</v>
      </c>
      <c r="E36" s="16">
        <v>0</v>
      </c>
      <c r="F36" s="18">
        <v>8333.3333299999995</v>
      </c>
      <c r="G36" s="19">
        <v>0</v>
      </c>
      <c r="H36" s="18">
        <v>1000</v>
      </c>
      <c r="I36" s="19">
        <v>0</v>
      </c>
      <c r="J36" s="18">
        <v>1000</v>
      </c>
      <c r="K36" s="16">
        <v>4480.6499999999996</v>
      </c>
      <c r="L36" s="17">
        <v>3200</v>
      </c>
      <c r="M36" s="20">
        <v>362.3</v>
      </c>
      <c r="N36" s="281">
        <v>4439</v>
      </c>
      <c r="O36" s="256">
        <f>M36+N36</f>
        <v>4801.3</v>
      </c>
      <c r="P36" s="17">
        <v>2000</v>
      </c>
      <c r="Q36" s="16">
        <v>4502.8500000000004</v>
      </c>
      <c r="R36" s="17">
        <v>6843.3333300000004</v>
      </c>
      <c r="S36" s="94">
        <f t="shared" si="27"/>
        <v>18900.900000000001</v>
      </c>
      <c r="T36" s="92">
        <f t="shared" si="28"/>
        <v>27376.666660000003</v>
      </c>
      <c r="U36" s="16">
        <v>0</v>
      </c>
      <c r="V36" s="17">
        <v>500</v>
      </c>
      <c r="W36" s="113">
        <f t="shared" si="29"/>
        <v>18900.900000000001</v>
      </c>
      <c r="X36" s="114">
        <f t="shared" si="29"/>
        <v>27876.666660000003</v>
      </c>
      <c r="Y36" s="45" t="s">
        <v>62</v>
      </c>
      <c r="Z36" s="46">
        <v>12</v>
      </c>
      <c r="AA36" s="21" t="s">
        <v>7</v>
      </c>
      <c r="AB36" s="22"/>
    </row>
    <row r="37" spans="1:28" ht="18.600000000000001" customHeight="1">
      <c r="A37" s="44">
        <f>SUM(A36+1)</f>
        <v>29</v>
      </c>
      <c r="B37" s="15" t="s">
        <v>15</v>
      </c>
      <c r="C37" s="16">
        <v>10488.1</v>
      </c>
      <c r="D37" s="17">
        <v>5000</v>
      </c>
      <c r="E37" s="16">
        <v>0</v>
      </c>
      <c r="F37" s="18">
        <v>8333.3333299999995</v>
      </c>
      <c r="G37" s="19">
        <v>0</v>
      </c>
      <c r="H37" s="18">
        <v>1000</v>
      </c>
      <c r="I37" s="19">
        <v>0</v>
      </c>
      <c r="J37" s="18">
        <v>1000</v>
      </c>
      <c r="K37" s="16">
        <v>4784.95</v>
      </c>
      <c r="L37" s="17">
        <v>3200</v>
      </c>
      <c r="M37" s="20">
        <v>38.5</v>
      </c>
      <c r="N37" s="281">
        <v>4533</v>
      </c>
      <c r="O37" s="256">
        <f>M37+N37</f>
        <v>4571.5</v>
      </c>
      <c r="P37" s="17">
        <v>2000</v>
      </c>
      <c r="Q37" s="16">
        <v>5230.75</v>
      </c>
      <c r="R37" s="17">
        <v>6843.3333300000004</v>
      </c>
      <c r="S37" s="94">
        <f t="shared" si="27"/>
        <v>25075.3</v>
      </c>
      <c r="T37" s="92">
        <f t="shared" si="28"/>
        <v>27376.666660000003</v>
      </c>
      <c r="U37" s="16">
        <v>0</v>
      </c>
      <c r="V37" s="17">
        <v>500</v>
      </c>
      <c r="W37" s="113">
        <f t="shared" si="29"/>
        <v>25075.3</v>
      </c>
      <c r="X37" s="114">
        <f t="shared" si="29"/>
        <v>27876.666660000003</v>
      </c>
      <c r="Y37" s="45" t="s">
        <v>62</v>
      </c>
      <c r="Z37" s="46">
        <v>10</v>
      </c>
      <c r="AA37" s="21" t="s">
        <v>7</v>
      </c>
      <c r="AB37" s="22"/>
    </row>
    <row r="38" spans="1:28" ht="18.600000000000001" customHeight="1">
      <c r="A38" s="44">
        <f>SUM(A37+1)</f>
        <v>30</v>
      </c>
      <c r="B38" s="15" t="s">
        <v>93</v>
      </c>
      <c r="C38" s="16">
        <v>10265.75</v>
      </c>
      <c r="D38" s="17">
        <v>5000</v>
      </c>
      <c r="E38" s="16">
        <v>46.75</v>
      </c>
      <c r="F38" s="18">
        <v>8333.3333299999995</v>
      </c>
      <c r="G38" s="19">
        <v>24.15</v>
      </c>
      <c r="H38" s="18">
        <v>1000</v>
      </c>
      <c r="I38" s="19">
        <v>3606</v>
      </c>
      <c r="J38" s="18">
        <v>1000</v>
      </c>
      <c r="K38" s="16">
        <v>17669.8</v>
      </c>
      <c r="L38" s="17">
        <v>3200</v>
      </c>
      <c r="M38" s="20">
        <v>0</v>
      </c>
      <c r="N38" s="281">
        <v>1140</v>
      </c>
      <c r="O38" s="256">
        <f>M38+N38</f>
        <v>1140</v>
      </c>
      <c r="P38" s="17">
        <v>2000</v>
      </c>
      <c r="Q38" s="16">
        <v>7377.2</v>
      </c>
      <c r="R38" s="17">
        <v>6843.3333300000004</v>
      </c>
      <c r="S38" s="94">
        <f t="shared" si="27"/>
        <v>40129.649999999994</v>
      </c>
      <c r="T38" s="92">
        <f t="shared" si="28"/>
        <v>27376.666660000003</v>
      </c>
      <c r="U38" s="16">
        <v>0</v>
      </c>
      <c r="V38" s="17">
        <v>500</v>
      </c>
      <c r="W38" s="113">
        <f t="shared" ref="W38" si="30">SUM(S38+U38)</f>
        <v>40129.649999999994</v>
      </c>
      <c r="X38" s="114">
        <f t="shared" ref="X38" si="31">SUM(T38+V38)</f>
        <v>27876.666660000003</v>
      </c>
      <c r="Y38" s="45" t="s">
        <v>62</v>
      </c>
      <c r="Z38" s="46">
        <v>12</v>
      </c>
      <c r="AA38" s="21" t="s">
        <v>7</v>
      </c>
      <c r="AB38" s="22"/>
    </row>
    <row r="39" spans="1:28" ht="18.600000000000001" customHeight="1" thickBot="1">
      <c r="A39" s="33" t="s">
        <v>10</v>
      </c>
      <c r="B39" s="34">
        <f>SUM(B33+1)</f>
        <v>40</v>
      </c>
      <c r="C39" s="35">
        <f>SUM(C34:C38)</f>
        <v>36689.25</v>
      </c>
      <c r="D39" s="35">
        <f t="shared" ref="D39:V39" si="32">SUM(D34:D38)</f>
        <v>25000</v>
      </c>
      <c r="E39" s="35">
        <f t="shared" si="32"/>
        <v>46.75</v>
      </c>
      <c r="F39" s="35">
        <f t="shared" si="32"/>
        <v>41666.666649999999</v>
      </c>
      <c r="G39" s="35">
        <f t="shared" si="32"/>
        <v>67</v>
      </c>
      <c r="H39" s="35">
        <f t="shared" si="32"/>
        <v>5000</v>
      </c>
      <c r="I39" s="35">
        <f t="shared" si="32"/>
        <v>3606</v>
      </c>
      <c r="J39" s="35">
        <f t="shared" si="32"/>
        <v>5000</v>
      </c>
      <c r="K39" s="35">
        <f t="shared" si="32"/>
        <v>29973.85</v>
      </c>
      <c r="L39" s="35">
        <f t="shared" si="32"/>
        <v>16000</v>
      </c>
      <c r="M39" s="35">
        <f t="shared" si="32"/>
        <v>1136.7</v>
      </c>
      <c r="N39" s="35">
        <f t="shared" si="32"/>
        <v>18074</v>
      </c>
      <c r="O39" s="35">
        <f t="shared" si="32"/>
        <v>19210.7</v>
      </c>
      <c r="P39" s="35">
        <f t="shared" si="32"/>
        <v>10000</v>
      </c>
      <c r="Q39" s="35">
        <f t="shared" si="32"/>
        <v>23983.600000000002</v>
      </c>
      <c r="R39" s="35">
        <f t="shared" si="32"/>
        <v>34216.666649999999</v>
      </c>
      <c r="S39" s="35">
        <f>SUM(S34:S38)</f>
        <v>113577.15</v>
      </c>
      <c r="T39" s="35">
        <f t="shared" si="32"/>
        <v>136883.3333</v>
      </c>
      <c r="U39" s="35">
        <f t="shared" si="32"/>
        <v>0</v>
      </c>
      <c r="V39" s="35">
        <f t="shared" si="32"/>
        <v>2500</v>
      </c>
      <c r="W39" s="35">
        <f>SUM(W34:W38)</f>
        <v>113577.15</v>
      </c>
      <c r="X39" s="36">
        <f>SUM(X34:X38)</f>
        <v>139383.3333</v>
      </c>
      <c r="Y39" s="39" t="s">
        <v>11</v>
      </c>
      <c r="Z39" s="40">
        <f>SUM(Z34:Z37)/4</f>
        <v>12.5</v>
      </c>
      <c r="AA39" s="41" t="s">
        <v>7</v>
      </c>
      <c r="AB39" s="42"/>
    </row>
    <row r="40" spans="1:28" ht="19.149999999999999" customHeight="1">
      <c r="A40" s="179" t="s">
        <v>16</v>
      </c>
      <c r="B40" s="131"/>
      <c r="C40" s="119">
        <f t="shared" ref="C40:M40" si="33">SUM(C9+C17+C25+C33+C39)</f>
        <v>216778.8</v>
      </c>
      <c r="D40" s="120">
        <f t="shared" si="33"/>
        <v>150000</v>
      </c>
      <c r="E40" s="119">
        <f t="shared" si="33"/>
        <v>122627.99999999999</v>
      </c>
      <c r="F40" s="120">
        <f t="shared" si="33"/>
        <v>249999.99990000002</v>
      </c>
      <c r="G40" s="119">
        <f t="shared" si="33"/>
        <v>10455</v>
      </c>
      <c r="H40" s="120">
        <f t="shared" si="33"/>
        <v>30000</v>
      </c>
      <c r="I40" s="119">
        <f t="shared" si="33"/>
        <v>14134</v>
      </c>
      <c r="J40" s="120">
        <f t="shared" si="33"/>
        <v>30000</v>
      </c>
      <c r="K40" s="119">
        <f t="shared" si="33"/>
        <v>181102.2</v>
      </c>
      <c r="L40" s="120">
        <f t="shared" si="33"/>
        <v>96000</v>
      </c>
      <c r="M40" s="119">
        <f t="shared" si="33"/>
        <v>13186.050000000001</v>
      </c>
      <c r="N40" s="119">
        <f>SUM(N9+N17+N25+N33+N39)</f>
        <v>89850.2</v>
      </c>
      <c r="O40" s="275">
        <f>M40+N40</f>
        <v>103036.25</v>
      </c>
      <c r="P40" s="120">
        <f>P9+P17+P25+P33+P39</f>
        <v>60000</v>
      </c>
      <c r="Q40" s="119">
        <f t="shared" ref="Q40:X40" si="34">SUM(Q9+Q17+Q25+Q33+Q39)</f>
        <v>196049.1</v>
      </c>
      <c r="R40" s="120">
        <f t="shared" si="34"/>
        <v>205299.99990000002</v>
      </c>
      <c r="S40" s="119">
        <f>SUM(S9+S17+S25+S33+S39)</f>
        <v>844183.35000000009</v>
      </c>
      <c r="T40" s="120">
        <f t="shared" si="34"/>
        <v>821299.99979999987</v>
      </c>
      <c r="U40" s="119">
        <f t="shared" si="34"/>
        <v>10119.099999999999</v>
      </c>
      <c r="V40" s="120">
        <f t="shared" si="34"/>
        <v>15000</v>
      </c>
      <c r="W40" s="119">
        <f>SUM(W9+W17+W25+W33+W39)</f>
        <v>854302.45000000007</v>
      </c>
      <c r="X40" s="120">
        <f t="shared" si="34"/>
        <v>836299.99979999987</v>
      </c>
      <c r="Y40" s="130" t="s">
        <v>16</v>
      </c>
      <c r="Z40" s="105"/>
      <c r="AA40" s="106"/>
      <c r="AB40" s="107"/>
    </row>
    <row r="41" spans="1:28" ht="19.5" customHeight="1" thickBot="1">
      <c r="A41" s="66" t="s">
        <v>28</v>
      </c>
      <c r="B41" s="67"/>
      <c r="C41" s="68">
        <f t="shared" ref="C41:L41" si="35">C40/30</f>
        <v>7225.96</v>
      </c>
      <c r="D41" s="69">
        <f t="shared" si="35"/>
        <v>5000</v>
      </c>
      <c r="E41" s="68">
        <f t="shared" si="35"/>
        <v>4087.5999999999995</v>
      </c>
      <c r="F41" s="69">
        <f t="shared" si="35"/>
        <v>8333.3333300000013</v>
      </c>
      <c r="G41" s="68">
        <f t="shared" si="35"/>
        <v>348.5</v>
      </c>
      <c r="H41" s="69">
        <f t="shared" si="35"/>
        <v>1000</v>
      </c>
      <c r="I41" s="68">
        <f t="shared" si="35"/>
        <v>471.13333333333333</v>
      </c>
      <c r="J41" s="69">
        <f t="shared" si="35"/>
        <v>1000</v>
      </c>
      <c r="K41" s="68">
        <f t="shared" si="35"/>
        <v>6036.7400000000007</v>
      </c>
      <c r="L41" s="69">
        <f t="shared" si="35"/>
        <v>3200</v>
      </c>
      <c r="M41" s="284"/>
      <c r="N41" s="284">
        <v>123</v>
      </c>
      <c r="O41" s="284"/>
      <c r="P41" s="284">
        <f>SUM(O40-P40)</f>
        <v>43036.25</v>
      </c>
      <c r="Q41" s="68">
        <f t="shared" ref="Q41:X41" si="36">Q40/30</f>
        <v>6534.97</v>
      </c>
      <c r="R41" s="69">
        <f t="shared" si="36"/>
        <v>6843.3333300000004</v>
      </c>
      <c r="S41" s="68">
        <f t="shared" si="36"/>
        <v>28139.445000000003</v>
      </c>
      <c r="T41" s="69">
        <f t="shared" si="36"/>
        <v>27376.666659999995</v>
      </c>
      <c r="U41" s="68">
        <f t="shared" si="36"/>
        <v>337.30333333333328</v>
      </c>
      <c r="V41" s="69">
        <f t="shared" si="36"/>
        <v>500</v>
      </c>
      <c r="W41" s="68">
        <f t="shared" si="36"/>
        <v>28476.748333333337</v>
      </c>
      <c r="X41" s="69">
        <f t="shared" si="36"/>
        <v>27876.666659999995</v>
      </c>
      <c r="Y41" s="72" t="s">
        <v>17</v>
      </c>
      <c r="Z41" s="102"/>
      <c r="AA41" s="103"/>
      <c r="AB41" s="104"/>
    </row>
    <row r="42" spans="1:28" ht="20.100000000000001" customHeight="1">
      <c r="A42" s="75" t="s">
        <v>18</v>
      </c>
      <c r="B42" s="76"/>
      <c r="C42" s="77">
        <f>SUM(C40-D40)</f>
        <v>66778.799999999988</v>
      </c>
      <c r="D42" s="78"/>
      <c r="E42" s="77">
        <f>SUM(E40-F40)</f>
        <v>-127371.99990000004</v>
      </c>
      <c r="F42" s="78"/>
      <c r="G42" s="77">
        <f>SUM(G40-H40)</f>
        <v>-19545</v>
      </c>
      <c r="H42" s="78"/>
      <c r="I42" s="77">
        <f>SUM(I40-J40)</f>
        <v>-15866</v>
      </c>
      <c r="J42" s="78"/>
      <c r="K42" s="77">
        <f>SUM(K40-L40)</f>
        <v>85102.200000000012</v>
      </c>
      <c r="L42" s="77">
        <f t="shared" ref="L42:P42" si="37">SUM(L40-M40)</f>
        <v>82813.95</v>
      </c>
      <c r="M42" s="77">
        <f>SUM(M40-N40)</f>
        <v>-76664.149999999994</v>
      </c>
      <c r="N42" s="77">
        <f>SUM(N40-O40)</f>
        <v>-13186.050000000003</v>
      </c>
      <c r="O42" s="77">
        <f t="shared" si="37"/>
        <v>43036.25</v>
      </c>
      <c r="P42" s="77">
        <f t="shared" si="37"/>
        <v>-136049.1</v>
      </c>
      <c r="Q42" s="77">
        <f>SUM(Q40-R40)</f>
        <v>-9250.8999000000185</v>
      </c>
      <c r="R42" s="78"/>
      <c r="S42" s="100">
        <f>SUM(S40-T40)</f>
        <v>22883.350200000219</v>
      </c>
      <c r="T42" s="78"/>
      <c r="U42" s="77">
        <f>SUM(U40-V40)</f>
        <v>-4880.9000000000015</v>
      </c>
      <c r="V42" s="78"/>
      <c r="W42" s="115">
        <f>SUM(W40-X40)</f>
        <v>18002.450200000196</v>
      </c>
      <c r="X42" s="116"/>
      <c r="AA42" s="2"/>
      <c r="AB42" s="2"/>
    </row>
    <row r="43" spans="1:28" ht="20.100000000000001" customHeight="1" thickBot="1">
      <c r="A43" s="79" t="s">
        <v>19</v>
      </c>
      <c r="B43" s="80"/>
      <c r="C43" s="99">
        <f>SUM(100/D40*C40)</f>
        <v>144.51919999999998</v>
      </c>
      <c r="D43" s="81"/>
      <c r="E43" s="99">
        <f>SUM(100/F40*E40)</f>
        <v>49.051200019620467</v>
      </c>
      <c r="F43" s="81"/>
      <c r="G43" s="99">
        <f>SUM(100/H40*G40)</f>
        <v>34.85</v>
      </c>
      <c r="H43" s="81"/>
      <c r="I43" s="99">
        <f>SUM(100/J40*I40)</f>
        <v>47.113333333333337</v>
      </c>
      <c r="J43" s="81"/>
      <c r="K43" s="99">
        <f>SUM(100/L40*K40)</f>
        <v>188.64812500000002</v>
      </c>
      <c r="L43" s="99">
        <f t="shared" ref="L43:P43" si="38">SUM(100/M40*L40)</f>
        <v>728.0421354385885</v>
      </c>
      <c r="M43" s="99">
        <f>SUM(100/N40*M40)</f>
        <v>14.675593376531163</v>
      </c>
      <c r="N43" s="99">
        <f>SUM(100/O40*N40)</f>
        <v>87.202513678438407</v>
      </c>
      <c r="O43" s="99">
        <f t="shared" si="38"/>
        <v>171.72708333333335</v>
      </c>
      <c r="P43" s="99">
        <f t="shared" si="38"/>
        <v>30.604578138843788</v>
      </c>
      <c r="Q43" s="99">
        <f>SUM(100/R40*Q40)</f>
        <v>95.493960104965396</v>
      </c>
      <c r="R43" s="81"/>
      <c r="S43" s="101">
        <f>SUM(100/T40*S40)</f>
        <v>102.78623526184984</v>
      </c>
      <c r="T43" s="81"/>
      <c r="U43" s="99">
        <f>SUM(100/V40*U40)</f>
        <v>67.460666666666668</v>
      </c>
      <c r="V43" s="81"/>
      <c r="W43" s="117">
        <f>SUM(100/X40*W40)</f>
        <v>102.15263065936929</v>
      </c>
      <c r="X43" s="118"/>
      <c r="AA43" s="2"/>
      <c r="AB43" s="2"/>
    </row>
  </sheetData>
  <mergeCells count="13">
    <mergeCell ref="S3:T3"/>
    <mergeCell ref="U3:V3"/>
    <mergeCell ref="W3:X3"/>
    <mergeCell ref="Y3:AB3"/>
    <mergeCell ref="Z4:AA4"/>
    <mergeCell ref="Q3:R3"/>
    <mergeCell ref="H1:K1"/>
    <mergeCell ref="C3:D3"/>
    <mergeCell ref="E3:F3"/>
    <mergeCell ref="G3:H3"/>
    <mergeCell ref="K3:L3"/>
    <mergeCell ref="I3:J3"/>
    <mergeCell ref="M3:P3"/>
  </mergeCells>
  <pageMargins left="0.59055118110236227" right="0.59055118110236227" top="1.1811023622047245" bottom="0.59055118110236227" header="0.11811023622047245" footer="0.31496062992125984"/>
  <pageSetup paperSize="9" scale="47" orientation="landscape" horizontalDpi="4294967293" verticalDpi="4294967293" r:id="rId1"/>
  <headerFooter>
    <oddHeader>&amp;L&amp;G</oddHeader>
    <oddFooter>&amp;L&amp;"DIN Offc Light,Standard"&amp;7&amp;F / Version &amp;D&amp;R&amp;"DIN Offc Light,Standard"&amp;7Seite &amp;P von &amp;N</oddFooter>
  </headerFooter>
  <legacy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B45"/>
  <sheetViews>
    <sheetView zoomScale="85" zoomScaleNormal="85" workbookViewId="0">
      <pane ySplit="4" topLeftCell="A23" activePane="bottomLeft" state="frozen"/>
      <selection pane="bottomLeft" activeCell="K53" sqref="K53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3" width="11.7109375" style="2" customWidth="1"/>
    <col min="4" max="4" width="12.28515625" style="2" bestFit="1" customWidth="1"/>
    <col min="5" max="6" width="11.7109375" style="2" customWidth="1"/>
    <col min="7" max="10" width="11.7109375" style="6" customWidth="1"/>
    <col min="11" max="18" width="11.7109375" style="2" customWidth="1"/>
    <col min="19" max="19" width="12.7109375" style="2" customWidth="1"/>
    <col min="20" max="20" width="13.28515625" style="2" bestFit="1" customWidth="1"/>
    <col min="21" max="21" width="7.85546875" style="2" bestFit="1" customWidth="1"/>
    <col min="22" max="22" width="8.42578125" style="2" bestFit="1" customWidth="1"/>
    <col min="23" max="23" width="13.5703125" style="4" customWidth="1"/>
    <col min="24" max="24" width="18.140625" style="4" customWidth="1"/>
    <col min="25" max="25" width="19.42578125" style="2" bestFit="1" customWidth="1"/>
    <col min="26" max="16384" width="11.42578125" style="2"/>
  </cols>
  <sheetData>
    <row r="1" spans="1:28" ht="34.15" customHeight="1">
      <c r="A1" s="108" t="s">
        <v>56</v>
      </c>
      <c r="G1" s="2"/>
      <c r="H1" s="307">
        <v>44835</v>
      </c>
      <c r="I1" s="307"/>
      <c r="J1" s="307"/>
      <c r="K1" s="307"/>
      <c r="N1" s="260"/>
      <c r="W1" s="2"/>
      <c r="X1" s="2"/>
      <c r="AA1" s="4"/>
      <c r="AB1" s="4"/>
    </row>
    <row r="2" spans="1:28" ht="21" thickBot="1">
      <c r="A2" s="109"/>
      <c r="N2" s="260"/>
      <c r="W2" s="2"/>
      <c r="X2" s="2"/>
      <c r="AA2" s="4"/>
      <c r="AB2" s="4"/>
    </row>
    <row r="3" spans="1:28" s="8" customFormat="1" ht="36" customHeight="1" thickBot="1">
      <c r="A3" s="7"/>
      <c r="C3" s="308" t="s">
        <v>20</v>
      </c>
      <c r="D3" s="309"/>
      <c r="E3" s="308" t="s">
        <v>23</v>
      </c>
      <c r="F3" s="309"/>
      <c r="G3" s="308" t="s">
        <v>24</v>
      </c>
      <c r="H3" s="309"/>
      <c r="I3" s="308" t="s">
        <v>53</v>
      </c>
      <c r="J3" s="309"/>
      <c r="K3" s="308" t="s">
        <v>25</v>
      </c>
      <c r="L3" s="309"/>
      <c r="M3" s="308" t="s">
        <v>30</v>
      </c>
      <c r="N3" s="317"/>
      <c r="O3" s="317"/>
      <c r="P3" s="318"/>
      <c r="Q3" s="308" t="s">
        <v>2</v>
      </c>
      <c r="R3" s="309"/>
      <c r="S3" s="319" t="s">
        <v>87</v>
      </c>
      <c r="T3" s="320"/>
      <c r="U3" s="308" t="s">
        <v>26</v>
      </c>
      <c r="V3" s="309"/>
      <c r="W3" s="312" t="s">
        <v>27</v>
      </c>
      <c r="X3" s="313"/>
      <c r="Y3" s="308" t="s">
        <v>0</v>
      </c>
      <c r="Z3" s="316"/>
      <c r="AA3" s="316"/>
      <c r="AB3" s="309"/>
    </row>
    <row r="4" spans="1:28" s="4" customFormat="1" ht="18.600000000000001" customHeight="1">
      <c r="A4" s="110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84</v>
      </c>
      <c r="N4" s="268" t="s">
        <v>85</v>
      </c>
      <c r="O4" s="274" t="s">
        <v>86</v>
      </c>
      <c r="P4" s="12" t="s">
        <v>21</v>
      </c>
      <c r="Q4" s="87" t="s">
        <v>22</v>
      </c>
      <c r="R4" s="12" t="s">
        <v>21</v>
      </c>
      <c r="S4" s="87" t="s">
        <v>22</v>
      </c>
      <c r="T4" s="12" t="s">
        <v>21</v>
      </c>
      <c r="U4" s="11" t="s">
        <v>22</v>
      </c>
      <c r="V4" s="12" t="s">
        <v>21</v>
      </c>
      <c r="W4" s="111" t="s">
        <v>22</v>
      </c>
      <c r="X4" s="112" t="s">
        <v>21</v>
      </c>
      <c r="Y4" s="13" t="s">
        <v>3</v>
      </c>
      <c r="Z4" s="314" t="s">
        <v>4</v>
      </c>
      <c r="AA4" s="315"/>
      <c r="AB4" s="14" t="s">
        <v>5</v>
      </c>
    </row>
    <row r="5" spans="1:28" ht="18.600000000000001" customHeight="1">
      <c r="A5" s="23">
        <v>1</v>
      </c>
      <c r="B5" s="24" t="s">
        <v>8</v>
      </c>
      <c r="C5" s="25">
        <v>12774.95</v>
      </c>
      <c r="D5" s="26">
        <v>6129.0322500000002</v>
      </c>
      <c r="E5" s="25">
        <v>0</v>
      </c>
      <c r="F5" s="27">
        <v>1935.48387</v>
      </c>
      <c r="G5" s="28">
        <v>28.15</v>
      </c>
      <c r="H5" s="27">
        <v>483.87096000000003</v>
      </c>
      <c r="I5" s="28">
        <v>0</v>
      </c>
      <c r="J5" s="27">
        <v>0</v>
      </c>
      <c r="K5" s="25">
        <v>6215.8</v>
      </c>
      <c r="L5" s="27">
        <v>3096.7741900000001</v>
      </c>
      <c r="M5" s="16">
        <v>601.29999999999995</v>
      </c>
      <c r="N5" s="281">
        <v>804</v>
      </c>
      <c r="O5" s="28">
        <f>M5+N5</f>
        <v>1405.3</v>
      </c>
      <c r="P5" s="17">
        <v>1290.32258</v>
      </c>
      <c r="Q5" s="25">
        <v>8991.2000000000007</v>
      </c>
      <c r="R5" s="26">
        <v>5295.16129</v>
      </c>
      <c r="S5" s="188">
        <f>SUM(C5+E5+G5+I5+K5+O5+Q5)</f>
        <v>29415.4</v>
      </c>
      <c r="T5" s="93">
        <f>SUM(D5+F5+H5+P5+J5+L5+R5)</f>
        <v>18230.645140000001</v>
      </c>
      <c r="U5" s="25">
        <v>0</v>
      </c>
      <c r="V5" s="26"/>
      <c r="W5" s="95">
        <f>SUM(S5+U5)</f>
        <v>29415.4</v>
      </c>
      <c r="X5" s="98">
        <f t="shared" ref="W5:X6" si="0">SUM(T5+V5)</f>
        <v>18230.645140000001</v>
      </c>
      <c r="Y5" s="29" t="s">
        <v>62</v>
      </c>
      <c r="Z5" s="30">
        <v>12</v>
      </c>
      <c r="AA5" s="31" t="s">
        <v>7</v>
      </c>
      <c r="AB5" s="32"/>
    </row>
    <row r="6" spans="1:28" ht="18.600000000000001" customHeight="1">
      <c r="A6" s="23">
        <f>SUM(A5+1)</f>
        <v>2</v>
      </c>
      <c r="B6" s="24" t="s">
        <v>9</v>
      </c>
      <c r="C6" s="25">
        <v>11969.85</v>
      </c>
      <c r="D6" s="26">
        <v>6129.0322500000002</v>
      </c>
      <c r="E6" s="25">
        <v>300.3</v>
      </c>
      <c r="F6" s="27">
        <v>1935.48387</v>
      </c>
      <c r="G6" s="28">
        <v>356.45</v>
      </c>
      <c r="H6" s="27">
        <v>483.87096000000003</v>
      </c>
      <c r="I6" s="28">
        <v>0</v>
      </c>
      <c r="J6" s="27">
        <v>0</v>
      </c>
      <c r="K6" s="25">
        <v>3539.2</v>
      </c>
      <c r="L6" s="27">
        <v>3096.7741900000001</v>
      </c>
      <c r="M6" s="20">
        <v>371.5</v>
      </c>
      <c r="N6" s="281">
        <v>0</v>
      </c>
      <c r="O6" s="28">
        <f>M6+N6</f>
        <v>371.5</v>
      </c>
      <c r="P6" s="17">
        <v>1290.32258</v>
      </c>
      <c r="Q6" s="20">
        <v>3182.85</v>
      </c>
      <c r="R6" s="26">
        <v>5295.16129</v>
      </c>
      <c r="S6" s="188">
        <f>SUM(C6+E6+G6+I6+K6+O6+Q6)</f>
        <v>19720.149999999998</v>
      </c>
      <c r="T6" s="93">
        <f>SUM(D6+F6+H6+P6+J6+L6+R6)</f>
        <v>18230.645140000001</v>
      </c>
      <c r="U6" s="25">
        <v>0</v>
      </c>
      <c r="V6" s="26"/>
      <c r="W6" s="95">
        <f t="shared" si="0"/>
        <v>19720.149999999998</v>
      </c>
      <c r="X6" s="98">
        <f t="shared" si="0"/>
        <v>18230.645140000001</v>
      </c>
      <c r="Y6" s="29" t="s">
        <v>97</v>
      </c>
      <c r="Z6" s="30">
        <v>19</v>
      </c>
      <c r="AA6" s="31" t="s">
        <v>7</v>
      </c>
      <c r="AB6" s="32"/>
    </row>
    <row r="7" spans="1:28" s="43" customFormat="1" ht="18.600000000000001" customHeight="1">
      <c r="A7" s="33" t="s">
        <v>10</v>
      </c>
      <c r="B7" s="34">
        <v>39</v>
      </c>
      <c r="C7" s="35">
        <f>SUM(C5:C6)</f>
        <v>24744.800000000003</v>
      </c>
      <c r="D7" s="85">
        <f>SUM(D5:D6)</f>
        <v>12258.0645</v>
      </c>
      <c r="E7" s="35">
        <f>SUM(E5:E6)</f>
        <v>300.3</v>
      </c>
      <c r="F7" s="85">
        <f>SUM(F5:F6)</f>
        <v>3870.96774</v>
      </c>
      <c r="G7" s="35">
        <f t="shared" ref="G7:L7" si="1">SUM(G5:G6)</f>
        <v>384.59999999999997</v>
      </c>
      <c r="H7" s="85">
        <f t="shared" si="1"/>
        <v>967.74192000000005</v>
      </c>
      <c r="I7" s="35">
        <f t="shared" si="1"/>
        <v>0</v>
      </c>
      <c r="J7" s="85">
        <f t="shared" si="1"/>
        <v>0</v>
      </c>
      <c r="K7" s="35">
        <f t="shared" si="1"/>
        <v>9755</v>
      </c>
      <c r="L7" s="85">
        <f t="shared" si="1"/>
        <v>6193.5483800000002</v>
      </c>
      <c r="M7" s="35">
        <f t="shared" ref="M7:X7" si="2">SUM(M5:M6)</f>
        <v>972.8</v>
      </c>
      <c r="N7" s="38">
        <f t="shared" si="2"/>
        <v>804</v>
      </c>
      <c r="O7" s="38">
        <f t="shared" si="2"/>
        <v>1776.8</v>
      </c>
      <c r="P7" s="37">
        <f t="shared" si="2"/>
        <v>2580.64516</v>
      </c>
      <c r="Q7" s="35">
        <f t="shared" si="2"/>
        <v>12174.050000000001</v>
      </c>
      <c r="R7" s="85">
        <f t="shared" si="2"/>
        <v>10590.32258</v>
      </c>
      <c r="S7" s="35">
        <f t="shared" si="2"/>
        <v>49135.55</v>
      </c>
      <c r="T7" s="36">
        <f t="shared" si="2"/>
        <v>36461.290280000001</v>
      </c>
      <c r="U7" s="35">
        <f t="shared" si="2"/>
        <v>0</v>
      </c>
      <c r="V7" s="36">
        <f t="shared" si="2"/>
        <v>0</v>
      </c>
      <c r="W7" s="35">
        <f t="shared" si="2"/>
        <v>49135.55</v>
      </c>
      <c r="X7" s="36">
        <f t="shared" si="2"/>
        <v>36461.290280000001</v>
      </c>
      <c r="Y7" s="39" t="s">
        <v>11</v>
      </c>
      <c r="Z7" s="40">
        <f>SUM(Z5:Z6)/3</f>
        <v>10.333333333333334</v>
      </c>
      <c r="AA7" s="41" t="s">
        <v>7</v>
      </c>
      <c r="AB7" s="42"/>
    </row>
    <row r="8" spans="1:28" ht="18.600000000000001" customHeight="1">
      <c r="A8" s="44">
        <f>SUM(A6+1)</f>
        <v>3</v>
      </c>
      <c r="B8" s="15" t="s">
        <v>12</v>
      </c>
      <c r="C8" s="16">
        <v>10046.200000000001</v>
      </c>
      <c r="D8" s="246">
        <v>6129.0322500000002</v>
      </c>
      <c r="E8" s="20">
        <v>0</v>
      </c>
      <c r="F8" s="248">
        <v>1935.48387</v>
      </c>
      <c r="G8" s="256">
        <v>0</v>
      </c>
      <c r="H8" s="248">
        <v>483.87096000000003</v>
      </c>
      <c r="I8" s="256">
        <v>0</v>
      </c>
      <c r="J8" s="248">
        <v>0</v>
      </c>
      <c r="K8" s="20">
        <v>0</v>
      </c>
      <c r="L8" s="248">
        <v>3096.7741900000001</v>
      </c>
      <c r="M8" s="20">
        <v>274.3</v>
      </c>
      <c r="N8" s="281">
        <v>2884.8</v>
      </c>
      <c r="O8" s="19">
        <f t="shared" ref="O8:O14" si="3">M8+N8</f>
        <v>3159.1000000000004</v>
      </c>
      <c r="P8" s="246">
        <v>1290.32258</v>
      </c>
      <c r="Q8" s="20">
        <v>5403.8</v>
      </c>
      <c r="R8" s="246">
        <v>5295.16129</v>
      </c>
      <c r="S8" s="249">
        <f t="shared" ref="S8:S14" si="4">SUM(C8+E8+G8+I8+K8+O8+Q8)</f>
        <v>18609.100000000002</v>
      </c>
      <c r="T8" s="250">
        <f t="shared" ref="T8:T14" si="5">SUM(D8+F8+H8+P8+J8+L8+R8)</f>
        <v>18230.645140000001</v>
      </c>
      <c r="U8" s="16">
        <v>0</v>
      </c>
      <c r="V8" s="17"/>
      <c r="W8" s="113">
        <f t="shared" ref="W8:X10" si="6">SUM(S8+U8)</f>
        <v>18609.100000000002</v>
      </c>
      <c r="X8" s="114">
        <f t="shared" si="6"/>
        <v>18230.645140000001</v>
      </c>
      <c r="Y8" s="45" t="s">
        <v>98</v>
      </c>
      <c r="Z8" s="46">
        <v>17</v>
      </c>
      <c r="AA8" s="21" t="s">
        <v>7</v>
      </c>
      <c r="AB8" s="22"/>
    </row>
    <row r="9" spans="1:28" ht="18.600000000000001" customHeight="1">
      <c r="A9" s="47">
        <f t="shared" ref="A9:A14" si="7">SUM(A8+1)</f>
        <v>4</v>
      </c>
      <c r="B9" s="15" t="s">
        <v>13</v>
      </c>
      <c r="C9" s="16">
        <v>8472.25</v>
      </c>
      <c r="D9" s="246">
        <v>6129.0322500000002</v>
      </c>
      <c r="E9" s="20">
        <v>1330.05</v>
      </c>
      <c r="F9" s="248">
        <v>1935.48387</v>
      </c>
      <c r="G9" s="256">
        <v>129.25</v>
      </c>
      <c r="H9" s="248">
        <v>483.87096000000003</v>
      </c>
      <c r="I9" s="256">
        <v>0</v>
      </c>
      <c r="J9" s="248">
        <v>0</v>
      </c>
      <c r="K9" s="20">
        <v>2035.4</v>
      </c>
      <c r="L9" s="248">
        <v>3096.7741900000001</v>
      </c>
      <c r="M9" s="20">
        <v>204</v>
      </c>
      <c r="N9" s="281">
        <v>2473</v>
      </c>
      <c r="O9" s="19">
        <f>M9+N9</f>
        <v>2677</v>
      </c>
      <c r="P9" s="246">
        <v>1290.32258</v>
      </c>
      <c r="Q9" s="20">
        <v>4769.3500000000004</v>
      </c>
      <c r="R9" s="246">
        <v>5295.16129</v>
      </c>
      <c r="S9" s="249">
        <f t="shared" si="4"/>
        <v>19413.3</v>
      </c>
      <c r="T9" s="250">
        <f t="shared" si="5"/>
        <v>18230.645140000001</v>
      </c>
      <c r="U9" s="16">
        <v>0</v>
      </c>
      <c r="V9" s="17"/>
      <c r="W9" s="113">
        <f t="shared" si="6"/>
        <v>19413.3</v>
      </c>
      <c r="X9" s="114">
        <f t="shared" si="6"/>
        <v>18230.645140000001</v>
      </c>
      <c r="Y9" s="45" t="s">
        <v>99</v>
      </c>
      <c r="Z9" s="46">
        <v>17</v>
      </c>
      <c r="AA9" s="21" t="s">
        <v>7</v>
      </c>
      <c r="AB9" s="22"/>
    </row>
    <row r="10" spans="1:28" ht="18.600000000000001" customHeight="1">
      <c r="A10" s="47">
        <f t="shared" si="7"/>
        <v>5</v>
      </c>
      <c r="B10" s="15" t="s">
        <v>14</v>
      </c>
      <c r="C10" s="16">
        <v>8352.5</v>
      </c>
      <c r="D10" s="246">
        <v>6129.0322500000002</v>
      </c>
      <c r="E10" s="20">
        <v>7023.85</v>
      </c>
      <c r="F10" s="248">
        <v>1935.48387</v>
      </c>
      <c r="G10" s="256">
        <v>579.45000000000005</v>
      </c>
      <c r="H10" s="248">
        <v>483.87096000000003</v>
      </c>
      <c r="I10" s="256">
        <v>0</v>
      </c>
      <c r="J10" s="248">
        <v>0</v>
      </c>
      <c r="K10" s="20">
        <v>1492.8</v>
      </c>
      <c r="L10" s="248">
        <v>3096.7741900000001</v>
      </c>
      <c r="M10" s="20">
        <v>0</v>
      </c>
      <c r="N10" s="281">
        <v>771</v>
      </c>
      <c r="O10" s="19">
        <f>M10+N10</f>
        <v>771</v>
      </c>
      <c r="P10" s="246">
        <v>1290.32258</v>
      </c>
      <c r="Q10" s="20">
        <v>7853.55</v>
      </c>
      <c r="R10" s="246">
        <v>5295.16129</v>
      </c>
      <c r="S10" s="249">
        <f t="shared" si="4"/>
        <v>26073.15</v>
      </c>
      <c r="T10" s="250">
        <f t="shared" si="5"/>
        <v>18230.645140000001</v>
      </c>
      <c r="U10" s="16">
        <v>0</v>
      </c>
      <c r="V10" s="17"/>
      <c r="W10" s="113">
        <f t="shared" si="6"/>
        <v>26073.15</v>
      </c>
      <c r="X10" s="114">
        <f t="shared" si="6"/>
        <v>18230.645140000001</v>
      </c>
      <c r="Y10" s="45" t="s">
        <v>100</v>
      </c>
      <c r="Z10" s="46">
        <v>21</v>
      </c>
      <c r="AA10" s="21" t="s">
        <v>7</v>
      </c>
      <c r="AB10" s="22"/>
    </row>
    <row r="11" spans="1:28" ht="18.600000000000001" customHeight="1">
      <c r="A11" s="47">
        <f t="shared" si="7"/>
        <v>6</v>
      </c>
      <c r="B11" s="15" t="s">
        <v>15</v>
      </c>
      <c r="C11" s="16">
        <v>5816.5</v>
      </c>
      <c r="D11" s="246">
        <v>6129.0322500000002</v>
      </c>
      <c r="E11" s="20">
        <v>4329.7</v>
      </c>
      <c r="F11" s="248">
        <v>1935.48387</v>
      </c>
      <c r="G11" s="256">
        <v>465.55</v>
      </c>
      <c r="H11" s="248">
        <v>483.87096000000003</v>
      </c>
      <c r="I11" s="256">
        <v>0</v>
      </c>
      <c r="J11" s="248">
        <v>0</v>
      </c>
      <c r="K11" s="20">
        <v>0</v>
      </c>
      <c r="L11" s="248">
        <v>3096.7741900000001</v>
      </c>
      <c r="M11" s="20">
        <v>60.8</v>
      </c>
      <c r="N11" s="281">
        <v>2012</v>
      </c>
      <c r="O11" s="19">
        <f t="shared" si="3"/>
        <v>2072.8000000000002</v>
      </c>
      <c r="P11" s="246">
        <v>1290.32258</v>
      </c>
      <c r="Q11" s="20">
        <v>4244.45</v>
      </c>
      <c r="R11" s="246">
        <v>5295.16129</v>
      </c>
      <c r="S11" s="249">
        <f t="shared" si="4"/>
        <v>16929</v>
      </c>
      <c r="T11" s="250">
        <f t="shared" si="5"/>
        <v>18230.645140000001</v>
      </c>
      <c r="U11" s="16">
        <v>0</v>
      </c>
      <c r="V11" s="17"/>
      <c r="W11" s="113">
        <f t="shared" ref="W11:X14" si="8">SUM(S11+U11)</f>
        <v>16929</v>
      </c>
      <c r="X11" s="114">
        <f t="shared" si="8"/>
        <v>18230.645140000001</v>
      </c>
      <c r="Y11" s="45" t="s">
        <v>100</v>
      </c>
      <c r="Z11" s="46">
        <v>21</v>
      </c>
      <c r="AA11" s="21" t="s">
        <v>7</v>
      </c>
      <c r="AB11" s="22"/>
    </row>
    <row r="12" spans="1:28" ht="18.600000000000001" customHeight="1">
      <c r="A12" s="47">
        <f t="shared" si="7"/>
        <v>7</v>
      </c>
      <c r="B12" s="53" t="s">
        <v>6</v>
      </c>
      <c r="C12" s="16">
        <v>10996.25</v>
      </c>
      <c r="D12" s="246">
        <v>6129.0322500000002</v>
      </c>
      <c r="E12" s="20">
        <v>2777.7</v>
      </c>
      <c r="F12" s="248">
        <v>1935.48387</v>
      </c>
      <c r="G12" s="256">
        <v>841.2</v>
      </c>
      <c r="H12" s="248">
        <v>483.87096000000003</v>
      </c>
      <c r="I12" s="256">
        <v>0</v>
      </c>
      <c r="J12" s="248">
        <v>0</v>
      </c>
      <c r="K12" s="20">
        <v>12973.4</v>
      </c>
      <c r="L12" s="248">
        <v>3096.7741900000001</v>
      </c>
      <c r="M12" s="20">
        <v>31.6</v>
      </c>
      <c r="N12" s="281">
        <v>648</v>
      </c>
      <c r="O12" s="19">
        <f t="shared" si="3"/>
        <v>679.6</v>
      </c>
      <c r="P12" s="246">
        <v>1290.32258</v>
      </c>
      <c r="Q12" s="20">
        <v>3683.7</v>
      </c>
      <c r="R12" s="246">
        <v>5295.16129</v>
      </c>
      <c r="S12" s="249">
        <f t="shared" si="4"/>
        <v>31951.850000000002</v>
      </c>
      <c r="T12" s="250">
        <f t="shared" si="5"/>
        <v>18230.645140000001</v>
      </c>
      <c r="U12" s="16">
        <v>0</v>
      </c>
      <c r="V12" s="17"/>
      <c r="W12" s="113">
        <f t="shared" si="8"/>
        <v>31951.850000000002</v>
      </c>
      <c r="X12" s="114">
        <f t="shared" si="8"/>
        <v>18230.645140000001</v>
      </c>
      <c r="Y12" s="45" t="s">
        <v>99</v>
      </c>
      <c r="Z12" s="46">
        <v>19</v>
      </c>
      <c r="AA12" s="21" t="s">
        <v>7</v>
      </c>
      <c r="AB12" s="22"/>
    </row>
    <row r="13" spans="1:28" ht="18.600000000000001" customHeight="1">
      <c r="A13" s="23">
        <f t="shared" si="7"/>
        <v>8</v>
      </c>
      <c r="B13" s="24" t="s">
        <v>8</v>
      </c>
      <c r="C13" s="25">
        <v>13823</v>
      </c>
      <c r="D13" s="26">
        <v>6129.0322500000002</v>
      </c>
      <c r="E13" s="25">
        <v>149.4</v>
      </c>
      <c r="F13" s="27">
        <v>1935.48387</v>
      </c>
      <c r="G13" s="28">
        <v>71</v>
      </c>
      <c r="H13" s="27">
        <v>483.87096000000003</v>
      </c>
      <c r="I13" s="28">
        <v>0</v>
      </c>
      <c r="J13" s="248">
        <v>0</v>
      </c>
      <c r="K13" s="25">
        <v>11610</v>
      </c>
      <c r="L13" s="27">
        <v>3096.7741900000001</v>
      </c>
      <c r="M13" s="25">
        <v>0</v>
      </c>
      <c r="N13" s="25">
        <v>0</v>
      </c>
      <c r="O13" s="28">
        <f t="shared" si="3"/>
        <v>0</v>
      </c>
      <c r="P13" s="26">
        <v>1290.32258</v>
      </c>
      <c r="Q13" s="25">
        <v>6362.8</v>
      </c>
      <c r="R13" s="26">
        <v>5295.16129</v>
      </c>
      <c r="S13" s="188">
        <f t="shared" si="4"/>
        <v>32016.2</v>
      </c>
      <c r="T13" s="93">
        <f t="shared" si="5"/>
        <v>18230.645140000001</v>
      </c>
      <c r="U13" s="25">
        <v>0</v>
      </c>
      <c r="V13" s="26"/>
      <c r="W13" s="95">
        <f t="shared" si="8"/>
        <v>32016.2</v>
      </c>
      <c r="X13" s="98">
        <f t="shared" si="8"/>
        <v>18230.645140000001</v>
      </c>
      <c r="Y13" s="29" t="s">
        <v>62</v>
      </c>
      <c r="Z13" s="30">
        <v>16</v>
      </c>
      <c r="AA13" s="31" t="s">
        <v>7</v>
      </c>
      <c r="AB13" s="32"/>
    </row>
    <row r="14" spans="1:28" ht="18.600000000000001" customHeight="1">
      <c r="A14" s="23">
        <f t="shared" si="7"/>
        <v>9</v>
      </c>
      <c r="B14" s="24" t="s">
        <v>9</v>
      </c>
      <c r="C14" s="25">
        <v>13043.1</v>
      </c>
      <c r="D14" s="26">
        <v>6129.0322500000002</v>
      </c>
      <c r="E14" s="25">
        <v>0</v>
      </c>
      <c r="F14" s="27">
        <v>1935.48387</v>
      </c>
      <c r="G14" s="28">
        <v>126.2</v>
      </c>
      <c r="H14" s="27">
        <v>483.87096000000003</v>
      </c>
      <c r="I14" s="28">
        <v>0</v>
      </c>
      <c r="J14" s="248">
        <v>0</v>
      </c>
      <c r="K14" s="25">
        <v>4034.05</v>
      </c>
      <c r="L14" s="27">
        <v>3096.7741900000001</v>
      </c>
      <c r="M14" s="25">
        <v>0</v>
      </c>
      <c r="N14" s="28">
        <v>0</v>
      </c>
      <c r="O14" s="28">
        <f t="shared" si="3"/>
        <v>0</v>
      </c>
      <c r="P14" s="26">
        <v>1290.32258</v>
      </c>
      <c r="Q14" s="25">
        <v>2730.05</v>
      </c>
      <c r="R14" s="26">
        <v>5295.16129</v>
      </c>
      <c r="S14" s="188">
        <f t="shared" si="4"/>
        <v>19933.400000000001</v>
      </c>
      <c r="T14" s="93">
        <f t="shared" si="5"/>
        <v>18230.645140000001</v>
      </c>
      <c r="U14" s="25">
        <v>0</v>
      </c>
      <c r="V14" s="26"/>
      <c r="W14" s="95">
        <f t="shared" si="8"/>
        <v>19933.400000000001</v>
      </c>
      <c r="X14" s="98">
        <f t="shared" si="8"/>
        <v>18230.645140000001</v>
      </c>
      <c r="Y14" s="29" t="s">
        <v>59</v>
      </c>
      <c r="Z14" s="30">
        <v>12</v>
      </c>
      <c r="AA14" s="31" t="s">
        <v>7</v>
      </c>
      <c r="AB14" s="32"/>
    </row>
    <row r="15" spans="1:28" s="43" customFormat="1" ht="18.600000000000001" customHeight="1">
      <c r="A15" s="33" t="s">
        <v>10</v>
      </c>
      <c r="B15" s="34">
        <f>SUM(B7+1)</f>
        <v>40</v>
      </c>
      <c r="C15" s="35">
        <f>SUM(C8:C14)</f>
        <v>70549.8</v>
      </c>
      <c r="D15" s="85">
        <f>SUM(D8:D14)</f>
        <v>42903.225749999998</v>
      </c>
      <c r="E15" s="35">
        <f>SUM(E8:E14)</f>
        <v>15610.699999999999</v>
      </c>
      <c r="F15" s="85">
        <f>SUM(F8:F14)</f>
        <v>13548.38709</v>
      </c>
      <c r="G15" s="35">
        <f t="shared" ref="G15:L15" si="9">SUM(G8:G14)</f>
        <v>2212.6499999999996</v>
      </c>
      <c r="H15" s="85">
        <f t="shared" si="9"/>
        <v>3387.0967200000005</v>
      </c>
      <c r="I15" s="35">
        <f t="shared" si="9"/>
        <v>0</v>
      </c>
      <c r="J15" s="85">
        <f t="shared" si="9"/>
        <v>0</v>
      </c>
      <c r="K15" s="35">
        <f t="shared" si="9"/>
        <v>32145.649999999998</v>
      </c>
      <c r="L15" s="85">
        <f t="shared" si="9"/>
        <v>21677.419330000001</v>
      </c>
      <c r="M15" s="35">
        <f t="shared" ref="M15:O15" si="10">SUM(M8:M14)</f>
        <v>570.70000000000005</v>
      </c>
      <c r="N15" s="38">
        <f t="shared" si="10"/>
        <v>8788.7999999999993</v>
      </c>
      <c r="O15" s="37">
        <f t="shared" si="10"/>
        <v>9359.5000000000018</v>
      </c>
      <c r="P15" s="36">
        <f>SUM(P8:P14)</f>
        <v>9032.2580600000001</v>
      </c>
      <c r="Q15" s="35">
        <f>SUM(Q8:Q14)</f>
        <v>35047.700000000004</v>
      </c>
      <c r="R15" s="35">
        <f>SUM(R8:R14)</f>
        <v>37066.129029999996</v>
      </c>
      <c r="S15" s="35">
        <f t="shared" ref="S15:X15" si="11">SUM(S8:S14)</f>
        <v>164926</v>
      </c>
      <c r="T15" s="36">
        <f t="shared" si="11"/>
        <v>127614.51598000003</v>
      </c>
      <c r="U15" s="35">
        <f t="shared" si="11"/>
        <v>0</v>
      </c>
      <c r="V15" s="36">
        <f t="shared" si="11"/>
        <v>0</v>
      </c>
      <c r="W15" s="35">
        <f t="shared" si="11"/>
        <v>164926</v>
      </c>
      <c r="X15" s="36">
        <f t="shared" si="11"/>
        <v>127614.51598000003</v>
      </c>
      <c r="Y15" s="39" t="s">
        <v>11</v>
      </c>
      <c r="Z15" s="40">
        <f>SUM(Z8:Z14)/7</f>
        <v>17.571428571428573</v>
      </c>
      <c r="AA15" s="41" t="s">
        <v>7</v>
      </c>
      <c r="AB15" s="42"/>
    </row>
    <row r="16" spans="1:28" ht="18.600000000000001" customHeight="1">
      <c r="A16" s="44">
        <f>SUM(A14+1)</f>
        <v>10</v>
      </c>
      <c r="B16" s="15" t="s">
        <v>12</v>
      </c>
      <c r="C16" s="49">
        <v>7095.05</v>
      </c>
      <c r="D16" s="246">
        <v>6129.0322500000002</v>
      </c>
      <c r="E16" s="263">
        <v>1794.9</v>
      </c>
      <c r="F16" s="248">
        <v>1935.48387</v>
      </c>
      <c r="G16" s="256">
        <v>380.95</v>
      </c>
      <c r="H16" s="248">
        <v>483.87096000000003</v>
      </c>
      <c r="I16" s="256">
        <v>0</v>
      </c>
      <c r="J16" s="248">
        <v>0</v>
      </c>
      <c r="K16" s="20">
        <v>0</v>
      </c>
      <c r="L16" s="248">
        <v>3096.7741900000001</v>
      </c>
      <c r="M16" s="20">
        <v>0</v>
      </c>
      <c r="N16" s="281">
        <v>0</v>
      </c>
      <c r="O16" s="19">
        <f t="shared" ref="O16:O22" si="12">M16+N16</f>
        <v>0</v>
      </c>
      <c r="P16" s="246">
        <v>1290.32258</v>
      </c>
      <c r="Q16" s="20">
        <v>2672.35</v>
      </c>
      <c r="R16" s="246">
        <v>5295.16129</v>
      </c>
      <c r="S16" s="249">
        <f t="shared" ref="S16:S22" si="13">SUM(C16+E16+G16+I16+K16+O16+Q16)</f>
        <v>11943.250000000002</v>
      </c>
      <c r="T16" s="250">
        <f t="shared" ref="T16:T22" si="14">SUM(D16+F16+H16+P16+J16+L16+R16)</f>
        <v>18230.645140000001</v>
      </c>
      <c r="U16" s="16">
        <v>0</v>
      </c>
      <c r="V16" s="17"/>
      <c r="W16" s="113">
        <f t="shared" ref="W16:X22" si="15">SUM(S16+U16)</f>
        <v>11943.250000000002</v>
      </c>
      <c r="X16" s="114">
        <f t="shared" si="15"/>
        <v>18230.645140000001</v>
      </c>
      <c r="Y16" s="45" t="s">
        <v>101</v>
      </c>
      <c r="Z16" s="46">
        <v>18</v>
      </c>
      <c r="AA16" s="21" t="s">
        <v>7</v>
      </c>
      <c r="AB16" s="22"/>
    </row>
    <row r="17" spans="1:28" ht="18.600000000000001" customHeight="1">
      <c r="A17" s="47">
        <f t="shared" ref="A17:A22" si="16">SUM(A16+1)</f>
        <v>11</v>
      </c>
      <c r="B17" s="15" t="s">
        <v>13</v>
      </c>
      <c r="C17" s="16">
        <v>7143.6</v>
      </c>
      <c r="D17" s="246">
        <v>6129.0322500000002</v>
      </c>
      <c r="E17" s="20">
        <v>1895.1</v>
      </c>
      <c r="F17" s="248">
        <v>1935.48387</v>
      </c>
      <c r="G17" s="256">
        <v>223.55</v>
      </c>
      <c r="H17" s="248">
        <v>483.87096000000003</v>
      </c>
      <c r="I17" s="256">
        <v>0</v>
      </c>
      <c r="J17" s="248">
        <v>0</v>
      </c>
      <c r="K17" s="20">
        <v>1159.0999999999999</v>
      </c>
      <c r="L17" s="248">
        <v>3096.7741900000001</v>
      </c>
      <c r="M17" s="20">
        <v>343.5</v>
      </c>
      <c r="N17" s="281">
        <v>1368</v>
      </c>
      <c r="O17" s="19">
        <f t="shared" si="12"/>
        <v>1711.5</v>
      </c>
      <c r="P17" s="246">
        <v>1290.32258</v>
      </c>
      <c r="Q17" s="20">
        <v>5962.6</v>
      </c>
      <c r="R17" s="246">
        <v>5295.16129</v>
      </c>
      <c r="S17" s="249">
        <f t="shared" si="13"/>
        <v>18095.45</v>
      </c>
      <c r="T17" s="250">
        <f t="shared" si="14"/>
        <v>18230.645140000001</v>
      </c>
      <c r="U17" s="16">
        <v>0</v>
      </c>
      <c r="V17" s="17"/>
      <c r="W17" s="113">
        <f t="shared" si="15"/>
        <v>18095.45</v>
      </c>
      <c r="X17" s="114">
        <f t="shared" si="15"/>
        <v>18230.645140000001</v>
      </c>
      <c r="Y17" s="45" t="s">
        <v>102</v>
      </c>
      <c r="Z17" s="46">
        <v>18</v>
      </c>
      <c r="AA17" s="21" t="s">
        <v>7</v>
      </c>
      <c r="AB17" s="22"/>
    </row>
    <row r="18" spans="1:28" ht="18.600000000000001" customHeight="1">
      <c r="A18" s="47">
        <f t="shared" si="16"/>
        <v>12</v>
      </c>
      <c r="B18" s="15" t="s">
        <v>14</v>
      </c>
      <c r="C18" s="16">
        <v>9011.7999999999993</v>
      </c>
      <c r="D18" s="246">
        <v>6129.0322500000002</v>
      </c>
      <c r="E18" s="20">
        <v>312.60000000000002</v>
      </c>
      <c r="F18" s="248">
        <v>1935.48387</v>
      </c>
      <c r="G18" s="256">
        <v>267.45</v>
      </c>
      <c r="H18" s="248">
        <v>483.87096000000003</v>
      </c>
      <c r="I18" s="256">
        <v>0</v>
      </c>
      <c r="J18" s="248">
        <v>0</v>
      </c>
      <c r="K18" s="20">
        <v>0</v>
      </c>
      <c r="L18" s="248">
        <v>3096.7741900000001</v>
      </c>
      <c r="M18" s="20">
        <v>0</v>
      </c>
      <c r="N18" s="281">
        <v>819</v>
      </c>
      <c r="O18" s="19">
        <f t="shared" si="12"/>
        <v>819</v>
      </c>
      <c r="P18" s="246">
        <v>1290.32258</v>
      </c>
      <c r="Q18" s="20">
        <v>2920.05</v>
      </c>
      <c r="R18" s="246">
        <v>5295.16129</v>
      </c>
      <c r="S18" s="249">
        <f t="shared" si="13"/>
        <v>13330.900000000001</v>
      </c>
      <c r="T18" s="250">
        <f t="shared" si="14"/>
        <v>18230.645140000001</v>
      </c>
      <c r="U18" s="16">
        <v>0</v>
      </c>
      <c r="V18" s="17"/>
      <c r="W18" s="113">
        <f t="shared" si="15"/>
        <v>13330.900000000001</v>
      </c>
      <c r="X18" s="114">
        <f t="shared" si="15"/>
        <v>18230.645140000001</v>
      </c>
      <c r="Y18" s="45" t="s">
        <v>103</v>
      </c>
      <c r="Z18" s="46">
        <v>18</v>
      </c>
      <c r="AA18" s="21" t="s">
        <v>7</v>
      </c>
      <c r="AB18" s="22"/>
    </row>
    <row r="19" spans="1:28" ht="18.600000000000001" customHeight="1">
      <c r="A19" s="47">
        <f t="shared" si="16"/>
        <v>13</v>
      </c>
      <c r="B19" s="15" t="s">
        <v>15</v>
      </c>
      <c r="C19" s="16">
        <v>9495.1</v>
      </c>
      <c r="D19" s="246">
        <v>6129.0322500000002</v>
      </c>
      <c r="E19" s="20">
        <v>461.1</v>
      </c>
      <c r="F19" s="248">
        <v>1935.48387</v>
      </c>
      <c r="G19" s="256">
        <v>206.3</v>
      </c>
      <c r="H19" s="248">
        <v>483.87096000000003</v>
      </c>
      <c r="I19" s="256">
        <v>0</v>
      </c>
      <c r="J19" s="248">
        <v>0</v>
      </c>
      <c r="K19" s="20">
        <v>1470</v>
      </c>
      <c r="L19" s="248">
        <v>3096.7741900000001</v>
      </c>
      <c r="M19" s="20">
        <v>0</v>
      </c>
      <c r="N19" s="256">
        <v>0</v>
      </c>
      <c r="O19" s="19">
        <f t="shared" si="12"/>
        <v>0</v>
      </c>
      <c r="P19" s="246">
        <v>1290.32258</v>
      </c>
      <c r="Q19" s="20">
        <v>2049.15</v>
      </c>
      <c r="R19" s="246">
        <v>5295.16129</v>
      </c>
      <c r="S19" s="249">
        <f t="shared" si="13"/>
        <v>13681.65</v>
      </c>
      <c r="T19" s="250">
        <f t="shared" si="14"/>
        <v>18230.645140000001</v>
      </c>
      <c r="U19" s="16">
        <v>0</v>
      </c>
      <c r="V19" s="17"/>
      <c r="W19" s="113">
        <f t="shared" si="15"/>
        <v>13681.65</v>
      </c>
      <c r="X19" s="114">
        <f t="shared" si="15"/>
        <v>18230.645140000001</v>
      </c>
      <c r="Y19" s="45" t="s">
        <v>102</v>
      </c>
      <c r="Z19" s="46">
        <v>16</v>
      </c>
      <c r="AA19" s="21" t="s">
        <v>7</v>
      </c>
      <c r="AB19" s="22"/>
    </row>
    <row r="20" spans="1:28" ht="18.600000000000001" customHeight="1">
      <c r="A20" s="47">
        <f t="shared" si="16"/>
        <v>14</v>
      </c>
      <c r="B20" s="53" t="s">
        <v>6</v>
      </c>
      <c r="C20" s="16">
        <v>10412.700000000001</v>
      </c>
      <c r="D20" s="246">
        <v>6129.0322500000002</v>
      </c>
      <c r="E20" s="20">
        <v>191.6</v>
      </c>
      <c r="F20" s="248">
        <v>1935.48387</v>
      </c>
      <c r="G20" s="256">
        <v>96.95</v>
      </c>
      <c r="H20" s="248">
        <v>483.87096000000003</v>
      </c>
      <c r="I20" s="256">
        <v>0</v>
      </c>
      <c r="J20" s="248">
        <v>0</v>
      </c>
      <c r="K20" s="20">
        <v>8808.6</v>
      </c>
      <c r="L20" s="248">
        <v>3096.7741900000001</v>
      </c>
      <c r="M20" s="20">
        <v>0</v>
      </c>
      <c r="N20" s="281">
        <v>0</v>
      </c>
      <c r="O20" s="19">
        <f t="shared" si="12"/>
        <v>0</v>
      </c>
      <c r="P20" s="246">
        <v>1290.32258</v>
      </c>
      <c r="Q20" s="20">
        <v>4128.3999999999996</v>
      </c>
      <c r="R20" s="246">
        <v>5295.16129</v>
      </c>
      <c r="S20" s="249">
        <f t="shared" si="13"/>
        <v>23638.25</v>
      </c>
      <c r="T20" s="250">
        <f t="shared" si="14"/>
        <v>18230.645140000001</v>
      </c>
      <c r="U20" s="16">
        <v>0</v>
      </c>
      <c r="V20" s="17"/>
      <c r="W20" s="113">
        <f t="shared" si="15"/>
        <v>23638.25</v>
      </c>
      <c r="X20" s="114">
        <f t="shared" si="15"/>
        <v>18230.645140000001</v>
      </c>
      <c r="Y20" s="45" t="s">
        <v>97</v>
      </c>
      <c r="Z20" s="46">
        <v>16</v>
      </c>
      <c r="AA20" s="21" t="s">
        <v>7</v>
      </c>
      <c r="AB20" s="22"/>
    </row>
    <row r="21" spans="1:28" ht="18.600000000000001" customHeight="1">
      <c r="A21" s="23">
        <f t="shared" si="16"/>
        <v>15</v>
      </c>
      <c r="B21" s="24" t="s">
        <v>8</v>
      </c>
      <c r="C21" s="25">
        <v>13694.05</v>
      </c>
      <c r="D21" s="26">
        <v>6129.0322500000002</v>
      </c>
      <c r="E21" s="25">
        <v>543.85</v>
      </c>
      <c r="F21" s="27">
        <v>1935.48387</v>
      </c>
      <c r="G21" s="28">
        <v>279.8</v>
      </c>
      <c r="H21" s="27">
        <v>483.87096000000003</v>
      </c>
      <c r="I21" s="28">
        <v>0</v>
      </c>
      <c r="J21" s="27">
        <v>0</v>
      </c>
      <c r="K21" s="25">
        <v>2826.3</v>
      </c>
      <c r="L21" s="27">
        <v>3096.7741900000001</v>
      </c>
      <c r="M21" s="25">
        <v>0</v>
      </c>
      <c r="N21" s="84">
        <v>0</v>
      </c>
      <c r="O21" s="28">
        <f t="shared" si="12"/>
        <v>0</v>
      </c>
      <c r="P21" s="26">
        <v>1290.32258</v>
      </c>
      <c r="Q21" s="25">
        <v>4161.95</v>
      </c>
      <c r="R21" s="26">
        <v>5295.16129</v>
      </c>
      <c r="S21" s="188">
        <f t="shared" si="13"/>
        <v>21505.95</v>
      </c>
      <c r="T21" s="93">
        <f t="shared" si="14"/>
        <v>18230.645140000001</v>
      </c>
      <c r="U21" s="25">
        <v>0</v>
      </c>
      <c r="V21" s="26"/>
      <c r="W21" s="95">
        <f t="shared" si="15"/>
        <v>21505.95</v>
      </c>
      <c r="X21" s="98">
        <f t="shared" si="15"/>
        <v>18230.645140000001</v>
      </c>
      <c r="Y21" s="29" t="s">
        <v>102</v>
      </c>
      <c r="Z21" s="30">
        <v>18</v>
      </c>
      <c r="AA21" s="31" t="s">
        <v>7</v>
      </c>
      <c r="AB21" s="32"/>
    </row>
    <row r="22" spans="1:28" ht="18.600000000000001" customHeight="1">
      <c r="A22" s="23">
        <f t="shared" si="16"/>
        <v>16</v>
      </c>
      <c r="B22" s="56" t="s">
        <v>9</v>
      </c>
      <c r="C22" s="25">
        <v>12681.15</v>
      </c>
      <c r="D22" s="26">
        <v>6129.0322500000002</v>
      </c>
      <c r="E22" s="25">
        <v>6804.35</v>
      </c>
      <c r="F22" s="27">
        <v>1935.48387</v>
      </c>
      <c r="G22" s="28">
        <v>737.2</v>
      </c>
      <c r="H22" s="27">
        <v>483.87096000000003</v>
      </c>
      <c r="I22" s="28">
        <v>0</v>
      </c>
      <c r="J22" s="27">
        <v>0</v>
      </c>
      <c r="K22" s="25">
        <v>6053.5</v>
      </c>
      <c r="L22" s="27">
        <v>3096.7741900000001</v>
      </c>
      <c r="M22" s="25">
        <v>0</v>
      </c>
      <c r="N22" s="28">
        <v>0</v>
      </c>
      <c r="O22" s="28">
        <f t="shared" si="12"/>
        <v>0</v>
      </c>
      <c r="P22" s="26">
        <v>1290.32258</v>
      </c>
      <c r="Q22" s="25">
        <v>1775.8</v>
      </c>
      <c r="R22" s="26">
        <v>5295.16129</v>
      </c>
      <c r="S22" s="188">
        <f t="shared" si="13"/>
        <v>28052</v>
      </c>
      <c r="T22" s="93">
        <f t="shared" si="14"/>
        <v>18230.645140000001</v>
      </c>
      <c r="U22" s="25">
        <v>0</v>
      </c>
      <c r="V22" s="26"/>
      <c r="W22" s="95">
        <f t="shared" si="15"/>
        <v>28052</v>
      </c>
      <c r="X22" s="98">
        <f t="shared" si="15"/>
        <v>18230.645140000001</v>
      </c>
      <c r="Y22" s="29" t="s">
        <v>92</v>
      </c>
      <c r="Z22" s="30">
        <v>18</v>
      </c>
      <c r="AA22" s="31" t="s">
        <v>7</v>
      </c>
      <c r="AB22" s="32"/>
    </row>
    <row r="23" spans="1:28" s="43" customFormat="1" ht="18.600000000000001" customHeight="1">
      <c r="A23" s="33" t="s">
        <v>10</v>
      </c>
      <c r="B23" s="34">
        <f>SUM(B15+1)</f>
        <v>41</v>
      </c>
      <c r="C23" s="35">
        <f>SUM(C16:C22)</f>
        <v>69533.45</v>
      </c>
      <c r="D23" s="36">
        <f>SUM(D16:D22)</f>
        <v>42903.225749999998</v>
      </c>
      <c r="E23" s="35">
        <f t="shared" ref="E23:L23" si="17">SUM(E16:E22)</f>
        <v>12003.5</v>
      </c>
      <c r="F23" s="36">
        <f t="shared" si="17"/>
        <v>13548.38709</v>
      </c>
      <c r="G23" s="35">
        <f t="shared" si="17"/>
        <v>2192.1999999999998</v>
      </c>
      <c r="H23" s="36">
        <f t="shared" si="17"/>
        <v>3387.0967200000005</v>
      </c>
      <c r="I23" s="35">
        <f t="shared" si="17"/>
        <v>0</v>
      </c>
      <c r="J23" s="36">
        <f t="shared" si="17"/>
        <v>0</v>
      </c>
      <c r="K23" s="35">
        <f t="shared" si="17"/>
        <v>20317.5</v>
      </c>
      <c r="L23" s="36">
        <f t="shared" si="17"/>
        <v>21677.419330000001</v>
      </c>
      <c r="M23" s="35">
        <f t="shared" ref="M23:R23" si="18">SUM(M16:M22)</f>
        <v>343.5</v>
      </c>
      <c r="N23" s="38">
        <f t="shared" si="18"/>
        <v>2187</v>
      </c>
      <c r="O23" s="85">
        <f t="shared" si="18"/>
        <v>2530.5</v>
      </c>
      <c r="P23" s="36">
        <f>SUM(P16:P22)</f>
        <v>9032.2580600000001</v>
      </c>
      <c r="Q23" s="35">
        <f t="shared" si="18"/>
        <v>23670.3</v>
      </c>
      <c r="R23" s="36">
        <f t="shared" si="18"/>
        <v>37066.129029999996</v>
      </c>
      <c r="S23" s="35">
        <f t="shared" ref="S23:X23" si="19">SUM(S16:S22)</f>
        <v>130247.45</v>
      </c>
      <c r="T23" s="36">
        <f t="shared" si="19"/>
        <v>127614.51598000003</v>
      </c>
      <c r="U23" s="35">
        <f t="shared" si="19"/>
        <v>0</v>
      </c>
      <c r="V23" s="36">
        <f t="shared" si="19"/>
        <v>0</v>
      </c>
      <c r="W23" s="35">
        <f t="shared" si="19"/>
        <v>130247.45</v>
      </c>
      <c r="X23" s="36">
        <f t="shared" si="19"/>
        <v>127614.51598000003</v>
      </c>
      <c r="Y23" s="39" t="s">
        <v>11</v>
      </c>
      <c r="Z23" s="40">
        <f>SUM(Z16:Z22)/7</f>
        <v>17.428571428571427</v>
      </c>
      <c r="AA23" s="41" t="s">
        <v>7</v>
      </c>
      <c r="AB23" s="42"/>
    </row>
    <row r="24" spans="1:28" ht="18.600000000000001" customHeight="1">
      <c r="A24" s="44">
        <f>SUM(A22+1)</f>
        <v>17</v>
      </c>
      <c r="B24" s="15" t="s">
        <v>12</v>
      </c>
      <c r="C24" s="16">
        <v>5165.1000000000004</v>
      </c>
      <c r="D24" s="246">
        <v>6129.0322500000002</v>
      </c>
      <c r="E24" s="20">
        <v>4047.6</v>
      </c>
      <c r="F24" s="248">
        <v>1935.48387</v>
      </c>
      <c r="G24" s="256">
        <v>506.4</v>
      </c>
      <c r="H24" s="248">
        <v>483.87096000000003</v>
      </c>
      <c r="I24" s="256">
        <v>0</v>
      </c>
      <c r="J24" s="248">
        <v>0</v>
      </c>
      <c r="K24" s="20">
        <v>1209.3499999999999</v>
      </c>
      <c r="L24" s="248">
        <v>3096.7741900000001</v>
      </c>
      <c r="M24" s="20">
        <v>491.1</v>
      </c>
      <c r="N24" s="281">
        <v>1336</v>
      </c>
      <c r="O24" s="19">
        <f t="shared" ref="O24:O30" si="20">M24+N24</f>
        <v>1827.1</v>
      </c>
      <c r="P24" s="246">
        <v>1290.32258</v>
      </c>
      <c r="Q24" s="20">
        <v>3405.7</v>
      </c>
      <c r="R24" s="246">
        <v>5295.16129</v>
      </c>
      <c r="S24" s="249">
        <f t="shared" ref="S24:S30" si="21">SUM(C24+E24+G24+I24+K24+O24+Q24)</f>
        <v>16161.25</v>
      </c>
      <c r="T24" s="250">
        <f t="shared" ref="T24:T30" si="22">SUM(D24+F24+H24+P24+J24+L24+R24)</f>
        <v>18230.645140000001</v>
      </c>
      <c r="U24" s="16">
        <v>0</v>
      </c>
      <c r="V24" s="17"/>
      <c r="W24" s="113">
        <f t="shared" ref="W24:X30" si="23">SUM(S24+U24)</f>
        <v>16161.25</v>
      </c>
      <c r="X24" s="114">
        <f t="shared" si="23"/>
        <v>18230.645140000001</v>
      </c>
      <c r="Y24" s="50" t="s">
        <v>92</v>
      </c>
      <c r="Z24" s="51">
        <v>19</v>
      </c>
      <c r="AA24" s="21" t="s">
        <v>7</v>
      </c>
      <c r="AB24" s="22"/>
    </row>
    <row r="25" spans="1:28" ht="18.600000000000001" customHeight="1">
      <c r="A25" s="47">
        <f t="shared" ref="A25:A30" si="24">SUM(A24+1)</f>
        <v>18</v>
      </c>
      <c r="B25" s="15" t="s">
        <v>13</v>
      </c>
      <c r="C25" s="16">
        <v>6904.95</v>
      </c>
      <c r="D25" s="246">
        <v>6129.0322500000002</v>
      </c>
      <c r="E25" s="20">
        <v>7378.5</v>
      </c>
      <c r="F25" s="248">
        <v>1935.48387</v>
      </c>
      <c r="G25" s="256">
        <v>440.65</v>
      </c>
      <c r="H25" s="248">
        <v>483.87096000000003</v>
      </c>
      <c r="I25" s="256">
        <v>0</v>
      </c>
      <c r="J25" s="248">
        <v>0</v>
      </c>
      <c r="K25" s="20">
        <v>-52.85</v>
      </c>
      <c r="L25" s="248">
        <v>3096.7741900000001</v>
      </c>
      <c r="M25" s="20">
        <v>113.9</v>
      </c>
      <c r="N25" s="281">
        <v>2639</v>
      </c>
      <c r="O25" s="19">
        <f t="shared" si="20"/>
        <v>2752.9</v>
      </c>
      <c r="P25" s="246">
        <v>1290.32258</v>
      </c>
      <c r="Q25" s="20">
        <v>3584.1</v>
      </c>
      <c r="R25" s="246">
        <v>5295.16129</v>
      </c>
      <c r="S25" s="249">
        <f t="shared" si="21"/>
        <v>21008.25</v>
      </c>
      <c r="T25" s="250">
        <f t="shared" si="22"/>
        <v>18230.645140000001</v>
      </c>
      <c r="U25" s="16">
        <v>0</v>
      </c>
      <c r="V25" s="17"/>
      <c r="W25" s="113">
        <f t="shared" si="23"/>
        <v>21008.25</v>
      </c>
      <c r="X25" s="114">
        <f t="shared" si="23"/>
        <v>18230.645140000001</v>
      </c>
      <c r="Y25" s="45" t="s">
        <v>92</v>
      </c>
      <c r="Z25" s="46">
        <v>20</v>
      </c>
      <c r="AA25" s="21" t="s">
        <v>7</v>
      </c>
      <c r="AB25" s="22"/>
    </row>
    <row r="26" spans="1:28" ht="18.600000000000001" customHeight="1">
      <c r="A26" s="47">
        <f t="shared" si="24"/>
        <v>19</v>
      </c>
      <c r="B26" s="15" t="s">
        <v>14</v>
      </c>
      <c r="C26" s="16">
        <v>7258.2</v>
      </c>
      <c r="D26" s="246">
        <v>6129.0322500000002</v>
      </c>
      <c r="E26" s="20">
        <v>626.5</v>
      </c>
      <c r="F26" s="248">
        <v>1935.48387</v>
      </c>
      <c r="G26" s="256">
        <v>226.9</v>
      </c>
      <c r="H26" s="248">
        <v>483.87096000000003</v>
      </c>
      <c r="I26" s="256">
        <v>0</v>
      </c>
      <c r="J26" s="248">
        <v>0</v>
      </c>
      <c r="K26" s="20">
        <v>1383.3</v>
      </c>
      <c r="L26" s="248">
        <v>3096.7741900000001</v>
      </c>
      <c r="M26" s="20">
        <v>2931.6</v>
      </c>
      <c r="N26" s="281">
        <v>6509</v>
      </c>
      <c r="O26" s="19">
        <f t="shared" si="20"/>
        <v>9440.6</v>
      </c>
      <c r="P26" s="246">
        <v>1290.32258</v>
      </c>
      <c r="Q26" s="20">
        <v>3609.1</v>
      </c>
      <c r="R26" s="246">
        <v>5295.16129</v>
      </c>
      <c r="S26" s="249">
        <f t="shared" si="21"/>
        <v>22544.6</v>
      </c>
      <c r="T26" s="250">
        <f t="shared" si="22"/>
        <v>18230.645140000001</v>
      </c>
      <c r="U26" s="16">
        <v>0</v>
      </c>
      <c r="V26" s="17"/>
      <c r="W26" s="113">
        <f t="shared" si="23"/>
        <v>22544.6</v>
      </c>
      <c r="X26" s="114">
        <f t="shared" si="23"/>
        <v>18230.645140000001</v>
      </c>
      <c r="Y26" s="45" t="s">
        <v>89</v>
      </c>
      <c r="Z26" s="46">
        <v>18</v>
      </c>
      <c r="AA26" s="21" t="s">
        <v>7</v>
      </c>
      <c r="AB26" s="22"/>
    </row>
    <row r="27" spans="1:28" ht="18.600000000000001" customHeight="1">
      <c r="A27" s="47">
        <f t="shared" si="24"/>
        <v>20</v>
      </c>
      <c r="B27" s="15" t="s">
        <v>15</v>
      </c>
      <c r="C27" s="16">
        <v>6649.35</v>
      </c>
      <c r="D27" s="246">
        <v>6129.0322500000002</v>
      </c>
      <c r="E27" s="20">
        <v>285.7</v>
      </c>
      <c r="F27" s="248">
        <v>1935.48387</v>
      </c>
      <c r="G27" s="256">
        <v>78.2</v>
      </c>
      <c r="H27" s="248">
        <v>483.87096000000003</v>
      </c>
      <c r="I27" s="256">
        <v>0</v>
      </c>
      <c r="J27" s="248">
        <v>0</v>
      </c>
      <c r="K27" s="20">
        <v>3664.2</v>
      </c>
      <c r="L27" s="248">
        <v>3096.7741900000001</v>
      </c>
      <c r="M27" s="20">
        <v>419.9</v>
      </c>
      <c r="N27" s="126">
        <v>4441</v>
      </c>
      <c r="O27" s="19">
        <f t="shared" si="20"/>
        <v>4860.8999999999996</v>
      </c>
      <c r="P27" s="246">
        <v>1290.32258</v>
      </c>
      <c r="Q27" s="20">
        <v>4193.05</v>
      </c>
      <c r="R27" s="246">
        <v>5295.16129</v>
      </c>
      <c r="S27" s="249">
        <f t="shared" si="21"/>
        <v>19731.400000000001</v>
      </c>
      <c r="T27" s="250">
        <f t="shared" si="22"/>
        <v>18230.645140000001</v>
      </c>
      <c r="U27" s="16">
        <v>0</v>
      </c>
      <c r="V27" s="17"/>
      <c r="W27" s="113">
        <f t="shared" si="23"/>
        <v>19731.400000000001</v>
      </c>
      <c r="X27" s="114">
        <f t="shared" si="23"/>
        <v>18230.645140000001</v>
      </c>
      <c r="Y27" s="45" t="s">
        <v>97</v>
      </c>
      <c r="Z27" s="46">
        <v>16</v>
      </c>
      <c r="AA27" s="21" t="s">
        <v>7</v>
      </c>
      <c r="AB27" s="22"/>
    </row>
    <row r="28" spans="1:28" ht="18.600000000000001" customHeight="1">
      <c r="A28" s="47">
        <f t="shared" si="24"/>
        <v>21</v>
      </c>
      <c r="B28" s="15" t="s">
        <v>6</v>
      </c>
      <c r="C28" s="16">
        <v>12887.3</v>
      </c>
      <c r="D28" s="246">
        <v>6129.0322500000002</v>
      </c>
      <c r="E28" s="20">
        <v>0</v>
      </c>
      <c r="F28" s="248">
        <v>1935.48387</v>
      </c>
      <c r="G28" s="256">
        <v>0</v>
      </c>
      <c r="H28" s="248">
        <v>483.87096000000003</v>
      </c>
      <c r="I28" s="256">
        <v>0</v>
      </c>
      <c r="J28" s="248">
        <v>0</v>
      </c>
      <c r="K28" s="20">
        <v>0</v>
      </c>
      <c r="L28" s="248">
        <v>3096.7741900000001</v>
      </c>
      <c r="M28" s="20">
        <v>257</v>
      </c>
      <c r="N28" s="126">
        <v>4857</v>
      </c>
      <c r="O28" s="19">
        <f t="shared" si="20"/>
        <v>5114</v>
      </c>
      <c r="P28" s="246">
        <v>1290.32258</v>
      </c>
      <c r="Q28" s="20">
        <v>6080.95</v>
      </c>
      <c r="R28" s="246">
        <v>5295.16129</v>
      </c>
      <c r="S28" s="249">
        <f t="shared" si="21"/>
        <v>24082.25</v>
      </c>
      <c r="T28" s="250">
        <f t="shared" si="22"/>
        <v>18230.645140000001</v>
      </c>
      <c r="U28" s="16">
        <v>0</v>
      </c>
      <c r="V28" s="17"/>
      <c r="W28" s="113">
        <f t="shared" si="23"/>
        <v>24082.25</v>
      </c>
      <c r="X28" s="114">
        <f t="shared" si="23"/>
        <v>18230.645140000001</v>
      </c>
      <c r="Y28" s="45" t="s">
        <v>62</v>
      </c>
      <c r="Z28" s="46">
        <v>16</v>
      </c>
      <c r="AA28" s="21" t="s">
        <v>7</v>
      </c>
      <c r="AB28" s="22"/>
    </row>
    <row r="29" spans="1:28" ht="18.600000000000001" customHeight="1">
      <c r="A29" s="23">
        <f t="shared" si="24"/>
        <v>22</v>
      </c>
      <c r="B29" s="24" t="s">
        <v>8</v>
      </c>
      <c r="C29" s="25">
        <v>14609.8</v>
      </c>
      <c r="D29" s="26">
        <v>6129.0322500000002</v>
      </c>
      <c r="E29" s="25">
        <v>4000.5</v>
      </c>
      <c r="F29" s="27">
        <v>1935.48387</v>
      </c>
      <c r="G29" s="28">
        <v>471</v>
      </c>
      <c r="H29" s="27">
        <v>483.87096000000003</v>
      </c>
      <c r="I29" s="28">
        <v>0</v>
      </c>
      <c r="J29" s="27">
        <v>0</v>
      </c>
      <c r="K29" s="25">
        <v>2127.3000000000002</v>
      </c>
      <c r="L29" s="27">
        <v>3096.7741900000001</v>
      </c>
      <c r="M29" s="25">
        <v>75.099999999999994</v>
      </c>
      <c r="N29" s="28">
        <v>2799</v>
      </c>
      <c r="O29" s="28">
        <f t="shared" si="20"/>
        <v>2874.1</v>
      </c>
      <c r="P29" s="26">
        <v>1290.32258</v>
      </c>
      <c r="Q29" s="25">
        <v>5617.15</v>
      </c>
      <c r="R29" s="26">
        <v>5295.16129</v>
      </c>
      <c r="S29" s="188">
        <f t="shared" si="21"/>
        <v>29699.85</v>
      </c>
      <c r="T29" s="93">
        <f t="shared" si="22"/>
        <v>18230.645140000001</v>
      </c>
      <c r="U29" s="25">
        <v>0</v>
      </c>
      <c r="V29" s="26"/>
      <c r="W29" s="95">
        <f t="shared" si="23"/>
        <v>29699.85</v>
      </c>
      <c r="X29" s="98">
        <f t="shared" si="23"/>
        <v>18230.645140000001</v>
      </c>
      <c r="Y29" s="29" t="s">
        <v>60</v>
      </c>
      <c r="Z29" s="30">
        <v>18</v>
      </c>
      <c r="AA29" s="31" t="s">
        <v>7</v>
      </c>
      <c r="AB29" s="32"/>
    </row>
    <row r="30" spans="1:28" ht="18.600000000000001" customHeight="1">
      <c r="A30" s="23">
        <f t="shared" si="24"/>
        <v>23</v>
      </c>
      <c r="B30" s="24" t="s">
        <v>9</v>
      </c>
      <c r="C30" s="25">
        <v>9956</v>
      </c>
      <c r="D30" s="26">
        <v>6129.0322500000002</v>
      </c>
      <c r="E30" s="25">
        <v>3105.1</v>
      </c>
      <c r="F30" s="27">
        <v>1935.48387</v>
      </c>
      <c r="G30" s="28">
        <v>454.8</v>
      </c>
      <c r="H30" s="27">
        <v>483.87096000000003</v>
      </c>
      <c r="I30" s="28">
        <v>0</v>
      </c>
      <c r="J30" s="27">
        <v>0</v>
      </c>
      <c r="K30" s="25">
        <v>12180.8</v>
      </c>
      <c r="L30" s="27">
        <v>3096.7741900000001</v>
      </c>
      <c r="M30" s="25">
        <v>166.95</v>
      </c>
      <c r="N30" s="28">
        <v>120</v>
      </c>
      <c r="O30" s="28">
        <f t="shared" si="20"/>
        <v>286.95</v>
      </c>
      <c r="P30" s="26">
        <v>1290.32258</v>
      </c>
      <c r="Q30" s="25">
        <v>2529.0500000000002</v>
      </c>
      <c r="R30" s="26">
        <v>5295.16129</v>
      </c>
      <c r="S30" s="188">
        <f t="shared" si="21"/>
        <v>28512.699999999997</v>
      </c>
      <c r="T30" s="93">
        <f t="shared" si="22"/>
        <v>18230.645140000001</v>
      </c>
      <c r="U30" s="25">
        <v>0</v>
      </c>
      <c r="V30" s="26"/>
      <c r="W30" s="95">
        <f t="shared" si="23"/>
        <v>28512.699999999997</v>
      </c>
      <c r="X30" s="98">
        <f t="shared" si="23"/>
        <v>18230.645140000001</v>
      </c>
      <c r="Y30" s="29" t="s">
        <v>60</v>
      </c>
      <c r="Z30" s="30">
        <v>19</v>
      </c>
      <c r="AA30" s="31" t="s">
        <v>7</v>
      </c>
      <c r="AB30" s="32"/>
    </row>
    <row r="31" spans="1:28" ht="18.600000000000001" customHeight="1">
      <c r="A31" s="33" t="s">
        <v>10</v>
      </c>
      <c r="B31" s="34">
        <f>SUM(B23+1)</f>
        <v>42</v>
      </c>
      <c r="C31" s="35">
        <f>SUM(C24:C30)</f>
        <v>63430.7</v>
      </c>
      <c r="D31" s="85">
        <f>SUM(D24:D30)</f>
        <v>42903.225749999998</v>
      </c>
      <c r="E31" s="35">
        <f t="shared" ref="E31:L31" si="25">SUM(E24:E30)</f>
        <v>19443.900000000001</v>
      </c>
      <c r="F31" s="85">
        <f t="shared" si="25"/>
        <v>13548.38709</v>
      </c>
      <c r="G31" s="35">
        <f t="shared" si="25"/>
        <v>2177.9500000000003</v>
      </c>
      <c r="H31" s="85">
        <f t="shared" si="25"/>
        <v>3387.0967200000005</v>
      </c>
      <c r="I31" s="35">
        <f t="shared" si="25"/>
        <v>0</v>
      </c>
      <c r="J31" s="85">
        <f t="shared" si="25"/>
        <v>0</v>
      </c>
      <c r="K31" s="35">
        <f t="shared" si="25"/>
        <v>20512.099999999999</v>
      </c>
      <c r="L31" s="85">
        <f t="shared" si="25"/>
        <v>21677.419330000001</v>
      </c>
      <c r="M31" s="35">
        <f t="shared" ref="M31:R31" si="26">SUM(M24:M30)</f>
        <v>4455.55</v>
      </c>
      <c r="N31" s="38">
        <f>SUM(N24:N30)</f>
        <v>22701</v>
      </c>
      <c r="O31" s="85">
        <f>SUM(O24:O30)</f>
        <v>27156.55</v>
      </c>
      <c r="P31" s="36">
        <f>SUM(P24:P30)</f>
        <v>9032.2580600000001</v>
      </c>
      <c r="Q31" s="85">
        <f>SUM(Q24:Q30)</f>
        <v>29019.100000000002</v>
      </c>
      <c r="R31" s="36">
        <f t="shared" si="26"/>
        <v>37066.129029999996</v>
      </c>
      <c r="S31" s="35">
        <f t="shared" ref="S31:X31" si="27">SUM(S24:S30)</f>
        <v>161740.29999999999</v>
      </c>
      <c r="T31" s="36">
        <f t="shared" si="27"/>
        <v>127614.51598000003</v>
      </c>
      <c r="U31" s="35">
        <f t="shared" si="27"/>
        <v>0</v>
      </c>
      <c r="V31" s="36">
        <f t="shared" si="27"/>
        <v>0</v>
      </c>
      <c r="W31" s="35">
        <f t="shared" si="27"/>
        <v>161740.29999999999</v>
      </c>
      <c r="X31" s="36">
        <f t="shared" si="27"/>
        <v>127614.51598000003</v>
      </c>
      <c r="Y31" s="39" t="s">
        <v>11</v>
      </c>
      <c r="Z31" s="40">
        <f>SUM(Z24:Z30)/7</f>
        <v>18</v>
      </c>
      <c r="AA31" s="41" t="s">
        <v>7</v>
      </c>
      <c r="AB31" s="42"/>
    </row>
    <row r="32" spans="1:28" ht="18.600000000000001" customHeight="1">
      <c r="A32" s="44">
        <f>SUM(A30+1)</f>
        <v>24</v>
      </c>
      <c r="B32" s="15" t="s">
        <v>12</v>
      </c>
      <c r="C32" s="16">
        <v>5227.2</v>
      </c>
      <c r="D32" s="246">
        <v>6129.0322500000002</v>
      </c>
      <c r="E32" s="20">
        <v>0</v>
      </c>
      <c r="F32" s="248">
        <v>1935.48387</v>
      </c>
      <c r="G32" s="256">
        <v>0</v>
      </c>
      <c r="H32" s="248">
        <v>483.87096000000003</v>
      </c>
      <c r="I32" s="256">
        <v>0</v>
      </c>
      <c r="J32" s="248">
        <v>0</v>
      </c>
      <c r="K32" s="20">
        <v>101.95</v>
      </c>
      <c r="L32" s="248">
        <v>3096.7741900000001</v>
      </c>
      <c r="M32" s="20">
        <v>163.19999999999999</v>
      </c>
      <c r="N32" s="20">
        <v>200</v>
      </c>
      <c r="O32" s="19">
        <f t="shared" ref="O32:O38" si="28">M32+N32</f>
        <v>363.2</v>
      </c>
      <c r="P32" s="246">
        <v>1290.32258</v>
      </c>
      <c r="Q32" s="20">
        <v>2340.0500000000002</v>
      </c>
      <c r="R32" s="246">
        <v>5295.16129</v>
      </c>
      <c r="S32" s="249">
        <f t="shared" ref="S32:S38" si="29">SUM(C32+E32+G32+I32+K32+O32+Q32)</f>
        <v>8032.4</v>
      </c>
      <c r="T32" s="250">
        <f t="shared" ref="T32:T38" si="30">SUM(D32+F32+H32+P32+J32+L32+R32)</f>
        <v>18230.645140000001</v>
      </c>
      <c r="U32" s="16">
        <v>0</v>
      </c>
      <c r="V32" s="17"/>
      <c r="W32" s="113">
        <f t="shared" ref="W32:X38" si="31">SUM(S32+U32)</f>
        <v>8032.4</v>
      </c>
      <c r="X32" s="114">
        <f t="shared" si="31"/>
        <v>18230.645140000001</v>
      </c>
      <c r="Y32" s="50" t="s">
        <v>62</v>
      </c>
      <c r="Z32" s="51">
        <v>12</v>
      </c>
      <c r="AA32" s="21" t="s">
        <v>7</v>
      </c>
      <c r="AB32" s="22"/>
    </row>
    <row r="33" spans="1:28" ht="18.600000000000001" customHeight="1">
      <c r="A33" s="47">
        <f t="shared" ref="A33:A38" si="32">SUM(A32+1)</f>
        <v>25</v>
      </c>
      <c r="B33" s="15" t="s">
        <v>13</v>
      </c>
      <c r="C33" s="16">
        <v>6568.45</v>
      </c>
      <c r="D33" s="246">
        <v>6129.0322500000002</v>
      </c>
      <c r="E33" s="20">
        <v>977.65</v>
      </c>
      <c r="F33" s="248">
        <v>1935.48387</v>
      </c>
      <c r="G33" s="256">
        <v>147.1</v>
      </c>
      <c r="H33" s="248">
        <v>483.87096000000003</v>
      </c>
      <c r="I33" s="256">
        <v>0</v>
      </c>
      <c r="J33" s="248">
        <v>0</v>
      </c>
      <c r="K33" s="20">
        <v>1329.3</v>
      </c>
      <c r="L33" s="248">
        <v>3096.7741900000001</v>
      </c>
      <c r="M33" s="20">
        <v>2999.3</v>
      </c>
      <c r="N33" s="20">
        <v>7863.5</v>
      </c>
      <c r="O33" s="19">
        <f t="shared" si="28"/>
        <v>10862.8</v>
      </c>
      <c r="P33" s="246">
        <v>1290.32258</v>
      </c>
      <c r="Q33" s="20">
        <v>4987.8999999999996</v>
      </c>
      <c r="R33" s="246">
        <v>5295.16129</v>
      </c>
      <c r="S33" s="249">
        <f t="shared" si="29"/>
        <v>24873.199999999997</v>
      </c>
      <c r="T33" s="250">
        <f t="shared" si="30"/>
        <v>18230.645140000001</v>
      </c>
      <c r="U33" s="16">
        <v>0</v>
      </c>
      <c r="V33" s="17"/>
      <c r="W33" s="113">
        <f t="shared" si="31"/>
        <v>24873.199999999997</v>
      </c>
      <c r="X33" s="114">
        <f t="shared" si="31"/>
        <v>18230.645140000001</v>
      </c>
      <c r="Y33" s="45" t="s">
        <v>60</v>
      </c>
      <c r="Z33" s="46">
        <v>18</v>
      </c>
      <c r="AA33" s="21" t="s">
        <v>7</v>
      </c>
      <c r="AB33" s="22"/>
    </row>
    <row r="34" spans="1:28" ht="18.600000000000001" customHeight="1">
      <c r="A34" s="47">
        <f t="shared" si="32"/>
        <v>26</v>
      </c>
      <c r="B34" s="15" t="s">
        <v>14</v>
      </c>
      <c r="C34" s="16">
        <v>7154.2</v>
      </c>
      <c r="D34" s="246">
        <v>6129.0322500000002</v>
      </c>
      <c r="E34" s="20">
        <v>870.85</v>
      </c>
      <c r="F34" s="248">
        <v>1935.48387</v>
      </c>
      <c r="G34" s="256">
        <v>325.45</v>
      </c>
      <c r="H34" s="248">
        <v>483.87096000000003</v>
      </c>
      <c r="I34" s="256">
        <v>0</v>
      </c>
      <c r="J34" s="248">
        <v>0</v>
      </c>
      <c r="K34" s="20">
        <v>1033.9000000000001</v>
      </c>
      <c r="L34" s="248">
        <v>3096.7741900000001</v>
      </c>
      <c r="M34" s="20">
        <v>275.5</v>
      </c>
      <c r="N34" s="20">
        <v>4709</v>
      </c>
      <c r="O34" s="19">
        <f t="shared" si="28"/>
        <v>4984.5</v>
      </c>
      <c r="P34" s="246">
        <v>1290.32258</v>
      </c>
      <c r="Q34" s="20">
        <v>5123.7</v>
      </c>
      <c r="R34" s="246">
        <v>5295.16129</v>
      </c>
      <c r="S34" s="249">
        <f t="shared" si="29"/>
        <v>19492.599999999999</v>
      </c>
      <c r="T34" s="250">
        <f>SUM(D34+F34+H34+P34+J34+L34+R34)</f>
        <v>18230.645140000001</v>
      </c>
      <c r="U34" s="16">
        <v>0</v>
      </c>
      <c r="V34" s="17"/>
      <c r="W34" s="113">
        <f t="shared" si="31"/>
        <v>19492.599999999999</v>
      </c>
      <c r="X34" s="114">
        <f t="shared" si="31"/>
        <v>18230.645140000001</v>
      </c>
      <c r="Y34" s="45" t="s">
        <v>92</v>
      </c>
      <c r="Z34" s="46">
        <v>20</v>
      </c>
      <c r="AA34" s="21" t="s">
        <v>7</v>
      </c>
      <c r="AB34" s="22"/>
    </row>
    <row r="35" spans="1:28" ht="18.600000000000001" customHeight="1">
      <c r="A35" s="47">
        <f t="shared" si="32"/>
        <v>27</v>
      </c>
      <c r="B35" s="15" t="s">
        <v>15</v>
      </c>
      <c r="C35" s="16">
        <v>5477.15</v>
      </c>
      <c r="D35" s="246">
        <v>6129.0322500000002</v>
      </c>
      <c r="E35" s="20">
        <v>3200.8</v>
      </c>
      <c r="F35" s="248">
        <v>1935.48387</v>
      </c>
      <c r="G35" s="256">
        <v>408.7</v>
      </c>
      <c r="H35" s="248">
        <v>483.87096000000003</v>
      </c>
      <c r="I35" s="256">
        <v>0</v>
      </c>
      <c r="J35" s="248">
        <v>0</v>
      </c>
      <c r="K35" s="20">
        <v>-70.2</v>
      </c>
      <c r="L35" s="248">
        <v>3096.7741900000001</v>
      </c>
      <c r="M35" s="20">
        <v>1866.4</v>
      </c>
      <c r="N35" s="20">
        <v>4799</v>
      </c>
      <c r="O35" s="19">
        <f t="shared" si="28"/>
        <v>6665.4</v>
      </c>
      <c r="P35" s="246">
        <v>1290.32258</v>
      </c>
      <c r="Q35" s="20">
        <v>8144.7</v>
      </c>
      <c r="R35" s="246">
        <v>5295.16129</v>
      </c>
      <c r="S35" s="249">
        <f t="shared" si="29"/>
        <v>23826.55</v>
      </c>
      <c r="T35" s="250">
        <f t="shared" si="30"/>
        <v>18230.645140000001</v>
      </c>
      <c r="U35" s="16">
        <v>0</v>
      </c>
      <c r="V35" s="17"/>
      <c r="W35" s="113">
        <f t="shared" si="31"/>
        <v>23826.55</v>
      </c>
      <c r="X35" s="114">
        <f t="shared" si="31"/>
        <v>18230.645140000001</v>
      </c>
      <c r="Y35" s="45" t="s">
        <v>60</v>
      </c>
      <c r="Z35" s="46">
        <v>20</v>
      </c>
      <c r="AA35" s="21" t="s">
        <v>7</v>
      </c>
      <c r="AB35" s="22"/>
    </row>
    <row r="36" spans="1:28" ht="18.600000000000001" customHeight="1">
      <c r="A36" s="47">
        <f t="shared" si="32"/>
        <v>28</v>
      </c>
      <c r="B36" s="15" t="s">
        <v>6</v>
      </c>
      <c r="C36" s="16">
        <v>11293.65</v>
      </c>
      <c r="D36" s="246">
        <v>6129.0322500000002</v>
      </c>
      <c r="E36" s="20">
        <v>869</v>
      </c>
      <c r="F36" s="248">
        <v>1935.48387</v>
      </c>
      <c r="G36" s="256">
        <v>142.9</v>
      </c>
      <c r="H36" s="248">
        <v>483.87096000000003</v>
      </c>
      <c r="I36" s="256">
        <v>0</v>
      </c>
      <c r="J36" s="248">
        <v>0</v>
      </c>
      <c r="K36" s="20">
        <v>5515.4</v>
      </c>
      <c r="L36" s="248">
        <v>3096.7741900000001</v>
      </c>
      <c r="M36" s="20">
        <v>995.8</v>
      </c>
      <c r="N36" s="20">
        <v>5762</v>
      </c>
      <c r="O36" s="19">
        <f t="shared" si="28"/>
        <v>6757.8</v>
      </c>
      <c r="P36" s="246">
        <v>1290.32258</v>
      </c>
      <c r="Q36" s="20">
        <v>7838.3</v>
      </c>
      <c r="R36" s="246">
        <v>5295.16129</v>
      </c>
      <c r="S36" s="249">
        <f t="shared" si="29"/>
        <v>32417.049999999996</v>
      </c>
      <c r="T36" s="250">
        <f t="shared" si="30"/>
        <v>18230.645140000001</v>
      </c>
      <c r="U36" s="16">
        <v>0</v>
      </c>
      <c r="V36" s="17"/>
      <c r="W36" s="113">
        <f t="shared" si="31"/>
        <v>32417.049999999996</v>
      </c>
      <c r="X36" s="114">
        <f t="shared" si="31"/>
        <v>18230.645140000001</v>
      </c>
      <c r="Y36" s="45" t="s">
        <v>60</v>
      </c>
      <c r="Z36" s="46">
        <v>18</v>
      </c>
      <c r="AA36" s="21" t="s">
        <v>7</v>
      </c>
      <c r="AB36" s="22"/>
    </row>
    <row r="37" spans="1:28" ht="18.600000000000001" customHeight="1">
      <c r="A37" s="23">
        <f t="shared" si="32"/>
        <v>29</v>
      </c>
      <c r="B37" s="24" t="s">
        <v>8</v>
      </c>
      <c r="C37" s="25">
        <v>9492.4500000000007</v>
      </c>
      <c r="D37" s="26">
        <v>6129.0322500000002</v>
      </c>
      <c r="E37" s="25">
        <v>1928.35</v>
      </c>
      <c r="F37" s="27">
        <v>1935.48387</v>
      </c>
      <c r="G37" s="28">
        <v>680.8</v>
      </c>
      <c r="H37" s="27">
        <v>483.87096000000003</v>
      </c>
      <c r="I37" s="28">
        <v>0</v>
      </c>
      <c r="J37" s="27">
        <v>0</v>
      </c>
      <c r="K37" s="25">
        <v>9596.6</v>
      </c>
      <c r="L37" s="27">
        <v>3096.7741900000001</v>
      </c>
      <c r="M37" s="25">
        <v>0</v>
      </c>
      <c r="N37" s="28">
        <v>940</v>
      </c>
      <c r="O37" s="28">
        <f t="shared" si="28"/>
        <v>940</v>
      </c>
      <c r="P37" s="26">
        <v>1290.32258</v>
      </c>
      <c r="Q37" s="25">
        <v>9358.15</v>
      </c>
      <c r="R37" s="26">
        <v>5295.16129</v>
      </c>
      <c r="S37" s="188">
        <f t="shared" si="29"/>
        <v>31996.35</v>
      </c>
      <c r="T37" s="93">
        <f t="shared" si="30"/>
        <v>18230.645140000001</v>
      </c>
      <c r="U37" s="25">
        <v>0</v>
      </c>
      <c r="V37" s="26"/>
      <c r="W37" s="95">
        <f t="shared" si="31"/>
        <v>31996.35</v>
      </c>
      <c r="X37" s="98">
        <f t="shared" si="31"/>
        <v>18230.645140000001</v>
      </c>
      <c r="Y37" s="29" t="s">
        <v>60</v>
      </c>
      <c r="Z37" s="30">
        <v>18</v>
      </c>
      <c r="AA37" s="31" t="s">
        <v>7</v>
      </c>
      <c r="AB37" s="32"/>
    </row>
    <row r="38" spans="1:28" ht="18.600000000000001" customHeight="1">
      <c r="A38" s="23">
        <f t="shared" si="32"/>
        <v>30</v>
      </c>
      <c r="B38" s="24" t="s">
        <v>9</v>
      </c>
      <c r="C38" s="25">
        <v>10815.05</v>
      </c>
      <c r="D38" s="26">
        <v>6129.0322500000002</v>
      </c>
      <c r="E38" s="25">
        <v>6576.2</v>
      </c>
      <c r="F38" s="27">
        <v>1935.48387</v>
      </c>
      <c r="G38" s="28">
        <v>619.85</v>
      </c>
      <c r="H38" s="27">
        <v>483.87096000000003</v>
      </c>
      <c r="I38" s="28">
        <v>0</v>
      </c>
      <c r="J38" s="27">
        <v>0</v>
      </c>
      <c r="K38" s="25">
        <v>2476.15</v>
      </c>
      <c r="L38" s="27">
        <v>3096.7741900000001</v>
      </c>
      <c r="M38" s="25">
        <v>0</v>
      </c>
      <c r="N38" s="28">
        <v>0</v>
      </c>
      <c r="O38" s="28">
        <f t="shared" si="28"/>
        <v>0</v>
      </c>
      <c r="P38" s="26">
        <v>1290.32258</v>
      </c>
      <c r="Q38" s="25">
        <v>5854</v>
      </c>
      <c r="R38" s="26">
        <v>5295.16129</v>
      </c>
      <c r="S38" s="188">
        <f t="shared" si="29"/>
        <v>26341.25</v>
      </c>
      <c r="T38" s="93">
        <f t="shared" si="30"/>
        <v>18230.645140000001</v>
      </c>
      <c r="U38" s="25">
        <v>0</v>
      </c>
      <c r="V38" s="26"/>
      <c r="W38" s="95">
        <f t="shared" si="31"/>
        <v>26341.25</v>
      </c>
      <c r="X38" s="98">
        <f t="shared" si="31"/>
        <v>18230.645140000001</v>
      </c>
      <c r="Y38" s="29" t="s">
        <v>60</v>
      </c>
      <c r="Z38" s="30">
        <v>18</v>
      </c>
      <c r="AA38" s="31" t="s">
        <v>7</v>
      </c>
      <c r="AB38" s="32"/>
    </row>
    <row r="39" spans="1:28" ht="18.600000000000001" customHeight="1">
      <c r="A39" s="33" t="s">
        <v>10</v>
      </c>
      <c r="B39" s="34">
        <f>SUM(B31+1)</f>
        <v>43</v>
      </c>
      <c r="C39" s="35">
        <f t="shared" ref="C39:X39" si="33">SUM(C32:C38)</f>
        <v>56028.150000000009</v>
      </c>
      <c r="D39" s="36">
        <f t="shared" si="33"/>
        <v>42903.225749999998</v>
      </c>
      <c r="E39" s="35">
        <f>SUM(E32:E38)</f>
        <v>14422.849999999999</v>
      </c>
      <c r="F39" s="36">
        <f t="shared" si="33"/>
        <v>13548.38709</v>
      </c>
      <c r="G39" s="35">
        <f t="shared" si="33"/>
        <v>2324.8000000000002</v>
      </c>
      <c r="H39" s="36">
        <f t="shared" si="33"/>
        <v>3387.0967200000005</v>
      </c>
      <c r="I39" s="35">
        <f>SUM(I32:I38)</f>
        <v>0</v>
      </c>
      <c r="J39" s="36">
        <f>SUM(J32:J38)</f>
        <v>0</v>
      </c>
      <c r="K39" s="35">
        <f t="shared" si="33"/>
        <v>19983.100000000002</v>
      </c>
      <c r="L39" s="36">
        <f t="shared" si="33"/>
        <v>21677.419330000001</v>
      </c>
      <c r="M39" s="35">
        <f>SUM(M32:M38)</f>
        <v>6300.2</v>
      </c>
      <c r="N39" s="85">
        <f>SUM(N32:N38)</f>
        <v>24273.5</v>
      </c>
      <c r="O39" s="38">
        <f>SUM(O32:O38)</f>
        <v>30573.7</v>
      </c>
      <c r="P39" s="85">
        <f>SUM(P32:P38)</f>
        <v>9032.2580600000001</v>
      </c>
      <c r="Q39" s="35">
        <f t="shared" si="33"/>
        <v>43646.799999999996</v>
      </c>
      <c r="R39" s="36">
        <f t="shared" si="33"/>
        <v>37066.129029999996</v>
      </c>
      <c r="S39" s="35">
        <f t="shared" si="33"/>
        <v>166979.4</v>
      </c>
      <c r="T39" s="36">
        <f t="shared" si="33"/>
        <v>127614.51598000003</v>
      </c>
      <c r="U39" s="35">
        <f t="shared" si="33"/>
        <v>0</v>
      </c>
      <c r="V39" s="36">
        <f t="shared" si="33"/>
        <v>0</v>
      </c>
      <c r="W39" s="35">
        <f t="shared" si="33"/>
        <v>166979.4</v>
      </c>
      <c r="X39" s="36">
        <f t="shared" si="33"/>
        <v>127614.51598000003</v>
      </c>
      <c r="Y39" s="39" t="s">
        <v>11</v>
      </c>
      <c r="Z39" s="40">
        <f>SUM(Z32:Z38)/7</f>
        <v>17.714285714285715</v>
      </c>
      <c r="AA39" s="41" t="s">
        <v>7</v>
      </c>
      <c r="AB39" s="42"/>
    </row>
    <row r="40" spans="1:28" ht="18.600000000000001" customHeight="1">
      <c r="A40" s="23">
        <v>31</v>
      </c>
      <c r="B40" s="24" t="s">
        <v>12</v>
      </c>
      <c r="C40" s="20">
        <v>7153.3</v>
      </c>
      <c r="D40" s="246">
        <v>6129.0322500000002</v>
      </c>
      <c r="E40" s="20">
        <v>1047.3</v>
      </c>
      <c r="F40" s="248">
        <v>1935.48387</v>
      </c>
      <c r="G40" s="256">
        <v>205.55</v>
      </c>
      <c r="H40" s="248">
        <v>483.87096000000003</v>
      </c>
      <c r="I40" s="256">
        <v>0</v>
      </c>
      <c r="J40" s="248">
        <v>0</v>
      </c>
      <c r="K40" s="20">
        <v>24509.7</v>
      </c>
      <c r="L40" s="248">
        <v>3096.7741900000001</v>
      </c>
      <c r="M40" s="20">
        <v>310.10000000000002</v>
      </c>
      <c r="N40" s="256">
        <v>3028</v>
      </c>
      <c r="O40" s="19">
        <f>M40+N40</f>
        <v>3338.1</v>
      </c>
      <c r="P40" s="246">
        <v>1290.32258</v>
      </c>
      <c r="Q40" s="20">
        <v>4967.3999999999996</v>
      </c>
      <c r="R40" s="246">
        <v>5295.16129</v>
      </c>
      <c r="S40" s="249">
        <f t="shared" ref="S40" si="34">SUM(C40+E40+G40+I40+K40+O40+Q40)</f>
        <v>41221.35</v>
      </c>
      <c r="T40" s="250">
        <f t="shared" ref="T40" si="35">SUM(D40+F40+H40+P40+J40+L40+R40)</f>
        <v>18230.645140000001</v>
      </c>
      <c r="U40" s="20">
        <v>0</v>
      </c>
      <c r="V40" s="246"/>
      <c r="W40" s="287">
        <f t="shared" ref="W40" si="36">SUM(S40+U40)</f>
        <v>41221.35</v>
      </c>
      <c r="X40" s="288">
        <f t="shared" ref="X40" si="37">SUM(T40+V40)</f>
        <v>18230.645140000001</v>
      </c>
      <c r="Y40" s="50" t="s">
        <v>59</v>
      </c>
      <c r="Z40" s="51">
        <v>18</v>
      </c>
      <c r="AA40" s="258" t="s">
        <v>7</v>
      </c>
      <c r="AB40" s="259"/>
    </row>
    <row r="41" spans="1:28" ht="18.600000000000001" customHeight="1" thickBot="1">
      <c r="A41" s="33" t="s">
        <v>10</v>
      </c>
      <c r="B41" s="34">
        <v>44</v>
      </c>
      <c r="C41" s="35">
        <f>SUM(C40)</f>
        <v>7153.3</v>
      </c>
      <c r="D41" s="35">
        <f>SUM(D40)</f>
        <v>6129.0322500000002</v>
      </c>
      <c r="E41" s="35">
        <f>SUM(E40)</f>
        <v>1047.3</v>
      </c>
      <c r="F41" s="35">
        <f t="shared" ref="F41:L41" si="38">SUM(F40)</f>
        <v>1935.48387</v>
      </c>
      <c r="G41" s="35">
        <f t="shared" si="38"/>
        <v>205.55</v>
      </c>
      <c r="H41" s="35">
        <f t="shared" si="38"/>
        <v>483.87096000000003</v>
      </c>
      <c r="I41" s="35">
        <f t="shared" si="38"/>
        <v>0</v>
      </c>
      <c r="J41" s="85">
        <f t="shared" si="38"/>
        <v>0</v>
      </c>
      <c r="K41" s="35">
        <f t="shared" si="38"/>
        <v>24509.7</v>
      </c>
      <c r="L41" s="85">
        <f t="shared" si="38"/>
        <v>3096.7741900000001</v>
      </c>
      <c r="M41" s="35">
        <f t="shared" ref="M41" si="39">SUM(M40)</f>
        <v>310.10000000000002</v>
      </c>
      <c r="N41" s="38">
        <f t="shared" ref="N41" si="40">SUM(N40)</f>
        <v>3028</v>
      </c>
      <c r="O41" s="38">
        <f t="shared" ref="O41" si="41">SUM(O40)</f>
        <v>3338.1</v>
      </c>
      <c r="P41" s="85">
        <f t="shared" ref="P41" si="42">SUM(P40)</f>
        <v>1290.32258</v>
      </c>
      <c r="Q41" s="35">
        <f t="shared" ref="Q41" si="43">SUM(Q40)</f>
        <v>4967.3999999999996</v>
      </c>
      <c r="R41" s="85">
        <f t="shared" ref="R41" si="44">SUM(R40)</f>
        <v>5295.16129</v>
      </c>
      <c r="S41" s="35">
        <f t="shared" ref="S41" si="45">SUM(S40)</f>
        <v>41221.35</v>
      </c>
      <c r="T41" s="35">
        <f t="shared" ref="T41" si="46">SUM(T40)</f>
        <v>18230.645140000001</v>
      </c>
      <c r="U41" s="35">
        <f t="shared" ref="U41" si="47">SUM(U40)</f>
        <v>0</v>
      </c>
      <c r="V41" s="35">
        <f t="shared" ref="V41" si="48">SUM(V40)</f>
        <v>0</v>
      </c>
      <c r="W41" s="35">
        <f t="shared" ref="W41" si="49">SUM(W40)</f>
        <v>41221.35</v>
      </c>
      <c r="X41" s="35">
        <f t="shared" ref="X41" si="50">SUM(X40)</f>
        <v>18230.645140000001</v>
      </c>
      <c r="Y41" s="39" t="s">
        <v>11</v>
      </c>
      <c r="Z41" s="40">
        <f>SUM(Z34:Z40)/7</f>
        <v>18.530612244897959</v>
      </c>
      <c r="AA41" s="41" t="s">
        <v>7</v>
      </c>
      <c r="AB41" s="42"/>
    </row>
    <row r="42" spans="1:28" ht="19.149999999999999" customHeight="1">
      <c r="A42" s="179" t="s">
        <v>16</v>
      </c>
      <c r="B42" s="131"/>
      <c r="C42" s="119">
        <f>SUM(C7+C15+C23+C31+C39+C41)</f>
        <v>291440.2</v>
      </c>
      <c r="D42" s="120">
        <f>SUM(D7+D15+D23+D31+D39+D41)</f>
        <v>189999.99974999996</v>
      </c>
      <c r="E42" s="119">
        <f>SUM(E7+E15+E23+E31+E39+E41)</f>
        <v>62828.55</v>
      </c>
      <c r="F42" s="120">
        <f t="shared" ref="F42:X42" si="51">SUM(F7+F15+F23+F31+F39+F41)</f>
        <v>59999.999970000004</v>
      </c>
      <c r="G42" s="119">
        <f t="shared" si="51"/>
        <v>9497.75</v>
      </c>
      <c r="H42" s="120">
        <f t="shared" si="51"/>
        <v>14999.999760000002</v>
      </c>
      <c r="I42" s="119">
        <f t="shared" si="51"/>
        <v>0</v>
      </c>
      <c r="J42" s="120">
        <f t="shared" si="51"/>
        <v>0</v>
      </c>
      <c r="K42" s="119">
        <f t="shared" si="51"/>
        <v>127223.05</v>
      </c>
      <c r="L42" s="120">
        <f t="shared" si="51"/>
        <v>95999.999890000006</v>
      </c>
      <c r="M42" s="119">
        <f t="shared" si="51"/>
        <v>12952.85</v>
      </c>
      <c r="N42" s="275">
        <f t="shared" si="51"/>
        <v>61782.3</v>
      </c>
      <c r="O42" s="275">
        <f t="shared" si="51"/>
        <v>74735.150000000009</v>
      </c>
      <c r="P42" s="120">
        <f>SUM(P7+P15+P23+P31+P39+P41)</f>
        <v>39999.999980000001</v>
      </c>
      <c r="Q42" s="119">
        <f>SUM(Q7+Q15+Q23+Q31+Q39+Q41)</f>
        <v>148525.35</v>
      </c>
      <c r="R42" s="120">
        <f t="shared" si="51"/>
        <v>164149.99998999998</v>
      </c>
      <c r="S42" s="119">
        <f t="shared" si="51"/>
        <v>714250.04999999993</v>
      </c>
      <c r="T42" s="119">
        <f t="shared" si="51"/>
        <v>565149.99934000021</v>
      </c>
      <c r="U42" s="119">
        <f t="shared" si="51"/>
        <v>0</v>
      </c>
      <c r="V42" s="119">
        <f t="shared" si="51"/>
        <v>0</v>
      </c>
      <c r="W42" s="119">
        <f t="shared" si="51"/>
        <v>714250.04999999993</v>
      </c>
      <c r="X42" s="119">
        <f t="shared" si="51"/>
        <v>565149.99934000021</v>
      </c>
      <c r="Y42" s="130" t="s">
        <v>16</v>
      </c>
      <c r="Z42" s="105"/>
      <c r="AA42" s="106"/>
      <c r="AB42" s="107"/>
    </row>
    <row r="43" spans="1:28" ht="19.5" customHeight="1" thickBot="1">
      <c r="A43" s="181" t="s">
        <v>28</v>
      </c>
      <c r="B43" s="182"/>
      <c r="C43" s="68">
        <f t="shared" ref="C43:X43" si="52">C42/31</f>
        <v>9401.2967741935481</v>
      </c>
      <c r="D43" s="69">
        <f t="shared" si="52"/>
        <v>6129.0322499999984</v>
      </c>
      <c r="E43" s="68">
        <f t="shared" si="52"/>
        <v>2026.7274193548387</v>
      </c>
      <c r="F43" s="69">
        <f t="shared" si="52"/>
        <v>1935.4838700000003</v>
      </c>
      <c r="G43" s="68">
        <f t="shared" si="52"/>
        <v>306.37903225806451</v>
      </c>
      <c r="H43" s="69">
        <f t="shared" si="52"/>
        <v>483.87096000000008</v>
      </c>
      <c r="I43" s="68">
        <f>I42/31</f>
        <v>0</v>
      </c>
      <c r="J43" s="69">
        <f>J42/31</f>
        <v>0</v>
      </c>
      <c r="K43" s="68">
        <f t="shared" si="52"/>
        <v>4103.9693548387095</v>
      </c>
      <c r="L43" s="69">
        <f t="shared" si="52"/>
        <v>3096.7741900000001</v>
      </c>
      <c r="M43" s="68">
        <f t="shared" ref="M43:P43" si="53">M42/31</f>
        <v>417.83387096774197</v>
      </c>
      <c r="N43" s="68">
        <f t="shared" si="53"/>
        <v>1992.9774193548387</v>
      </c>
      <c r="O43" s="86">
        <f t="shared" si="53"/>
        <v>2410.811290322581</v>
      </c>
      <c r="P43" s="70">
        <f t="shared" si="53"/>
        <v>1290.32258</v>
      </c>
      <c r="Q43" s="68">
        <f t="shared" si="52"/>
        <v>4791.1403225806453</v>
      </c>
      <c r="R43" s="69">
        <f t="shared" si="52"/>
        <v>5295.1612899999991</v>
      </c>
      <c r="S43" s="68">
        <f t="shared" si="52"/>
        <v>23040.324193548386</v>
      </c>
      <c r="T43" s="69">
        <f t="shared" si="52"/>
        <v>18230.645140000008</v>
      </c>
      <c r="U43" s="68">
        <f t="shared" si="52"/>
        <v>0</v>
      </c>
      <c r="V43" s="69">
        <f t="shared" si="52"/>
        <v>0</v>
      </c>
      <c r="W43" s="68">
        <f t="shared" si="52"/>
        <v>23040.324193548386</v>
      </c>
      <c r="X43" s="69">
        <f t="shared" si="52"/>
        <v>18230.645140000008</v>
      </c>
      <c r="Y43" s="72" t="s">
        <v>17</v>
      </c>
      <c r="Z43" s="102"/>
      <c r="AA43" s="103"/>
      <c r="AB43" s="104"/>
    </row>
    <row r="44" spans="1:28" ht="20.100000000000001" customHeight="1">
      <c r="A44" s="75" t="s">
        <v>18</v>
      </c>
      <c r="B44" s="76"/>
      <c r="C44" s="77">
        <f>SUM(C42-D42)</f>
        <v>101440.20025000005</v>
      </c>
      <c r="D44" s="78"/>
      <c r="E44" s="77">
        <f>SUM(E42-F42)</f>
        <v>2828.5500299999985</v>
      </c>
      <c r="F44" s="78"/>
      <c r="G44" s="77">
        <f>SUM(G42-H42)</f>
        <v>-5502.2497600000024</v>
      </c>
      <c r="H44" s="78"/>
      <c r="I44" s="77">
        <f>SUM(I42-J42)</f>
        <v>0</v>
      </c>
      <c r="J44" s="78"/>
      <c r="K44" s="77">
        <f>SUM(K42-L42)</f>
        <v>31223.050109999996</v>
      </c>
      <c r="L44" s="78"/>
      <c r="M44" s="77"/>
      <c r="N44" s="286"/>
      <c r="O44" s="77">
        <f>SUM(O42-P42)</f>
        <v>34735.150020000008</v>
      </c>
      <c r="Q44" s="77">
        <f>SUM(Q42-R42)</f>
        <v>-15624.649989999976</v>
      </c>
      <c r="R44" s="78"/>
      <c r="S44" s="100">
        <f>SUM(S42-T42)</f>
        <v>149100.05065999972</v>
      </c>
      <c r="T44" s="78"/>
      <c r="U44" s="77">
        <f>SUM(U42-V42)</f>
        <v>0</v>
      </c>
      <c r="V44" s="78"/>
      <c r="W44" s="115">
        <f>SUM(W42-X42)</f>
        <v>149100.05065999972</v>
      </c>
      <c r="X44" s="116"/>
    </row>
    <row r="45" spans="1:28" ht="20.100000000000001" customHeight="1" thickBot="1">
      <c r="A45" s="79" t="s">
        <v>19</v>
      </c>
      <c r="B45" s="80"/>
      <c r="C45" s="99">
        <f>SUM(100/D42*C42)</f>
        <v>153.38957914919686</v>
      </c>
      <c r="D45" s="81"/>
      <c r="E45" s="99">
        <f t="shared" ref="E45" si="54">SUM(100/F42*E42)</f>
        <v>104.71425005235713</v>
      </c>
      <c r="F45" s="81"/>
      <c r="G45" s="99">
        <f t="shared" ref="G45" si="55">SUM(100/H42*G42)</f>
        <v>63.318334346426674</v>
      </c>
      <c r="H45" s="81"/>
      <c r="I45" s="99" t="e">
        <f t="shared" ref="I45" si="56">SUM(100/J42*I42)</f>
        <v>#DIV/0!</v>
      </c>
      <c r="J45" s="81"/>
      <c r="K45" s="99">
        <f t="shared" ref="K45" si="57">SUM(100/L42*K42)</f>
        <v>132.52401056851707</v>
      </c>
      <c r="L45" s="81"/>
      <c r="M45" s="99"/>
      <c r="N45" s="99"/>
      <c r="O45" s="99">
        <f t="shared" ref="O45" si="58">SUM(100/P42*O42)</f>
        <v>186.83787509341897</v>
      </c>
      <c r="P45" s="99"/>
      <c r="Q45" s="99">
        <f>SUM(100/R42*Q42)</f>
        <v>90.481480358847492</v>
      </c>
      <c r="R45" s="81"/>
      <c r="S45" s="101">
        <f>SUM(100/T42*S42)</f>
        <v>126.38238535506032</v>
      </c>
      <c r="T45" s="81"/>
      <c r="U45" s="99" t="e">
        <f>SUM(100/V42*U42)</f>
        <v>#DIV/0!</v>
      </c>
      <c r="V45" s="81"/>
      <c r="W45" s="117">
        <f>SUM(100/X42*W42)</f>
        <v>126.38238535506032</v>
      </c>
      <c r="X45" s="118"/>
    </row>
  </sheetData>
  <mergeCells count="13">
    <mergeCell ref="S3:T3"/>
    <mergeCell ref="U3:V3"/>
    <mergeCell ref="W3:X3"/>
    <mergeCell ref="Y3:AB3"/>
    <mergeCell ref="Z4:AA4"/>
    <mergeCell ref="Q3:R3"/>
    <mergeCell ref="H1:K1"/>
    <mergeCell ref="C3:D3"/>
    <mergeCell ref="E3:F3"/>
    <mergeCell ref="G3:H3"/>
    <mergeCell ref="K3:L3"/>
    <mergeCell ref="I3:J3"/>
    <mergeCell ref="M3:P3"/>
  </mergeCells>
  <pageMargins left="0.59055118110236227" right="0.59055118110236227" top="1.1811023622047245" bottom="0.59055118110236227" header="0.11811023622047245" footer="0.31496062992125984"/>
  <pageSetup paperSize="9" scale="47" orientation="landscape" horizontalDpi="4294967293" verticalDpi="4294967293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B43"/>
  <sheetViews>
    <sheetView zoomScale="80" zoomScaleNormal="80" workbookViewId="0">
      <pane ySplit="4" topLeftCell="A17" activePane="bottomLeft" state="frozen"/>
      <selection pane="bottomLeft" activeCell="Q51" sqref="Q51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3" width="13" style="2" bestFit="1" customWidth="1"/>
    <col min="4" max="4" width="14.140625" style="2" bestFit="1" customWidth="1"/>
    <col min="5" max="5" width="11.7109375" style="2" customWidth="1"/>
    <col min="6" max="6" width="12.28515625" style="2" bestFit="1" customWidth="1"/>
    <col min="7" max="10" width="11.7109375" style="6" customWidth="1"/>
    <col min="11" max="11" width="11.7109375" style="2" customWidth="1"/>
    <col min="12" max="12" width="14.140625" style="2" bestFit="1" customWidth="1"/>
    <col min="13" max="13" width="11.7109375" style="2" customWidth="1"/>
    <col min="14" max="14" width="14.140625" style="2" bestFit="1" customWidth="1"/>
    <col min="15" max="15" width="14.5703125" style="2" bestFit="1" customWidth="1"/>
    <col min="16" max="16" width="11.7109375" style="2" customWidth="1"/>
    <col min="17" max="17" width="12.28515625" style="2" bestFit="1" customWidth="1"/>
    <col min="18" max="18" width="14.140625" style="2" bestFit="1" customWidth="1"/>
    <col min="19" max="19" width="12.7109375" style="2" customWidth="1"/>
    <col min="20" max="20" width="14.140625" style="2" bestFit="1" customWidth="1"/>
    <col min="21" max="22" width="11.7109375" style="2" customWidth="1"/>
    <col min="23" max="23" width="12.7109375" style="2" customWidth="1"/>
    <col min="24" max="24" width="14.140625" style="2" bestFit="1" customWidth="1"/>
    <col min="25" max="25" width="18.7109375" style="2" customWidth="1"/>
    <col min="26" max="26" width="6.5703125" style="2" bestFit="1" customWidth="1"/>
    <col min="27" max="27" width="5.140625" style="4" customWidth="1"/>
    <col min="28" max="28" width="20.7109375" style="4" customWidth="1"/>
    <col min="29" max="16384" width="11.42578125" style="2"/>
  </cols>
  <sheetData>
    <row r="1" spans="1:28" ht="34.15" customHeight="1">
      <c r="A1" s="108" t="s">
        <v>56</v>
      </c>
      <c r="G1" s="2"/>
      <c r="H1" s="307">
        <v>44866</v>
      </c>
      <c r="I1" s="307"/>
      <c r="J1" s="307"/>
      <c r="K1" s="307"/>
    </row>
    <row r="2" spans="1:28" ht="21" thickBot="1">
      <c r="A2" s="109"/>
    </row>
    <row r="3" spans="1:28" s="8" customFormat="1" ht="36" customHeight="1" thickBot="1">
      <c r="A3" s="7"/>
      <c r="C3" s="308" t="s">
        <v>20</v>
      </c>
      <c r="D3" s="309"/>
      <c r="E3" s="308" t="s">
        <v>23</v>
      </c>
      <c r="F3" s="309"/>
      <c r="G3" s="308" t="s">
        <v>24</v>
      </c>
      <c r="H3" s="309"/>
      <c r="I3" s="308" t="s">
        <v>53</v>
      </c>
      <c r="J3" s="309"/>
      <c r="K3" s="308" t="s">
        <v>25</v>
      </c>
      <c r="L3" s="309"/>
      <c r="M3" s="308" t="s">
        <v>30</v>
      </c>
      <c r="N3" s="316"/>
      <c r="O3" s="317"/>
      <c r="P3" s="318"/>
      <c r="Q3" s="316" t="s">
        <v>2</v>
      </c>
      <c r="R3" s="316"/>
      <c r="S3" s="310" t="s">
        <v>29</v>
      </c>
      <c r="T3" s="311"/>
      <c r="U3" s="308" t="s">
        <v>26</v>
      </c>
      <c r="V3" s="309"/>
      <c r="W3" s="312" t="s">
        <v>27</v>
      </c>
      <c r="X3" s="313"/>
      <c r="Y3" s="308" t="s">
        <v>0</v>
      </c>
      <c r="Z3" s="316"/>
      <c r="AA3" s="316"/>
      <c r="AB3" s="309"/>
    </row>
    <row r="4" spans="1:28" s="4" customFormat="1" ht="18.600000000000001" customHeight="1">
      <c r="A4" s="110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84</v>
      </c>
      <c r="N4" s="289" t="s">
        <v>85</v>
      </c>
      <c r="O4" s="292" t="s">
        <v>86</v>
      </c>
      <c r="P4" s="290" t="s">
        <v>21</v>
      </c>
      <c r="Q4" s="87" t="s">
        <v>22</v>
      </c>
      <c r="R4" s="12" t="s">
        <v>21</v>
      </c>
      <c r="S4" s="87" t="s">
        <v>22</v>
      </c>
      <c r="T4" s="12" t="s">
        <v>21</v>
      </c>
      <c r="U4" s="11" t="s">
        <v>22</v>
      </c>
      <c r="V4" s="12" t="s">
        <v>21</v>
      </c>
      <c r="W4" s="111" t="s">
        <v>22</v>
      </c>
      <c r="X4" s="112" t="s">
        <v>21</v>
      </c>
      <c r="Y4" s="13" t="s">
        <v>3</v>
      </c>
      <c r="Z4" s="314" t="s">
        <v>4</v>
      </c>
      <c r="AA4" s="315"/>
      <c r="AB4" s="14" t="s">
        <v>5</v>
      </c>
    </row>
    <row r="5" spans="1:28" ht="18.600000000000001" customHeight="1">
      <c r="A5" s="47">
        <v>1</v>
      </c>
      <c r="B5" s="15" t="s">
        <v>13</v>
      </c>
      <c r="C5" s="16">
        <v>9559.0499999999993</v>
      </c>
      <c r="D5" s="17">
        <v>5333.3333000000002</v>
      </c>
      <c r="E5" s="16">
        <v>987.5</v>
      </c>
      <c r="F5" s="18">
        <v>166.66666000000001</v>
      </c>
      <c r="G5" s="19">
        <v>220.2</v>
      </c>
      <c r="H5" s="18">
        <v>166.66666000000001</v>
      </c>
      <c r="I5" s="19"/>
      <c r="J5" s="18"/>
      <c r="K5" s="16"/>
      <c r="L5" s="17">
        <v>1666.6666600000001</v>
      </c>
      <c r="M5" s="16"/>
      <c r="N5" s="17">
        <v>1802.5</v>
      </c>
      <c r="O5" s="246">
        <f>M5+N5</f>
        <v>1802.5</v>
      </c>
      <c r="P5" s="18">
        <v>1500</v>
      </c>
      <c r="Q5" s="16">
        <v>2853.95</v>
      </c>
      <c r="R5" s="17">
        <v>3421.6666599999999</v>
      </c>
      <c r="S5" s="94">
        <f>SUM(C5+E5+G5+I5+K5+O5+Q5)</f>
        <v>15423.2</v>
      </c>
      <c r="T5" s="92">
        <f>SUM(D5+F5+H5+J5+L5+P5+R5)</f>
        <v>12254.999939999998</v>
      </c>
      <c r="U5" s="16">
        <v>0</v>
      </c>
      <c r="V5" s="17"/>
      <c r="W5" s="113">
        <f t="shared" ref="W5:W10" si="0">SUM(S5+U5)</f>
        <v>15423.2</v>
      </c>
      <c r="X5" s="114">
        <f t="shared" ref="X5:X10" si="1">SUM(T5+V5)</f>
        <v>12254.999939999998</v>
      </c>
      <c r="Y5" s="45" t="s">
        <v>65</v>
      </c>
      <c r="Z5" s="46">
        <v>16</v>
      </c>
      <c r="AA5" s="21" t="s">
        <v>7</v>
      </c>
      <c r="AB5" s="22"/>
    </row>
    <row r="6" spans="1:28" ht="18.600000000000001" customHeight="1">
      <c r="A6" s="47">
        <f t="shared" ref="A6:A10" si="2">SUM(A5+1)</f>
        <v>2</v>
      </c>
      <c r="B6" s="15" t="s">
        <v>14</v>
      </c>
      <c r="C6" s="16">
        <v>6134.6</v>
      </c>
      <c r="D6" s="17">
        <v>5333.3333000000002</v>
      </c>
      <c r="E6" s="16">
        <v>109.3</v>
      </c>
      <c r="F6" s="18">
        <v>166.66666000000001</v>
      </c>
      <c r="G6" s="19">
        <v>68.349999999999994</v>
      </c>
      <c r="H6" s="18">
        <v>166.66666000000001</v>
      </c>
      <c r="I6" s="19"/>
      <c r="J6" s="18"/>
      <c r="K6" s="16"/>
      <c r="L6" s="17">
        <v>1666.6666600000001</v>
      </c>
      <c r="M6" s="16"/>
      <c r="N6" s="17">
        <v>0</v>
      </c>
      <c r="O6" s="246">
        <f t="shared" ref="O6:O10" si="3">M6+N6</f>
        <v>0</v>
      </c>
      <c r="P6" s="18">
        <v>1500</v>
      </c>
      <c r="Q6" s="16">
        <v>2469.35</v>
      </c>
      <c r="R6" s="17">
        <v>3421.6666599999999</v>
      </c>
      <c r="S6" s="94">
        <f t="shared" ref="S6:S10" si="4">SUM(C6+E6+G6+I6+K6+O6+Q6)</f>
        <v>8781.6</v>
      </c>
      <c r="T6" s="92">
        <f t="shared" ref="T6:T10" si="5">SUM(D6+F6+H6+J6+L6+P6+R6)</f>
        <v>12254.999939999998</v>
      </c>
      <c r="U6" s="16">
        <v>0</v>
      </c>
      <c r="V6" s="17"/>
      <c r="W6" s="113">
        <f t="shared" si="0"/>
        <v>8781.6</v>
      </c>
      <c r="X6" s="114">
        <f t="shared" si="1"/>
        <v>12254.999939999998</v>
      </c>
      <c r="Y6" s="45" t="s">
        <v>65</v>
      </c>
      <c r="Z6" s="46">
        <v>14</v>
      </c>
      <c r="AA6" s="21" t="s">
        <v>7</v>
      </c>
      <c r="AB6" s="22"/>
    </row>
    <row r="7" spans="1:28" ht="18.600000000000001" customHeight="1">
      <c r="A7" s="47">
        <f t="shared" si="2"/>
        <v>3</v>
      </c>
      <c r="B7" s="15" t="s">
        <v>15</v>
      </c>
      <c r="C7" s="16">
        <v>4988.8</v>
      </c>
      <c r="D7" s="17">
        <v>5333.3333000000002</v>
      </c>
      <c r="E7" s="16">
        <v>393.35</v>
      </c>
      <c r="F7" s="18">
        <v>166.66666000000001</v>
      </c>
      <c r="G7" s="19">
        <v>0</v>
      </c>
      <c r="H7" s="18">
        <v>166.66666000000001</v>
      </c>
      <c r="I7" s="19"/>
      <c r="J7" s="18"/>
      <c r="K7" s="16"/>
      <c r="L7" s="17">
        <v>1666.6666600000001</v>
      </c>
      <c r="M7" s="16">
        <v>772.6</v>
      </c>
      <c r="N7" s="17">
        <v>6301</v>
      </c>
      <c r="O7" s="246">
        <f t="shared" si="3"/>
        <v>7073.6</v>
      </c>
      <c r="P7" s="18">
        <v>1500</v>
      </c>
      <c r="Q7" s="16">
        <v>4256</v>
      </c>
      <c r="R7" s="17">
        <v>3421.6666599999999</v>
      </c>
      <c r="S7" s="94">
        <f t="shared" si="4"/>
        <v>16711.75</v>
      </c>
      <c r="T7" s="92">
        <f t="shared" si="5"/>
        <v>12254.999939999998</v>
      </c>
      <c r="U7" s="16">
        <v>0</v>
      </c>
      <c r="V7" s="17"/>
      <c r="W7" s="113">
        <f t="shared" si="0"/>
        <v>16711.75</v>
      </c>
      <c r="X7" s="114">
        <f t="shared" si="1"/>
        <v>12254.999939999998</v>
      </c>
      <c r="Y7" s="45" t="s">
        <v>59</v>
      </c>
      <c r="Z7" s="46">
        <v>14</v>
      </c>
      <c r="AA7" s="21" t="s">
        <v>7</v>
      </c>
      <c r="AB7" s="22"/>
    </row>
    <row r="8" spans="1:28" ht="18.600000000000001" customHeight="1">
      <c r="A8" s="47">
        <f t="shared" si="2"/>
        <v>4</v>
      </c>
      <c r="B8" s="53" t="s">
        <v>6</v>
      </c>
      <c r="C8" s="16">
        <v>8952.25</v>
      </c>
      <c r="D8" s="17">
        <v>5333.3333000000002</v>
      </c>
      <c r="E8" s="16">
        <v>0</v>
      </c>
      <c r="F8" s="18">
        <v>166.66666000000001</v>
      </c>
      <c r="G8" s="19">
        <v>0</v>
      </c>
      <c r="H8" s="18">
        <v>166.66666000000001</v>
      </c>
      <c r="I8" s="19"/>
      <c r="J8" s="18"/>
      <c r="K8" s="16">
        <v>7072.8</v>
      </c>
      <c r="L8" s="17">
        <v>1666.6666600000001</v>
      </c>
      <c r="M8" s="16">
        <v>128.30000000000001</v>
      </c>
      <c r="N8" s="17">
        <v>3345</v>
      </c>
      <c r="O8" s="246">
        <f t="shared" si="3"/>
        <v>3473.3</v>
      </c>
      <c r="P8" s="18">
        <v>1500</v>
      </c>
      <c r="Q8" s="16">
        <v>2429.75</v>
      </c>
      <c r="R8" s="17">
        <v>3421.6666599999999</v>
      </c>
      <c r="S8" s="94">
        <f t="shared" si="4"/>
        <v>21928.1</v>
      </c>
      <c r="T8" s="92">
        <f t="shared" si="5"/>
        <v>12254.999939999998</v>
      </c>
      <c r="U8" s="16">
        <v>0</v>
      </c>
      <c r="V8" s="17"/>
      <c r="W8" s="113">
        <f t="shared" si="0"/>
        <v>21928.1</v>
      </c>
      <c r="X8" s="114">
        <f t="shared" si="1"/>
        <v>12254.999939999998</v>
      </c>
      <c r="Y8" s="45" t="s">
        <v>62</v>
      </c>
      <c r="Z8" s="46">
        <v>12</v>
      </c>
      <c r="AA8" s="21" t="s">
        <v>7</v>
      </c>
      <c r="AB8" s="22"/>
    </row>
    <row r="9" spans="1:28" ht="18.600000000000001" customHeight="1">
      <c r="A9" s="23">
        <f t="shared" si="2"/>
        <v>5</v>
      </c>
      <c r="B9" s="24" t="s">
        <v>8</v>
      </c>
      <c r="C9" s="25">
        <v>12010.4</v>
      </c>
      <c r="D9" s="26">
        <v>5333.3333000000002</v>
      </c>
      <c r="E9" s="25">
        <v>24.15</v>
      </c>
      <c r="F9" s="27">
        <v>166.66666000000001</v>
      </c>
      <c r="G9" s="28">
        <v>31.4</v>
      </c>
      <c r="H9" s="27">
        <v>166.66666000000001</v>
      </c>
      <c r="I9" s="28"/>
      <c r="J9" s="27"/>
      <c r="K9" s="25">
        <v>9500.1</v>
      </c>
      <c r="L9" s="26">
        <v>1666.6666600000001</v>
      </c>
      <c r="M9" s="25">
        <v>0</v>
      </c>
      <c r="N9" s="26">
        <v>0</v>
      </c>
      <c r="O9" s="26">
        <f t="shared" si="3"/>
        <v>0</v>
      </c>
      <c r="P9" s="27">
        <v>1500</v>
      </c>
      <c r="Q9" s="25">
        <v>4242.3999999999996</v>
      </c>
      <c r="R9" s="26">
        <v>3421.6666599999999</v>
      </c>
      <c r="S9" s="188">
        <f t="shared" si="4"/>
        <v>25808.449999999997</v>
      </c>
      <c r="T9" s="93">
        <f t="shared" si="5"/>
        <v>12254.999939999998</v>
      </c>
      <c r="U9" s="25">
        <v>0</v>
      </c>
      <c r="V9" s="26"/>
      <c r="W9" s="95">
        <f t="shared" si="0"/>
        <v>25808.449999999997</v>
      </c>
      <c r="X9" s="98">
        <f t="shared" si="1"/>
        <v>12254.999939999998</v>
      </c>
      <c r="Y9" s="29" t="s">
        <v>62</v>
      </c>
      <c r="Z9" s="30">
        <v>10</v>
      </c>
      <c r="AA9" s="31" t="s">
        <v>7</v>
      </c>
      <c r="AB9" s="32"/>
    </row>
    <row r="10" spans="1:28" ht="18.600000000000001" customHeight="1">
      <c r="A10" s="23">
        <f t="shared" si="2"/>
        <v>6</v>
      </c>
      <c r="B10" s="24" t="s">
        <v>9</v>
      </c>
      <c r="C10" s="25">
        <v>12928.55</v>
      </c>
      <c r="D10" s="26">
        <v>5333.3333000000002</v>
      </c>
      <c r="E10" s="25">
        <v>10.3</v>
      </c>
      <c r="F10" s="27">
        <v>166.66666000000001</v>
      </c>
      <c r="G10" s="28">
        <v>17.3</v>
      </c>
      <c r="H10" s="27">
        <v>166.66666000000001</v>
      </c>
      <c r="I10" s="28"/>
      <c r="J10" s="27"/>
      <c r="K10" s="25">
        <v>8330.9500000000007</v>
      </c>
      <c r="L10" s="26">
        <v>1666.6666600000001</v>
      </c>
      <c r="M10" s="25">
        <v>0</v>
      </c>
      <c r="N10" s="26">
        <v>0</v>
      </c>
      <c r="O10" s="26">
        <f t="shared" si="3"/>
        <v>0</v>
      </c>
      <c r="P10" s="27">
        <v>1500</v>
      </c>
      <c r="Q10" s="25">
        <v>3186.6</v>
      </c>
      <c r="R10" s="26">
        <v>3421.6666599999999</v>
      </c>
      <c r="S10" s="188">
        <f t="shared" si="4"/>
        <v>24473.699999999997</v>
      </c>
      <c r="T10" s="93">
        <f t="shared" si="5"/>
        <v>12254.999939999998</v>
      </c>
      <c r="U10" s="25">
        <v>0</v>
      </c>
      <c r="V10" s="26"/>
      <c r="W10" s="95">
        <f t="shared" si="0"/>
        <v>24473.699999999997</v>
      </c>
      <c r="X10" s="98">
        <f t="shared" si="1"/>
        <v>12254.999939999998</v>
      </c>
      <c r="Y10" s="29" t="s">
        <v>62</v>
      </c>
      <c r="Z10" s="30">
        <v>10</v>
      </c>
      <c r="AA10" s="31" t="s">
        <v>7</v>
      </c>
      <c r="AB10" s="32"/>
    </row>
    <row r="11" spans="1:28" ht="18.600000000000001" customHeight="1">
      <c r="A11" s="33" t="s">
        <v>10</v>
      </c>
      <c r="B11" s="34">
        <v>45</v>
      </c>
      <c r="C11" s="35">
        <f>SUM(C5:C10)</f>
        <v>54573.649999999994</v>
      </c>
      <c r="D11" s="37">
        <f>SUM(D5:D10)</f>
        <v>31999.999799999998</v>
      </c>
      <c r="E11" s="35">
        <f t="shared" ref="E11:L11" si="6">SUM(E5:E10)</f>
        <v>1524.6000000000001</v>
      </c>
      <c r="F11" s="85">
        <f t="shared" si="6"/>
        <v>999.99995999999999</v>
      </c>
      <c r="G11" s="300">
        <f t="shared" si="6"/>
        <v>337.24999999999994</v>
      </c>
      <c r="H11" s="36">
        <f t="shared" si="6"/>
        <v>999.99995999999999</v>
      </c>
      <c r="I11" s="300">
        <f t="shared" si="6"/>
        <v>0</v>
      </c>
      <c r="J11" s="36">
        <f t="shared" si="6"/>
        <v>0</v>
      </c>
      <c r="K11" s="295">
        <f t="shared" si="6"/>
        <v>24903.850000000002</v>
      </c>
      <c r="L11" s="35">
        <f t="shared" si="6"/>
        <v>9999.999960000001</v>
      </c>
      <c r="M11" s="35">
        <f>SUM(M5:M10)</f>
        <v>900.90000000000009</v>
      </c>
      <c r="N11" s="36">
        <f>SUM(N5:N10)</f>
        <v>11448.5</v>
      </c>
      <c r="O11" s="37">
        <f>SUM(O5:O10)</f>
        <v>12349.400000000001</v>
      </c>
      <c r="P11" s="85">
        <f>SUM(P5:P10)</f>
        <v>9000</v>
      </c>
      <c r="Q11" s="300">
        <f t="shared" ref="Q11:X11" si="7">SUM(Q5:Q10)</f>
        <v>19438.05</v>
      </c>
      <c r="R11" s="36">
        <f t="shared" si="7"/>
        <v>20529.999959999997</v>
      </c>
      <c r="S11" s="35">
        <f t="shared" si="7"/>
        <v>113126.8</v>
      </c>
      <c r="T11" s="36">
        <f>SUM(T5:T10)</f>
        <v>73529.99963999998</v>
      </c>
      <c r="U11" s="35">
        <f t="shared" si="7"/>
        <v>0</v>
      </c>
      <c r="V11" s="36">
        <f t="shared" si="7"/>
        <v>0</v>
      </c>
      <c r="W11" s="35">
        <f t="shared" si="7"/>
        <v>113126.8</v>
      </c>
      <c r="X11" s="36">
        <f t="shared" si="7"/>
        <v>73529.99963999998</v>
      </c>
      <c r="Y11" s="39" t="s">
        <v>11</v>
      </c>
      <c r="Z11" s="40">
        <f>SUM(Z5:Z10)/7</f>
        <v>10.857142857142858</v>
      </c>
      <c r="AA11" s="41" t="s">
        <v>7</v>
      </c>
      <c r="AB11" s="42"/>
    </row>
    <row r="12" spans="1:28" ht="18.600000000000001" customHeight="1">
      <c r="A12" s="44">
        <f>SUM(A10+1)</f>
        <v>7</v>
      </c>
      <c r="B12" s="15" t="s">
        <v>12</v>
      </c>
      <c r="C12" s="16">
        <v>6173.15</v>
      </c>
      <c r="D12" s="17">
        <v>5333.3333000000002</v>
      </c>
      <c r="E12" s="16">
        <v>1201.5</v>
      </c>
      <c r="F12" s="18">
        <v>166.66666000000001</v>
      </c>
      <c r="G12" s="19">
        <v>89.7</v>
      </c>
      <c r="H12" s="18">
        <v>166.66666000000001</v>
      </c>
      <c r="I12" s="19"/>
      <c r="J12" s="18"/>
      <c r="K12" s="16">
        <v>0</v>
      </c>
      <c r="L12" s="17">
        <v>1666.6666600000001</v>
      </c>
      <c r="M12" s="16">
        <v>682.4</v>
      </c>
      <c r="N12" s="17">
        <v>4583</v>
      </c>
      <c r="O12" s="18">
        <f t="shared" ref="O12:O14" si="8">M12+N12</f>
        <v>5265.4</v>
      </c>
      <c r="P12" s="18">
        <v>1500</v>
      </c>
      <c r="Q12" s="16">
        <v>5916.4</v>
      </c>
      <c r="R12" s="17">
        <v>3421.6666599999999</v>
      </c>
      <c r="S12" s="94">
        <f t="shared" ref="S12:S18" si="9">SUM(C12+E12+G12+I12+K12+O12+Q12)</f>
        <v>18646.150000000001</v>
      </c>
      <c r="T12" s="92">
        <f t="shared" ref="T12:T18" si="10">SUM(D12+F12+H12+J12+L12+P12+R12)</f>
        <v>12254.999939999998</v>
      </c>
      <c r="U12" s="16">
        <v>0</v>
      </c>
      <c r="V12" s="17"/>
      <c r="W12" s="113">
        <f t="shared" ref="W12:X14" si="11">SUM(S12+U12)</f>
        <v>18646.150000000001</v>
      </c>
      <c r="X12" s="114">
        <f t="shared" si="11"/>
        <v>12254.999939999998</v>
      </c>
      <c r="Y12" s="45" t="s">
        <v>60</v>
      </c>
      <c r="Z12" s="46">
        <v>15</v>
      </c>
      <c r="AA12" s="21" t="s">
        <v>7</v>
      </c>
      <c r="AB12" s="22"/>
    </row>
    <row r="13" spans="1:28" ht="18.600000000000001" customHeight="1">
      <c r="A13" s="47">
        <f t="shared" ref="A13:A18" si="12">SUM(A12+1)</f>
        <v>8</v>
      </c>
      <c r="B13" s="15" t="s">
        <v>13</v>
      </c>
      <c r="C13" s="16">
        <v>5822.6</v>
      </c>
      <c r="D13" s="17">
        <v>5333.3333000000002</v>
      </c>
      <c r="E13" s="16">
        <v>194.55</v>
      </c>
      <c r="F13" s="18">
        <v>166.66666000000001</v>
      </c>
      <c r="G13" s="19">
        <v>52.9</v>
      </c>
      <c r="H13" s="18">
        <v>166.66666000000001</v>
      </c>
      <c r="I13" s="19"/>
      <c r="J13" s="18"/>
      <c r="K13" s="16">
        <v>888</v>
      </c>
      <c r="L13" s="17">
        <v>1666.6666600000001</v>
      </c>
      <c r="M13" s="16">
        <v>743.4</v>
      </c>
      <c r="N13" s="17">
        <v>4942</v>
      </c>
      <c r="O13" s="299">
        <f>M13+N13</f>
        <v>5685.4</v>
      </c>
      <c r="P13" s="18">
        <v>1500</v>
      </c>
      <c r="Q13" s="16">
        <v>6238.2</v>
      </c>
      <c r="R13" s="17">
        <v>3421.6666599999999</v>
      </c>
      <c r="S13" s="94">
        <f>SUM(C13+E13+G13+I13+K13+O13+Q13)</f>
        <v>18881.650000000001</v>
      </c>
      <c r="T13" s="92">
        <f t="shared" si="10"/>
        <v>12254.999939999998</v>
      </c>
      <c r="U13" s="16">
        <v>0</v>
      </c>
      <c r="V13" s="17"/>
      <c r="W13" s="113">
        <f t="shared" si="11"/>
        <v>18881.650000000001</v>
      </c>
      <c r="X13" s="114">
        <f t="shared" si="11"/>
        <v>12254.999939999998</v>
      </c>
      <c r="Y13" s="45" t="s">
        <v>104</v>
      </c>
      <c r="Z13" s="46">
        <v>13</v>
      </c>
      <c r="AA13" s="21" t="s">
        <v>7</v>
      </c>
      <c r="AB13" s="22"/>
    </row>
    <row r="14" spans="1:28" ht="18.600000000000001" customHeight="1">
      <c r="A14" s="47">
        <f t="shared" si="12"/>
        <v>9</v>
      </c>
      <c r="B14" s="15" t="s">
        <v>14</v>
      </c>
      <c r="C14" s="16">
        <v>6150.35</v>
      </c>
      <c r="D14" s="17">
        <v>5333.3333000000002</v>
      </c>
      <c r="E14" s="16">
        <v>35</v>
      </c>
      <c r="F14" s="18">
        <v>166.66666000000001</v>
      </c>
      <c r="G14" s="19">
        <v>0</v>
      </c>
      <c r="H14" s="18">
        <v>166.66666000000001</v>
      </c>
      <c r="I14" s="19"/>
      <c r="J14" s="18"/>
      <c r="K14" s="16">
        <v>0</v>
      </c>
      <c r="L14" s="17">
        <v>1666.6666600000001</v>
      </c>
      <c r="M14" s="16">
        <v>190.8</v>
      </c>
      <c r="N14" s="17">
        <v>4702</v>
      </c>
      <c r="O14" s="299">
        <f t="shared" si="8"/>
        <v>4892.8</v>
      </c>
      <c r="P14" s="18">
        <v>1500</v>
      </c>
      <c r="Q14" s="16">
        <v>5605.4</v>
      </c>
      <c r="R14" s="17">
        <v>3421.6666599999999</v>
      </c>
      <c r="S14" s="94">
        <f t="shared" si="9"/>
        <v>16683.550000000003</v>
      </c>
      <c r="T14" s="92">
        <f t="shared" si="10"/>
        <v>12254.999939999998</v>
      </c>
      <c r="U14" s="16">
        <v>0</v>
      </c>
      <c r="V14" s="17"/>
      <c r="W14" s="113">
        <f t="shared" si="11"/>
        <v>16683.550000000003</v>
      </c>
      <c r="X14" s="114">
        <f t="shared" si="11"/>
        <v>12254.999939999998</v>
      </c>
      <c r="Y14" s="45" t="s">
        <v>62</v>
      </c>
      <c r="Z14" s="46">
        <v>4</v>
      </c>
      <c r="AA14" s="21" t="s">
        <v>7</v>
      </c>
      <c r="AB14" s="22"/>
    </row>
    <row r="15" spans="1:28" s="43" customFormat="1" ht="18.600000000000001" customHeight="1">
      <c r="A15" s="47">
        <f t="shared" si="12"/>
        <v>10</v>
      </c>
      <c r="B15" s="15" t="s">
        <v>15</v>
      </c>
      <c r="C15" s="16">
        <v>5876.45</v>
      </c>
      <c r="D15" s="17">
        <v>5333.3333000000002</v>
      </c>
      <c r="E15" s="16">
        <v>148.69999999999999</v>
      </c>
      <c r="F15" s="18">
        <v>166.66666000000001</v>
      </c>
      <c r="G15" s="19">
        <v>59.1</v>
      </c>
      <c r="H15" s="18">
        <v>166.66666000000001</v>
      </c>
      <c r="I15" s="19"/>
      <c r="J15" s="18"/>
      <c r="K15" s="16">
        <v>6936.9</v>
      </c>
      <c r="L15" s="17">
        <v>1666.6666600000001</v>
      </c>
      <c r="M15" s="16">
        <v>1252.7</v>
      </c>
      <c r="N15" s="17">
        <v>9096</v>
      </c>
      <c r="O15" s="299">
        <f>M15+N15</f>
        <v>10348.700000000001</v>
      </c>
      <c r="P15" s="18">
        <v>1500</v>
      </c>
      <c r="Q15" s="16">
        <v>6159.7</v>
      </c>
      <c r="R15" s="17">
        <v>3421.6666599999999</v>
      </c>
      <c r="S15" s="94">
        <f>SUM(C15+E15+G15+I15+K15+O15+Q15)</f>
        <v>29529.55</v>
      </c>
      <c r="T15" s="92">
        <f t="shared" si="10"/>
        <v>12254.999939999998</v>
      </c>
      <c r="U15" s="16">
        <v>0</v>
      </c>
      <c r="V15" s="17"/>
      <c r="W15" s="113">
        <f t="shared" ref="W15:X18" si="13">SUM(S15+U15)</f>
        <v>29529.55</v>
      </c>
      <c r="X15" s="114">
        <f t="shared" si="13"/>
        <v>12254.999939999998</v>
      </c>
      <c r="Y15" s="45" t="s">
        <v>68</v>
      </c>
      <c r="Z15" s="46">
        <v>12</v>
      </c>
      <c r="AA15" s="21" t="s">
        <v>7</v>
      </c>
      <c r="AB15" s="22"/>
    </row>
    <row r="16" spans="1:28" ht="18.600000000000001" customHeight="1">
      <c r="A16" s="47">
        <f t="shared" si="12"/>
        <v>11</v>
      </c>
      <c r="B16" s="53" t="s">
        <v>6</v>
      </c>
      <c r="C16" s="16">
        <v>10148.15</v>
      </c>
      <c r="D16" s="17">
        <v>5333.3333000000002</v>
      </c>
      <c r="E16" s="16">
        <v>0</v>
      </c>
      <c r="F16" s="18">
        <v>166.66666000000001</v>
      </c>
      <c r="G16" s="19">
        <v>54.85</v>
      </c>
      <c r="H16" s="18">
        <v>166.66666000000001</v>
      </c>
      <c r="I16" s="19"/>
      <c r="J16" s="18"/>
      <c r="K16" s="16">
        <v>2375</v>
      </c>
      <c r="L16" s="17">
        <v>1666.6666600000001</v>
      </c>
      <c r="M16" s="16">
        <v>111.7</v>
      </c>
      <c r="N16" s="17">
        <v>5362</v>
      </c>
      <c r="O16" s="17">
        <f>M16+N16</f>
        <v>5473.7</v>
      </c>
      <c r="P16" s="18">
        <v>1500</v>
      </c>
      <c r="Q16" s="16">
        <v>3732.55</v>
      </c>
      <c r="R16" s="17">
        <v>3421.6666599999999</v>
      </c>
      <c r="S16" s="94">
        <f t="shared" si="9"/>
        <v>21784.25</v>
      </c>
      <c r="T16" s="92">
        <f t="shared" si="10"/>
        <v>12254.999939999998</v>
      </c>
      <c r="U16" s="16">
        <v>0</v>
      </c>
      <c r="V16" s="17"/>
      <c r="W16" s="113">
        <f t="shared" si="13"/>
        <v>21784.25</v>
      </c>
      <c r="X16" s="114">
        <f t="shared" si="13"/>
        <v>12254.999939999998</v>
      </c>
      <c r="Y16" s="45" t="s">
        <v>59</v>
      </c>
      <c r="Z16" s="46">
        <v>11</v>
      </c>
      <c r="AA16" s="21" t="s">
        <v>7</v>
      </c>
      <c r="AB16" s="22"/>
    </row>
    <row r="17" spans="1:28" ht="18.600000000000001" customHeight="1">
      <c r="A17" s="23">
        <f t="shared" si="12"/>
        <v>12</v>
      </c>
      <c r="B17" s="24" t="s">
        <v>8</v>
      </c>
      <c r="C17" s="25">
        <v>11760.05</v>
      </c>
      <c r="D17" s="26">
        <v>5333.3333000000002</v>
      </c>
      <c r="E17" s="25">
        <v>0</v>
      </c>
      <c r="F17" s="27">
        <v>166.66666000000001</v>
      </c>
      <c r="G17" s="28">
        <v>51.15</v>
      </c>
      <c r="H17" s="27">
        <v>166.66666000000001</v>
      </c>
      <c r="I17" s="28"/>
      <c r="J17" s="27"/>
      <c r="K17" s="25">
        <v>10231.25</v>
      </c>
      <c r="L17" s="26">
        <v>1666.6666600000001</v>
      </c>
      <c r="M17" s="25">
        <v>0</v>
      </c>
      <c r="N17" s="26">
        <v>858</v>
      </c>
      <c r="O17" s="26">
        <f>M17+N17</f>
        <v>858</v>
      </c>
      <c r="P17" s="27">
        <v>1500</v>
      </c>
      <c r="Q17" s="25">
        <v>1931.7</v>
      </c>
      <c r="R17" s="26">
        <v>3421.6666599999999</v>
      </c>
      <c r="S17" s="188">
        <f t="shared" si="9"/>
        <v>24832.149999999998</v>
      </c>
      <c r="T17" s="93">
        <f t="shared" si="10"/>
        <v>12254.999939999998</v>
      </c>
      <c r="U17" s="25">
        <v>0</v>
      </c>
      <c r="V17" s="26"/>
      <c r="W17" s="95">
        <f t="shared" si="13"/>
        <v>24832.149999999998</v>
      </c>
      <c r="X17" s="98">
        <f t="shared" si="13"/>
        <v>12254.999939999998</v>
      </c>
      <c r="Y17" s="29" t="s">
        <v>59</v>
      </c>
      <c r="Z17" s="30">
        <v>10</v>
      </c>
      <c r="AA17" s="31" t="s">
        <v>7</v>
      </c>
      <c r="AB17" s="32"/>
    </row>
    <row r="18" spans="1:28" ht="18.600000000000001" customHeight="1">
      <c r="A18" s="23">
        <f t="shared" si="12"/>
        <v>13</v>
      </c>
      <c r="B18" s="56" t="s">
        <v>9</v>
      </c>
      <c r="C18" s="25">
        <v>10808.05</v>
      </c>
      <c r="D18" s="26">
        <v>5333.3333000000002</v>
      </c>
      <c r="E18" s="25">
        <v>0</v>
      </c>
      <c r="F18" s="27">
        <v>166.66666000000001</v>
      </c>
      <c r="G18" s="28">
        <v>0</v>
      </c>
      <c r="H18" s="27">
        <v>166.66666000000001</v>
      </c>
      <c r="I18" s="28"/>
      <c r="J18" s="27"/>
      <c r="K18" s="25">
        <v>0</v>
      </c>
      <c r="L18" s="26">
        <v>1666.6666600000001</v>
      </c>
      <c r="M18" s="25">
        <v>0</v>
      </c>
      <c r="N18" s="26">
        <v>0</v>
      </c>
      <c r="O18" s="26">
        <f>M18+N18</f>
        <v>0</v>
      </c>
      <c r="P18" s="27">
        <v>1500</v>
      </c>
      <c r="Q18" s="25">
        <v>1637.25</v>
      </c>
      <c r="R18" s="26">
        <v>3421.6666599999999</v>
      </c>
      <c r="S18" s="188">
        <f t="shared" si="9"/>
        <v>12445.3</v>
      </c>
      <c r="T18" s="93">
        <f t="shared" si="10"/>
        <v>12254.999939999998</v>
      </c>
      <c r="U18" s="25">
        <v>0</v>
      </c>
      <c r="V18" s="26"/>
      <c r="W18" s="95">
        <f t="shared" si="13"/>
        <v>12445.3</v>
      </c>
      <c r="X18" s="98">
        <f t="shared" si="13"/>
        <v>12254.999939999998</v>
      </c>
      <c r="Y18" s="29" t="s">
        <v>106</v>
      </c>
      <c r="Z18" s="30">
        <v>10</v>
      </c>
      <c r="AA18" s="31" t="s">
        <v>7</v>
      </c>
      <c r="AB18" s="32"/>
    </row>
    <row r="19" spans="1:28" ht="18.600000000000001" customHeight="1">
      <c r="A19" s="33" t="s">
        <v>10</v>
      </c>
      <c r="B19" s="34">
        <f>SUM(B11+1)</f>
        <v>46</v>
      </c>
      <c r="C19" s="35">
        <f>SUM(C12:C18)</f>
        <v>56738.8</v>
      </c>
      <c r="D19" s="85">
        <f t="shared" ref="D19:L19" si="14">SUM(D12:D18)</f>
        <v>37333.333099999996</v>
      </c>
      <c r="E19" s="35">
        <f t="shared" si="14"/>
        <v>1579.75</v>
      </c>
      <c r="F19" s="85">
        <f t="shared" si="14"/>
        <v>1166.66662</v>
      </c>
      <c r="G19" s="35">
        <f t="shared" si="14"/>
        <v>307.7</v>
      </c>
      <c r="H19" s="85">
        <f t="shared" si="14"/>
        <v>1166.66662</v>
      </c>
      <c r="I19" s="35">
        <f t="shared" si="14"/>
        <v>0</v>
      </c>
      <c r="J19" s="85">
        <f t="shared" si="14"/>
        <v>0</v>
      </c>
      <c r="K19" s="35">
        <f t="shared" si="14"/>
        <v>20431.150000000001</v>
      </c>
      <c r="L19" s="85">
        <f t="shared" si="14"/>
        <v>11666.666620000002</v>
      </c>
      <c r="M19" s="35">
        <f>SUM(M12:M18)</f>
        <v>2981</v>
      </c>
      <c r="N19" s="36">
        <f>SUM(N12:N18)</f>
        <v>29543</v>
      </c>
      <c r="O19" s="37">
        <f>SUM(O12:O18)</f>
        <v>32524</v>
      </c>
      <c r="P19" s="37">
        <f>SUM(P12:P18)</f>
        <v>10500</v>
      </c>
      <c r="Q19" s="35">
        <f t="shared" ref="Q19:X19" si="15">SUM(Q12:Q18)</f>
        <v>31221.200000000001</v>
      </c>
      <c r="R19" s="85">
        <f t="shared" si="15"/>
        <v>23951.666619999996</v>
      </c>
      <c r="S19" s="35">
        <f t="shared" si="15"/>
        <v>142802.6</v>
      </c>
      <c r="T19" s="36">
        <f>SUM(T12:T18)</f>
        <v>85784.999579999974</v>
      </c>
      <c r="U19" s="35">
        <f t="shared" si="15"/>
        <v>0</v>
      </c>
      <c r="V19" s="36">
        <f t="shared" si="15"/>
        <v>0</v>
      </c>
      <c r="W19" s="35">
        <f t="shared" si="15"/>
        <v>142802.6</v>
      </c>
      <c r="X19" s="36">
        <f t="shared" si="15"/>
        <v>85784.999579999974</v>
      </c>
      <c r="Y19" s="39" t="s">
        <v>11</v>
      </c>
      <c r="Z19" s="40">
        <f>SUM(Z12:Z18)/7</f>
        <v>10.714285714285714</v>
      </c>
      <c r="AA19" s="41" t="s">
        <v>7</v>
      </c>
      <c r="AB19" s="42"/>
    </row>
    <row r="20" spans="1:28" ht="18.600000000000001" customHeight="1">
      <c r="A20" s="44">
        <f>SUM(A18+1)</f>
        <v>14</v>
      </c>
      <c r="B20" s="15" t="s">
        <v>12</v>
      </c>
      <c r="C20" s="49">
        <v>4426.3500000000004</v>
      </c>
      <c r="D20" s="18">
        <v>5333.3333000000002</v>
      </c>
      <c r="E20" s="49">
        <v>0</v>
      </c>
      <c r="F20" s="18">
        <v>166.66666000000001</v>
      </c>
      <c r="G20" s="19">
        <v>0</v>
      </c>
      <c r="H20" s="18">
        <v>166.66666000000001</v>
      </c>
      <c r="I20" s="19"/>
      <c r="J20" s="18"/>
      <c r="K20" s="16">
        <v>0</v>
      </c>
      <c r="L20" s="17">
        <v>1666.6666600000001</v>
      </c>
      <c r="M20" s="16">
        <v>1351</v>
      </c>
      <c r="N20" s="17">
        <v>7467.5</v>
      </c>
      <c r="O20" s="17">
        <f t="shared" ref="O20:O23" si="16">M20+N20</f>
        <v>8818.5</v>
      </c>
      <c r="P20" s="18">
        <v>1500</v>
      </c>
      <c r="Q20" s="16">
        <v>4687.1499999999996</v>
      </c>
      <c r="R20" s="17">
        <v>3421.6666599999999</v>
      </c>
      <c r="S20" s="94">
        <f t="shared" ref="S20:S26" si="17">SUM(C20+E20+G20+I20+K20+O20+Q20)</f>
        <v>17932</v>
      </c>
      <c r="T20" s="92">
        <f t="shared" ref="T20:T26" si="18">SUM(D20+F20+H20+J20+L20+P20+R20)</f>
        <v>12254.999939999998</v>
      </c>
      <c r="U20" s="16">
        <v>0</v>
      </c>
      <c r="V20" s="17"/>
      <c r="W20" s="113">
        <f t="shared" ref="W20:X26" si="19">SUM(S20+U20)</f>
        <v>17932</v>
      </c>
      <c r="X20" s="114">
        <f t="shared" si="19"/>
        <v>12254.999939999998</v>
      </c>
      <c r="Y20" s="45" t="s">
        <v>62</v>
      </c>
      <c r="Z20" s="46">
        <v>10</v>
      </c>
      <c r="AA20" s="21" t="s">
        <v>7</v>
      </c>
      <c r="AB20" s="22"/>
    </row>
    <row r="21" spans="1:28" ht="18.600000000000001" customHeight="1">
      <c r="A21" s="47">
        <f t="shared" ref="A21:A26" si="20">SUM(A20+1)</f>
        <v>15</v>
      </c>
      <c r="B21" s="15" t="s">
        <v>13</v>
      </c>
      <c r="C21" s="16">
        <v>8379.35</v>
      </c>
      <c r="D21" s="17">
        <v>5333.3333000000002</v>
      </c>
      <c r="E21" s="16">
        <v>0</v>
      </c>
      <c r="F21" s="18">
        <v>166.66666000000001</v>
      </c>
      <c r="G21" s="19">
        <v>0</v>
      </c>
      <c r="H21" s="18">
        <v>166.66666000000001</v>
      </c>
      <c r="I21" s="19"/>
      <c r="J21" s="18"/>
      <c r="K21" s="16">
        <v>0</v>
      </c>
      <c r="L21" s="17">
        <v>1666.6666600000001</v>
      </c>
      <c r="M21" s="16">
        <v>2459</v>
      </c>
      <c r="N21" s="17">
        <v>4071.4</v>
      </c>
      <c r="O21" s="299">
        <f t="shared" si="16"/>
        <v>6530.4</v>
      </c>
      <c r="P21" s="18">
        <v>1500</v>
      </c>
      <c r="Q21" s="16">
        <v>5388.9</v>
      </c>
      <c r="R21" s="17">
        <v>3421.6666599999999</v>
      </c>
      <c r="S21" s="94">
        <f t="shared" si="17"/>
        <v>20298.650000000001</v>
      </c>
      <c r="T21" s="92">
        <f t="shared" si="18"/>
        <v>12254.999939999998</v>
      </c>
      <c r="U21" s="16">
        <v>0</v>
      </c>
      <c r="V21" s="17"/>
      <c r="W21" s="113">
        <f t="shared" si="19"/>
        <v>20298.650000000001</v>
      </c>
      <c r="X21" s="114">
        <f t="shared" si="19"/>
        <v>12254.999939999998</v>
      </c>
      <c r="Y21" s="45" t="s">
        <v>62</v>
      </c>
      <c r="Z21" s="46">
        <v>10</v>
      </c>
      <c r="AA21" s="21" t="s">
        <v>7</v>
      </c>
      <c r="AB21" s="22"/>
    </row>
    <row r="22" spans="1:28" ht="18.600000000000001" customHeight="1">
      <c r="A22" s="47">
        <f t="shared" si="20"/>
        <v>16</v>
      </c>
      <c r="B22" s="15" t="s">
        <v>14</v>
      </c>
      <c r="C22" s="16">
        <v>4997.25</v>
      </c>
      <c r="D22" s="17">
        <v>5333.3333000000002</v>
      </c>
      <c r="E22" s="16">
        <v>41.65</v>
      </c>
      <c r="F22" s="18">
        <v>166.66666000000001</v>
      </c>
      <c r="G22" s="19">
        <v>66.3</v>
      </c>
      <c r="H22" s="18">
        <v>166.66666000000001</v>
      </c>
      <c r="I22" s="19"/>
      <c r="J22" s="18"/>
      <c r="K22" s="16">
        <v>0</v>
      </c>
      <c r="L22" s="17">
        <v>1666.6666600000001</v>
      </c>
      <c r="M22" s="16">
        <v>589.29999999999995</v>
      </c>
      <c r="N22" s="17">
        <v>6153</v>
      </c>
      <c r="O22" s="299">
        <f t="shared" si="16"/>
        <v>6742.3</v>
      </c>
      <c r="P22" s="18">
        <v>1500</v>
      </c>
      <c r="Q22" s="16">
        <v>5466.85</v>
      </c>
      <c r="R22" s="17">
        <v>3421.6666599999999</v>
      </c>
      <c r="S22" s="94">
        <f t="shared" si="17"/>
        <v>17314.349999999999</v>
      </c>
      <c r="T22" s="92">
        <f t="shared" si="18"/>
        <v>12254.999939999998</v>
      </c>
      <c r="U22" s="16">
        <v>0</v>
      </c>
      <c r="V22" s="17"/>
      <c r="W22" s="113">
        <f t="shared" si="19"/>
        <v>17314.349999999999</v>
      </c>
      <c r="X22" s="114">
        <f t="shared" si="19"/>
        <v>12254.999939999998</v>
      </c>
      <c r="Y22" s="45" t="s">
        <v>60</v>
      </c>
      <c r="Z22" s="46">
        <v>12</v>
      </c>
      <c r="AA22" s="21" t="s">
        <v>7</v>
      </c>
      <c r="AB22" s="22"/>
    </row>
    <row r="23" spans="1:28" s="43" customFormat="1" ht="18.600000000000001" customHeight="1">
      <c r="A23" s="47">
        <f t="shared" si="20"/>
        <v>17</v>
      </c>
      <c r="B23" s="15" t="s">
        <v>15</v>
      </c>
      <c r="C23" s="16">
        <v>7223.1</v>
      </c>
      <c r="D23" s="17">
        <v>5333.3333000000002</v>
      </c>
      <c r="E23" s="16">
        <v>9.25</v>
      </c>
      <c r="F23" s="18">
        <v>166.66666000000001</v>
      </c>
      <c r="G23" s="19">
        <v>30.25</v>
      </c>
      <c r="H23" s="18">
        <v>166.66666000000001</v>
      </c>
      <c r="I23" s="19"/>
      <c r="J23" s="18"/>
      <c r="K23" s="16">
        <v>49.7</v>
      </c>
      <c r="L23" s="17">
        <v>1666.6666600000001</v>
      </c>
      <c r="M23" s="16">
        <v>0</v>
      </c>
      <c r="N23" s="17">
        <v>2139</v>
      </c>
      <c r="O23" s="299">
        <f t="shared" si="16"/>
        <v>2139</v>
      </c>
      <c r="P23" s="18">
        <v>1500</v>
      </c>
      <c r="Q23" s="16">
        <v>4696.8500000000004</v>
      </c>
      <c r="R23" s="17">
        <v>3421.6666599999999</v>
      </c>
      <c r="S23" s="94">
        <f t="shared" si="17"/>
        <v>14148.15</v>
      </c>
      <c r="T23" s="92">
        <f t="shared" si="18"/>
        <v>12254.999939999998</v>
      </c>
      <c r="U23" s="16">
        <v>0</v>
      </c>
      <c r="V23" s="17"/>
      <c r="W23" s="113">
        <f t="shared" si="19"/>
        <v>14148.15</v>
      </c>
      <c r="X23" s="114">
        <f t="shared" si="19"/>
        <v>12254.999939999998</v>
      </c>
      <c r="Y23" s="45" t="s">
        <v>63</v>
      </c>
      <c r="Z23" s="46">
        <v>12</v>
      </c>
      <c r="AA23" s="21" t="s">
        <v>7</v>
      </c>
      <c r="AB23" s="22"/>
    </row>
    <row r="24" spans="1:28" ht="18.600000000000001" customHeight="1">
      <c r="A24" s="47">
        <f t="shared" si="20"/>
        <v>18</v>
      </c>
      <c r="B24" s="15" t="s">
        <v>6</v>
      </c>
      <c r="C24" s="16">
        <v>6789.8</v>
      </c>
      <c r="D24" s="17">
        <v>5333.3333000000002</v>
      </c>
      <c r="E24" s="16">
        <v>0</v>
      </c>
      <c r="F24" s="18">
        <v>166.66666000000001</v>
      </c>
      <c r="G24" s="19">
        <v>0</v>
      </c>
      <c r="H24" s="18">
        <v>166.66666000000001</v>
      </c>
      <c r="I24" s="19"/>
      <c r="J24" s="18"/>
      <c r="K24" s="16">
        <v>20476.3</v>
      </c>
      <c r="L24" s="17">
        <v>1666.6666600000001</v>
      </c>
      <c r="M24" s="16">
        <v>65.5</v>
      </c>
      <c r="N24" s="17">
        <v>2614</v>
      </c>
      <c r="O24" s="17">
        <f>M24+N24</f>
        <v>2679.5</v>
      </c>
      <c r="P24" s="18">
        <v>1500</v>
      </c>
      <c r="Q24" s="16">
        <v>3267.4</v>
      </c>
      <c r="R24" s="17">
        <v>3421.6666599999999</v>
      </c>
      <c r="S24" s="94">
        <f t="shared" si="17"/>
        <v>33213</v>
      </c>
      <c r="T24" s="92">
        <f t="shared" si="18"/>
        <v>12254.999939999998</v>
      </c>
      <c r="U24" s="16">
        <v>0</v>
      </c>
      <c r="V24" s="17"/>
      <c r="W24" s="113">
        <f t="shared" si="19"/>
        <v>33213</v>
      </c>
      <c r="X24" s="114">
        <f t="shared" si="19"/>
        <v>12254.999939999998</v>
      </c>
      <c r="Y24" s="45" t="s">
        <v>63</v>
      </c>
      <c r="Z24" s="46">
        <v>8</v>
      </c>
      <c r="AA24" s="21" t="s">
        <v>7</v>
      </c>
      <c r="AB24" s="22"/>
    </row>
    <row r="25" spans="1:28" ht="18.600000000000001" customHeight="1">
      <c r="A25" s="23">
        <f t="shared" si="20"/>
        <v>19</v>
      </c>
      <c r="B25" s="24" t="s">
        <v>8</v>
      </c>
      <c r="C25" s="25">
        <v>13383</v>
      </c>
      <c r="D25" s="26">
        <v>5333.3333000000002</v>
      </c>
      <c r="E25" s="25">
        <v>0</v>
      </c>
      <c r="F25" s="27">
        <v>166.66666000000001</v>
      </c>
      <c r="G25" s="28">
        <v>65.25</v>
      </c>
      <c r="H25" s="27">
        <v>166.66666000000001</v>
      </c>
      <c r="I25" s="28"/>
      <c r="J25" s="27"/>
      <c r="K25" s="25">
        <v>0</v>
      </c>
      <c r="L25" s="26">
        <v>1666.6666600000001</v>
      </c>
      <c r="M25" s="25">
        <v>0</v>
      </c>
      <c r="N25" s="26">
        <v>0</v>
      </c>
      <c r="O25" s="26">
        <f>M25+N25</f>
        <v>0</v>
      </c>
      <c r="P25" s="27">
        <v>1500</v>
      </c>
      <c r="Q25" s="25">
        <v>6709.45</v>
      </c>
      <c r="R25" s="26">
        <v>3421.6666599999999</v>
      </c>
      <c r="S25" s="188">
        <f t="shared" si="17"/>
        <v>20157.7</v>
      </c>
      <c r="T25" s="93">
        <f t="shared" si="18"/>
        <v>12254.999939999998</v>
      </c>
      <c r="U25" s="25">
        <v>0</v>
      </c>
      <c r="V25" s="26"/>
      <c r="W25" s="95">
        <f t="shared" si="19"/>
        <v>20157.7</v>
      </c>
      <c r="X25" s="98">
        <f t="shared" si="19"/>
        <v>12254.999939999998</v>
      </c>
      <c r="Y25" s="29" t="s">
        <v>63</v>
      </c>
      <c r="Z25" s="30">
        <v>8</v>
      </c>
      <c r="AA25" s="31" t="s">
        <v>7</v>
      </c>
      <c r="AB25" s="32"/>
    </row>
    <row r="26" spans="1:28" ht="18.600000000000001" customHeight="1">
      <c r="A26" s="23">
        <f t="shared" si="20"/>
        <v>20</v>
      </c>
      <c r="B26" s="24" t="s">
        <v>9</v>
      </c>
      <c r="C26" s="25">
        <v>13228.5</v>
      </c>
      <c r="D26" s="26">
        <v>5333.3333000000002</v>
      </c>
      <c r="E26" s="25">
        <v>232.9</v>
      </c>
      <c r="F26" s="27">
        <v>166.66666000000001</v>
      </c>
      <c r="G26" s="28">
        <v>258.85000000000002</v>
      </c>
      <c r="H26" s="27">
        <v>166.66666000000001</v>
      </c>
      <c r="I26" s="28"/>
      <c r="J26" s="27"/>
      <c r="K26" s="25">
        <v>7550.9</v>
      </c>
      <c r="L26" s="26">
        <v>1666.6666600000001</v>
      </c>
      <c r="M26" s="25">
        <v>913.3</v>
      </c>
      <c r="N26" s="26">
        <v>0</v>
      </c>
      <c r="O26" s="26">
        <f>M26+N26</f>
        <v>913.3</v>
      </c>
      <c r="P26" s="27">
        <v>1500</v>
      </c>
      <c r="Q26" s="25">
        <v>3511</v>
      </c>
      <c r="R26" s="26">
        <v>3421.6666599999999</v>
      </c>
      <c r="S26" s="188">
        <f t="shared" si="17"/>
        <v>25695.45</v>
      </c>
      <c r="T26" s="93">
        <f t="shared" si="18"/>
        <v>12254.999939999998</v>
      </c>
      <c r="U26" s="25">
        <v>0</v>
      </c>
      <c r="V26" s="26"/>
      <c r="W26" s="95">
        <f t="shared" si="19"/>
        <v>25695.45</v>
      </c>
      <c r="X26" s="98">
        <f t="shared" si="19"/>
        <v>12254.999939999998</v>
      </c>
      <c r="Y26" s="29" t="s">
        <v>60</v>
      </c>
      <c r="Z26" s="30">
        <v>8</v>
      </c>
      <c r="AA26" s="31" t="s">
        <v>7</v>
      </c>
      <c r="AB26" s="32"/>
    </row>
    <row r="27" spans="1:28" ht="18.600000000000001" customHeight="1">
      <c r="A27" s="33" t="s">
        <v>10</v>
      </c>
      <c r="B27" s="34">
        <f>SUM(B19+1)</f>
        <v>47</v>
      </c>
      <c r="C27" s="35">
        <f>SUM(C20:C26)</f>
        <v>58427.350000000006</v>
      </c>
      <c r="D27" s="85">
        <f t="shared" ref="D27:L27" si="21">SUM(D20:D26)</f>
        <v>37333.333099999996</v>
      </c>
      <c r="E27" s="35">
        <f t="shared" si="21"/>
        <v>283.8</v>
      </c>
      <c r="F27" s="85">
        <f t="shared" si="21"/>
        <v>1166.66662</v>
      </c>
      <c r="G27" s="35">
        <f t="shared" si="21"/>
        <v>420.65000000000003</v>
      </c>
      <c r="H27" s="85">
        <f t="shared" si="21"/>
        <v>1166.66662</v>
      </c>
      <c r="I27" s="35">
        <f t="shared" si="21"/>
        <v>0</v>
      </c>
      <c r="J27" s="85">
        <f t="shared" si="21"/>
        <v>0</v>
      </c>
      <c r="K27" s="295">
        <f t="shared" si="21"/>
        <v>28076.9</v>
      </c>
      <c r="L27" s="35">
        <f t="shared" si="21"/>
        <v>11666.666620000002</v>
      </c>
      <c r="M27" s="35">
        <f>SUM(M20:M26)</f>
        <v>5378.1</v>
      </c>
      <c r="N27" s="36">
        <f>SUM(N20:N26)</f>
        <v>22444.9</v>
      </c>
      <c r="O27" s="37">
        <f>SUM(O20:O26)</f>
        <v>27823</v>
      </c>
      <c r="P27" s="37">
        <f>SUM(P20:P26)</f>
        <v>10500</v>
      </c>
      <c r="Q27" s="35">
        <f t="shared" ref="Q27:X27" si="22">SUM(Q20:Q26)</f>
        <v>33727.600000000006</v>
      </c>
      <c r="R27" s="85">
        <f t="shared" si="22"/>
        <v>23951.666619999996</v>
      </c>
      <c r="S27" s="35">
        <f t="shared" si="22"/>
        <v>148759.29999999999</v>
      </c>
      <c r="T27" s="36">
        <f t="shared" si="22"/>
        <v>85784.999579999974</v>
      </c>
      <c r="U27" s="35">
        <f t="shared" si="22"/>
        <v>0</v>
      </c>
      <c r="V27" s="36">
        <f t="shared" si="22"/>
        <v>0</v>
      </c>
      <c r="W27" s="35">
        <f>SUM(W20:W26)</f>
        <v>148759.29999999999</v>
      </c>
      <c r="X27" s="36">
        <f t="shared" si="22"/>
        <v>85784.999579999974</v>
      </c>
      <c r="Y27" s="39" t="s">
        <v>11</v>
      </c>
      <c r="Z27" s="40">
        <f>SUM(Z20:Z26)/7</f>
        <v>9.7142857142857135</v>
      </c>
      <c r="AA27" s="41" t="s">
        <v>7</v>
      </c>
      <c r="AB27" s="42"/>
    </row>
    <row r="28" spans="1:28" ht="18.600000000000001" customHeight="1">
      <c r="A28" s="44">
        <f>SUM(A26+1)</f>
        <v>21</v>
      </c>
      <c r="B28" s="15" t="s">
        <v>12</v>
      </c>
      <c r="C28" s="16">
        <v>4559.75</v>
      </c>
      <c r="D28" s="17">
        <v>5333.3333000000002</v>
      </c>
      <c r="E28" s="16">
        <v>5.15</v>
      </c>
      <c r="F28" s="18">
        <v>166.66666000000001</v>
      </c>
      <c r="G28" s="19">
        <v>0</v>
      </c>
      <c r="H28" s="18">
        <v>166.66666000000001</v>
      </c>
      <c r="I28" s="19"/>
      <c r="J28" s="18"/>
      <c r="K28" s="16">
        <v>75</v>
      </c>
      <c r="L28" s="17">
        <v>1666.6666600000001</v>
      </c>
      <c r="M28" s="16">
        <v>2230.9</v>
      </c>
      <c r="N28" s="17">
        <v>6396.2</v>
      </c>
      <c r="O28" s="17">
        <f t="shared" ref="O28:O34" si="23">M28+N28</f>
        <v>8627.1</v>
      </c>
      <c r="P28" s="18">
        <v>1500</v>
      </c>
      <c r="Q28" s="16">
        <v>5976.7</v>
      </c>
      <c r="R28" s="17">
        <v>3421.6666599999999</v>
      </c>
      <c r="S28" s="94">
        <f t="shared" ref="S28:S34" si="24">SUM(C28+E28+G28+I28+K28+O28+Q28)</f>
        <v>19243.7</v>
      </c>
      <c r="T28" s="92">
        <f t="shared" ref="T28:T34" si="25">SUM(D28+F28+H28+J28+L28+P28+R28)</f>
        <v>12254.999939999998</v>
      </c>
      <c r="U28" s="16">
        <v>0</v>
      </c>
      <c r="V28" s="17"/>
      <c r="W28" s="113">
        <f t="shared" ref="W28:X34" si="26">SUM(S28+U28)</f>
        <v>19243.7</v>
      </c>
      <c r="X28" s="114">
        <f t="shared" si="26"/>
        <v>12254.999939999998</v>
      </c>
      <c r="Y28" s="50" t="s">
        <v>59</v>
      </c>
      <c r="Z28" s="51">
        <v>8</v>
      </c>
      <c r="AA28" s="21" t="s">
        <v>7</v>
      </c>
      <c r="AB28" s="22"/>
    </row>
    <row r="29" spans="1:28" ht="18.600000000000001" customHeight="1">
      <c r="A29" s="47">
        <f t="shared" ref="A29:A34" si="27">SUM(A28+1)</f>
        <v>22</v>
      </c>
      <c r="B29" s="15" t="s">
        <v>13</v>
      </c>
      <c r="C29" s="16">
        <v>8164.3</v>
      </c>
      <c r="D29" s="17">
        <v>5333.3333000000002</v>
      </c>
      <c r="E29" s="16">
        <v>0</v>
      </c>
      <c r="F29" s="18">
        <v>166.66666000000001</v>
      </c>
      <c r="G29" s="19">
        <v>0</v>
      </c>
      <c r="H29" s="18">
        <v>166.66666000000001</v>
      </c>
      <c r="I29" s="19"/>
      <c r="J29" s="18"/>
      <c r="K29" s="16">
        <v>1052.1500000000001</v>
      </c>
      <c r="L29" s="17">
        <v>1666.6666600000001</v>
      </c>
      <c r="M29" s="16">
        <v>210.9</v>
      </c>
      <c r="N29" s="17">
        <v>6327.2</v>
      </c>
      <c r="O29" s="299">
        <f t="shared" si="23"/>
        <v>6538.0999999999995</v>
      </c>
      <c r="P29" s="18">
        <v>1500</v>
      </c>
      <c r="Q29" s="16">
        <v>2850.9</v>
      </c>
      <c r="R29" s="17">
        <v>3421.6666599999999</v>
      </c>
      <c r="S29" s="94">
        <f t="shared" si="24"/>
        <v>18605.45</v>
      </c>
      <c r="T29" s="92">
        <f t="shared" si="25"/>
        <v>12254.999939999998</v>
      </c>
      <c r="U29" s="16">
        <v>0</v>
      </c>
      <c r="V29" s="17"/>
      <c r="W29" s="113">
        <f t="shared" si="26"/>
        <v>18605.45</v>
      </c>
      <c r="X29" s="114">
        <f t="shared" si="26"/>
        <v>12254.999939999998</v>
      </c>
      <c r="Y29" s="45" t="s">
        <v>59</v>
      </c>
      <c r="Z29" s="46">
        <v>8</v>
      </c>
      <c r="AA29" s="21" t="s">
        <v>7</v>
      </c>
      <c r="AB29" s="22"/>
    </row>
    <row r="30" spans="1:28" ht="18.600000000000001" customHeight="1">
      <c r="A30" s="47">
        <f t="shared" si="27"/>
        <v>23</v>
      </c>
      <c r="B30" s="15" t="s">
        <v>14</v>
      </c>
      <c r="C30" s="16">
        <v>3705.5</v>
      </c>
      <c r="D30" s="17">
        <v>5333.3333000000002</v>
      </c>
      <c r="E30" s="16">
        <v>41.7</v>
      </c>
      <c r="F30" s="18">
        <v>166.66666000000001</v>
      </c>
      <c r="G30" s="19">
        <v>57.2</v>
      </c>
      <c r="H30" s="18">
        <v>166.66666000000001</v>
      </c>
      <c r="I30" s="19"/>
      <c r="J30" s="18"/>
      <c r="K30" s="16">
        <v>0</v>
      </c>
      <c r="L30" s="17">
        <v>1666.6666600000001</v>
      </c>
      <c r="M30" s="16">
        <v>1708.9</v>
      </c>
      <c r="N30" s="17">
        <v>4971</v>
      </c>
      <c r="O30" s="299">
        <f t="shared" si="23"/>
        <v>6679.9</v>
      </c>
      <c r="P30" s="18">
        <v>1500</v>
      </c>
      <c r="Q30" s="16">
        <v>3759.8</v>
      </c>
      <c r="R30" s="17">
        <v>3421.6666599999999</v>
      </c>
      <c r="S30" s="94">
        <f t="shared" si="24"/>
        <v>14244.099999999999</v>
      </c>
      <c r="T30" s="92">
        <f t="shared" si="25"/>
        <v>12254.999939999998</v>
      </c>
      <c r="U30" s="16">
        <v>0</v>
      </c>
      <c r="V30" s="17"/>
      <c r="W30" s="113">
        <f t="shared" si="26"/>
        <v>14244.099999999999</v>
      </c>
      <c r="X30" s="114">
        <f t="shared" si="26"/>
        <v>12254.999939999998</v>
      </c>
      <c r="Y30" s="45" t="s">
        <v>60</v>
      </c>
      <c r="Z30" s="46">
        <v>7</v>
      </c>
      <c r="AA30" s="21" t="s">
        <v>7</v>
      </c>
      <c r="AB30" s="22"/>
    </row>
    <row r="31" spans="1:28" ht="18.600000000000001" customHeight="1">
      <c r="A31" s="47">
        <f t="shared" si="27"/>
        <v>24</v>
      </c>
      <c r="B31" s="15" t="s">
        <v>15</v>
      </c>
      <c r="C31" s="16">
        <v>3388.75</v>
      </c>
      <c r="D31" s="17">
        <v>5333.3333000000002</v>
      </c>
      <c r="E31" s="16">
        <v>0</v>
      </c>
      <c r="F31" s="18">
        <v>166.66666000000001</v>
      </c>
      <c r="G31" s="19">
        <v>0</v>
      </c>
      <c r="H31" s="18">
        <v>166.66666000000001</v>
      </c>
      <c r="I31" s="19"/>
      <c r="J31" s="18"/>
      <c r="K31" s="16">
        <v>0</v>
      </c>
      <c r="L31" s="17">
        <v>1666.6666600000001</v>
      </c>
      <c r="M31" s="16">
        <v>1531</v>
      </c>
      <c r="N31" s="17">
        <v>3179.5</v>
      </c>
      <c r="O31" s="299">
        <f t="shared" si="23"/>
        <v>4710.5</v>
      </c>
      <c r="P31" s="18">
        <v>1500</v>
      </c>
      <c r="Q31" s="16">
        <v>3397.4</v>
      </c>
      <c r="R31" s="17">
        <v>3421.6666599999999</v>
      </c>
      <c r="S31" s="94">
        <f t="shared" si="24"/>
        <v>11496.65</v>
      </c>
      <c r="T31" s="92">
        <f t="shared" si="25"/>
        <v>12254.999939999998</v>
      </c>
      <c r="U31" s="16">
        <v>0</v>
      </c>
      <c r="V31" s="17"/>
      <c r="W31" s="113">
        <f t="shared" si="26"/>
        <v>11496.65</v>
      </c>
      <c r="X31" s="114">
        <f t="shared" si="26"/>
        <v>12254.999939999998</v>
      </c>
      <c r="Y31" s="45" t="s">
        <v>65</v>
      </c>
      <c r="Z31" s="46">
        <v>7</v>
      </c>
      <c r="AA31" s="21" t="s">
        <v>7</v>
      </c>
      <c r="AB31" s="22"/>
    </row>
    <row r="32" spans="1:28" ht="18.600000000000001" customHeight="1">
      <c r="A32" s="47">
        <f t="shared" si="27"/>
        <v>25</v>
      </c>
      <c r="B32" s="15" t="s">
        <v>6</v>
      </c>
      <c r="C32" s="16">
        <v>8421.2999999999993</v>
      </c>
      <c r="D32" s="17">
        <v>5333.3333000000002</v>
      </c>
      <c r="E32" s="16">
        <v>0</v>
      </c>
      <c r="F32" s="18">
        <v>166.66666000000001</v>
      </c>
      <c r="G32" s="19">
        <v>82.35</v>
      </c>
      <c r="H32" s="18">
        <v>166.66666000000001</v>
      </c>
      <c r="I32" s="19"/>
      <c r="J32" s="18"/>
      <c r="K32" s="16">
        <v>8182.35</v>
      </c>
      <c r="L32" s="17">
        <v>1666.6666600000001</v>
      </c>
      <c r="M32" s="16">
        <v>5.5</v>
      </c>
      <c r="N32" s="17">
        <v>3796.8</v>
      </c>
      <c r="O32" s="17">
        <f t="shared" si="23"/>
        <v>3802.3</v>
      </c>
      <c r="P32" s="18">
        <v>1500</v>
      </c>
      <c r="Q32" s="16">
        <v>3609.9</v>
      </c>
      <c r="R32" s="17">
        <v>3421.6666599999999</v>
      </c>
      <c r="S32" s="94">
        <f t="shared" si="24"/>
        <v>24098.2</v>
      </c>
      <c r="T32" s="92">
        <f t="shared" si="25"/>
        <v>12254.999939999998</v>
      </c>
      <c r="U32" s="16">
        <v>0</v>
      </c>
      <c r="V32" s="17"/>
      <c r="W32" s="113">
        <f t="shared" si="26"/>
        <v>24098.2</v>
      </c>
      <c r="X32" s="114">
        <f t="shared" si="26"/>
        <v>12254.999939999998</v>
      </c>
      <c r="Y32" s="45" t="s">
        <v>62</v>
      </c>
      <c r="Z32" s="46">
        <v>7</v>
      </c>
      <c r="AA32" s="21" t="s">
        <v>7</v>
      </c>
      <c r="AB32" s="22"/>
    </row>
    <row r="33" spans="1:28" ht="18.600000000000001" customHeight="1">
      <c r="A33" s="23">
        <f t="shared" si="27"/>
        <v>26</v>
      </c>
      <c r="B33" s="24" t="s">
        <v>8</v>
      </c>
      <c r="C33" s="25">
        <v>11317.7</v>
      </c>
      <c r="D33" s="26">
        <v>5333.3333000000002</v>
      </c>
      <c r="E33" s="25">
        <v>0</v>
      </c>
      <c r="F33" s="27">
        <v>166.66666000000001</v>
      </c>
      <c r="G33" s="28">
        <v>188.5</v>
      </c>
      <c r="H33" s="27">
        <v>166.66666000000001</v>
      </c>
      <c r="I33" s="28"/>
      <c r="J33" s="27"/>
      <c r="K33" s="25">
        <v>2756.4</v>
      </c>
      <c r="L33" s="26">
        <v>1666.6666600000001</v>
      </c>
      <c r="M33" s="25">
        <v>798.8</v>
      </c>
      <c r="N33" s="26">
        <v>505</v>
      </c>
      <c r="O33" s="26">
        <f t="shared" si="23"/>
        <v>1303.8</v>
      </c>
      <c r="P33" s="27">
        <v>1500</v>
      </c>
      <c r="Q33" s="25">
        <v>7411.05</v>
      </c>
      <c r="R33" s="26">
        <v>3421.6666599999999</v>
      </c>
      <c r="S33" s="188">
        <f t="shared" si="24"/>
        <v>22977.45</v>
      </c>
      <c r="T33" s="93">
        <f t="shared" si="25"/>
        <v>12254.999939999998</v>
      </c>
      <c r="U33" s="25">
        <v>0</v>
      </c>
      <c r="V33" s="26"/>
      <c r="W33" s="95">
        <f t="shared" si="26"/>
        <v>22977.45</v>
      </c>
      <c r="X33" s="98">
        <f t="shared" si="26"/>
        <v>12254.999939999998</v>
      </c>
      <c r="Y33" s="29" t="s">
        <v>63</v>
      </c>
      <c r="Z33" s="30">
        <v>8</v>
      </c>
      <c r="AA33" s="31" t="s">
        <v>7</v>
      </c>
      <c r="AB33" s="32"/>
    </row>
    <row r="34" spans="1:28" ht="18.600000000000001" customHeight="1">
      <c r="A34" s="23">
        <f t="shared" si="27"/>
        <v>27</v>
      </c>
      <c r="B34" s="24" t="s">
        <v>9</v>
      </c>
      <c r="C34" s="25">
        <v>9522.0499999999993</v>
      </c>
      <c r="D34" s="26">
        <v>5333.3333000000002</v>
      </c>
      <c r="E34" s="25">
        <v>0</v>
      </c>
      <c r="F34" s="27">
        <v>166.66666000000001</v>
      </c>
      <c r="G34" s="28">
        <v>161.05000000000001</v>
      </c>
      <c r="H34" s="27">
        <v>166.66666000000001</v>
      </c>
      <c r="I34" s="28"/>
      <c r="J34" s="27"/>
      <c r="K34" s="25">
        <v>4157.2</v>
      </c>
      <c r="L34" s="26">
        <v>1666.6666600000001</v>
      </c>
      <c r="M34" s="25">
        <v>57</v>
      </c>
      <c r="N34" s="26">
        <v>505</v>
      </c>
      <c r="O34" s="26">
        <f t="shared" si="23"/>
        <v>562</v>
      </c>
      <c r="P34" s="27">
        <v>1500</v>
      </c>
      <c r="Q34" s="25">
        <v>2153.4</v>
      </c>
      <c r="R34" s="26">
        <v>3421.6666599999999</v>
      </c>
      <c r="S34" s="188">
        <f t="shared" si="24"/>
        <v>16555.7</v>
      </c>
      <c r="T34" s="93">
        <f t="shared" si="25"/>
        <v>12254.999939999998</v>
      </c>
      <c r="U34" s="25">
        <v>0</v>
      </c>
      <c r="V34" s="26"/>
      <c r="W34" s="95">
        <f t="shared" si="26"/>
        <v>16555.7</v>
      </c>
      <c r="X34" s="98">
        <f t="shared" si="26"/>
        <v>12254.999939999998</v>
      </c>
      <c r="Y34" s="29" t="s">
        <v>63</v>
      </c>
      <c r="Z34" s="30">
        <v>10</v>
      </c>
      <c r="AA34" s="31" t="s">
        <v>7</v>
      </c>
      <c r="AB34" s="32"/>
    </row>
    <row r="35" spans="1:28" ht="18.600000000000001" customHeight="1">
      <c r="A35" s="33" t="s">
        <v>10</v>
      </c>
      <c r="B35" s="34">
        <f>SUM(B27+1)</f>
        <v>48</v>
      </c>
      <c r="C35" s="35">
        <f>SUM(C28:C34)</f>
        <v>49079.350000000006</v>
      </c>
      <c r="D35" s="85">
        <f t="shared" ref="D35:L35" si="28">SUM(D28:D34)</f>
        <v>37333.333099999996</v>
      </c>
      <c r="E35" s="35">
        <f t="shared" si="28"/>
        <v>46.85</v>
      </c>
      <c r="F35" s="85">
        <f t="shared" si="28"/>
        <v>1166.66662</v>
      </c>
      <c r="G35" s="35">
        <f t="shared" si="28"/>
        <v>489.1</v>
      </c>
      <c r="H35" s="85">
        <f t="shared" si="28"/>
        <v>1166.66662</v>
      </c>
      <c r="I35" s="295">
        <f t="shared" si="28"/>
        <v>0</v>
      </c>
      <c r="J35" s="35">
        <f t="shared" si="28"/>
        <v>0</v>
      </c>
      <c r="K35" s="35">
        <f t="shared" si="28"/>
        <v>16223.099999999999</v>
      </c>
      <c r="L35" s="85">
        <f t="shared" si="28"/>
        <v>11666.666620000002</v>
      </c>
      <c r="M35" s="35">
        <f>SUM(M28:M34)</f>
        <v>6543.0000000000009</v>
      </c>
      <c r="N35" s="36">
        <f>SUM(N28:N34)</f>
        <v>25680.7</v>
      </c>
      <c r="O35" s="37">
        <f>SUM(O28:O34)</f>
        <v>32223.699999999997</v>
      </c>
      <c r="P35" s="37">
        <f>SUM(P28:P34)</f>
        <v>10500</v>
      </c>
      <c r="Q35" s="35">
        <f t="shared" ref="Q35:X35" si="29">SUM(Q28:Q34)</f>
        <v>29159.15</v>
      </c>
      <c r="R35" s="85">
        <f t="shared" si="29"/>
        <v>23951.666619999996</v>
      </c>
      <c r="S35" s="35">
        <f t="shared" si="29"/>
        <v>127221.25</v>
      </c>
      <c r="T35" s="36">
        <f t="shared" si="29"/>
        <v>85784.999579999974</v>
      </c>
      <c r="U35" s="35">
        <f t="shared" si="29"/>
        <v>0</v>
      </c>
      <c r="V35" s="36">
        <f t="shared" si="29"/>
        <v>0</v>
      </c>
      <c r="W35" s="35">
        <f t="shared" si="29"/>
        <v>127221.25</v>
      </c>
      <c r="X35" s="36">
        <f t="shared" si="29"/>
        <v>85784.999579999974</v>
      </c>
      <c r="Y35" s="39" t="s">
        <v>11</v>
      </c>
      <c r="Z35" s="40">
        <f>SUM(Z28:Z34)/7</f>
        <v>7.8571428571428568</v>
      </c>
      <c r="AA35" s="41" t="s">
        <v>7</v>
      </c>
      <c r="AB35" s="42"/>
    </row>
    <row r="36" spans="1:28" ht="18.600000000000001" customHeight="1">
      <c r="A36" s="44">
        <f>SUM(A34+1)</f>
        <v>28</v>
      </c>
      <c r="B36" s="15" t="s">
        <v>12</v>
      </c>
      <c r="C36" s="16">
        <v>5323.35</v>
      </c>
      <c r="D36" s="17">
        <v>5333.3333000000002</v>
      </c>
      <c r="E36" s="16">
        <v>0</v>
      </c>
      <c r="F36" s="18">
        <v>166.66666000000001</v>
      </c>
      <c r="G36" s="19">
        <v>0</v>
      </c>
      <c r="H36" s="18">
        <v>166.66666000000001</v>
      </c>
      <c r="I36" s="19"/>
      <c r="J36" s="18"/>
      <c r="K36" s="16">
        <v>0</v>
      </c>
      <c r="L36" s="17">
        <v>1666.6666600000001</v>
      </c>
      <c r="M36" s="16">
        <v>0</v>
      </c>
      <c r="N36" s="17">
        <v>856</v>
      </c>
      <c r="O36" s="17">
        <f>M36+N36</f>
        <v>856</v>
      </c>
      <c r="P36" s="18">
        <v>1500</v>
      </c>
      <c r="Q36" s="16">
        <v>3004.3</v>
      </c>
      <c r="R36" s="17">
        <v>3421.6666599999999</v>
      </c>
      <c r="S36" s="94">
        <f t="shared" ref="S36:S38" si="30">SUM(C36+E36+G36+I36+K36+O36+Q36)</f>
        <v>9183.6500000000015</v>
      </c>
      <c r="T36" s="92">
        <f t="shared" ref="T36:T38" si="31">SUM(D36+F36+H36+J36+L36+P36+R36)</f>
        <v>12254.999939999998</v>
      </c>
      <c r="U36" s="16">
        <v>0</v>
      </c>
      <c r="V36" s="17"/>
      <c r="W36" s="113">
        <f t="shared" ref="W36:X38" si="32">SUM(S36+U36)</f>
        <v>9183.6500000000015</v>
      </c>
      <c r="X36" s="114">
        <f t="shared" si="32"/>
        <v>12254.999939999998</v>
      </c>
      <c r="Y36" s="45" t="s">
        <v>59</v>
      </c>
      <c r="Z36" s="46">
        <v>7</v>
      </c>
      <c r="AA36" s="21" t="s">
        <v>7</v>
      </c>
      <c r="AB36" s="22"/>
    </row>
    <row r="37" spans="1:28" ht="18.600000000000001" customHeight="1">
      <c r="A37" s="44">
        <v>29</v>
      </c>
      <c r="B37" s="15" t="s">
        <v>13</v>
      </c>
      <c r="C37" s="16">
        <v>8342.2000000000007</v>
      </c>
      <c r="D37" s="17">
        <v>5333.3333000000002</v>
      </c>
      <c r="E37" s="16">
        <v>0</v>
      </c>
      <c r="F37" s="18">
        <v>166.66666000000001</v>
      </c>
      <c r="G37" s="19">
        <v>0</v>
      </c>
      <c r="H37" s="18">
        <v>166.66666000000001</v>
      </c>
      <c r="I37" s="19"/>
      <c r="J37" s="18"/>
      <c r="K37" s="16">
        <v>0</v>
      </c>
      <c r="L37" s="17">
        <v>1666.6666600000001</v>
      </c>
      <c r="M37" s="16">
        <v>340.6</v>
      </c>
      <c r="N37" s="17">
        <v>1072</v>
      </c>
      <c r="O37" s="17">
        <f>M37+N37</f>
        <v>1412.6</v>
      </c>
      <c r="P37" s="18">
        <v>1500</v>
      </c>
      <c r="Q37" s="16">
        <v>5155.6000000000004</v>
      </c>
      <c r="R37" s="17">
        <v>3421.6666599999999</v>
      </c>
      <c r="S37" s="94">
        <f t="shared" si="30"/>
        <v>14910.400000000001</v>
      </c>
      <c r="T37" s="92">
        <f t="shared" si="31"/>
        <v>12254.999939999998</v>
      </c>
      <c r="U37" s="16">
        <v>0</v>
      </c>
      <c r="V37" s="17"/>
      <c r="W37" s="113">
        <f t="shared" si="32"/>
        <v>14910.400000000001</v>
      </c>
      <c r="X37" s="114">
        <f t="shared" si="32"/>
        <v>12254.999939999998</v>
      </c>
      <c r="Y37" s="45" t="s">
        <v>62</v>
      </c>
      <c r="Z37" s="46">
        <v>6</v>
      </c>
      <c r="AA37" s="21"/>
      <c r="AB37" s="22"/>
    </row>
    <row r="38" spans="1:28" ht="18.600000000000001" customHeight="1">
      <c r="A38" s="44">
        <v>30</v>
      </c>
      <c r="B38" s="15" t="s">
        <v>14</v>
      </c>
      <c r="C38" s="16">
        <v>5932.75</v>
      </c>
      <c r="D38" s="17">
        <v>5333.3333000000002</v>
      </c>
      <c r="E38" s="16">
        <v>0</v>
      </c>
      <c r="F38" s="18">
        <v>166.66666000000001</v>
      </c>
      <c r="G38" s="19">
        <v>0</v>
      </c>
      <c r="H38" s="18">
        <v>166.66666000000001</v>
      </c>
      <c r="I38" s="19"/>
      <c r="J38" s="18"/>
      <c r="K38" s="16">
        <v>3597.7</v>
      </c>
      <c r="L38" s="17">
        <v>1666.6666600000001</v>
      </c>
      <c r="M38" s="16">
        <v>0</v>
      </c>
      <c r="N38" s="17"/>
      <c r="O38" s="17">
        <f>M38+N38</f>
        <v>0</v>
      </c>
      <c r="P38" s="18">
        <v>1500</v>
      </c>
      <c r="Q38" s="16">
        <v>4907.8999999999996</v>
      </c>
      <c r="R38" s="17">
        <v>3421.6666599999999</v>
      </c>
      <c r="S38" s="94">
        <f t="shared" si="30"/>
        <v>14438.35</v>
      </c>
      <c r="T38" s="92">
        <f t="shared" si="31"/>
        <v>12254.999939999998</v>
      </c>
      <c r="U38" s="16">
        <v>0</v>
      </c>
      <c r="V38" s="17"/>
      <c r="W38" s="113">
        <f t="shared" si="32"/>
        <v>14438.35</v>
      </c>
      <c r="X38" s="114">
        <f t="shared" si="32"/>
        <v>12254.999939999998</v>
      </c>
      <c r="Y38" s="45" t="s">
        <v>59</v>
      </c>
      <c r="Z38" s="46">
        <v>6</v>
      </c>
      <c r="AA38" s="21" t="s">
        <v>7</v>
      </c>
      <c r="AB38" s="22"/>
    </row>
    <row r="39" spans="1:28" ht="18.600000000000001" customHeight="1" thickBot="1">
      <c r="A39" s="33" t="s">
        <v>10</v>
      </c>
      <c r="B39" s="34">
        <f>SUM(B35+1)</f>
        <v>49</v>
      </c>
      <c r="C39" s="71">
        <f>SUM(C36:C38)</f>
        <v>19598.300000000003</v>
      </c>
      <c r="D39" s="73">
        <f>SUM(D36:D38)</f>
        <v>15999.999900000001</v>
      </c>
      <c r="E39" s="71">
        <f t="shared" ref="E39:N39" si="33">SUM(E36:E38)</f>
        <v>0</v>
      </c>
      <c r="F39" s="73">
        <f>SUM(F36:F38)</f>
        <v>499.99998000000005</v>
      </c>
      <c r="G39" s="296">
        <f t="shared" si="33"/>
        <v>0</v>
      </c>
      <c r="H39" s="71">
        <f>SUM(H36:H38)</f>
        <v>499.99998000000005</v>
      </c>
      <c r="I39" s="71">
        <f t="shared" si="33"/>
        <v>0</v>
      </c>
      <c r="J39" s="73">
        <f t="shared" si="33"/>
        <v>0</v>
      </c>
      <c r="K39" s="296">
        <f t="shared" si="33"/>
        <v>3597.7</v>
      </c>
      <c r="L39" s="71">
        <f>SUM(L36:L38)</f>
        <v>4999.9999800000005</v>
      </c>
      <c r="M39" s="71">
        <f t="shared" si="33"/>
        <v>340.6</v>
      </c>
      <c r="N39" s="74">
        <f t="shared" si="33"/>
        <v>1928</v>
      </c>
      <c r="O39" s="37">
        <f>SUM(O36:O38)</f>
        <v>2268.6</v>
      </c>
      <c r="P39" s="85">
        <f>SUM(P36:P38)</f>
        <v>4500</v>
      </c>
      <c r="Q39" s="71">
        <f t="shared" ref="Q39:X39" si="34">SUM(Q36:Q38)</f>
        <v>13067.8</v>
      </c>
      <c r="R39" s="85">
        <f>SUM(R36:R38)</f>
        <v>10264.999980000001</v>
      </c>
      <c r="S39" s="71">
        <f t="shared" si="34"/>
        <v>38532.400000000001</v>
      </c>
      <c r="T39" s="85">
        <f>SUM(T36:T38)</f>
        <v>36764.999819999997</v>
      </c>
      <c r="U39" s="71">
        <f t="shared" si="34"/>
        <v>0</v>
      </c>
      <c r="V39" s="85">
        <f t="shared" si="34"/>
        <v>0</v>
      </c>
      <c r="W39" s="71">
        <f>SUM(W36:W38)</f>
        <v>38532.400000000001</v>
      </c>
      <c r="X39" s="36">
        <f t="shared" si="34"/>
        <v>36764.999819999997</v>
      </c>
      <c r="Y39" s="39" t="s">
        <v>11</v>
      </c>
      <c r="Z39" s="40">
        <f>SUM(Z36:Z38)/2</f>
        <v>9.5</v>
      </c>
      <c r="AA39" s="41" t="s">
        <v>7</v>
      </c>
      <c r="AB39" s="42"/>
    </row>
    <row r="40" spans="1:28" ht="19.149999999999999" customHeight="1">
      <c r="A40" s="179" t="s">
        <v>16</v>
      </c>
      <c r="B40" s="131"/>
      <c r="C40" s="119">
        <f t="shared" ref="C40:M40" si="35">SUM(C11+C19+C27+C35+C39)</f>
        <v>238417.45</v>
      </c>
      <c r="D40" s="120">
        <f t="shared" si="35"/>
        <v>159999.99899999998</v>
      </c>
      <c r="E40" s="119">
        <f t="shared" si="35"/>
        <v>3435.0000000000005</v>
      </c>
      <c r="F40" s="120">
        <f t="shared" si="35"/>
        <v>4999.9997999999996</v>
      </c>
      <c r="G40" s="119">
        <f t="shared" si="35"/>
        <v>1554.6999999999998</v>
      </c>
      <c r="H40" s="120">
        <f t="shared" si="35"/>
        <v>4999.9997999999996</v>
      </c>
      <c r="I40" s="119">
        <f t="shared" si="35"/>
        <v>0</v>
      </c>
      <c r="J40" s="120">
        <f t="shared" si="35"/>
        <v>0</v>
      </c>
      <c r="K40" s="119">
        <f t="shared" si="35"/>
        <v>93232.7</v>
      </c>
      <c r="L40" s="120">
        <f t="shared" si="35"/>
        <v>49999.999800000012</v>
      </c>
      <c r="M40" s="119">
        <f t="shared" si="35"/>
        <v>16143.6</v>
      </c>
      <c r="N40" s="142">
        <f>SUM(N11+N19+N27+N35+N39)</f>
        <v>91045.1</v>
      </c>
      <c r="O40" s="297">
        <f>SUM(O11+O19+O27+O35+O39)</f>
        <v>107188.7</v>
      </c>
      <c r="P40" s="120">
        <f>SUM(P11+P19+P27+P35+P39)</f>
        <v>45000</v>
      </c>
      <c r="Q40" s="119">
        <f t="shared" ref="Q40:V40" si="36">SUM(Q11+Q19+Q27+Q35+Q39)</f>
        <v>126613.8</v>
      </c>
      <c r="R40" s="120">
        <f t="shared" si="36"/>
        <v>102649.99979999999</v>
      </c>
      <c r="S40" s="306">
        <f>SUM(S11+S19+S27+S35+S39)</f>
        <v>570442.35</v>
      </c>
      <c r="T40" s="120">
        <f t="shared" si="36"/>
        <v>367649.99819999991</v>
      </c>
      <c r="U40" s="119">
        <f t="shared" si="36"/>
        <v>0</v>
      </c>
      <c r="V40" s="120">
        <f t="shared" si="36"/>
        <v>0</v>
      </c>
      <c r="W40" s="119">
        <f>SUM(W11+W19+W27+W35+W39)</f>
        <v>570442.35</v>
      </c>
      <c r="X40" s="120">
        <f>SUM(X11+X19+X27+X35+X39)</f>
        <v>367649.99819999991</v>
      </c>
      <c r="Y40" s="130" t="s">
        <v>16</v>
      </c>
      <c r="Z40" s="105"/>
      <c r="AA40" s="106"/>
      <c r="AB40" s="107"/>
    </row>
    <row r="41" spans="1:28" ht="19.149999999999999" customHeight="1" thickBot="1">
      <c r="A41" s="181" t="s">
        <v>28</v>
      </c>
      <c r="B41" s="182"/>
      <c r="C41" s="68">
        <f>C40/30</f>
        <v>7947.2483333333339</v>
      </c>
      <c r="D41" s="86">
        <f t="shared" ref="D41:X41" si="37">D40/30</f>
        <v>5333.3332999999993</v>
      </c>
      <c r="E41" s="68">
        <f t="shared" si="37"/>
        <v>114.50000000000001</v>
      </c>
      <c r="F41" s="86">
        <f t="shared" si="37"/>
        <v>166.66665999999998</v>
      </c>
      <c r="G41" s="68">
        <f t="shared" si="37"/>
        <v>51.823333333333331</v>
      </c>
      <c r="H41" s="86">
        <f t="shared" si="37"/>
        <v>166.66665999999998</v>
      </c>
      <c r="I41" s="68">
        <f t="shared" si="37"/>
        <v>0</v>
      </c>
      <c r="J41" s="69">
        <f t="shared" si="37"/>
        <v>0</v>
      </c>
      <c r="K41" s="86">
        <f t="shared" si="37"/>
        <v>3107.7566666666667</v>
      </c>
      <c r="L41" s="86">
        <f t="shared" si="37"/>
        <v>1666.6666600000003</v>
      </c>
      <c r="M41" s="68">
        <f t="shared" si="37"/>
        <v>538.12</v>
      </c>
      <c r="N41" s="70">
        <f t="shared" si="37"/>
        <v>3034.836666666667</v>
      </c>
      <c r="O41" s="86">
        <f t="shared" si="37"/>
        <v>3572.9566666666665</v>
      </c>
      <c r="P41" s="68">
        <f t="shared" si="37"/>
        <v>1500</v>
      </c>
      <c r="Q41" s="68">
        <f t="shared" si="37"/>
        <v>4220.46</v>
      </c>
      <c r="R41" s="86">
        <f t="shared" si="37"/>
        <v>3421.6666599999999</v>
      </c>
      <c r="S41" s="298">
        <f t="shared" si="37"/>
        <v>19014.744999999999</v>
      </c>
      <c r="T41" s="69">
        <f t="shared" si="37"/>
        <v>12254.999939999998</v>
      </c>
      <c r="U41" s="68">
        <f t="shared" si="37"/>
        <v>0</v>
      </c>
      <c r="V41" s="86">
        <f t="shared" si="37"/>
        <v>0</v>
      </c>
      <c r="W41" s="68">
        <f t="shared" si="37"/>
        <v>19014.744999999999</v>
      </c>
      <c r="X41" s="86">
        <f t="shared" si="37"/>
        <v>12254.999939999998</v>
      </c>
      <c r="Y41" s="72" t="s">
        <v>17</v>
      </c>
      <c r="Z41" s="102"/>
      <c r="AA41" s="103"/>
      <c r="AB41" s="104"/>
    </row>
    <row r="42" spans="1:28" ht="20.100000000000001" customHeight="1">
      <c r="A42" s="75" t="s">
        <v>18</v>
      </c>
      <c r="B42" s="76"/>
      <c r="C42" s="77">
        <f>SUM(C40-D40)</f>
        <v>78417.45100000003</v>
      </c>
      <c r="D42" s="78"/>
      <c r="E42" s="77">
        <f>SUM(E40-F40)</f>
        <v>-1564.9997999999991</v>
      </c>
      <c r="F42" s="78"/>
      <c r="G42" s="77">
        <f>SUM(G40-H40)</f>
        <v>-3445.2997999999998</v>
      </c>
      <c r="H42" s="78"/>
      <c r="I42" s="77">
        <f>SUM(I40-J40)</f>
        <v>0</v>
      </c>
      <c r="J42" s="78"/>
      <c r="K42" s="77">
        <f>SUM(K40-L40)</f>
        <v>43232.700199999985</v>
      </c>
      <c r="L42" s="78"/>
      <c r="M42" s="77"/>
      <c r="N42" s="78"/>
      <c r="O42" s="293">
        <f>O40-P40</f>
        <v>62188.7</v>
      </c>
      <c r="P42" s="137"/>
      <c r="Q42" s="77">
        <f>SUM(Q40-R40)</f>
        <v>23963.800200000012</v>
      </c>
      <c r="R42" s="78"/>
      <c r="S42" s="100">
        <f>SUM(S40-T40)</f>
        <v>202792.35180000006</v>
      </c>
      <c r="T42" s="78"/>
      <c r="U42" s="77">
        <f>SUM(U40-V40)</f>
        <v>0</v>
      </c>
      <c r="V42" s="78"/>
      <c r="W42" s="115">
        <f>SUM(W40-X40)</f>
        <v>202792.35180000006</v>
      </c>
      <c r="X42" s="116"/>
      <c r="AA42" s="2"/>
      <c r="AB42" s="2"/>
    </row>
    <row r="43" spans="1:28" ht="20.100000000000001" customHeight="1" thickBot="1">
      <c r="A43" s="79" t="s">
        <v>19</v>
      </c>
      <c r="B43" s="80"/>
      <c r="C43" s="99">
        <f>SUM(100/D40*C40)</f>
        <v>149.0109071813182</v>
      </c>
      <c r="D43" s="81"/>
      <c r="E43" s="99">
        <f>SUM(100/F40*E40)</f>
        <v>68.700002748000117</v>
      </c>
      <c r="F43" s="81"/>
      <c r="G43" s="99">
        <f>SUM(100/H40*G40)</f>
        <v>31.094001243760047</v>
      </c>
      <c r="H43" s="81"/>
      <c r="I43" s="99" t="e">
        <f>SUM(100/J40*I40)</f>
        <v>#DIV/0!</v>
      </c>
      <c r="J43" s="81"/>
      <c r="K43" s="99">
        <f>SUM(100/L40*K40)</f>
        <v>186.46540074586156</v>
      </c>
      <c r="L43" s="81"/>
      <c r="M43" s="99"/>
      <c r="N43" s="81"/>
      <c r="O43" s="294">
        <f>SUM(100/P40*O40)</f>
        <v>238.1971111111111</v>
      </c>
      <c r="P43" s="291"/>
      <c r="Q43" s="99">
        <f>SUM(100/R40*Q40)</f>
        <v>123.34515367432083</v>
      </c>
      <c r="R43" s="81"/>
      <c r="S43" s="101">
        <f>SUM(100/T40*S40)</f>
        <v>155.15907868702939</v>
      </c>
      <c r="T43" s="81"/>
      <c r="U43" s="99" t="e">
        <f>SUM(100/V40*U40)</f>
        <v>#DIV/0!</v>
      </c>
      <c r="V43" s="81"/>
      <c r="W43" s="117">
        <f>SUM(100/X40*W40)</f>
        <v>155.15907868702939</v>
      </c>
      <c r="X43" s="118"/>
      <c r="AA43" s="2"/>
      <c r="AB43" s="2"/>
    </row>
  </sheetData>
  <mergeCells count="13">
    <mergeCell ref="S3:T3"/>
    <mergeCell ref="U3:V3"/>
    <mergeCell ref="W3:X3"/>
    <mergeCell ref="Y3:AB3"/>
    <mergeCell ref="Z4:AA4"/>
    <mergeCell ref="Q3:R3"/>
    <mergeCell ref="H1:K1"/>
    <mergeCell ref="C3:D3"/>
    <mergeCell ref="E3:F3"/>
    <mergeCell ref="G3:H3"/>
    <mergeCell ref="K3:L3"/>
    <mergeCell ref="I3:J3"/>
    <mergeCell ref="M3:P3"/>
  </mergeCells>
  <pageMargins left="0.59055118110236227" right="0.59055118110236227" top="1.1811023622047245" bottom="0.59055118110236227" header="0.11811023622047245" footer="0.31496062992125984"/>
  <pageSetup paperSize="9" scale="44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B44"/>
  <sheetViews>
    <sheetView zoomScale="80" zoomScaleNormal="80" workbookViewId="0">
      <pane ySplit="4" topLeftCell="A5" activePane="bottomLeft" state="frozen"/>
      <selection pane="bottomLeft" activeCell="Y46" sqref="Y46"/>
    </sheetView>
  </sheetViews>
  <sheetFormatPr baseColWidth="10" defaultColWidth="11.42578125" defaultRowHeight="15"/>
  <cols>
    <col min="1" max="1" width="9.140625" style="4" customWidth="1"/>
    <col min="2" max="2" width="9.140625" style="2" customWidth="1"/>
    <col min="3" max="4" width="12.28515625" style="2" bestFit="1" customWidth="1"/>
    <col min="5" max="6" width="11.7109375" style="2" customWidth="1"/>
    <col min="7" max="10" width="11.7109375" style="6" customWidth="1"/>
    <col min="11" max="12" width="12.28515625" style="2" bestFit="1" customWidth="1"/>
    <col min="13" max="16" width="11.7109375" style="2" customWidth="1"/>
    <col min="17" max="17" width="12.28515625" style="2" bestFit="1" customWidth="1"/>
    <col min="18" max="18" width="11" style="2" bestFit="1" customWidth="1"/>
    <col min="19" max="20" width="12.7109375" style="2" customWidth="1"/>
    <col min="21" max="22" width="11.7109375" style="2" customWidth="1"/>
    <col min="23" max="24" width="12.7109375" style="2" customWidth="1"/>
    <col min="25" max="25" width="18.7109375" style="2" customWidth="1"/>
    <col min="26" max="26" width="5.7109375" style="2" customWidth="1"/>
    <col min="27" max="27" width="5.140625" style="4" customWidth="1"/>
    <col min="28" max="28" width="22.28515625" style="4" bestFit="1" customWidth="1"/>
    <col min="29" max="16384" width="11.42578125" style="2"/>
  </cols>
  <sheetData>
    <row r="1" spans="1:28" ht="34.15" customHeight="1">
      <c r="A1" s="108" t="s">
        <v>56</v>
      </c>
      <c r="G1" s="2"/>
      <c r="H1" s="307">
        <v>44896</v>
      </c>
      <c r="I1" s="307"/>
      <c r="J1" s="307"/>
      <c r="K1" s="307"/>
    </row>
    <row r="2" spans="1:28" ht="21" thickBot="1">
      <c r="A2" s="109"/>
    </row>
    <row r="3" spans="1:28" s="8" customFormat="1" ht="47.25" customHeight="1" thickBot="1">
      <c r="A3" s="7"/>
      <c r="C3" s="308" t="s">
        <v>20</v>
      </c>
      <c r="D3" s="309"/>
      <c r="E3" s="308" t="s">
        <v>23</v>
      </c>
      <c r="F3" s="309"/>
      <c r="G3" s="308" t="s">
        <v>24</v>
      </c>
      <c r="H3" s="309"/>
      <c r="I3" s="308" t="s">
        <v>53</v>
      </c>
      <c r="J3" s="309"/>
      <c r="K3" s="308" t="s">
        <v>25</v>
      </c>
      <c r="L3" s="309"/>
      <c r="M3" s="308" t="s">
        <v>30</v>
      </c>
      <c r="N3" s="316"/>
      <c r="O3" s="316"/>
      <c r="P3" s="309"/>
      <c r="Q3" s="316" t="s">
        <v>2</v>
      </c>
      <c r="R3" s="316"/>
      <c r="S3" s="310" t="s">
        <v>29</v>
      </c>
      <c r="T3" s="311"/>
      <c r="U3" s="308" t="s">
        <v>26</v>
      </c>
      <c r="V3" s="309"/>
      <c r="W3" s="312" t="s">
        <v>27</v>
      </c>
      <c r="X3" s="313"/>
      <c r="Y3" s="308" t="s">
        <v>0</v>
      </c>
      <c r="Z3" s="316"/>
      <c r="AA3" s="316"/>
      <c r="AB3" s="309"/>
    </row>
    <row r="4" spans="1:28" s="4" customFormat="1" ht="18.600000000000001" customHeight="1">
      <c r="A4" s="110" t="s">
        <v>1</v>
      </c>
      <c r="B4" s="10"/>
      <c r="C4" s="11" t="s">
        <v>22</v>
      </c>
      <c r="D4" s="12" t="s">
        <v>21</v>
      </c>
      <c r="E4" s="11" t="s">
        <v>22</v>
      </c>
      <c r="F4" s="12" t="s">
        <v>21</v>
      </c>
      <c r="G4" s="11" t="s">
        <v>22</v>
      </c>
      <c r="H4" s="12" t="s">
        <v>21</v>
      </c>
      <c r="I4" s="11" t="s">
        <v>22</v>
      </c>
      <c r="J4" s="12" t="s">
        <v>21</v>
      </c>
      <c r="K4" s="11" t="s">
        <v>22</v>
      </c>
      <c r="L4" s="12" t="s">
        <v>21</v>
      </c>
      <c r="M4" s="11" t="s">
        <v>84</v>
      </c>
      <c r="N4" s="274" t="s">
        <v>85</v>
      </c>
      <c r="O4" s="268" t="s">
        <v>86</v>
      </c>
      <c r="P4" s="12" t="s">
        <v>21</v>
      </c>
      <c r="Q4" s="87" t="s">
        <v>22</v>
      </c>
      <c r="R4" s="12" t="s">
        <v>21</v>
      </c>
      <c r="S4" s="87" t="s">
        <v>22</v>
      </c>
      <c r="T4" s="12" t="s">
        <v>21</v>
      </c>
      <c r="U4" s="11" t="s">
        <v>22</v>
      </c>
      <c r="V4" s="12" t="s">
        <v>21</v>
      </c>
      <c r="W4" s="111" t="s">
        <v>22</v>
      </c>
      <c r="X4" s="112" t="s">
        <v>21</v>
      </c>
      <c r="Y4" s="13" t="s">
        <v>3</v>
      </c>
      <c r="Z4" s="314" t="s">
        <v>4</v>
      </c>
      <c r="AA4" s="315"/>
      <c r="AB4" s="14" t="s">
        <v>5</v>
      </c>
    </row>
    <row r="5" spans="1:28" ht="18.600000000000001" customHeight="1">
      <c r="A5" s="47">
        <v>1</v>
      </c>
      <c r="B5" s="15" t="s">
        <v>15</v>
      </c>
      <c r="C5" s="16">
        <v>9140.75</v>
      </c>
      <c r="D5" s="17">
        <v>6451.6129030000002</v>
      </c>
      <c r="E5" s="16">
        <v>0</v>
      </c>
      <c r="F5" s="18">
        <v>32.258064500000003</v>
      </c>
      <c r="G5" s="19">
        <v>0</v>
      </c>
      <c r="H5" s="18">
        <v>32.258064500000003</v>
      </c>
      <c r="I5" s="19"/>
      <c r="J5" s="18"/>
      <c r="K5" s="16">
        <v>0</v>
      </c>
      <c r="L5" s="17">
        <v>2258.0645159999999</v>
      </c>
      <c r="M5" s="16">
        <v>1008.5</v>
      </c>
      <c r="N5" s="83">
        <v>872</v>
      </c>
      <c r="O5" s="269">
        <f>M5+N5</f>
        <v>1880.5</v>
      </c>
      <c r="P5" s="17">
        <v>806.45161289999999</v>
      </c>
      <c r="Q5" s="16">
        <v>2894.4</v>
      </c>
      <c r="R5" s="17">
        <v>2579.03226</v>
      </c>
      <c r="S5" s="94">
        <f>SUM(C5+E5+G5+I5+K5+O5+Q5)</f>
        <v>13915.65</v>
      </c>
      <c r="T5" s="92">
        <f>SUM(D5+F5+H5+J5+L5+P5+R5)</f>
        <v>12159.6774209</v>
      </c>
      <c r="U5" s="16">
        <v>0</v>
      </c>
      <c r="V5" s="17"/>
      <c r="W5" s="113">
        <f t="shared" ref="W5:X8" si="0">SUM(S5+U5)</f>
        <v>13915.65</v>
      </c>
      <c r="X5" s="114">
        <f t="shared" si="0"/>
        <v>12159.6774209</v>
      </c>
      <c r="Y5" s="45" t="s">
        <v>106</v>
      </c>
      <c r="Z5" s="46">
        <v>3</v>
      </c>
      <c r="AA5" s="21" t="s">
        <v>7</v>
      </c>
      <c r="AB5" s="22"/>
    </row>
    <row r="6" spans="1:28" ht="18.600000000000001" customHeight="1">
      <c r="A6" s="47">
        <f>SUM(A5+1)</f>
        <v>2</v>
      </c>
      <c r="B6" s="53" t="s">
        <v>6</v>
      </c>
      <c r="C6" s="16">
        <v>9696.0499999999993</v>
      </c>
      <c r="D6" s="17">
        <v>6451.6129030000002</v>
      </c>
      <c r="E6" s="16">
        <v>0</v>
      </c>
      <c r="F6" s="18">
        <v>32.258064500000003</v>
      </c>
      <c r="G6" s="19">
        <v>0</v>
      </c>
      <c r="H6" s="18">
        <v>32.258064500000003</v>
      </c>
      <c r="I6" s="19"/>
      <c r="J6" s="18"/>
      <c r="K6" s="16">
        <v>27486.95</v>
      </c>
      <c r="L6" s="17">
        <v>2258.0645159999999</v>
      </c>
      <c r="M6" s="16">
        <v>4.2</v>
      </c>
      <c r="N6" s="83">
        <v>1264</v>
      </c>
      <c r="O6" s="269">
        <f t="shared" ref="O6:O8" si="1">M6+N6</f>
        <v>1268.2</v>
      </c>
      <c r="P6" s="17">
        <v>806.45161289999999</v>
      </c>
      <c r="Q6" s="16">
        <v>1997.35</v>
      </c>
      <c r="R6" s="17">
        <v>2579.03226</v>
      </c>
      <c r="S6" s="94">
        <f t="shared" ref="S6:S8" si="2">SUM(C6+E6+G6+I6+K6+O6+Q6)</f>
        <v>40448.549999999996</v>
      </c>
      <c r="T6" s="92">
        <f>SUM(D6+F6+H6+J6+L6+P6+R6)</f>
        <v>12159.6774209</v>
      </c>
      <c r="U6" s="16">
        <v>0</v>
      </c>
      <c r="V6" s="17"/>
      <c r="W6" s="113">
        <f t="shared" si="0"/>
        <v>40448.549999999996</v>
      </c>
      <c r="X6" s="114">
        <f t="shared" si="0"/>
        <v>12159.6774209</v>
      </c>
      <c r="Y6" s="45" t="s">
        <v>68</v>
      </c>
      <c r="Z6" s="46">
        <v>3</v>
      </c>
      <c r="AA6" s="21" t="s">
        <v>7</v>
      </c>
      <c r="AB6" s="22"/>
    </row>
    <row r="7" spans="1:28" ht="18.600000000000001" customHeight="1">
      <c r="A7" s="23">
        <f>SUM(A6+1)</f>
        <v>3</v>
      </c>
      <c r="B7" s="24" t="s">
        <v>8</v>
      </c>
      <c r="C7" s="25">
        <v>8796.65</v>
      </c>
      <c r="D7" s="26">
        <v>6451.6129030000002</v>
      </c>
      <c r="E7" s="25">
        <v>0</v>
      </c>
      <c r="F7" s="27">
        <v>32.258064500000003</v>
      </c>
      <c r="G7" s="28">
        <v>0</v>
      </c>
      <c r="H7" s="27">
        <v>32.258064500000003</v>
      </c>
      <c r="I7" s="28"/>
      <c r="J7" s="27"/>
      <c r="K7" s="25">
        <v>2144.4</v>
      </c>
      <c r="L7" s="26">
        <v>2258.0645159999999</v>
      </c>
      <c r="M7" s="25">
        <v>0</v>
      </c>
      <c r="N7" s="84">
        <v>0</v>
      </c>
      <c r="O7" s="270">
        <f t="shared" si="1"/>
        <v>0</v>
      </c>
      <c r="P7" s="26">
        <v>806.45161289999999</v>
      </c>
      <c r="Q7" s="25">
        <v>4076.25</v>
      </c>
      <c r="R7" s="26">
        <v>2579.03226</v>
      </c>
      <c r="S7" s="188">
        <f t="shared" si="2"/>
        <v>15017.3</v>
      </c>
      <c r="T7" s="93">
        <f>SUM(D7+F7+H7+J7+L7+P7+R7)</f>
        <v>12159.6774209</v>
      </c>
      <c r="U7" s="25">
        <v>0</v>
      </c>
      <c r="V7" s="26"/>
      <c r="W7" s="95">
        <f t="shared" si="0"/>
        <v>15017.3</v>
      </c>
      <c r="X7" s="98">
        <f t="shared" si="0"/>
        <v>12159.6774209</v>
      </c>
      <c r="Y7" s="29" t="s">
        <v>108</v>
      </c>
      <c r="Z7" s="30">
        <v>3</v>
      </c>
      <c r="AA7" s="31" t="s">
        <v>7</v>
      </c>
      <c r="AB7" s="32"/>
    </row>
    <row r="8" spans="1:28" ht="18.600000000000001" customHeight="1">
      <c r="A8" s="23">
        <f>SUM(A7+1)</f>
        <v>4</v>
      </c>
      <c r="B8" s="24" t="s">
        <v>9</v>
      </c>
      <c r="C8" s="25">
        <v>7603.1</v>
      </c>
      <c r="D8" s="26">
        <v>6451.6129030000002</v>
      </c>
      <c r="E8" s="25">
        <v>0</v>
      </c>
      <c r="F8" s="27">
        <v>32.258064500000003</v>
      </c>
      <c r="G8" s="28">
        <v>0</v>
      </c>
      <c r="H8" s="27">
        <v>32.258064500000003</v>
      </c>
      <c r="I8" s="28"/>
      <c r="J8" s="27"/>
      <c r="K8" s="25">
        <v>4955.3999999999996</v>
      </c>
      <c r="L8" s="26">
        <v>2258.0645159999999</v>
      </c>
      <c r="M8" s="25"/>
      <c r="N8" s="84">
        <v>0</v>
      </c>
      <c r="O8" s="270">
        <f t="shared" si="1"/>
        <v>0</v>
      </c>
      <c r="P8" s="26">
        <v>806.45161289999999</v>
      </c>
      <c r="Q8" s="25">
        <v>1174.9000000000001</v>
      </c>
      <c r="R8" s="26">
        <v>2579.03226</v>
      </c>
      <c r="S8" s="188">
        <f t="shared" si="2"/>
        <v>13733.4</v>
      </c>
      <c r="T8" s="93">
        <f>SUM(D8+F8+H8+J8+L8+P8+R8)</f>
        <v>12159.6774209</v>
      </c>
      <c r="U8" s="25">
        <v>0</v>
      </c>
      <c r="V8" s="26"/>
      <c r="W8" s="95">
        <f t="shared" si="0"/>
        <v>13733.4</v>
      </c>
      <c r="X8" s="98">
        <f t="shared" si="0"/>
        <v>12159.6774209</v>
      </c>
      <c r="Y8" s="29"/>
      <c r="Z8" s="30"/>
      <c r="AA8" s="31" t="s">
        <v>7</v>
      </c>
      <c r="AB8" s="32"/>
    </row>
    <row r="9" spans="1:28" ht="18.600000000000001" customHeight="1">
      <c r="A9" s="33" t="s">
        <v>10</v>
      </c>
      <c r="B9" s="34">
        <v>49</v>
      </c>
      <c r="C9" s="35">
        <f>SUM(C5:C8)</f>
        <v>35236.549999999996</v>
      </c>
      <c r="D9" s="85">
        <f>SUM(D5:D8)</f>
        <v>25806.451612000001</v>
      </c>
      <c r="E9" s="35">
        <f t="shared" ref="E9:R9" si="3">SUM(E5:E8)</f>
        <v>0</v>
      </c>
      <c r="F9" s="85">
        <f t="shared" si="3"/>
        <v>129.03225800000001</v>
      </c>
      <c r="G9" s="35">
        <f t="shared" si="3"/>
        <v>0</v>
      </c>
      <c r="H9" s="85">
        <f t="shared" si="3"/>
        <v>129.03225800000001</v>
      </c>
      <c r="I9" s="35">
        <f t="shared" si="3"/>
        <v>0</v>
      </c>
      <c r="J9" s="85">
        <f t="shared" si="3"/>
        <v>0</v>
      </c>
      <c r="K9" s="35">
        <f t="shared" si="3"/>
        <v>34586.75</v>
      </c>
      <c r="L9" s="85">
        <f t="shared" si="3"/>
        <v>9032.2580639999996</v>
      </c>
      <c r="M9" s="35">
        <f t="shared" si="3"/>
        <v>1012.7</v>
      </c>
      <c r="N9" s="85">
        <f t="shared" ref="N9" si="4">SUM(N5:N8)</f>
        <v>2136</v>
      </c>
      <c r="O9" s="85">
        <f t="shared" ref="O9" si="5">SUM(O5:O8)</f>
        <v>3148.7</v>
      </c>
      <c r="P9" s="35">
        <f t="shared" si="3"/>
        <v>3225.8064515999999</v>
      </c>
      <c r="Q9" s="35">
        <f t="shared" si="3"/>
        <v>10142.9</v>
      </c>
      <c r="R9" s="85">
        <f t="shared" si="3"/>
        <v>10316.12904</v>
      </c>
      <c r="S9" s="35">
        <f t="shared" ref="S9:X9" si="6">SUM(S5:S8)</f>
        <v>83114.899999999994</v>
      </c>
      <c r="T9" s="36">
        <f t="shared" si="6"/>
        <v>48638.709683599998</v>
      </c>
      <c r="U9" s="35">
        <f t="shared" si="6"/>
        <v>0</v>
      </c>
      <c r="V9" s="36">
        <f t="shared" si="6"/>
        <v>0</v>
      </c>
      <c r="W9" s="35">
        <f t="shared" si="6"/>
        <v>83114.899999999994</v>
      </c>
      <c r="X9" s="36">
        <f t="shared" si="6"/>
        <v>48638.709683599998</v>
      </c>
      <c r="Y9" s="39" t="s">
        <v>11</v>
      </c>
      <c r="Z9" s="40">
        <f>SUM(Z5:Z8)/7</f>
        <v>1.2857142857142858</v>
      </c>
      <c r="AA9" s="41" t="s">
        <v>7</v>
      </c>
      <c r="AB9" s="42"/>
    </row>
    <row r="10" spans="1:28" ht="18.600000000000001" customHeight="1">
      <c r="A10" s="44">
        <f>SUM(A8+1)</f>
        <v>5</v>
      </c>
      <c r="B10" s="15" t="s">
        <v>12</v>
      </c>
      <c r="C10" s="16">
        <v>5913.5</v>
      </c>
      <c r="D10" s="17">
        <v>6451.6129030000002</v>
      </c>
      <c r="E10" s="16">
        <v>0</v>
      </c>
      <c r="F10" s="18">
        <v>32.258064500000003</v>
      </c>
      <c r="G10" s="19">
        <v>0</v>
      </c>
      <c r="H10" s="18">
        <v>32.258064500000003</v>
      </c>
      <c r="I10" s="19"/>
      <c r="J10" s="18"/>
      <c r="K10" s="16">
        <v>0</v>
      </c>
      <c r="L10" s="17">
        <v>2258.0645159999999</v>
      </c>
      <c r="M10" s="16">
        <v>368.6</v>
      </c>
      <c r="N10" s="83">
        <v>1415</v>
      </c>
      <c r="O10" s="269">
        <f t="shared" ref="O10:O16" si="7">M10+N10</f>
        <v>1783.6</v>
      </c>
      <c r="P10" s="17">
        <v>806.45161289999999</v>
      </c>
      <c r="Q10" s="16">
        <v>3843.25</v>
      </c>
      <c r="R10" s="17">
        <v>2579.03226</v>
      </c>
      <c r="S10" s="94">
        <f t="shared" ref="S10:S16" si="8">SUM(C10+E10+G10+I10+K10+O10+Q10)</f>
        <v>11540.35</v>
      </c>
      <c r="T10" s="92">
        <f t="shared" ref="T10:T16" si="9">SUM(D10+F10+H10+J10+L10+P10+R10)</f>
        <v>12159.6774209</v>
      </c>
      <c r="U10" s="16">
        <v>0</v>
      </c>
      <c r="V10" s="17"/>
      <c r="W10" s="113">
        <f t="shared" ref="W10:X12" si="10">SUM(S10+U10)</f>
        <v>11540.35</v>
      </c>
      <c r="X10" s="114">
        <f t="shared" si="10"/>
        <v>12159.6774209</v>
      </c>
      <c r="Y10" s="45"/>
      <c r="Z10" s="46">
        <v>3</v>
      </c>
      <c r="AA10" s="21" t="s">
        <v>7</v>
      </c>
      <c r="AB10" s="22"/>
    </row>
    <row r="11" spans="1:28" ht="18.600000000000001" customHeight="1">
      <c r="A11" s="47">
        <f t="shared" ref="A11:A16" si="11">SUM(A10+1)</f>
        <v>6</v>
      </c>
      <c r="B11" s="15" t="s">
        <v>13</v>
      </c>
      <c r="C11" s="16">
        <v>3884.8</v>
      </c>
      <c r="D11" s="17">
        <v>6451.6129030000002</v>
      </c>
      <c r="E11" s="16">
        <v>0</v>
      </c>
      <c r="F11" s="18">
        <v>32.258064500000003</v>
      </c>
      <c r="G11" s="19">
        <v>0</v>
      </c>
      <c r="H11" s="18">
        <v>32.258064500000003</v>
      </c>
      <c r="I11" s="19"/>
      <c r="J11" s="18"/>
      <c r="K11" s="16">
        <v>4861.45</v>
      </c>
      <c r="L11" s="17">
        <v>2258.0645159999999</v>
      </c>
      <c r="M11" s="16">
        <v>384.2</v>
      </c>
      <c r="N11" s="83">
        <v>1490</v>
      </c>
      <c r="O11" s="269">
        <f t="shared" si="7"/>
        <v>1874.2</v>
      </c>
      <c r="P11" s="17">
        <v>806.45161289999999</v>
      </c>
      <c r="Q11" s="16">
        <v>7396</v>
      </c>
      <c r="R11" s="17">
        <v>2579.03226</v>
      </c>
      <c r="S11" s="94">
        <f t="shared" si="8"/>
        <v>18016.45</v>
      </c>
      <c r="T11" s="92">
        <f t="shared" si="9"/>
        <v>12159.6774209</v>
      </c>
      <c r="U11" s="16">
        <v>0</v>
      </c>
      <c r="V11" s="17"/>
      <c r="W11" s="113">
        <f t="shared" si="10"/>
        <v>18016.45</v>
      </c>
      <c r="X11" s="114">
        <f t="shared" si="10"/>
        <v>12159.6774209</v>
      </c>
      <c r="Y11" s="45"/>
      <c r="Z11" s="46">
        <v>3</v>
      </c>
      <c r="AA11" s="21" t="s">
        <v>7</v>
      </c>
      <c r="AB11" s="22"/>
    </row>
    <row r="12" spans="1:28" ht="18.600000000000001" customHeight="1">
      <c r="A12" s="47">
        <f t="shared" si="11"/>
        <v>7</v>
      </c>
      <c r="B12" s="15" t="s">
        <v>14</v>
      </c>
      <c r="C12" s="16">
        <v>6914.7</v>
      </c>
      <c r="D12" s="17">
        <v>6451.6129030000002</v>
      </c>
      <c r="E12" s="16">
        <v>0</v>
      </c>
      <c r="F12" s="18">
        <v>32.258064500000003</v>
      </c>
      <c r="G12" s="19">
        <v>10.1</v>
      </c>
      <c r="H12" s="18">
        <v>32.258064500000003</v>
      </c>
      <c r="I12" s="19"/>
      <c r="J12" s="18"/>
      <c r="K12" s="16">
        <v>0</v>
      </c>
      <c r="L12" s="17">
        <v>2258.0645159999999</v>
      </c>
      <c r="M12" s="16">
        <v>11</v>
      </c>
      <c r="N12" s="83">
        <v>5172</v>
      </c>
      <c r="O12" s="269">
        <f t="shared" si="7"/>
        <v>5183</v>
      </c>
      <c r="P12" s="17">
        <v>806.45161289999999</v>
      </c>
      <c r="Q12" s="16">
        <v>5644.3</v>
      </c>
      <c r="R12" s="17">
        <v>2579.03226</v>
      </c>
      <c r="S12" s="94">
        <f t="shared" si="8"/>
        <v>17752.099999999999</v>
      </c>
      <c r="T12" s="92">
        <f t="shared" si="9"/>
        <v>12159.6774209</v>
      </c>
      <c r="U12" s="16">
        <v>0</v>
      </c>
      <c r="V12" s="17"/>
      <c r="W12" s="113">
        <f t="shared" si="10"/>
        <v>17752.099999999999</v>
      </c>
      <c r="X12" s="114">
        <f t="shared" si="10"/>
        <v>12159.6774209</v>
      </c>
      <c r="Y12" s="45"/>
      <c r="Z12" s="46">
        <v>3</v>
      </c>
      <c r="AA12" s="21" t="s">
        <v>7</v>
      </c>
      <c r="AB12" s="22"/>
    </row>
    <row r="13" spans="1:28" ht="18.600000000000001" customHeight="1">
      <c r="A13" s="47">
        <f t="shared" si="11"/>
        <v>8</v>
      </c>
      <c r="B13" s="15" t="s">
        <v>15</v>
      </c>
      <c r="C13" s="16">
        <v>6531.25</v>
      </c>
      <c r="D13" s="17">
        <v>6451.6129030000002</v>
      </c>
      <c r="E13" s="16">
        <v>0</v>
      </c>
      <c r="F13" s="18">
        <v>32.258064500000003</v>
      </c>
      <c r="G13" s="19">
        <v>117.5</v>
      </c>
      <c r="H13" s="18">
        <v>32.258064500000003</v>
      </c>
      <c r="I13" s="19"/>
      <c r="J13" s="18"/>
      <c r="K13" s="16">
        <v>1500</v>
      </c>
      <c r="L13" s="17">
        <v>2258.0645159999999</v>
      </c>
      <c r="M13" s="16">
        <v>509.7</v>
      </c>
      <c r="N13" s="83">
        <v>4216</v>
      </c>
      <c r="O13" s="269">
        <f t="shared" si="7"/>
        <v>4725.7</v>
      </c>
      <c r="P13" s="17">
        <v>806.45161289999999</v>
      </c>
      <c r="Q13" s="16">
        <v>1892.75</v>
      </c>
      <c r="R13" s="17">
        <v>2579.03226</v>
      </c>
      <c r="S13" s="94">
        <f t="shared" si="8"/>
        <v>14767.2</v>
      </c>
      <c r="T13" s="92">
        <f t="shared" si="9"/>
        <v>12159.6774209</v>
      </c>
      <c r="U13" s="16">
        <v>0</v>
      </c>
      <c r="V13" s="17"/>
      <c r="W13" s="113">
        <f t="shared" ref="W13:X16" si="12">SUM(S13+U13)</f>
        <v>14767.2</v>
      </c>
      <c r="X13" s="114">
        <f t="shared" si="12"/>
        <v>12159.6774209</v>
      </c>
      <c r="Y13" s="45"/>
      <c r="Z13" s="46">
        <v>3</v>
      </c>
      <c r="AA13" s="21" t="s">
        <v>7</v>
      </c>
      <c r="AB13" s="22"/>
    </row>
    <row r="14" spans="1:28" ht="18.600000000000001" customHeight="1">
      <c r="A14" s="47">
        <f t="shared" si="11"/>
        <v>9</v>
      </c>
      <c r="B14" s="53" t="s">
        <v>6</v>
      </c>
      <c r="C14" s="16">
        <v>11090.3</v>
      </c>
      <c r="D14" s="17">
        <v>6451.6129030000002</v>
      </c>
      <c r="E14" s="16">
        <v>0</v>
      </c>
      <c r="F14" s="18">
        <v>32.258064500000003</v>
      </c>
      <c r="G14" s="19">
        <v>0</v>
      </c>
      <c r="H14" s="18">
        <v>32.258064500000003</v>
      </c>
      <c r="I14" s="19"/>
      <c r="J14" s="18"/>
      <c r="K14" s="16">
        <v>9298.15</v>
      </c>
      <c r="L14" s="17">
        <v>2258.0645159999999</v>
      </c>
      <c r="M14" s="16">
        <v>0</v>
      </c>
      <c r="N14" s="83">
        <v>0</v>
      </c>
      <c r="O14" s="269">
        <f t="shared" si="7"/>
        <v>0</v>
      </c>
      <c r="P14" s="17">
        <v>806.45161289999999</v>
      </c>
      <c r="Q14" s="16">
        <v>1862</v>
      </c>
      <c r="R14" s="17">
        <v>2579.03226</v>
      </c>
      <c r="S14" s="94">
        <f t="shared" si="8"/>
        <v>22250.449999999997</v>
      </c>
      <c r="T14" s="92">
        <f t="shared" si="9"/>
        <v>12159.6774209</v>
      </c>
      <c r="U14" s="16">
        <v>0</v>
      </c>
      <c r="V14" s="17"/>
      <c r="W14" s="113">
        <f t="shared" si="12"/>
        <v>22250.449999999997</v>
      </c>
      <c r="X14" s="114">
        <f t="shared" si="12"/>
        <v>12159.6774209</v>
      </c>
      <c r="Y14" s="45" t="s">
        <v>109</v>
      </c>
      <c r="Z14" s="46">
        <v>0</v>
      </c>
      <c r="AA14" s="21" t="s">
        <v>7</v>
      </c>
      <c r="AB14" s="22"/>
    </row>
    <row r="15" spans="1:28" s="43" customFormat="1" ht="18.600000000000001" customHeight="1">
      <c r="A15" s="23">
        <f t="shared" si="11"/>
        <v>10</v>
      </c>
      <c r="B15" s="24" t="s">
        <v>8</v>
      </c>
      <c r="C15" s="25">
        <v>10682.75</v>
      </c>
      <c r="D15" s="26">
        <v>6451.6129030000002</v>
      </c>
      <c r="E15" s="25">
        <v>0</v>
      </c>
      <c r="F15" s="27">
        <v>32.258064500000003</v>
      </c>
      <c r="G15" s="28">
        <v>0</v>
      </c>
      <c r="H15" s="27">
        <v>32.258064500000003</v>
      </c>
      <c r="I15" s="28"/>
      <c r="J15" s="27"/>
      <c r="K15" s="25">
        <v>1800</v>
      </c>
      <c r="L15" s="26">
        <v>2258.0645159999999</v>
      </c>
      <c r="M15" s="25">
        <v>0</v>
      </c>
      <c r="N15" s="84">
        <v>0</v>
      </c>
      <c r="O15" s="270">
        <f t="shared" si="7"/>
        <v>0</v>
      </c>
      <c r="P15" s="26">
        <v>806.45161289999999</v>
      </c>
      <c r="Q15" s="25">
        <v>4818.8999999999996</v>
      </c>
      <c r="R15" s="26">
        <v>2579.03226</v>
      </c>
      <c r="S15" s="188">
        <f t="shared" si="8"/>
        <v>17301.650000000001</v>
      </c>
      <c r="T15" s="93">
        <f t="shared" si="9"/>
        <v>12159.6774209</v>
      </c>
      <c r="U15" s="25">
        <v>0</v>
      </c>
      <c r="V15" s="26"/>
      <c r="W15" s="95">
        <f t="shared" si="12"/>
        <v>17301.650000000001</v>
      </c>
      <c r="X15" s="98">
        <f t="shared" si="12"/>
        <v>12159.6774209</v>
      </c>
      <c r="Y15" s="29" t="s">
        <v>109</v>
      </c>
      <c r="Z15" s="30">
        <v>0</v>
      </c>
      <c r="AA15" s="31" t="s">
        <v>7</v>
      </c>
      <c r="AB15" s="32"/>
    </row>
    <row r="16" spans="1:28" ht="18.600000000000001" customHeight="1">
      <c r="A16" s="23">
        <f t="shared" si="11"/>
        <v>11</v>
      </c>
      <c r="B16" s="56" t="s">
        <v>9</v>
      </c>
      <c r="C16" s="25">
        <v>7346.85</v>
      </c>
      <c r="D16" s="26">
        <v>6451.6129030000002</v>
      </c>
      <c r="E16" s="25">
        <v>0</v>
      </c>
      <c r="F16" s="27">
        <v>32.258064500000003</v>
      </c>
      <c r="G16" s="28">
        <v>0</v>
      </c>
      <c r="H16" s="27">
        <v>32.258064500000003</v>
      </c>
      <c r="I16" s="28"/>
      <c r="J16" s="27"/>
      <c r="K16" s="25">
        <v>3103.9</v>
      </c>
      <c r="L16" s="26">
        <v>2258.0645159999999</v>
      </c>
      <c r="M16" s="25">
        <v>0</v>
      </c>
      <c r="N16" s="84">
        <v>0</v>
      </c>
      <c r="O16" s="270">
        <f t="shared" si="7"/>
        <v>0</v>
      </c>
      <c r="P16" s="26">
        <v>806.45161289999999</v>
      </c>
      <c r="Q16" s="25">
        <v>1849.15</v>
      </c>
      <c r="R16" s="26">
        <v>2579.03226</v>
      </c>
      <c r="S16" s="188">
        <f t="shared" si="8"/>
        <v>12299.9</v>
      </c>
      <c r="T16" s="93">
        <f t="shared" si="9"/>
        <v>12159.6774209</v>
      </c>
      <c r="U16" s="25">
        <v>0</v>
      </c>
      <c r="V16" s="26"/>
      <c r="W16" s="95">
        <f t="shared" si="12"/>
        <v>12299.9</v>
      </c>
      <c r="X16" s="98">
        <f t="shared" si="12"/>
        <v>12159.6774209</v>
      </c>
      <c r="Y16" s="29" t="s">
        <v>60</v>
      </c>
      <c r="Z16" s="30">
        <v>0</v>
      </c>
      <c r="AA16" s="31" t="s">
        <v>7</v>
      </c>
      <c r="AB16" s="32"/>
    </row>
    <row r="17" spans="1:28" ht="18.600000000000001" customHeight="1">
      <c r="A17" s="33" t="s">
        <v>10</v>
      </c>
      <c r="B17" s="34">
        <f>SUM(B9+1)</f>
        <v>50</v>
      </c>
      <c r="C17" s="35">
        <f>SUM(C10:C16)</f>
        <v>52364.15</v>
      </c>
      <c r="D17" s="85">
        <f t="shared" ref="D17:R17" si="13">SUM(D10:D16)</f>
        <v>45161.290321</v>
      </c>
      <c r="E17" s="35">
        <f t="shared" si="13"/>
        <v>0</v>
      </c>
      <c r="F17" s="85">
        <f t="shared" si="13"/>
        <v>225.80645149999998</v>
      </c>
      <c r="G17" s="35">
        <f t="shared" si="13"/>
        <v>127.6</v>
      </c>
      <c r="H17" s="35">
        <f t="shared" si="13"/>
        <v>225.80645149999998</v>
      </c>
      <c r="I17" s="35">
        <f t="shared" si="13"/>
        <v>0</v>
      </c>
      <c r="J17" s="85">
        <f t="shared" si="13"/>
        <v>0</v>
      </c>
      <c r="K17" s="35">
        <f t="shared" si="13"/>
        <v>20563.5</v>
      </c>
      <c r="L17" s="85">
        <f t="shared" si="13"/>
        <v>15806.451612000001</v>
      </c>
      <c r="M17" s="35">
        <f>SUM(M10:M16)</f>
        <v>1273.5</v>
      </c>
      <c r="N17" s="85">
        <f>SUM(N10:N16)</f>
        <v>12293</v>
      </c>
      <c r="O17" s="85">
        <f t="shared" ref="O17" si="14">SUM(O10:O16)</f>
        <v>13566.5</v>
      </c>
      <c r="P17" s="85">
        <f t="shared" si="13"/>
        <v>5645.1612903000005</v>
      </c>
      <c r="Q17" s="35">
        <f t="shared" si="13"/>
        <v>27306.35</v>
      </c>
      <c r="R17" s="85">
        <f t="shared" si="13"/>
        <v>18053.22582</v>
      </c>
      <c r="S17" s="35">
        <f t="shared" ref="S17:X17" si="15">SUM(S10:S16)</f>
        <v>113928.1</v>
      </c>
      <c r="T17" s="36">
        <f t="shared" si="15"/>
        <v>85117.741946299997</v>
      </c>
      <c r="U17" s="35">
        <f t="shared" si="15"/>
        <v>0</v>
      </c>
      <c r="V17" s="36">
        <f t="shared" si="15"/>
        <v>0</v>
      </c>
      <c r="W17" s="35">
        <f t="shared" si="15"/>
        <v>113928.1</v>
      </c>
      <c r="X17" s="36">
        <f t="shared" si="15"/>
        <v>85117.741946299997</v>
      </c>
      <c r="Y17" s="39" t="s">
        <v>11</v>
      </c>
      <c r="Z17" s="40">
        <f>SUM(Z10:Z16)/7</f>
        <v>1.7142857142857142</v>
      </c>
      <c r="AA17" s="41" t="s">
        <v>7</v>
      </c>
      <c r="AB17" s="42"/>
    </row>
    <row r="18" spans="1:28" ht="18.600000000000001" customHeight="1">
      <c r="A18" s="44">
        <f>SUM(A16+1)</f>
        <v>12</v>
      </c>
      <c r="B18" s="15" t="s">
        <v>12</v>
      </c>
      <c r="C18" s="49">
        <v>6510.65</v>
      </c>
      <c r="D18" s="17">
        <v>6451.6129000000001</v>
      </c>
      <c r="E18" s="49">
        <v>0</v>
      </c>
      <c r="F18" s="18">
        <v>32.258064500000003</v>
      </c>
      <c r="G18" s="19">
        <v>0</v>
      </c>
      <c r="H18" s="18">
        <v>32.258064500000003</v>
      </c>
      <c r="I18" s="19"/>
      <c r="J18" s="18"/>
      <c r="K18" s="16">
        <v>0</v>
      </c>
      <c r="L18" s="17">
        <v>2258.0645159999999</v>
      </c>
      <c r="M18" s="16">
        <v>300.10000000000002</v>
      </c>
      <c r="N18" s="83">
        <v>559</v>
      </c>
      <c r="O18" s="269">
        <f t="shared" ref="O18:O24" si="16">M18+N18</f>
        <v>859.1</v>
      </c>
      <c r="P18" s="17">
        <v>806.45161289999999</v>
      </c>
      <c r="Q18" s="16">
        <v>2536.15</v>
      </c>
      <c r="R18" s="17">
        <v>2579.03226</v>
      </c>
      <c r="S18" s="94">
        <f t="shared" ref="S18:S24" si="17">SUM(C18+E18+G18+I18+K18+O18+Q18)</f>
        <v>9905.9</v>
      </c>
      <c r="T18" s="92">
        <f t="shared" ref="T18:T24" si="18">SUM(D18+F18+H18+J18+L18+P18+R18)</f>
        <v>12159.6774179</v>
      </c>
      <c r="U18" s="16">
        <v>0</v>
      </c>
      <c r="V18" s="17"/>
      <c r="W18" s="113">
        <f t="shared" ref="W18:X24" si="19">SUM(S18+U18)</f>
        <v>9905.9</v>
      </c>
      <c r="X18" s="114">
        <f t="shared" si="19"/>
        <v>12159.6774179</v>
      </c>
      <c r="Y18" s="45" t="s">
        <v>59</v>
      </c>
      <c r="Z18" s="46">
        <v>-3</v>
      </c>
      <c r="AA18" s="21" t="s">
        <v>7</v>
      </c>
      <c r="AB18" s="22"/>
    </row>
    <row r="19" spans="1:28" ht="18.600000000000001" customHeight="1">
      <c r="A19" s="47">
        <f t="shared" ref="A19:A24" si="20">SUM(A18+1)</f>
        <v>13</v>
      </c>
      <c r="B19" s="15" t="s">
        <v>13</v>
      </c>
      <c r="C19" s="16">
        <v>7914.1</v>
      </c>
      <c r="D19" s="17">
        <v>6451.6129000000001</v>
      </c>
      <c r="E19" s="16">
        <v>0</v>
      </c>
      <c r="F19" s="18">
        <v>32.258064500000003</v>
      </c>
      <c r="G19" s="19">
        <v>0</v>
      </c>
      <c r="H19" s="18">
        <v>32.258064500000003</v>
      </c>
      <c r="I19" s="19"/>
      <c r="J19" s="18"/>
      <c r="K19" s="16">
        <v>1404</v>
      </c>
      <c r="L19" s="17">
        <v>2258.0645159999999</v>
      </c>
      <c r="M19" s="16">
        <v>659.9</v>
      </c>
      <c r="N19" s="83">
        <v>1677</v>
      </c>
      <c r="O19" s="269">
        <f t="shared" si="16"/>
        <v>2336.9</v>
      </c>
      <c r="P19" s="17">
        <v>806.45161289999999</v>
      </c>
      <c r="Q19" s="16">
        <v>3021.8</v>
      </c>
      <c r="R19" s="17">
        <v>2579.03226</v>
      </c>
      <c r="S19" s="94">
        <f t="shared" si="17"/>
        <v>14676.8</v>
      </c>
      <c r="T19" s="92">
        <f t="shared" si="18"/>
        <v>12159.6774179</v>
      </c>
      <c r="U19" s="16">
        <v>0</v>
      </c>
      <c r="V19" s="17"/>
      <c r="W19" s="113">
        <f t="shared" si="19"/>
        <v>14676.8</v>
      </c>
      <c r="X19" s="114">
        <f t="shared" si="19"/>
        <v>12159.6774179</v>
      </c>
      <c r="Y19" s="45" t="s">
        <v>59</v>
      </c>
      <c r="Z19" s="46">
        <v>-3</v>
      </c>
      <c r="AA19" s="21" t="s">
        <v>7</v>
      </c>
      <c r="AB19" s="22"/>
    </row>
    <row r="20" spans="1:28" ht="18.600000000000001" customHeight="1">
      <c r="A20" s="47">
        <f t="shared" si="20"/>
        <v>14</v>
      </c>
      <c r="B20" s="15" t="s">
        <v>14</v>
      </c>
      <c r="C20" s="16">
        <v>7114.75</v>
      </c>
      <c r="D20" s="17">
        <v>6451.6129000000001</v>
      </c>
      <c r="E20" s="16">
        <v>0</v>
      </c>
      <c r="F20" s="18">
        <v>32.258064500000003</v>
      </c>
      <c r="G20" s="19">
        <v>0</v>
      </c>
      <c r="H20" s="18">
        <v>32.258064500000003</v>
      </c>
      <c r="I20" s="19"/>
      <c r="J20" s="18"/>
      <c r="K20" s="16">
        <v>0</v>
      </c>
      <c r="L20" s="17">
        <v>2258.0645159999999</v>
      </c>
      <c r="M20" s="16">
        <v>0</v>
      </c>
      <c r="N20" s="83">
        <v>0</v>
      </c>
      <c r="O20" s="269">
        <f t="shared" si="16"/>
        <v>0</v>
      </c>
      <c r="P20" s="17">
        <v>806.45161289999999</v>
      </c>
      <c r="Q20" s="16">
        <v>1835.4</v>
      </c>
      <c r="R20" s="17">
        <v>2579.03226</v>
      </c>
      <c r="S20" s="94">
        <f t="shared" si="17"/>
        <v>8950.15</v>
      </c>
      <c r="T20" s="92">
        <f t="shared" si="18"/>
        <v>12159.6774179</v>
      </c>
      <c r="U20" s="16">
        <v>0</v>
      </c>
      <c r="V20" s="17"/>
      <c r="W20" s="113">
        <f t="shared" si="19"/>
        <v>8950.15</v>
      </c>
      <c r="X20" s="114">
        <f t="shared" si="19"/>
        <v>12159.6774179</v>
      </c>
      <c r="Y20" s="45" t="s">
        <v>59</v>
      </c>
      <c r="Z20" s="46">
        <v>3</v>
      </c>
      <c r="AA20" s="21" t="s">
        <v>7</v>
      </c>
      <c r="AB20" s="22"/>
    </row>
    <row r="21" spans="1:28" ht="18.600000000000001" customHeight="1">
      <c r="A21" s="47">
        <f t="shared" si="20"/>
        <v>15</v>
      </c>
      <c r="B21" s="15" t="s">
        <v>15</v>
      </c>
      <c r="C21" s="16">
        <v>7986.2</v>
      </c>
      <c r="D21" s="17">
        <v>6451.6129000000001</v>
      </c>
      <c r="E21" s="16">
        <v>0</v>
      </c>
      <c r="F21" s="18">
        <v>32.258064500000003</v>
      </c>
      <c r="G21" s="19">
        <v>0</v>
      </c>
      <c r="H21" s="18">
        <v>32.258064500000003</v>
      </c>
      <c r="I21" s="19"/>
      <c r="J21" s="18"/>
      <c r="K21" s="16">
        <v>14547.5</v>
      </c>
      <c r="L21" s="17">
        <v>2258.0645159999999</v>
      </c>
      <c r="M21" s="16">
        <v>138.9</v>
      </c>
      <c r="N21" s="83">
        <v>3472.2</v>
      </c>
      <c r="O21" s="269">
        <f t="shared" si="16"/>
        <v>3611.1</v>
      </c>
      <c r="P21" s="17">
        <v>806.45161289999999</v>
      </c>
      <c r="Q21" s="16">
        <v>3100.3</v>
      </c>
      <c r="R21" s="17">
        <v>2579.03226</v>
      </c>
      <c r="S21" s="94">
        <f t="shared" si="17"/>
        <v>29245.1</v>
      </c>
      <c r="T21" s="92">
        <f t="shared" si="18"/>
        <v>12159.6774179</v>
      </c>
      <c r="U21" s="16">
        <v>0</v>
      </c>
      <c r="V21" s="17"/>
      <c r="W21" s="113">
        <f t="shared" si="19"/>
        <v>29245.1</v>
      </c>
      <c r="X21" s="114">
        <f t="shared" si="19"/>
        <v>12159.6774179</v>
      </c>
      <c r="Y21" s="45" t="s">
        <v>59</v>
      </c>
      <c r="Z21" s="46">
        <v>3</v>
      </c>
      <c r="AA21" s="21" t="s">
        <v>7</v>
      </c>
      <c r="AB21" s="22"/>
    </row>
    <row r="22" spans="1:28" ht="18.600000000000001" customHeight="1">
      <c r="A22" s="47">
        <f t="shared" si="20"/>
        <v>16</v>
      </c>
      <c r="B22" s="15" t="s">
        <v>6</v>
      </c>
      <c r="C22" s="16">
        <v>12971.75</v>
      </c>
      <c r="D22" s="17">
        <v>6451.6129000000001</v>
      </c>
      <c r="E22" s="16">
        <v>0</v>
      </c>
      <c r="F22" s="18">
        <v>32.258064500000003</v>
      </c>
      <c r="G22" s="19">
        <v>0</v>
      </c>
      <c r="H22" s="18">
        <v>32.258064500000003</v>
      </c>
      <c r="I22" s="19"/>
      <c r="J22" s="18"/>
      <c r="K22" s="16">
        <v>9533.2000000000007</v>
      </c>
      <c r="L22" s="17">
        <v>2258.0645159999999</v>
      </c>
      <c r="M22" s="16">
        <v>0</v>
      </c>
      <c r="N22" s="83">
        <v>0</v>
      </c>
      <c r="O22" s="269">
        <f t="shared" si="16"/>
        <v>0</v>
      </c>
      <c r="P22" s="17">
        <v>806.45161289999999</v>
      </c>
      <c r="Q22" s="16">
        <v>4559.8500000000004</v>
      </c>
      <c r="R22" s="17">
        <v>2579.03226</v>
      </c>
      <c r="S22" s="94">
        <f t="shared" si="17"/>
        <v>27064.800000000003</v>
      </c>
      <c r="T22" s="92">
        <f t="shared" si="18"/>
        <v>12159.6774179</v>
      </c>
      <c r="U22" s="16">
        <v>0</v>
      </c>
      <c r="V22" s="17"/>
      <c r="W22" s="113">
        <f t="shared" si="19"/>
        <v>27064.800000000003</v>
      </c>
      <c r="X22" s="114">
        <f t="shared" si="19"/>
        <v>12159.6774179</v>
      </c>
      <c r="Y22" s="45" t="s">
        <v>59</v>
      </c>
      <c r="Z22" s="46">
        <v>-2</v>
      </c>
      <c r="AA22" s="21" t="s">
        <v>7</v>
      </c>
      <c r="AB22" s="22"/>
    </row>
    <row r="23" spans="1:28" s="43" customFormat="1" ht="18.600000000000001" customHeight="1">
      <c r="A23" s="23">
        <f t="shared" si="20"/>
        <v>17</v>
      </c>
      <c r="B23" s="24" t="s">
        <v>8</v>
      </c>
      <c r="C23" s="25">
        <v>9243.5</v>
      </c>
      <c r="D23" s="26">
        <v>6451.6129000000001</v>
      </c>
      <c r="E23" s="25">
        <v>0</v>
      </c>
      <c r="F23" s="27">
        <v>32.258064500000003</v>
      </c>
      <c r="G23" s="28">
        <v>0</v>
      </c>
      <c r="H23" s="27">
        <v>32.258064500000003</v>
      </c>
      <c r="I23" s="28"/>
      <c r="J23" s="27"/>
      <c r="K23" s="25">
        <v>2500</v>
      </c>
      <c r="L23" s="26">
        <v>2258.0645159999999</v>
      </c>
      <c r="M23" s="25">
        <v>0</v>
      </c>
      <c r="N23" s="84">
        <v>0</v>
      </c>
      <c r="O23" s="270">
        <f t="shared" si="16"/>
        <v>0</v>
      </c>
      <c r="P23" s="26">
        <v>806.45161289999999</v>
      </c>
      <c r="Q23" s="25">
        <v>5121.8</v>
      </c>
      <c r="R23" s="26">
        <v>2579.03226</v>
      </c>
      <c r="S23" s="188">
        <f t="shared" si="17"/>
        <v>16865.3</v>
      </c>
      <c r="T23" s="93">
        <f t="shared" si="18"/>
        <v>12159.6774179</v>
      </c>
      <c r="U23" s="25">
        <v>0</v>
      </c>
      <c r="V23" s="26"/>
      <c r="W23" s="95">
        <f t="shared" si="19"/>
        <v>16865.3</v>
      </c>
      <c r="X23" s="98">
        <f t="shared" si="19"/>
        <v>12159.6774179</v>
      </c>
      <c r="Y23" s="29" t="s">
        <v>89</v>
      </c>
      <c r="Z23" s="30">
        <v>-2</v>
      </c>
      <c r="AA23" s="31" t="s">
        <v>7</v>
      </c>
      <c r="AB23" s="32"/>
    </row>
    <row r="24" spans="1:28" ht="18.600000000000001" customHeight="1">
      <c r="A24" s="23">
        <f t="shared" si="20"/>
        <v>18</v>
      </c>
      <c r="B24" s="24" t="s">
        <v>9</v>
      </c>
      <c r="C24" s="25">
        <v>5637.05</v>
      </c>
      <c r="D24" s="26">
        <v>6451.6129000000001</v>
      </c>
      <c r="E24" s="25">
        <v>0</v>
      </c>
      <c r="F24" s="27">
        <v>32.258064500000003</v>
      </c>
      <c r="G24" s="28">
        <v>0</v>
      </c>
      <c r="H24" s="27">
        <v>32.258064500000003</v>
      </c>
      <c r="I24" s="28"/>
      <c r="J24" s="27"/>
      <c r="K24" s="25">
        <v>1300</v>
      </c>
      <c r="L24" s="26">
        <v>2258.0645159999999</v>
      </c>
      <c r="M24" s="25">
        <v>0</v>
      </c>
      <c r="N24" s="84">
        <v>0</v>
      </c>
      <c r="O24" s="270">
        <f t="shared" si="16"/>
        <v>0</v>
      </c>
      <c r="P24" s="26">
        <v>806.45161289999999</v>
      </c>
      <c r="Q24" s="25">
        <v>2012.45</v>
      </c>
      <c r="R24" s="26">
        <v>2579.03226</v>
      </c>
      <c r="S24" s="188">
        <f t="shared" si="17"/>
        <v>8949.5</v>
      </c>
      <c r="T24" s="93">
        <f t="shared" si="18"/>
        <v>12159.6774179</v>
      </c>
      <c r="U24" s="25">
        <v>0</v>
      </c>
      <c r="V24" s="26"/>
      <c r="W24" s="95">
        <f t="shared" si="19"/>
        <v>8949.5</v>
      </c>
      <c r="X24" s="98">
        <f t="shared" si="19"/>
        <v>12159.6774179</v>
      </c>
      <c r="Y24" s="29" t="s">
        <v>89</v>
      </c>
      <c r="Z24" s="30">
        <v>1</v>
      </c>
      <c r="AA24" s="31" t="s">
        <v>7</v>
      </c>
      <c r="AB24" s="32" t="s">
        <v>110</v>
      </c>
    </row>
    <row r="25" spans="1:28" ht="18.600000000000001" customHeight="1">
      <c r="A25" s="33" t="s">
        <v>10</v>
      </c>
      <c r="B25" s="34">
        <f>SUM(B17+1)</f>
        <v>51</v>
      </c>
      <c r="C25" s="35">
        <f>SUM(C18:C24)</f>
        <v>57378</v>
      </c>
      <c r="D25" s="85">
        <f t="shared" ref="D25:R25" si="21">SUM(D18:D24)</f>
        <v>45161.290300000001</v>
      </c>
      <c r="E25" s="35">
        <f t="shared" si="21"/>
        <v>0</v>
      </c>
      <c r="F25" s="85">
        <f t="shared" si="21"/>
        <v>225.80645149999998</v>
      </c>
      <c r="G25" s="35">
        <f t="shared" si="21"/>
        <v>0</v>
      </c>
      <c r="H25" s="85">
        <f t="shared" si="21"/>
        <v>225.80645149999998</v>
      </c>
      <c r="I25" s="35">
        <f t="shared" si="21"/>
        <v>0</v>
      </c>
      <c r="J25" s="85">
        <f t="shared" si="21"/>
        <v>0</v>
      </c>
      <c r="K25" s="35">
        <f t="shared" si="21"/>
        <v>29284.7</v>
      </c>
      <c r="L25" s="35">
        <f t="shared" si="21"/>
        <v>15806.451612000001</v>
      </c>
      <c r="M25" s="35">
        <f>SUM(M18:M24)</f>
        <v>1098.9000000000001</v>
      </c>
      <c r="N25" s="85">
        <f t="shared" ref="N25" si="22">SUM(N18:N24)</f>
        <v>5708.2</v>
      </c>
      <c r="O25" s="85">
        <f t="shared" ref="O25" si="23">SUM(O18:O24)</f>
        <v>6807.1</v>
      </c>
      <c r="P25" s="85">
        <f t="shared" si="21"/>
        <v>5645.1612903000005</v>
      </c>
      <c r="Q25" s="35">
        <f t="shared" si="21"/>
        <v>22187.750000000004</v>
      </c>
      <c r="R25" s="85">
        <f t="shared" si="21"/>
        <v>18053.22582</v>
      </c>
      <c r="S25" s="35">
        <f t="shared" ref="S25:X25" si="24">SUM(S18:S24)</f>
        <v>115657.55</v>
      </c>
      <c r="T25" s="36">
        <f t="shared" si="24"/>
        <v>85117.741925300012</v>
      </c>
      <c r="U25" s="35">
        <f t="shared" si="24"/>
        <v>0</v>
      </c>
      <c r="V25" s="36">
        <f t="shared" si="24"/>
        <v>0</v>
      </c>
      <c r="W25" s="35">
        <f t="shared" si="24"/>
        <v>115657.55</v>
      </c>
      <c r="X25" s="36">
        <f t="shared" si="24"/>
        <v>85117.741925300012</v>
      </c>
      <c r="Y25" s="39" t="s">
        <v>11</v>
      </c>
      <c r="Z25" s="40">
        <f>SUM(Z18:Z24)/7</f>
        <v>-0.42857142857142855</v>
      </c>
      <c r="AA25" s="41" t="s">
        <v>7</v>
      </c>
      <c r="AB25" s="42"/>
    </row>
    <row r="26" spans="1:28" ht="18.600000000000001" customHeight="1">
      <c r="A26" s="44">
        <f>SUM(A24+1)</f>
        <v>19</v>
      </c>
      <c r="B26" s="15" t="s">
        <v>12</v>
      </c>
      <c r="C26" s="16">
        <v>4204.8500000000004</v>
      </c>
      <c r="D26" s="17">
        <v>6451.6129000000001</v>
      </c>
      <c r="E26" s="16">
        <v>0</v>
      </c>
      <c r="F26" s="18">
        <v>32.258064500000003</v>
      </c>
      <c r="G26" s="19">
        <v>0</v>
      </c>
      <c r="H26" s="18">
        <v>32.258064500000003</v>
      </c>
      <c r="I26" s="19"/>
      <c r="J26" s="18"/>
      <c r="K26" s="16">
        <v>0</v>
      </c>
      <c r="L26" s="17">
        <v>2258.0645159999999</v>
      </c>
      <c r="M26" s="16">
        <v>0</v>
      </c>
      <c r="N26" s="83">
        <v>0</v>
      </c>
      <c r="O26" s="269">
        <f t="shared" ref="O26:O32" si="25">M26+N26</f>
        <v>0</v>
      </c>
      <c r="P26" s="17">
        <v>806.45161289999999</v>
      </c>
      <c r="Q26" s="16">
        <v>668.8</v>
      </c>
      <c r="R26" s="17">
        <v>2579.03226</v>
      </c>
      <c r="S26" s="94">
        <f t="shared" ref="S26:S32" si="26">SUM(C26+E26+G26+I26+K26+O26+Q26)</f>
        <v>4873.6500000000005</v>
      </c>
      <c r="T26" s="92">
        <f t="shared" ref="T26:T32" si="27">SUM(D26+F26+H26+J26+L26+P26+R26)</f>
        <v>12159.6774179</v>
      </c>
      <c r="U26" s="16">
        <v>0</v>
      </c>
      <c r="V26" s="17"/>
      <c r="W26" s="113">
        <f t="shared" ref="W26:X32" si="28">SUM(S26+U26)</f>
        <v>4873.6500000000005</v>
      </c>
      <c r="X26" s="114">
        <f t="shared" si="28"/>
        <v>12159.6774179</v>
      </c>
      <c r="Y26" s="50" t="s">
        <v>59</v>
      </c>
      <c r="Z26" s="51">
        <v>3</v>
      </c>
      <c r="AA26" s="21" t="s">
        <v>7</v>
      </c>
      <c r="AB26" s="22"/>
    </row>
    <row r="27" spans="1:28" ht="18.600000000000001" customHeight="1">
      <c r="A27" s="47">
        <f t="shared" ref="A27:A32" si="29">SUM(A26+1)</f>
        <v>20</v>
      </c>
      <c r="B27" s="15" t="s">
        <v>13</v>
      </c>
      <c r="C27" s="16">
        <v>7869.3</v>
      </c>
      <c r="D27" s="17">
        <v>6451.6129000000001</v>
      </c>
      <c r="E27" s="16">
        <v>0</v>
      </c>
      <c r="F27" s="18">
        <v>32.258064500000003</v>
      </c>
      <c r="G27" s="19">
        <v>0</v>
      </c>
      <c r="H27" s="18">
        <v>32.258064500000003</v>
      </c>
      <c r="I27" s="19"/>
      <c r="J27" s="18"/>
      <c r="K27" s="16">
        <v>0</v>
      </c>
      <c r="L27" s="17">
        <v>2258.0645159999999</v>
      </c>
      <c r="M27" s="16">
        <v>0</v>
      </c>
      <c r="N27" s="83">
        <v>0</v>
      </c>
      <c r="O27" s="269">
        <f t="shared" si="25"/>
        <v>0</v>
      </c>
      <c r="P27" s="17">
        <v>806.45161289999999</v>
      </c>
      <c r="Q27" s="16">
        <v>1010.4</v>
      </c>
      <c r="R27" s="17">
        <v>2579.03226</v>
      </c>
      <c r="S27" s="94">
        <f t="shared" si="26"/>
        <v>8879.7000000000007</v>
      </c>
      <c r="T27" s="92">
        <f t="shared" si="27"/>
        <v>12159.6774179</v>
      </c>
      <c r="U27" s="16">
        <v>0</v>
      </c>
      <c r="V27" s="17"/>
      <c r="W27" s="113">
        <f t="shared" si="28"/>
        <v>8879.7000000000007</v>
      </c>
      <c r="X27" s="114">
        <f t="shared" si="28"/>
        <v>12159.6774179</v>
      </c>
      <c r="Y27" s="50" t="s">
        <v>68</v>
      </c>
      <c r="Z27" s="46">
        <v>5</v>
      </c>
      <c r="AA27" s="21" t="s">
        <v>7</v>
      </c>
      <c r="AB27" s="22"/>
    </row>
    <row r="28" spans="1:28" ht="18.600000000000001" customHeight="1">
      <c r="A28" s="47">
        <f t="shared" si="29"/>
        <v>21</v>
      </c>
      <c r="B28" s="15" t="s">
        <v>14</v>
      </c>
      <c r="C28" s="16">
        <v>6300.8</v>
      </c>
      <c r="D28" s="17">
        <v>6451.6129000000001</v>
      </c>
      <c r="E28" s="16">
        <v>0</v>
      </c>
      <c r="F28" s="18">
        <v>32.258064500000003</v>
      </c>
      <c r="G28" s="19">
        <v>0</v>
      </c>
      <c r="H28" s="18">
        <v>32.258064500000003</v>
      </c>
      <c r="I28" s="19"/>
      <c r="J28" s="18"/>
      <c r="K28" s="16">
        <v>0</v>
      </c>
      <c r="L28" s="17">
        <v>2258.0645159999999</v>
      </c>
      <c r="M28" s="16">
        <v>0</v>
      </c>
      <c r="N28" s="83">
        <v>150</v>
      </c>
      <c r="O28" s="269">
        <f t="shared" si="25"/>
        <v>150</v>
      </c>
      <c r="P28" s="17">
        <v>806.45161289999999</v>
      </c>
      <c r="Q28" s="16">
        <v>574.75</v>
      </c>
      <c r="R28" s="17">
        <v>2579.03226</v>
      </c>
      <c r="S28" s="94">
        <f t="shared" si="26"/>
        <v>7025.55</v>
      </c>
      <c r="T28" s="92">
        <f t="shared" si="27"/>
        <v>12159.6774179</v>
      </c>
      <c r="U28" s="16">
        <v>0</v>
      </c>
      <c r="V28" s="17"/>
      <c r="W28" s="113">
        <f t="shared" si="28"/>
        <v>7025.55</v>
      </c>
      <c r="X28" s="114">
        <f t="shared" si="28"/>
        <v>12159.6774179</v>
      </c>
      <c r="Y28" s="50" t="s">
        <v>62</v>
      </c>
      <c r="Z28" s="46">
        <v>7</v>
      </c>
      <c r="AA28" s="21" t="s">
        <v>7</v>
      </c>
      <c r="AB28" s="22"/>
    </row>
    <row r="29" spans="1:28" ht="18.600000000000001" customHeight="1">
      <c r="A29" s="47">
        <f t="shared" si="29"/>
        <v>22</v>
      </c>
      <c r="B29" s="15" t="s">
        <v>15</v>
      </c>
      <c r="C29" s="16">
        <v>5585</v>
      </c>
      <c r="D29" s="17">
        <v>6451.6129000000001</v>
      </c>
      <c r="E29" s="16">
        <v>0</v>
      </c>
      <c r="F29" s="18">
        <v>32.258064500000003</v>
      </c>
      <c r="G29" s="19">
        <v>0</v>
      </c>
      <c r="H29" s="18">
        <v>32.258064500000003</v>
      </c>
      <c r="I29" s="19"/>
      <c r="J29" s="18"/>
      <c r="K29" s="16">
        <v>2745.9</v>
      </c>
      <c r="L29" s="17">
        <v>2258.0645159999999</v>
      </c>
      <c r="M29" s="16">
        <v>0</v>
      </c>
      <c r="N29" s="83">
        <v>0</v>
      </c>
      <c r="O29" s="269">
        <f t="shared" si="25"/>
        <v>0</v>
      </c>
      <c r="P29" s="17">
        <v>806.45161289999999</v>
      </c>
      <c r="Q29" s="16">
        <v>872.6</v>
      </c>
      <c r="R29" s="17">
        <v>2579.03226</v>
      </c>
      <c r="S29" s="94">
        <f t="shared" si="26"/>
        <v>9203.5</v>
      </c>
      <c r="T29" s="92">
        <f t="shared" si="27"/>
        <v>12159.6774179</v>
      </c>
      <c r="U29" s="16">
        <v>0</v>
      </c>
      <c r="V29" s="17"/>
      <c r="W29" s="113">
        <f t="shared" si="28"/>
        <v>9203.5</v>
      </c>
      <c r="X29" s="114">
        <f t="shared" si="28"/>
        <v>12159.6774179</v>
      </c>
      <c r="Y29" s="50" t="s">
        <v>59</v>
      </c>
      <c r="Z29" s="46">
        <v>5</v>
      </c>
      <c r="AA29" s="21" t="s">
        <v>7</v>
      </c>
      <c r="AB29" s="22"/>
    </row>
    <row r="30" spans="1:28" ht="18.600000000000001" customHeight="1">
      <c r="A30" s="47">
        <f t="shared" si="29"/>
        <v>23</v>
      </c>
      <c r="B30" s="15" t="s">
        <v>6</v>
      </c>
      <c r="C30" s="16">
        <v>4358.6000000000004</v>
      </c>
      <c r="D30" s="17">
        <v>6451.6129000000001</v>
      </c>
      <c r="E30" s="16">
        <v>0</v>
      </c>
      <c r="F30" s="18">
        <v>32.258064500000003</v>
      </c>
      <c r="G30" s="19">
        <v>0</v>
      </c>
      <c r="H30" s="18">
        <v>32.258064500000003</v>
      </c>
      <c r="I30" s="19"/>
      <c r="J30" s="18"/>
      <c r="K30" s="16">
        <v>4939.8999999999996</v>
      </c>
      <c r="L30" s="17">
        <v>2258.0645159999999</v>
      </c>
      <c r="M30" s="16">
        <v>0</v>
      </c>
      <c r="N30" s="83">
        <v>0</v>
      </c>
      <c r="O30" s="269">
        <f t="shared" si="25"/>
        <v>0</v>
      </c>
      <c r="P30" s="17">
        <v>806.45161289999999</v>
      </c>
      <c r="Q30" s="16">
        <v>849</v>
      </c>
      <c r="R30" s="17">
        <v>2579.03226</v>
      </c>
      <c r="S30" s="94">
        <f t="shared" si="26"/>
        <v>10147.5</v>
      </c>
      <c r="T30" s="92">
        <f t="shared" si="27"/>
        <v>12159.6774179</v>
      </c>
      <c r="U30" s="16">
        <v>0</v>
      </c>
      <c r="V30" s="17"/>
      <c r="W30" s="113">
        <f t="shared" si="28"/>
        <v>10147.5</v>
      </c>
      <c r="X30" s="114">
        <f t="shared" si="28"/>
        <v>12159.6774179</v>
      </c>
      <c r="Y30" s="45" t="s">
        <v>62</v>
      </c>
      <c r="Z30" s="46">
        <v>10</v>
      </c>
      <c r="AA30" s="21" t="s">
        <v>7</v>
      </c>
      <c r="AB30" s="22"/>
    </row>
    <row r="31" spans="1:28" ht="18.600000000000001" customHeight="1">
      <c r="A31" s="23">
        <f t="shared" si="29"/>
        <v>24</v>
      </c>
      <c r="B31" s="24" t="s">
        <v>8</v>
      </c>
      <c r="C31" s="25">
        <v>0</v>
      </c>
      <c r="D31" s="26">
        <v>6451.6129000000001</v>
      </c>
      <c r="E31" s="25">
        <v>0</v>
      </c>
      <c r="F31" s="27">
        <v>32.258064500000003</v>
      </c>
      <c r="G31" s="28">
        <v>0</v>
      </c>
      <c r="H31" s="27">
        <v>32.258064500000003</v>
      </c>
      <c r="I31" s="28"/>
      <c r="J31" s="27"/>
      <c r="K31" s="25">
        <v>0</v>
      </c>
      <c r="L31" s="26">
        <v>2258.0645159999999</v>
      </c>
      <c r="M31" s="25">
        <v>0</v>
      </c>
      <c r="N31" s="84">
        <v>0</v>
      </c>
      <c r="O31" s="270">
        <f t="shared" si="25"/>
        <v>0</v>
      </c>
      <c r="P31" s="26">
        <v>806.45161289999999</v>
      </c>
      <c r="Q31" s="25">
        <v>2656.2</v>
      </c>
      <c r="R31" s="26">
        <v>2579.03226</v>
      </c>
      <c r="S31" s="188">
        <f t="shared" si="26"/>
        <v>2656.2</v>
      </c>
      <c r="T31" s="93">
        <f t="shared" si="27"/>
        <v>12159.6774179</v>
      </c>
      <c r="U31" s="25">
        <v>0</v>
      </c>
      <c r="V31" s="26"/>
      <c r="W31" s="95">
        <f t="shared" si="28"/>
        <v>2656.2</v>
      </c>
      <c r="X31" s="98">
        <f t="shared" si="28"/>
        <v>12159.6774179</v>
      </c>
      <c r="Y31" s="29" t="s">
        <v>62</v>
      </c>
      <c r="Z31" s="30">
        <v>10</v>
      </c>
      <c r="AA31" s="31" t="s">
        <v>7</v>
      </c>
      <c r="AB31" s="32" t="s">
        <v>111</v>
      </c>
    </row>
    <row r="32" spans="1:28" ht="18.600000000000001" customHeight="1">
      <c r="A32" s="23">
        <f t="shared" si="29"/>
        <v>25</v>
      </c>
      <c r="B32" s="24" t="s">
        <v>9</v>
      </c>
      <c r="C32" s="25">
        <v>13269.5</v>
      </c>
      <c r="D32" s="26">
        <v>6451.6129000000001</v>
      </c>
      <c r="E32" s="25">
        <v>0</v>
      </c>
      <c r="F32" s="27">
        <v>32.258064500000003</v>
      </c>
      <c r="G32" s="28">
        <v>0</v>
      </c>
      <c r="H32" s="27">
        <v>32.258064500000003</v>
      </c>
      <c r="I32" s="28"/>
      <c r="J32" s="27"/>
      <c r="K32" s="25">
        <v>7195.55</v>
      </c>
      <c r="L32" s="26">
        <v>2258.0645159999999</v>
      </c>
      <c r="M32" s="25">
        <v>0</v>
      </c>
      <c r="N32" s="84">
        <v>0</v>
      </c>
      <c r="O32" s="270">
        <f t="shared" si="25"/>
        <v>0</v>
      </c>
      <c r="P32" s="26">
        <v>806.45161289999999</v>
      </c>
      <c r="Q32" s="25">
        <v>3066.3</v>
      </c>
      <c r="R32" s="26">
        <v>2579.03226</v>
      </c>
      <c r="S32" s="188">
        <f t="shared" si="26"/>
        <v>23531.35</v>
      </c>
      <c r="T32" s="93">
        <f t="shared" si="27"/>
        <v>12159.6774179</v>
      </c>
      <c r="U32" s="25">
        <v>0</v>
      </c>
      <c r="V32" s="26"/>
      <c r="W32" s="95">
        <f t="shared" si="28"/>
        <v>23531.35</v>
      </c>
      <c r="X32" s="98">
        <f t="shared" si="28"/>
        <v>12159.6774179</v>
      </c>
      <c r="Y32" s="29" t="s">
        <v>59</v>
      </c>
      <c r="Z32" s="30">
        <v>10</v>
      </c>
      <c r="AA32" s="31" t="s">
        <v>7</v>
      </c>
      <c r="AB32" s="32"/>
    </row>
    <row r="33" spans="1:28" ht="18.600000000000001" customHeight="1">
      <c r="A33" s="33" t="s">
        <v>10</v>
      </c>
      <c r="B33" s="34">
        <f>SUM(B25+1)</f>
        <v>52</v>
      </c>
      <c r="C33" s="35">
        <f>SUM(C26:C32)</f>
        <v>41588.050000000003</v>
      </c>
      <c r="D33" s="85">
        <f t="shared" ref="D33:R33" si="30">SUM(D26:D32)</f>
        <v>45161.290300000001</v>
      </c>
      <c r="E33" s="35">
        <f t="shared" si="30"/>
        <v>0</v>
      </c>
      <c r="F33" s="85">
        <f t="shared" si="30"/>
        <v>225.80645149999998</v>
      </c>
      <c r="G33" s="35">
        <f t="shared" si="30"/>
        <v>0</v>
      </c>
      <c r="H33" s="85">
        <f t="shared" si="30"/>
        <v>225.80645149999998</v>
      </c>
      <c r="I33" s="35">
        <f t="shared" si="30"/>
        <v>0</v>
      </c>
      <c r="J33" s="85">
        <f t="shared" si="30"/>
        <v>0</v>
      </c>
      <c r="K33" s="35">
        <f t="shared" si="30"/>
        <v>14881.349999999999</v>
      </c>
      <c r="L33" s="85">
        <f t="shared" si="30"/>
        <v>15806.451612000001</v>
      </c>
      <c r="M33" s="35">
        <f t="shared" si="30"/>
        <v>0</v>
      </c>
      <c r="N33" s="85">
        <f t="shared" ref="N33" si="31">SUM(N26:N32)</f>
        <v>150</v>
      </c>
      <c r="O33" s="85">
        <f t="shared" ref="O33" si="32">SUM(O26:O32)</f>
        <v>150</v>
      </c>
      <c r="P33" s="35">
        <f t="shared" si="30"/>
        <v>5645.1612903000005</v>
      </c>
      <c r="Q33" s="35">
        <f t="shared" si="30"/>
        <v>9698.0499999999993</v>
      </c>
      <c r="R33" s="85">
        <f t="shared" si="30"/>
        <v>18053.22582</v>
      </c>
      <c r="S33" s="35">
        <f t="shared" ref="S33:X33" si="33">SUM(S26:S32)</f>
        <v>66317.45</v>
      </c>
      <c r="T33" s="36">
        <f t="shared" si="33"/>
        <v>85117.741925300012</v>
      </c>
      <c r="U33" s="35">
        <f t="shared" si="33"/>
        <v>0</v>
      </c>
      <c r="V33" s="36">
        <f t="shared" si="33"/>
        <v>0</v>
      </c>
      <c r="W33" s="35">
        <f t="shared" si="33"/>
        <v>66317.45</v>
      </c>
      <c r="X33" s="36">
        <f t="shared" si="33"/>
        <v>85117.741925300012</v>
      </c>
      <c r="Y33" s="39" t="s">
        <v>11</v>
      </c>
      <c r="Z33" s="40">
        <f>SUM(Z26:Z32)/7</f>
        <v>7.1428571428571432</v>
      </c>
      <c r="AA33" s="41" t="s">
        <v>7</v>
      </c>
      <c r="AB33" s="42"/>
    </row>
    <row r="34" spans="1:28" ht="18.600000000000001" customHeight="1">
      <c r="A34" s="47">
        <f>SUM(A32+1)</f>
        <v>26</v>
      </c>
      <c r="B34" s="15" t="s">
        <v>12</v>
      </c>
      <c r="C34" s="16">
        <v>13859.95</v>
      </c>
      <c r="D34" s="17">
        <v>6451.6129000000001</v>
      </c>
      <c r="E34" s="16">
        <v>0</v>
      </c>
      <c r="F34" s="18">
        <v>32.258064500000003</v>
      </c>
      <c r="G34" s="19">
        <v>0</v>
      </c>
      <c r="H34" s="18">
        <v>32.258064500000003</v>
      </c>
      <c r="I34" s="19"/>
      <c r="J34" s="18"/>
      <c r="K34" s="16">
        <v>1491.6</v>
      </c>
      <c r="L34" s="17">
        <v>2258.0645159999999</v>
      </c>
      <c r="M34" s="16">
        <v>0</v>
      </c>
      <c r="N34" s="83">
        <v>0</v>
      </c>
      <c r="O34" s="269">
        <f t="shared" ref="O34:O39" si="34">M34+N34</f>
        <v>0</v>
      </c>
      <c r="P34" s="17">
        <v>806.45161289999999</v>
      </c>
      <c r="Q34" s="16">
        <v>1102.6500000000001</v>
      </c>
      <c r="R34" s="17">
        <v>2579.03226</v>
      </c>
      <c r="S34" s="94">
        <f t="shared" ref="S34:S39" si="35">SUM(C34+E34+G34+I34+K34+O34+Q34)</f>
        <v>16454.2</v>
      </c>
      <c r="T34" s="92">
        <f t="shared" ref="T34:T39" si="36">SUM(D34+F34+H34+J34+L34+P34+R34)</f>
        <v>12159.6774179</v>
      </c>
      <c r="U34" s="16">
        <v>0</v>
      </c>
      <c r="V34" s="17"/>
      <c r="W34" s="113">
        <f t="shared" ref="W34:X39" si="37">SUM(S34+U34)</f>
        <v>16454.2</v>
      </c>
      <c r="X34" s="114">
        <f t="shared" si="37"/>
        <v>12159.6774179</v>
      </c>
      <c r="Y34" s="45" t="s">
        <v>106</v>
      </c>
      <c r="Z34" s="46">
        <v>11</v>
      </c>
      <c r="AA34" s="21" t="s">
        <v>7</v>
      </c>
      <c r="AB34" s="22"/>
    </row>
    <row r="35" spans="1:28" ht="18.600000000000001" customHeight="1">
      <c r="A35" s="47">
        <f>SUM(A34+1)</f>
        <v>27</v>
      </c>
      <c r="B35" s="15" t="s">
        <v>13</v>
      </c>
      <c r="C35" s="16">
        <v>8055.1</v>
      </c>
      <c r="D35" s="17">
        <v>6451.6129000000001</v>
      </c>
      <c r="E35" s="16">
        <v>0</v>
      </c>
      <c r="F35" s="18">
        <v>32.258064500000003</v>
      </c>
      <c r="G35" s="19">
        <v>11.6</v>
      </c>
      <c r="H35" s="18">
        <v>32.258064500000003</v>
      </c>
      <c r="I35" s="19"/>
      <c r="J35" s="18"/>
      <c r="K35" s="16">
        <v>0</v>
      </c>
      <c r="L35" s="17">
        <v>2258.0645159999999</v>
      </c>
      <c r="M35" s="16">
        <v>0</v>
      </c>
      <c r="N35" s="83">
        <v>0</v>
      </c>
      <c r="O35" s="269">
        <f t="shared" si="34"/>
        <v>0</v>
      </c>
      <c r="P35" s="17">
        <v>806.45161289999999</v>
      </c>
      <c r="Q35" s="16">
        <v>3621</v>
      </c>
      <c r="R35" s="17">
        <v>2579.03226</v>
      </c>
      <c r="S35" s="94">
        <f t="shared" si="35"/>
        <v>11687.7</v>
      </c>
      <c r="T35" s="92">
        <f t="shared" si="36"/>
        <v>12159.6774179</v>
      </c>
      <c r="U35" s="16">
        <v>0</v>
      </c>
      <c r="V35" s="17"/>
      <c r="W35" s="113">
        <f t="shared" si="37"/>
        <v>11687.7</v>
      </c>
      <c r="X35" s="114">
        <f t="shared" si="37"/>
        <v>12159.6774179</v>
      </c>
      <c r="Y35" s="45" t="s">
        <v>59</v>
      </c>
      <c r="Z35" s="46">
        <v>7</v>
      </c>
      <c r="AA35" s="21" t="s">
        <v>7</v>
      </c>
      <c r="AB35" s="22"/>
    </row>
    <row r="36" spans="1:28" ht="18.600000000000001" customHeight="1">
      <c r="A36" s="47">
        <f>SUM(A35+1)</f>
        <v>28</v>
      </c>
      <c r="B36" s="15" t="s">
        <v>14</v>
      </c>
      <c r="C36" s="16">
        <v>8946.7999999999993</v>
      </c>
      <c r="D36" s="17">
        <v>6451.6129000000001</v>
      </c>
      <c r="E36" s="16">
        <v>27.3</v>
      </c>
      <c r="F36" s="18">
        <v>32.258064500000003</v>
      </c>
      <c r="G36" s="19">
        <v>0</v>
      </c>
      <c r="H36" s="18">
        <v>32.258064500000003</v>
      </c>
      <c r="I36" s="19"/>
      <c r="J36" s="18"/>
      <c r="K36" s="16">
        <v>0</v>
      </c>
      <c r="L36" s="17">
        <v>2258.0645159999999</v>
      </c>
      <c r="M36" s="16">
        <v>0</v>
      </c>
      <c r="N36" s="83">
        <v>0</v>
      </c>
      <c r="O36" s="269">
        <f t="shared" si="34"/>
        <v>0</v>
      </c>
      <c r="P36" s="17">
        <v>806.45161289999999</v>
      </c>
      <c r="Q36" s="16">
        <v>3810.6</v>
      </c>
      <c r="R36" s="17">
        <v>2579.03226</v>
      </c>
      <c r="S36" s="94">
        <f t="shared" si="35"/>
        <v>12784.699999999999</v>
      </c>
      <c r="T36" s="92">
        <f t="shared" si="36"/>
        <v>12159.6774179</v>
      </c>
      <c r="U36" s="16">
        <v>0</v>
      </c>
      <c r="V36" s="17"/>
      <c r="W36" s="113">
        <f t="shared" si="37"/>
        <v>12784.699999999999</v>
      </c>
      <c r="X36" s="114">
        <f t="shared" si="37"/>
        <v>12159.6774179</v>
      </c>
      <c r="Y36" s="45" t="s">
        <v>60</v>
      </c>
      <c r="Z36" s="46">
        <v>12</v>
      </c>
      <c r="AA36" s="21" t="s">
        <v>7</v>
      </c>
      <c r="AB36" s="22"/>
    </row>
    <row r="37" spans="1:28" ht="18.600000000000001" customHeight="1">
      <c r="A37" s="47">
        <f>SUM(A36+1)</f>
        <v>29</v>
      </c>
      <c r="B37" s="15" t="s">
        <v>15</v>
      </c>
      <c r="C37" s="16">
        <v>7821.1</v>
      </c>
      <c r="D37" s="17">
        <v>6451.6129000000001</v>
      </c>
      <c r="E37" s="16">
        <v>0</v>
      </c>
      <c r="F37" s="18">
        <v>32.258064500000003</v>
      </c>
      <c r="G37" s="19">
        <v>0</v>
      </c>
      <c r="H37" s="18">
        <v>32.258064500000003</v>
      </c>
      <c r="I37" s="19"/>
      <c r="J37" s="18"/>
      <c r="K37" s="16">
        <v>2467.1</v>
      </c>
      <c r="L37" s="17">
        <v>2258.0645159999999</v>
      </c>
      <c r="M37" s="16">
        <v>0</v>
      </c>
      <c r="N37" s="83">
        <v>0</v>
      </c>
      <c r="O37" s="269">
        <f t="shared" si="34"/>
        <v>0</v>
      </c>
      <c r="P37" s="17">
        <v>806.45161289999999</v>
      </c>
      <c r="Q37" s="16">
        <v>3540.45</v>
      </c>
      <c r="R37" s="17">
        <v>2579.03226</v>
      </c>
      <c r="S37" s="94">
        <f t="shared" si="35"/>
        <v>13828.650000000001</v>
      </c>
      <c r="T37" s="92">
        <f t="shared" si="36"/>
        <v>12159.6774179</v>
      </c>
      <c r="U37" s="16">
        <v>0</v>
      </c>
      <c r="V37" s="17"/>
      <c r="W37" s="113">
        <f t="shared" si="37"/>
        <v>13828.650000000001</v>
      </c>
      <c r="X37" s="114">
        <f t="shared" si="37"/>
        <v>12159.6774179</v>
      </c>
      <c r="Y37" s="45" t="s">
        <v>59</v>
      </c>
      <c r="Z37" s="46">
        <v>10</v>
      </c>
      <c r="AA37" s="21" t="s">
        <v>7</v>
      </c>
      <c r="AB37" s="22"/>
    </row>
    <row r="38" spans="1:28" ht="18.600000000000001" customHeight="1">
      <c r="A38" s="47">
        <v>30</v>
      </c>
      <c r="B38" s="15" t="s">
        <v>6</v>
      </c>
      <c r="C38" s="16">
        <v>8338.7999999999993</v>
      </c>
      <c r="D38" s="17">
        <v>6451.6129000000001</v>
      </c>
      <c r="E38" s="16">
        <v>0</v>
      </c>
      <c r="F38" s="18">
        <v>32.258064500000003</v>
      </c>
      <c r="G38" s="19">
        <v>62.1</v>
      </c>
      <c r="H38" s="18">
        <v>32.258064500000003</v>
      </c>
      <c r="I38" s="19"/>
      <c r="J38" s="18"/>
      <c r="K38" s="16">
        <v>0</v>
      </c>
      <c r="L38" s="17">
        <v>2258.0645159999999</v>
      </c>
      <c r="M38" s="16">
        <v>0</v>
      </c>
      <c r="N38" s="83">
        <v>0</v>
      </c>
      <c r="O38" s="269">
        <f t="shared" si="34"/>
        <v>0</v>
      </c>
      <c r="P38" s="17">
        <v>806.45161289999999</v>
      </c>
      <c r="Q38" s="16">
        <v>1983.3</v>
      </c>
      <c r="R38" s="17">
        <v>2579.03226</v>
      </c>
      <c r="S38" s="94">
        <f t="shared" si="35"/>
        <v>10384.199999999999</v>
      </c>
      <c r="T38" s="92">
        <f t="shared" si="36"/>
        <v>12159.6774179</v>
      </c>
      <c r="U38" s="16">
        <v>0</v>
      </c>
      <c r="V38" s="17"/>
      <c r="W38" s="113">
        <f t="shared" ref="W38" si="38">SUM(S38+U38)</f>
        <v>10384.199999999999</v>
      </c>
      <c r="X38" s="114">
        <f t="shared" ref="X38" si="39">SUM(T38+V38)</f>
        <v>12159.6774179</v>
      </c>
      <c r="Y38" s="45" t="s">
        <v>59</v>
      </c>
      <c r="Z38" s="46">
        <v>8</v>
      </c>
      <c r="AA38" s="21"/>
      <c r="AB38" s="22"/>
    </row>
    <row r="39" spans="1:28" ht="18.600000000000001" customHeight="1">
      <c r="A39" s="47">
        <v>31</v>
      </c>
      <c r="B39" s="15" t="s">
        <v>8</v>
      </c>
      <c r="C39" s="16">
        <v>37123.699999999997</v>
      </c>
      <c r="D39" s="17">
        <v>6451.6129000000001</v>
      </c>
      <c r="E39" s="16">
        <v>40.5</v>
      </c>
      <c r="F39" s="18">
        <v>32.258064500000003</v>
      </c>
      <c r="G39" s="19">
        <v>42</v>
      </c>
      <c r="H39" s="18">
        <v>32.258064500000003</v>
      </c>
      <c r="I39" s="19"/>
      <c r="J39" s="18"/>
      <c r="K39" s="16">
        <v>0</v>
      </c>
      <c r="L39" s="17">
        <v>2258.0645159999999</v>
      </c>
      <c r="M39" s="16">
        <v>0</v>
      </c>
      <c r="N39" s="83">
        <v>0</v>
      </c>
      <c r="O39" s="269">
        <f t="shared" si="34"/>
        <v>0</v>
      </c>
      <c r="P39" s="17">
        <v>806.45161289999999</v>
      </c>
      <c r="Q39" s="16">
        <v>20788</v>
      </c>
      <c r="R39" s="17">
        <v>2579.03226</v>
      </c>
      <c r="S39" s="94">
        <f t="shared" si="35"/>
        <v>57994.2</v>
      </c>
      <c r="T39" s="92">
        <f t="shared" si="36"/>
        <v>12159.6774179</v>
      </c>
      <c r="U39" s="16">
        <v>0</v>
      </c>
      <c r="V39" s="17"/>
      <c r="W39" s="113">
        <f t="shared" si="37"/>
        <v>57994.2</v>
      </c>
      <c r="X39" s="114">
        <f t="shared" si="37"/>
        <v>12159.6774179</v>
      </c>
      <c r="Y39" s="45" t="s">
        <v>60</v>
      </c>
      <c r="Z39" s="46">
        <v>14</v>
      </c>
      <c r="AA39" s="21" t="s">
        <v>7</v>
      </c>
      <c r="AB39" s="22"/>
    </row>
    <row r="40" spans="1:28" ht="19.149999999999999" customHeight="1" thickBot="1">
      <c r="A40" s="33" t="s">
        <v>10</v>
      </c>
      <c r="B40" s="34">
        <f>SUM(B33+1)</f>
        <v>53</v>
      </c>
      <c r="C40" s="71">
        <f>SUM(C34:C39)</f>
        <v>84145.45</v>
      </c>
      <c r="D40" s="73">
        <f>SUM(D34:D39)</f>
        <v>38709.6774</v>
      </c>
      <c r="E40" s="71">
        <f t="shared" ref="E40:X40" si="40">SUM(E34:E39)</f>
        <v>67.8</v>
      </c>
      <c r="F40" s="73">
        <f t="shared" si="40"/>
        <v>193.54838699999999</v>
      </c>
      <c r="G40" s="71">
        <f t="shared" si="40"/>
        <v>115.7</v>
      </c>
      <c r="H40" s="73">
        <f t="shared" si="40"/>
        <v>193.54838699999999</v>
      </c>
      <c r="I40" s="71">
        <f>SUM(I34:I39)</f>
        <v>0</v>
      </c>
      <c r="J40" s="73">
        <f>SUM(J34:J39)</f>
        <v>0</v>
      </c>
      <c r="K40" s="71">
        <f t="shared" si="40"/>
        <v>3958.7</v>
      </c>
      <c r="L40" s="73">
        <f t="shared" si="40"/>
        <v>13548.387096</v>
      </c>
      <c r="M40" s="71">
        <f t="shared" si="40"/>
        <v>0</v>
      </c>
      <c r="N40" s="71">
        <f t="shared" si="40"/>
        <v>0</v>
      </c>
      <c r="O40" s="73">
        <f t="shared" si="40"/>
        <v>0</v>
      </c>
      <c r="P40" s="73">
        <f t="shared" si="40"/>
        <v>4838.7096774000001</v>
      </c>
      <c r="Q40" s="71">
        <f t="shared" si="40"/>
        <v>34846</v>
      </c>
      <c r="R40" s="73">
        <f t="shared" si="40"/>
        <v>15474.19356</v>
      </c>
      <c r="S40" s="71">
        <f t="shared" si="40"/>
        <v>123133.65</v>
      </c>
      <c r="T40" s="73">
        <f t="shared" si="40"/>
        <v>72958.064507400006</v>
      </c>
      <c r="U40" s="71">
        <f t="shared" si="40"/>
        <v>0</v>
      </c>
      <c r="V40" s="73">
        <f t="shared" si="40"/>
        <v>0</v>
      </c>
      <c r="W40" s="71">
        <f t="shared" si="40"/>
        <v>123133.65</v>
      </c>
      <c r="X40" s="122">
        <f t="shared" si="40"/>
        <v>72958.064507400006</v>
      </c>
      <c r="Y40" s="97" t="s">
        <v>11</v>
      </c>
      <c r="Z40" s="40">
        <f>SUM(Z34:Z39)/5</f>
        <v>12.4</v>
      </c>
      <c r="AA40" s="41" t="s">
        <v>7</v>
      </c>
      <c r="AB40" s="42"/>
    </row>
    <row r="41" spans="1:28" ht="19.149999999999999" customHeight="1">
      <c r="A41" s="179" t="s">
        <v>16</v>
      </c>
      <c r="B41" s="131"/>
      <c r="C41" s="119">
        <f t="shared" ref="C41:X41" si="41">SUM(C9+C17+C25+C33+C40)</f>
        <v>270712.2</v>
      </c>
      <c r="D41" s="120">
        <f t="shared" si="41"/>
        <v>199999.99993300001</v>
      </c>
      <c r="E41" s="119">
        <f t="shared" si="41"/>
        <v>67.8</v>
      </c>
      <c r="F41" s="120">
        <f t="shared" si="41"/>
        <v>999.99999949999983</v>
      </c>
      <c r="G41" s="119">
        <f t="shared" si="41"/>
        <v>243.3</v>
      </c>
      <c r="H41" s="120">
        <f t="shared" si="41"/>
        <v>999.99999949999983</v>
      </c>
      <c r="I41" s="119">
        <f>SUM(I9+I17+I25+I33+I40)</f>
        <v>0</v>
      </c>
      <c r="J41" s="120">
        <f>SUM(J9+J17+J25+J33+J40)</f>
        <v>0</v>
      </c>
      <c r="K41" s="119">
        <f t="shared" si="41"/>
        <v>103274.99999999999</v>
      </c>
      <c r="L41" s="120">
        <f t="shared" si="41"/>
        <v>69999.999996000013</v>
      </c>
      <c r="M41" s="119">
        <f>SUM(M9+M17+M25+M33+M40)</f>
        <v>3385.1</v>
      </c>
      <c r="N41" s="119">
        <f t="shared" si="41"/>
        <v>20287.2</v>
      </c>
      <c r="O41" s="119">
        <f t="shared" si="41"/>
        <v>23672.300000000003</v>
      </c>
      <c r="P41" s="120">
        <f>SUM(P9+P17+P25+P33+P40)</f>
        <v>24999.999999899999</v>
      </c>
      <c r="Q41" s="119">
        <f t="shared" si="41"/>
        <v>104181.05</v>
      </c>
      <c r="R41" s="120">
        <f t="shared" si="41"/>
        <v>79950.000059999991</v>
      </c>
      <c r="S41" s="119">
        <f t="shared" si="41"/>
        <v>502151.65</v>
      </c>
      <c r="T41" s="120">
        <f>SUM(T9+T17+T25+T33+T40)</f>
        <v>376949.99998790002</v>
      </c>
      <c r="U41" s="119">
        <f t="shared" si="41"/>
        <v>0</v>
      </c>
      <c r="V41" s="120">
        <f t="shared" si="41"/>
        <v>0</v>
      </c>
      <c r="W41" s="119">
        <f t="shared" si="41"/>
        <v>502151.65</v>
      </c>
      <c r="X41" s="120">
        <f t="shared" si="41"/>
        <v>376949.99998790002</v>
      </c>
      <c r="Y41" s="130" t="s">
        <v>16</v>
      </c>
      <c r="Z41" s="105"/>
      <c r="AA41" s="106"/>
      <c r="AB41" s="107"/>
    </row>
    <row r="42" spans="1:28" ht="19.149999999999999" customHeight="1" thickBot="1">
      <c r="A42" s="181" t="s">
        <v>28</v>
      </c>
      <c r="B42" s="182"/>
      <c r="C42" s="68">
        <f t="shared" ref="C42:X42" si="42">C41/31</f>
        <v>8732.6516129032261</v>
      </c>
      <c r="D42" s="69">
        <f t="shared" si="42"/>
        <v>6451.6129010645163</v>
      </c>
      <c r="E42" s="68">
        <f t="shared" si="42"/>
        <v>2.1870967741935483</v>
      </c>
      <c r="F42" s="69">
        <f t="shared" si="42"/>
        <v>32.258064499999996</v>
      </c>
      <c r="G42" s="68">
        <f t="shared" si="42"/>
        <v>7.8483870967741938</v>
      </c>
      <c r="H42" s="69">
        <f t="shared" si="42"/>
        <v>32.258064499999996</v>
      </c>
      <c r="I42" s="68">
        <f>I41/31</f>
        <v>0</v>
      </c>
      <c r="J42" s="69">
        <f>J41/31</f>
        <v>0</v>
      </c>
      <c r="K42" s="68">
        <f t="shared" si="42"/>
        <v>3331.4516129032254</v>
      </c>
      <c r="L42" s="69">
        <f t="shared" si="42"/>
        <v>2258.0645160000004</v>
      </c>
      <c r="M42" s="68">
        <f t="shared" si="42"/>
        <v>109.19677419354838</v>
      </c>
      <c r="N42" s="68">
        <f t="shared" si="42"/>
        <v>654.42580645161297</v>
      </c>
      <c r="O42" s="68">
        <f t="shared" si="42"/>
        <v>763.62258064516141</v>
      </c>
      <c r="P42" s="69">
        <f t="shared" si="42"/>
        <v>806.45161289999999</v>
      </c>
      <c r="Q42" s="68">
        <f t="shared" si="42"/>
        <v>3360.6790322580646</v>
      </c>
      <c r="R42" s="69">
        <f t="shared" si="42"/>
        <v>2579.0322599999995</v>
      </c>
      <c r="S42" s="68">
        <f t="shared" si="42"/>
        <v>16198.440322580645</v>
      </c>
      <c r="T42" s="69">
        <f t="shared" si="42"/>
        <v>12159.677418964517</v>
      </c>
      <c r="U42" s="68">
        <f t="shared" si="42"/>
        <v>0</v>
      </c>
      <c r="V42" s="69">
        <f t="shared" si="42"/>
        <v>0</v>
      </c>
      <c r="W42" s="68">
        <f t="shared" si="42"/>
        <v>16198.440322580645</v>
      </c>
      <c r="X42" s="69">
        <f t="shared" si="42"/>
        <v>12159.677418964517</v>
      </c>
      <c r="Y42" s="72" t="s">
        <v>17</v>
      </c>
      <c r="Z42" s="102"/>
      <c r="AA42" s="103"/>
      <c r="AB42" s="104"/>
    </row>
    <row r="43" spans="1:28" ht="20.100000000000001" customHeight="1">
      <c r="A43" s="75" t="s">
        <v>18</v>
      </c>
      <c r="B43" s="76"/>
      <c r="C43" s="77">
        <f>SUM(C41-D41)</f>
        <v>70712.200066999998</v>
      </c>
      <c r="D43" s="78"/>
      <c r="E43" s="77">
        <f>SUM(E41-F41)</f>
        <v>-932.19999949999988</v>
      </c>
      <c r="F43" s="78"/>
      <c r="G43" s="77">
        <f>SUM(G41-H41)</f>
        <v>-756.69999949999988</v>
      </c>
      <c r="H43" s="78"/>
      <c r="I43" s="77">
        <f>SUM(I41-J41)</f>
        <v>0</v>
      </c>
      <c r="J43" s="78"/>
      <c r="K43" s="77">
        <f>SUM(K41-L41)</f>
        <v>33275.000003999972</v>
      </c>
      <c r="L43" s="78"/>
      <c r="M43" s="77"/>
      <c r="N43" s="77"/>
      <c r="O43" s="77">
        <f>SUM(O41-P41)</f>
        <v>-1327.6999998999963</v>
      </c>
      <c r="P43" s="78"/>
      <c r="Q43" s="77">
        <f>SUM(Q41-R41)</f>
        <v>24231.049940000012</v>
      </c>
      <c r="R43" s="78"/>
      <c r="S43" s="100">
        <f>SUM(S41-T41)</f>
        <v>125201.6500121</v>
      </c>
      <c r="T43" s="78"/>
      <c r="U43" s="77">
        <f>SUM(U41-V41)</f>
        <v>0</v>
      </c>
      <c r="V43" s="78"/>
      <c r="W43" s="115">
        <f>SUM(W41-X41)</f>
        <v>125201.6500121</v>
      </c>
      <c r="X43" s="116"/>
      <c r="AA43" s="2"/>
      <c r="AB43" s="2"/>
    </row>
    <row r="44" spans="1:28" ht="20.100000000000001" customHeight="1" thickBot="1">
      <c r="A44" s="79" t="s">
        <v>19</v>
      </c>
      <c r="B44" s="80"/>
      <c r="C44" s="99">
        <f>SUM(100/D41*C41)</f>
        <v>135.35610004534428</v>
      </c>
      <c r="D44" s="81"/>
      <c r="E44" s="99">
        <f>SUM(100/F41*E41)</f>
        <v>6.7800000033900014</v>
      </c>
      <c r="F44" s="81"/>
      <c r="G44" s="99">
        <f>SUM(100/H41*G41)</f>
        <v>24.330000012165009</v>
      </c>
      <c r="H44" s="81"/>
      <c r="I44" s="99" t="e">
        <f>SUM(100/J41*I41)</f>
        <v>#DIV/0!</v>
      </c>
      <c r="J44" s="81"/>
      <c r="K44" s="99">
        <f>SUM(100/L41*K41)</f>
        <v>147.53571429414484</v>
      </c>
      <c r="L44" s="81"/>
      <c r="M44" s="99">
        <f>SUM(100/P41*M41)</f>
        <v>13.540400000054163</v>
      </c>
      <c r="N44" s="273"/>
      <c r="O44" s="273"/>
      <c r="P44" s="81"/>
      <c r="Q44" s="99">
        <f>SUM(100/R41*Q41)</f>
        <v>130.30775474898732</v>
      </c>
      <c r="R44" s="81"/>
      <c r="S44" s="101">
        <f>SUM(100/T41*S41)</f>
        <v>133.21439183343119</v>
      </c>
      <c r="T44" s="81"/>
      <c r="U44" s="99" t="e">
        <f>SUM(100/V41*U41)</f>
        <v>#DIV/0!</v>
      </c>
      <c r="V44" s="81"/>
      <c r="W44" s="117">
        <f>SUM(100/X41*W41)</f>
        <v>133.21439183343119</v>
      </c>
      <c r="X44" s="118"/>
      <c r="AA44" s="2"/>
      <c r="AB44" s="2"/>
    </row>
  </sheetData>
  <mergeCells count="13">
    <mergeCell ref="S3:T3"/>
    <mergeCell ref="U3:V3"/>
    <mergeCell ref="W3:X3"/>
    <mergeCell ref="Y3:AB3"/>
    <mergeCell ref="Z4:AA4"/>
    <mergeCell ref="Q3:R3"/>
    <mergeCell ref="H1:K1"/>
    <mergeCell ref="C3:D3"/>
    <mergeCell ref="E3:F3"/>
    <mergeCell ref="G3:H3"/>
    <mergeCell ref="K3:L3"/>
    <mergeCell ref="M3:P3"/>
    <mergeCell ref="I3:J3"/>
  </mergeCells>
  <pageMargins left="0.59055118110236227" right="0.59055118110236227" top="1.1811023622047245" bottom="0.59055118110236227" header="0.11811023622047245" footer="0.31496062992125984"/>
  <pageSetup paperSize="9" scale="47" orientation="landscape" r:id="rId1"/>
  <headerFooter>
    <oddHeader>&amp;L&amp;G</oddHeader>
    <oddFooter>&amp;L&amp;"DIN Offc Light,Standard"&amp;7&amp;F / Version &amp;D&amp;R&amp;"DIN Offc Light,Standard"&amp;7Seite &amp;P von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W73"/>
  <sheetViews>
    <sheetView tabSelected="1" zoomScale="90" zoomScaleNormal="90" workbookViewId="0">
      <selection activeCell="K29" sqref="K29"/>
    </sheetView>
  </sheetViews>
  <sheetFormatPr baseColWidth="10" defaultColWidth="11.42578125" defaultRowHeight="15"/>
  <cols>
    <col min="1" max="1" width="9.28515625" style="4" customWidth="1"/>
    <col min="2" max="2" width="9.28515625" style="2" customWidth="1"/>
    <col min="3" max="5" width="12.7109375" style="2" customWidth="1"/>
    <col min="6" max="6" width="12.7109375" style="6" customWidth="1"/>
    <col min="7" max="22" width="12.7109375" style="2" customWidth="1"/>
    <col min="23" max="23" width="12.5703125" style="2" bestFit="1" customWidth="1"/>
    <col min="24" max="16384" width="11.42578125" style="2"/>
  </cols>
  <sheetData>
    <row r="1" spans="1:23" ht="34.15" customHeight="1">
      <c r="A1" s="123" t="s">
        <v>43</v>
      </c>
      <c r="F1" s="2"/>
      <c r="H1" s="3" t="s">
        <v>105</v>
      </c>
      <c r="J1" s="3"/>
      <c r="R1" s="4"/>
    </row>
    <row r="2" spans="1:23" ht="34.15" customHeight="1">
      <c r="A2" s="2"/>
      <c r="C2" s="124"/>
      <c r="F2" s="2"/>
      <c r="G2" s="6"/>
      <c r="H2" s="189" t="s">
        <v>69</v>
      </c>
      <c r="I2" s="6"/>
      <c r="J2" s="124"/>
      <c r="R2" s="4"/>
    </row>
    <row r="3" spans="1:23" ht="21" thickBot="1">
      <c r="A3" s="109"/>
    </row>
    <row r="4" spans="1:23" s="8" customFormat="1" ht="47.25" customHeight="1" thickBot="1">
      <c r="A4" s="109"/>
      <c r="B4" s="125"/>
      <c r="C4" s="332" t="s">
        <v>20</v>
      </c>
      <c r="D4" s="333"/>
      <c r="E4" s="334" t="s">
        <v>23</v>
      </c>
      <c r="F4" s="335"/>
      <c r="G4" s="336" t="s">
        <v>24</v>
      </c>
      <c r="H4" s="337"/>
      <c r="I4" s="336" t="s">
        <v>53</v>
      </c>
      <c r="J4" s="337"/>
      <c r="K4" s="328" t="s">
        <v>25</v>
      </c>
      <c r="L4" s="329"/>
      <c r="M4" s="330" t="s">
        <v>30</v>
      </c>
      <c r="N4" s="331"/>
      <c r="O4" s="325" t="s">
        <v>2</v>
      </c>
      <c r="P4" s="325"/>
      <c r="Q4" s="310" t="s">
        <v>29</v>
      </c>
      <c r="R4" s="311"/>
      <c r="S4" s="308" t="s">
        <v>26</v>
      </c>
      <c r="T4" s="309"/>
      <c r="U4" s="312" t="s">
        <v>27</v>
      </c>
      <c r="V4" s="313"/>
    </row>
    <row r="5" spans="1:23" s="4" customFormat="1" ht="18.600000000000001" customHeight="1">
      <c r="A5" s="326"/>
      <c r="B5" s="327"/>
      <c r="C5" s="11" t="s">
        <v>22</v>
      </c>
      <c r="D5" s="128" t="s">
        <v>21</v>
      </c>
      <c r="E5" s="11" t="s">
        <v>22</v>
      </c>
      <c r="F5" s="128" t="s">
        <v>21</v>
      </c>
      <c r="G5" s="11" t="s">
        <v>22</v>
      </c>
      <c r="H5" s="128" t="s">
        <v>21</v>
      </c>
      <c r="I5" s="11" t="s">
        <v>22</v>
      </c>
      <c r="J5" s="128" t="s">
        <v>21</v>
      </c>
      <c r="K5" s="11" t="s">
        <v>22</v>
      </c>
      <c r="L5" s="128" t="s">
        <v>21</v>
      </c>
      <c r="M5" s="11" t="s">
        <v>22</v>
      </c>
      <c r="N5" s="128" t="s">
        <v>21</v>
      </c>
      <c r="O5" s="87" t="s">
        <v>22</v>
      </c>
      <c r="P5" s="128" t="s">
        <v>21</v>
      </c>
      <c r="Q5" s="87" t="s">
        <v>22</v>
      </c>
      <c r="R5" s="128" t="s">
        <v>21</v>
      </c>
      <c r="S5" s="11" t="s">
        <v>22</v>
      </c>
      <c r="T5" s="128" t="s">
        <v>21</v>
      </c>
      <c r="U5" s="140" t="s">
        <v>22</v>
      </c>
      <c r="V5" s="112" t="s">
        <v>21</v>
      </c>
    </row>
    <row r="6" spans="1:23" s="43" customFormat="1" ht="20.100000000000001" customHeight="1">
      <c r="A6" s="321" t="s">
        <v>31</v>
      </c>
      <c r="B6" s="322"/>
      <c r="C6" s="127">
        <f>'01_22'!C42</f>
        <v>103421.3</v>
      </c>
      <c r="D6" s="84">
        <f>'01_22'!D42</f>
        <v>64999.999890000006</v>
      </c>
      <c r="E6" s="127">
        <f>'01_22'!E42</f>
        <v>3699.7</v>
      </c>
      <c r="F6" s="84">
        <f>'01_22'!F42</f>
        <v>899.99974999999995</v>
      </c>
      <c r="G6" s="127">
        <f>'01_22'!G42</f>
        <v>1165.8000000000002</v>
      </c>
      <c r="H6" s="84">
        <f>'01_22'!H42</f>
        <v>1749.9996000000001</v>
      </c>
      <c r="I6" s="127">
        <f>'01_22'!I32</f>
        <v>0</v>
      </c>
      <c r="J6" s="84">
        <f>'01_22'!J42</f>
        <v>0</v>
      </c>
      <c r="K6" s="127">
        <f>'01_22'!K42</f>
        <v>3697.6000000000004</v>
      </c>
      <c r="L6" s="84">
        <f>'01_22'!L42</f>
        <v>0</v>
      </c>
      <c r="M6" s="127">
        <f>'01_22'!M42</f>
        <v>797.69999999999993</v>
      </c>
      <c r="N6" s="84">
        <f>'01_22'!N42</f>
        <v>0</v>
      </c>
      <c r="O6" s="127">
        <f>'01_22'!O42</f>
        <v>13230.7</v>
      </c>
      <c r="P6" s="84">
        <f>'01_22'!P42</f>
        <v>11959.999949999999</v>
      </c>
      <c r="Q6" s="127">
        <f>C6+E6+G6+I6+K6+M6+O6</f>
        <v>126012.8</v>
      </c>
      <c r="R6" s="84">
        <f>D6+F6+H6+J6+L6+N6+P6</f>
        <v>79609.999190000002</v>
      </c>
      <c r="S6" s="127">
        <f>'01_22'!S42</f>
        <v>0</v>
      </c>
      <c r="T6" s="84">
        <f>'01_22'!T42</f>
        <v>0</v>
      </c>
      <c r="U6" s="121">
        <f>Q6+S6</f>
        <v>126012.8</v>
      </c>
      <c r="V6" s="141">
        <f>T6+R6</f>
        <v>79609.999190000002</v>
      </c>
      <c r="W6" s="253"/>
    </row>
    <row r="7" spans="1:23" s="43" customFormat="1" ht="20.100000000000001" customHeight="1">
      <c r="A7" s="321" t="s">
        <v>32</v>
      </c>
      <c r="B7" s="322"/>
      <c r="C7" s="127">
        <f>'02_22'!C37</f>
        <v>0</v>
      </c>
      <c r="D7" s="84">
        <f>'02_22'!D37</f>
        <v>0</v>
      </c>
      <c r="E7" s="127">
        <f>'02_22'!E37</f>
        <v>0</v>
      </c>
      <c r="F7" s="84">
        <f>'02_22'!F37</f>
        <v>0</v>
      </c>
      <c r="G7" s="127">
        <f>'02_22'!G37</f>
        <v>0</v>
      </c>
      <c r="H7" s="84">
        <f>'02_22'!H37</f>
        <v>0</v>
      </c>
      <c r="I7" s="127">
        <f>'02_22'!I37</f>
        <v>0</v>
      </c>
      <c r="J7" s="84">
        <f>'02_22'!J37</f>
        <v>0</v>
      </c>
      <c r="K7" s="127">
        <f>'02_22'!K37</f>
        <v>0</v>
      </c>
      <c r="L7" s="84">
        <f>'02_22'!N37</f>
        <v>0</v>
      </c>
      <c r="M7" s="127">
        <f>'02_22'!M37</f>
        <v>0</v>
      </c>
      <c r="N7" s="84">
        <f>'02_22'!N37</f>
        <v>0</v>
      </c>
      <c r="O7" s="127">
        <f>'02_22'!O37</f>
        <v>0</v>
      </c>
      <c r="P7" s="84">
        <f>'02_22'!P37</f>
        <v>0</v>
      </c>
      <c r="Q7" s="127">
        <f t="shared" ref="Q7:Q17" si="0">C7+E7+G7+I7+K7+M7+O7</f>
        <v>0</v>
      </c>
      <c r="R7" s="84">
        <f t="shared" ref="R7:R17" si="1">D7+F7+H7+J7+L7+N7+P7</f>
        <v>0</v>
      </c>
      <c r="S7" s="127">
        <f>'02_22'!S37</f>
        <v>0</v>
      </c>
      <c r="T7" s="84">
        <f>'02_22'!T37</f>
        <v>0</v>
      </c>
      <c r="U7" s="121">
        <f t="shared" ref="U7:U17" si="2">Q7+S7</f>
        <v>0</v>
      </c>
      <c r="V7" s="141">
        <f t="shared" ref="V7:V17" si="3">T7+R7</f>
        <v>0</v>
      </c>
      <c r="W7" s="253"/>
    </row>
    <row r="8" spans="1:23" s="43" customFormat="1" ht="20.100000000000001" customHeight="1">
      <c r="A8" s="321" t="s">
        <v>33</v>
      </c>
      <c r="B8" s="322"/>
      <c r="C8" s="127">
        <f>'03_22'!C41</f>
        <v>101290.4</v>
      </c>
      <c r="D8" s="84">
        <f>'03_22'!D41</f>
        <v>129999.99978000001</v>
      </c>
      <c r="E8" s="127">
        <f>'03_22'!E41</f>
        <v>45490.9</v>
      </c>
      <c r="F8" s="84">
        <f>'03_22'!F41</f>
        <v>9999.9999950000001</v>
      </c>
      <c r="G8" s="127">
        <f>'03_22'!G41</f>
        <v>4076.5000000000005</v>
      </c>
      <c r="H8" s="84">
        <f>'03_22'!H41</f>
        <v>4999.9999200000011</v>
      </c>
      <c r="I8" s="127">
        <f>'03_22'!I41</f>
        <v>0</v>
      </c>
      <c r="J8" s="84">
        <f>'03_22'!J41</f>
        <v>0</v>
      </c>
      <c r="K8" s="127">
        <f>'03_22'!K41</f>
        <v>262.89999999999998</v>
      </c>
      <c r="L8" s="84">
        <f>'03_22'!L41</f>
        <v>0</v>
      </c>
      <c r="M8" s="127">
        <f>'03_22'!M41</f>
        <v>726.9</v>
      </c>
      <c r="N8" s="84">
        <f>'03_22'!N41</f>
        <v>0</v>
      </c>
      <c r="O8" s="127">
        <f>'03_22'!O41</f>
        <v>24296.25</v>
      </c>
      <c r="P8" s="84">
        <f>'03_22'!P41</f>
        <v>39849.999997899999</v>
      </c>
      <c r="Q8" s="127">
        <f t="shared" si="0"/>
        <v>176143.84999999998</v>
      </c>
      <c r="R8" s="84">
        <f t="shared" si="1"/>
        <v>184849.99969289999</v>
      </c>
      <c r="S8" s="127">
        <f>'03_22'!S41</f>
        <v>0</v>
      </c>
      <c r="T8" s="84">
        <f>'03_22'!T41</f>
        <v>0</v>
      </c>
      <c r="U8" s="121">
        <f t="shared" si="2"/>
        <v>176143.84999999998</v>
      </c>
      <c r="V8" s="141">
        <f t="shared" si="3"/>
        <v>184849.99969289999</v>
      </c>
      <c r="W8" s="253"/>
    </row>
    <row r="9" spans="1:23" s="43" customFormat="1" ht="20.100000000000001" customHeight="1">
      <c r="A9" s="321" t="s">
        <v>34</v>
      </c>
      <c r="B9" s="322"/>
      <c r="C9" s="127">
        <f>'04_22'!C40</f>
        <v>165571.4</v>
      </c>
      <c r="D9" s="84">
        <f>'04_22'!D40</f>
        <v>150000</v>
      </c>
      <c r="E9" s="127">
        <f>'04_22'!E40</f>
        <v>74786.7</v>
      </c>
      <c r="F9" s="84">
        <f>'04_22'!F40</f>
        <v>79999.997999999992</v>
      </c>
      <c r="G9" s="127">
        <f>'04_22'!G40</f>
        <v>8350.8999999999978</v>
      </c>
      <c r="H9" s="84">
        <f>'04_22'!H40</f>
        <v>24999.999900000006</v>
      </c>
      <c r="I9" s="127">
        <f>'04_22'!I40</f>
        <v>0</v>
      </c>
      <c r="J9" s="84">
        <f>'04_22'!J40</f>
        <v>0</v>
      </c>
      <c r="K9" s="127">
        <f>'04_22'!K40</f>
        <v>1654.3</v>
      </c>
      <c r="L9" s="84">
        <f>'04_22'!L40</f>
        <v>0</v>
      </c>
      <c r="M9" s="127">
        <f>'04_22'!M40</f>
        <v>4847.5</v>
      </c>
      <c r="N9" s="84">
        <f>'04_22'!N40</f>
        <v>0</v>
      </c>
      <c r="O9" s="127">
        <f>'04_22'!O40</f>
        <v>68169.149999999994</v>
      </c>
      <c r="P9" s="84">
        <f>'04_22'!P40</f>
        <v>79699.999799999991</v>
      </c>
      <c r="Q9" s="127">
        <f t="shared" si="0"/>
        <v>323379.94999999995</v>
      </c>
      <c r="R9" s="84">
        <f t="shared" si="1"/>
        <v>334699.99769999995</v>
      </c>
      <c r="S9" s="127">
        <f>'04_22'!S40</f>
        <v>0</v>
      </c>
      <c r="T9" s="84">
        <f>'04_22'!T40</f>
        <v>1999.9997999999996</v>
      </c>
      <c r="U9" s="121">
        <f t="shared" si="2"/>
        <v>323379.94999999995</v>
      </c>
      <c r="V9" s="141">
        <f t="shared" si="3"/>
        <v>336699.99749999994</v>
      </c>
      <c r="W9" s="253"/>
    </row>
    <row r="10" spans="1:23" s="43" customFormat="1" ht="20.100000000000001" customHeight="1">
      <c r="A10" s="321" t="s">
        <v>35</v>
      </c>
      <c r="B10" s="322"/>
      <c r="C10" s="127">
        <f>'05_22'!C41</f>
        <v>147799.39999999997</v>
      </c>
      <c r="D10" s="84">
        <f>'05_22'!D41</f>
        <v>114999.99971</v>
      </c>
      <c r="E10" s="127">
        <f>'05_22'!E41</f>
        <v>220452.3</v>
      </c>
      <c r="F10" s="84">
        <f>'05_22'!F41</f>
        <v>189999.99999799998</v>
      </c>
      <c r="G10" s="127">
        <f>'05_22'!G41</f>
        <v>17595.2</v>
      </c>
      <c r="H10" s="84">
        <f>'05_22'!H41</f>
        <v>34999.999749999995</v>
      </c>
      <c r="I10" s="127">
        <f>'05_22'!I41</f>
        <v>15945.5</v>
      </c>
      <c r="J10" s="84">
        <f>'05_22'!J41</f>
        <v>11999.999870000001</v>
      </c>
      <c r="K10" s="127">
        <f>'05_22'!K41</f>
        <v>168622.5</v>
      </c>
      <c r="L10" s="84">
        <f>'05_22'!L41</f>
        <v>109999.99997599999</v>
      </c>
      <c r="M10" s="127">
        <f>'05_22'!M41</f>
        <v>21975.9</v>
      </c>
      <c r="N10" s="84">
        <f>'05_22'!N41</f>
        <v>41999.999979000007</v>
      </c>
      <c r="O10" s="127">
        <f>'05_22'!O41</f>
        <v>81056.400000000009</v>
      </c>
      <c r="P10" s="84">
        <f>'05_22'!P41</f>
        <v>166374.99987999996</v>
      </c>
      <c r="Q10" s="127">
        <f t="shared" si="0"/>
        <v>673447.2</v>
      </c>
      <c r="R10" s="84">
        <f t="shared" si="1"/>
        <v>670374.99916299991</v>
      </c>
      <c r="S10" s="127">
        <f>'05_22'!S41</f>
        <v>30583.200000000004</v>
      </c>
      <c r="T10" s="84">
        <f>'05_22'!T41</f>
        <v>29999.999984999995</v>
      </c>
      <c r="U10" s="121">
        <f t="shared" si="2"/>
        <v>704030.39999999991</v>
      </c>
      <c r="V10" s="141">
        <f t="shared" si="3"/>
        <v>700374.99914799992</v>
      </c>
      <c r="W10" s="253"/>
    </row>
    <row r="11" spans="1:23" s="43" customFormat="1" ht="20.100000000000001" customHeight="1" thickBot="1">
      <c r="A11" s="323" t="s">
        <v>36</v>
      </c>
      <c r="B11" s="324"/>
      <c r="C11" s="129">
        <f>'06_22'!C40</f>
        <v>126611.19999999998</v>
      </c>
      <c r="D11" s="139">
        <f>'06_22'!D40</f>
        <v>99999.99990000001</v>
      </c>
      <c r="E11" s="129">
        <f>'06_22'!E40</f>
        <v>311201.40000000002</v>
      </c>
      <c r="F11" s="139">
        <f>'06_22'!F40</f>
        <v>300000</v>
      </c>
      <c r="G11" s="129">
        <f>'06_22'!G40</f>
        <v>21974</v>
      </c>
      <c r="H11" s="139">
        <f>'06_22'!H40</f>
        <v>49999.999800000012</v>
      </c>
      <c r="I11" s="129">
        <f>'06_22'!I40</f>
        <v>18863.8</v>
      </c>
      <c r="J11" s="139">
        <f>'06_22'!J40</f>
        <v>30000</v>
      </c>
      <c r="K11" s="129">
        <f>'06_22'!K40</f>
        <v>146839.80000000002</v>
      </c>
      <c r="L11" s="139">
        <f>'06_22'!L40</f>
        <v>90000</v>
      </c>
      <c r="M11" s="129">
        <f>'06_22'!M40</f>
        <v>13600.6</v>
      </c>
      <c r="N11" s="139">
        <f>'06_22'!P40</f>
        <v>36000</v>
      </c>
      <c r="O11" s="129">
        <f>'06_22'!Q40</f>
        <v>170948.5</v>
      </c>
      <c r="P11" s="139">
        <f>'06_22'!R40</f>
        <v>223224.99999000001</v>
      </c>
      <c r="Q11" s="127">
        <f t="shared" si="0"/>
        <v>810039.29999999993</v>
      </c>
      <c r="R11" s="84">
        <f t="shared" si="1"/>
        <v>829224.99969000008</v>
      </c>
      <c r="S11" s="129">
        <f>'06_22'!U40</f>
        <v>79391.200000000012</v>
      </c>
      <c r="T11" s="139">
        <f>'06_22'!V40</f>
        <v>60000</v>
      </c>
      <c r="U11" s="138">
        <f t="shared" si="2"/>
        <v>889430.5</v>
      </c>
      <c r="V11" s="141">
        <f t="shared" si="3"/>
        <v>889224.99969000008</v>
      </c>
      <c r="W11" s="253"/>
    </row>
    <row r="12" spans="1:23" s="43" customFormat="1" ht="20.100000000000001" customHeight="1">
      <c r="A12" s="321" t="s">
        <v>37</v>
      </c>
      <c r="B12" s="322"/>
      <c r="C12" s="127">
        <f>'07_22'!C41</f>
        <v>76764.800000000017</v>
      </c>
      <c r="D12" s="84">
        <f>'07_22'!D41</f>
        <v>139999.99992999999</v>
      </c>
      <c r="E12" s="127">
        <f>'07_22'!E41</f>
        <v>485668</v>
      </c>
      <c r="F12" s="84">
        <f>'07_22'!F41</f>
        <v>299999.99997400003</v>
      </c>
      <c r="G12" s="127">
        <f>'07_22'!G41</f>
        <v>27655.9</v>
      </c>
      <c r="H12" s="84">
        <f>'07_22'!H41</f>
        <v>49999.999974999999</v>
      </c>
      <c r="I12" s="127">
        <f>'07_22'!I41</f>
        <v>39512.5</v>
      </c>
      <c r="J12" s="84">
        <f>'07_22'!J41</f>
        <v>19999.99999</v>
      </c>
      <c r="K12" s="127">
        <f>'07_22'!K41</f>
        <v>156394.20000000001</v>
      </c>
      <c r="L12" s="84">
        <f>'07_22'!L41</f>
        <v>136999.9988</v>
      </c>
      <c r="M12" s="127">
        <f>'07_22'!O41</f>
        <v>30782.7</v>
      </c>
      <c r="N12" s="84">
        <f>'07_22'!P41</f>
        <v>29999.999985000002</v>
      </c>
      <c r="O12" s="127">
        <f>'07_22'!Q41</f>
        <v>220187.80000000002</v>
      </c>
      <c r="P12" s="84">
        <f>'07_22'!R41</f>
        <v>246024.99992</v>
      </c>
      <c r="Q12" s="127">
        <f t="shared" si="0"/>
        <v>1036965.9000000001</v>
      </c>
      <c r="R12" s="84">
        <f t="shared" si="1"/>
        <v>923024.99857399997</v>
      </c>
      <c r="S12" s="127">
        <f>'07_22'!U41</f>
        <v>136950.1</v>
      </c>
      <c r="T12" s="84">
        <f>'07_22'!V41</f>
        <v>74999.99973000001</v>
      </c>
      <c r="U12" s="301">
        <f t="shared" si="2"/>
        <v>1173916.0000000002</v>
      </c>
      <c r="V12" s="141">
        <f t="shared" si="3"/>
        <v>998024.99830400001</v>
      </c>
      <c r="W12" s="253"/>
    </row>
    <row r="13" spans="1:23" s="43" customFormat="1" ht="20.100000000000001" customHeight="1">
      <c r="A13" s="321" t="s">
        <v>38</v>
      </c>
      <c r="B13" s="322"/>
      <c r="C13" s="127">
        <f>'08_22'!C41</f>
        <v>127191.75</v>
      </c>
      <c r="D13" s="84">
        <f>'08_22'!D41</f>
        <v>139999.99992999999</v>
      </c>
      <c r="E13" s="127">
        <f>'08_22'!E41</f>
        <v>393271.65000000008</v>
      </c>
      <c r="F13" s="84">
        <f>'08_22'!F41</f>
        <v>299999.99984999996</v>
      </c>
      <c r="G13" s="127">
        <f>'08_22'!G41</f>
        <v>22338.799999999999</v>
      </c>
      <c r="H13" s="84">
        <f>'08_22'!H41</f>
        <v>49999.999974999999</v>
      </c>
      <c r="I13" s="127">
        <f>'08_22'!I41</f>
        <v>27698</v>
      </c>
      <c r="J13" s="84">
        <f>'08_22'!J41</f>
        <v>39999.999980000001</v>
      </c>
      <c r="K13" s="127">
        <f>'08_22'!K41</f>
        <v>151068</v>
      </c>
      <c r="L13" s="84">
        <f>'08_22'!L41</f>
        <v>136999.99997800001</v>
      </c>
      <c r="M13" s="127">
        <f>'08_22'!O41</f>
        <v>57846.1</v>
      </c>
      <c r="N13" s="84">
        <f>'08_22'!P41</f>
        <v>29999.999830000001</v>
      </c>
      <c r="O13" s="127">
        <f>'08_22'!Q41</f>
        <v>201685.85</v>
      </c>
      <c r="P13" s="84">
        <f>'08_22'!R41</f>
        <v>246024.99998199998</v>
      </c>
      <c r="Q13" s="127">
        <f t="shared" si="0"/>
        <v>981100.15</v>
      </c>
      <c r="R13" s="84">
        <f t="shared" si="1"/>
        <v>943024.99952499988</v>
      </c>
      <c r="S13" s="127">
        <f>'08_22'!U41</f>
        <v>84571.4</v>
      </c>
      <c r="T13" s="84">
        <f>'08_22'!V41</f>
        <v>74999.99973000001</v>
      </c>
      <c r="U13" s="121">
        <f t="shared" si="2"/>
        <v>1065671.55</v>
      </c>
      <c r="V13" s="141">
        <f t="shared" si="3"/>
        <v>1018024.9992549999</v>
      </c>
      <c r="W13" s="253"/>
    </row>
    <row r="14" spans="1:23" s="43" customFormat="1" ht="20.100000000000001" customHeight="1">
      <c r="A14" s="321" t="s">
        <v>39</v>
      </c>
      <c r="B14" s="322"/>
      <c r="C14" s="127">
        <f>'09_22'!C40</f>
        <v>216778.8</v>
      </c>
      <c r="D14" s="84">
        <f>'09_22'!D40</f>
        <v>150000</v>
      </c>
      <c r="E14" s="127">
        <f>'09_22'!E40</f>
        <v>122627.99999999999</v>
      </c>
      <c r="F14" s="84">
        <f>'09_22'!F40</f>
        <v>249999.99990000002</v>
      </c>
      <c r="G14" s="127">
        <f>'09_22'!G40</f>
        <v>10455</v>
      </c>
      <c r="H14" s="84">
        <f>'09_22'!H40</f>
        <v>30000</v>
      </c>
      <c r="I14" s="127">
        <f>'09_22'!I40</f>
        <v>14134</v>
      </c>
      <c r="J14" s="84">
        <f>'09_22'!J40</f>
        <v>30000</v>
      </c>
      <c r="K14" s="127">
        <f>'09_22'!K40</f>
        <v>181102.2</v>
      </c>
      <c r="L14" s="84">
        <f>'09_22'!L40</f>
        <v>96000</v>
      </c>
      <c r="M14" s="127">
        <f>'09_22'!O40</f>
        <v>103036.25</v>
      </c>
      <c r="N14" s="84">
        <f>'09_22'!P40</f>
        <v>60000</v>
      </c>
      <c r="O14" s="127">
        <f>'09_22'!Q40</f>
        <v>196049.1</v>
      </c>
      <c r="P14" s="84">
        <f>'09_22'!R40</f>
        <v>205299.99990000002</v>
      </c>
      <c r="Q14" s="127">
        <f t="shared" si="0"/>
        <v>844183.35</v>
      </c>
      <c r="R14" s="84">
        <f t="shared" si="1"/>
        <v>821299.99980000011</v>
      </c>
      <c r="S14" s="127">
        <f>'09_22'!U40</f>
        <v>10119.099999999999</v>
      </c>
      <c r="T14" s="84">
        <f>'09_22'!V40</f>
        <v>15000</v>
      </c>
      <c r="U14" s="121">
        <f t="shared" si="2"/>
        <v>854302.45</v>
      </c>
      <c r="V14" s="141">
        <f t="shared" si="3"/>
        <v>836299.99980000011</v>
      </c>
      <c r="W14" s="253"/>
    </row>
    <row r="15" spans="1:23" s="43" customFormat="1" ht="20.100000000000001" customHeight="1">
      <c r="A15" s="321" t="s">
        <v>40</v>
      </c>
      <c r="B15" s="322"/>
      <c r="C15" s="127">
        <f>'10_22'!C42</f>
        <v>291440.2</v>
      </c>
      <c r="D15" s="84">
        <f>'10_22'!D42</f>
        <v>189999.99974999996</v>
      </c>
      <c r="E15" s="127">
        <f>'10_22'!E42</f>
        <v>62828.55</v>
      </c>
      <c r="F15" s="84">
        <f>'10_22'!F42</f>
        <v>59999.999970000004</v>
      </c>
      <c r="G15" s="127">
        <f>'10_22'!G42</f>
        <v>9497.75</v>
      </c>
      <c r="H15" s="84">
        <f>'10_22'!H42</f>
        <v>14999.999760000002</v>
      </c>
      <c r="I15" s="127">
        <f>'10_22'!I42</f>
        <v>0</v>
      </c>
      <c r="J15" s="84">
        <f>'10_22'!J42</f>
        <v>0</v>
      </c>
      <c r="K15" s="127">
        <f>'10_22'!K42</f>
        <v>127223.05</v>
      </c>
      <c r="L15" s="84">
        <f>'10_22'!L42</f>
        <v>95999.999890000006</v>
      </c>
      <c r="M15" s="127">
        <f>'10_22'!O42</f>
        <v>74735.150000000009</v>
      </c>
      <c r="N15" s="84">
        <f>'10_22'!P42</f>
        <v>39999.999980000001</v>
      </c>
      <c r="O15" s="127">
        <f>'10_22'!Q42</f>
        <v>148525.35</v>
      </c>
      <c r="P15" s="84">
        <f>'10_22'!R42</f>
        <v>164149.99998999998</v>
      </c>
      <c r="Q15" s="127">
        <f t="shared" si="0"/>
        <v>714250.04999999993</v>
      </c>
      <c r="R15" s="84">
        <f t="shared" si="1"/>
        <v>565149.99933999998</v>
      </c>
      <c r="S15" s="127">
        <f>'10_22'!U42</f>
        <v>0</v>
      </c>
      <c r="T15" s="84">
        <f>'10_22'!V42</f>
        <v>0</v>
      </c>
      <c r="U15" s="121">
        <f t="shared" si="2"/>
        <v>714250.04999999993</v>
      </c>
      <c r="V15" s="141">
        <f t="shared" si="3"/>
        <v>565149.99933999998</v>
      </c>
      <c r="W15" s="253"/>
    </row>
    <row r="16" spans="1:23" s="43" customFormat="1" ht="20.100000000000001" customHeight="1">
      <c r="A16" s="321" t="s">
        <v>41</v>
      </c>
      <c r="B16" s="322"/>
      <c r="C16" s="127">
        <f>'11_22'!C40</f>
        <v>238417.45</v>
      </c>
      <c r="D16" s="84">
        <f>'11_22'!D40</f>
        <v>159999.99899999998</v>
      </c>
      <c r="E16" s="127">
        <f>'11_22'!E40</f>
        <v>3435.0000000000005</v>
      </c>
      <c r="F16" s="84">
        <f>'11_22'!F40</f>
        <v>4999.9997999999996</v>
      </c>
      <c r="G16" s="127">
        <f>'11_22'!G40</f>
        <v>1554.6999999999998</v>
      </c>
      <c r="H16" s="84">
        <f>'11_22'!H40</f>
        <v>4999.9997999999996</v>
      </c>
      <c r="I16" s="127">
        <f>'11_22'!I40</f>
        <v>0</v>
      </c>
      <c r="J16" s="84">
        <f>'11_22'!J40</f>
        <v>0</v>
      </c>
      <c r="K16" s="127">
        <f>'11_22'!K40</f>
        <v>93232.7</v>
      </c>
      <c r="L16" s="84">
        <f>'11_22'!L40</f>
        <v>49999.999800000012</v>
      </c>
      <c r="M16" s="127">
        <f>'11_22'!O40</f>
        <v>107188.7</v>
      </c>
      <c r="N16" s="84">
        <f>'11_22'!P40</f>
        <v>45000</v>
      </c>
      <c r="O16" s="127">
        <f>'11_22'!Q40</f>
        <v>126613.8</v>
      </c>
      <c r="P16" s="84">
        <f>'11_22'!R40</f>
        <v>102649.99979999999</v>
      </c>
      <c r="Q16" s="127">
        <f t="shared" si="0"/>
        <v>570442.35000000009</v>
      </c>
      <c r="R16" s="84">
        <f t="shared" si="1"/>
        <v>367649.99819999997</v>
      </c>
      <c r="S16" s="127">
        <f>'11_22'!U40</f>
        <v>0</v>
      </c>
      <c r="T16" s="84">
        <f>'11_22'!V40</f>
        <v>0</v>
      </c>
      <c r="U16" s="121">
        <f t="shared" si="2"/>
        <v>570442.35000000009</v>
      </c>
      <c r="V16" s="141">
        <f t="shared" si="3"/>
        <v>367649.99819999997</v>
      </c>
      <c r="W16" s="253"/>
    </row>
    <row r="17" spans="1:23" s="43" customFormat="1" ht="20.100000000000001" customHeight="1" thickBot="1">
      <c r="A17" s="323" t="s">
        <v>42</v>
      </c>
      <c r="B17" s="324"/>
      <c r="C17" s="129">
        <f>'12_22'!C41</f>
        <v>270712.2</v>
      </c>
      <c r="D17" s="139">
        <f>'12_22'!D41</f>
        <v>199999.99993300001</v>
      </c>
      <c r="E17" s="129">
        <f>'12_22'!E41</f>
        <v>67.8</v>
      </c>
      <c r="F17" s="139">
        <f>'12_22'!F41</f>
        <v>999.99999949999983</v>
      </c>
      <c r="G17" s="129">
        <f>'12_22'!G41</f>
        <v>243.3</v>
      </c>
      <c r="H17" s="139">
        <f>'12_22'!H41</f>
        <v>999.99999949999983</v>
      </c>
      <c r="I17" s="129">
        <f>'12_22'!I41</f>
        <v>0</v>
      </c>
      <c r="J17" s="139">
        <f>'12_22'!J41</f>
        <v>0</v>
      </c>
      <c r="K17" s="129">
        <f>'12_22'!K41</f>
        <v>103274.99999999999</v>
      </c>
      <c r="L17" s="139">
        <f>'12_22'!L41</f>
        <v>69999.999996000013</v>
      </c>
      <c r="M17" s="129">
        <f>'12_22'!O41</f>
        <v>23672.300000000003</v>
      </c>
      <c r="N17" s="139">
        <f>'12_22'!P41</f>
        <v>24999.999999899999</v>
      </c>
      <c r="O17" s="129">
        <f>'12_22'!Q41</f>
        <v>104181.05</v>
      </c>
      <c r="P17" s="139">
        <f>'12_22'!R41</f>
        <v>79950.000059999991</v>
      </c>
      <c r="Q17" s="127">
        <f t="shared" si="0"/>
        <v>502151.64999999997</v>
      </c>
      <c r="R17" s="84">
        <f t="shared" si="1"/>
        <v>376949.99998790002</v>
      </c>
      <c r="S17" s="129">
        <f>'12_22'!U41</f>
        <v>0</v>
      </c>
      <c r="T17" s="139">
        <f>'12_22'!V41</f>
        <v>0</v>
      </c>
      <c r="U17" s="121">
        <f t="shared" si="2"/>
        <v>502151.64999999997</v>
      </c>
      <c r="V17" s="141">
        <f t="shared" si="3"/>
        <v>376949.99998790002</v>
      </c>
      <c r="W17" s="253"/>
    </row>
    <row r="18" spans="1:23" ht="20.100000000000001" customHeight="1">
      <c r="A18" s="65" t="s">
        <v>16</v>
      </c>
      <c r="B18" s="64"/>
      <c r="C18" s="119">
        <f>SUM(C6:C17)</f>
        <v>1865998.9</v>
      </c>
      <c r="D18" s="119">
        <f t="shared" ref="D18:T18" si="4">SUM(D6:D17)</f>
        <v>1539999.997823</v>
      </c>
      <c r="E18" s="119">
        <f t="shared" si="4"/>
        <v>1723530.0000000002</v>
      </c>
      <c r="F18" s="119">
        <f t="shared" si="4"/>
        <v>1496899.9972365003</v>
      </c>
      <c r="G18" s="119">
        <f t="shared" si="4"/>
        <v>124907.85</v>
      </c>
      <c r="H18" s="119">
        <f t="shared" si="4"/>
        <v>267749.99847950001</v>
      </c>
      <c r="I18" s="119">
        <f t="shared" si="4"/>
        <v>116153.8</v>
      </c>
      <c r="J18" s="119">
        <f t="shared" si="4"/>
        <v>131999.99984</v>
      </c>
      <c r="K18" s="119">
        <f t="shared" si="4"/>
        <v>1133372.25</v>
      </c>
      <c r="L18" s="119">
        <f t="shared" si="4"/>
        <v>785999.99844</v>
      </c>
      <c r="M18" s="119">
        <f t="shared" si="4"/>
        <v>439209.8</v>
      </c>
      <c r="N18" s="119">
        <f t="shared" si="4"/>
        <v>307999.99977390002</v>
      </c>
      <c r="O18" s="119">
        <f t="shared" si="4"/>
        <v>1354943.9500000002</v>
      </c>
      <c r="P18" s="119">
        <f t="shared" si="4"/>
        <v>1565209.9992698999</v>
      </c>
      <c r="Q18" s="119">
        <f t="shared" si="4"/>
        <v>6758116.5500000007</v>
      </c>
      <c r="R18" s="119">
        <f t="shared" si="4"/>
        <v>6095859.9908627998</v>
      </c>
      <c r="S18" s="119">
        <f t="shared" si="4"/>
        <v>341615</v>
      </c>
      <c r="T18" s="119">
        <f t="shared" si="4"/>
        <v>256999.99924500001</v>
      </c>
      <c r="U18" s="119">
        <f>SUM(U6:U17)</f>
        <v>7099731.5500000007</v>
      </c>
      <c r="V18" s="120">
        <f>SUM(V6:V17)</f>
        <v>6352859.9901078008</v>
      </c>
      <c r="W18" s="251"/>
    </row>
    <row r="19" spans="1:23" ht="20.100000000000001" customHeight="1">
      <c r="A19" s="133" t="s">
        <v>44</v>
      </c>
      <c r="B19" s="134"/>
      <c r="C19" s="135">
        <f>SUM(C18/12)</f>
        <v>155499.90833333333</v>
      </c>
      <c r="D19" s="135">
        <f t="shared" ref="D19:T19" si="5">SUM(D18/12)</f>
        <v>128333.33315191667</v>
      </c>
      <c r="E19" s="135">
        <f t="shared" si="5"/>
        <v>143627.50000000003</v>
      </c>
      <c r="F19" s="135">
        <f t="shared" si="5"/>
        <v>124741.66643637502</v>
      </c>
      <c r="G19" s="135">
        <f t="shared" si="5"/>
        <v>10408.987500000001</v>
      </c>
      <c r="H19" s="135">
        <f t="shared" si="5"/>
        <v>22312.499873291668</v>
      </c>
      <c r="I19" s="135">
        <f t="shared" si="5"/>
        <v>9679.4833333333336</v>
      </c>
      <c r="J19" s="135">
        <f t="shared" si="5"/>
        <v>10999.999986666668</v>
      </c>
      <c r="K19" s="135">
        <f t="shared" si="5"/>
        <v>94447.6875</v>
      </c>
      <c r="L19" s="135">
        <f t="shared" si="5"/>
        <v>65499.99987</v>
      </c>
      <c r="M19" s="135">
        <f t="shared" si="5"/>
        <v>36600.816666666666</v>
      </c>
      <c r="N19" s="135">
        <f t="shared" si="5"/>
        <v>25666.666647825001</v>
      </c>
      <c r="O19" s="135">
        <f t="shared" si="5"/>
        <v>112911.99583333335</v>
      </c>
      <c r="P19" s="135">
        <f t="shared" si="5"/>
        <v>130434.166605825</v>
      </c>
      <c r="Q19" s="135">
        <f t="shared" si="5"/>
        <v>563176.37916666677</v>
      </c>
      <c r="R19" s="135">
        <f t="shared" si="5"/>
        <v>507988.33257189998</v>
      </c>
      <c r="S19" s="135">
        <f t="shared" si="5"/>
        <v>28467.916666666668</v>
      </c>
      <c r="T19" s="135">
        <f t="shared" si="5"/>
        <v>21416.66660375</v>
      </c>
      <c r="U19" s="135">
        <f>SUM(U18/12)</f>
        <v>591644.2958333334</v>
      </c>
      <c r="V19" s="136">
        <f>SUM(V18/12)</f>
        <v>529404.99917565007</v>
      </c>
    </row>
    <row r="20" spans="1:23">
      <c r="F20" s="2"/>
    </row>
    <row r="22" spans="1:23">
      <c r="Q22" s="251"/>
      <c r="U22" s="251"/>
    </row>
    <row r="50" spans="2:22" s="4" customFormat="1" ht="18.600000000000001" customHeight="1">
      <c r="B50" s="2"/>
      <c r="C50" s="2"/>
      <c r="D50" s="2"/>
      <c r="E50" s="2"/>
      <c r="F50" s="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2:22" s="4" customFormat="1" ht="18.600000000000001" customHeight="1">
      <c r="B51" s="2"/>
      <c r="C51" s="2"/>
      <c r="D51" s="2"/>
      <c r="E51" s="2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2:22" s="4" customFormat="1" ht="18.600000000000001" customHeight="1">
      <c r="B52" s="2"/>
      <c r="C52" s="2"/>
      <c r="D52" s="2"/>
      <c r="E52" s="2"/>
      <c r="F52" s="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2:22" s="4" customFormat="1" ht="18.600000000000001" customHeight="1">
      <c r="B53" s="2"/>
      <c r="C53" s="2"/>
      <c r="D53" s="2"/>
      <c r="E53" s="2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2:22" s="4" customFormat="1" ht="18.600000000000001" customHeight="1">
      <c r="B54" s="2"/>
      <c r="C54" s="2"/>
      <c r="D54" s="2"/>
      <c r="E54" s="2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2:22" s="4" customFormat="1" ht="18.600000000000001" customHeight="1">
      <c r="B55" s="2"/>
      <c r="C55" s="2"/>
      <c r="D55" s="2"/>
      <c r="E55" s="2"/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2:22" s="4" customFormat="1" ht="18.600000000000001" customHeight="1">
      <c r="B56" s="2"/>
      <c r="C56" s="2"/>
      <c r="D56" s="2"/>
      <c r="E56" s="2"/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2:22" s="4" customFormat="1" ht="18.600000000000001" customHeight="1">
      <c r="B57" s="2"/>
      <c r="C57" s="2"/>
      <c r="D57" s="2"/>
      <c r="E57" s="2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2:22" s="4" customFormat="1" ht="18.600000000000001" customHeight="1">
      <c r="B58" s="2"/>
      <c r="C58" s="2"/>
      <c r="D58" s="2"/>
      <c r="E58" s="2"/>
      <c r="F58" s="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2:22" s="4" customFormat="1" ht="18.600000000000001" customHeight="1">
      <c r="B59" s="2"/>
      <c r="C59" s="2"/>
      <c r="D59" s="2"/>
      <c r="E59" s="2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2:22" s="4" customFormat="1" ht="18.600000000000001" customHeight="1">
      <c r="B60" s="2"/>
      <c r="C60" s="2"/>
      <c r="D60" s="2"/>
      <c r="E60" s="2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2:22" s="4" customFormat="1" ht="18.600000000000001" customHeight="1">
      <c r="B61" s="2"/>
      <c r="C61" s="2"/>
      <c r="D61" s="2"/>
      <c r="E61" s="2"/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2:22" s="4" customFormat="1" ht="18.600000000000001" customHeight="1">
      <c r="B62" s="2"/>
      <c r="C62" s="2"/>
      <c r="D62" s="2"/>
      <c r="E62" s="2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2:22" s="4" customFormat="1" ht="18.600000000000001" customHeight="1">
      <c r="B63" s="2"/>
      <c r="C63" s="2"/>
      <c r="D63" s="2"/>
      <c r="E63" s="2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2:22" s="4" customFormat="1" ht="18.600000000000001" customHeight="1">
      <c r="B64" s="2"/>
      <c r="C64" s="2"/>
      <c r="D64" s="2"/>
      <c r="E64" s="2"/>
      <c r="F64" s="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2:22" s="4" customFormat="1" ht="18.600000000000001" customHeight="1">
      <c r="B65" s="2"/>
      <c r="C65" s="2"/>
      <c r="D65" s="2"/>
      <c r="E65" s="2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2:22" s="4" customFormat="1" ht="18.600000000000001" customHeight="1">
      <c r="B66" s="2"/>
      <c r="C66" s="2"/>
      <c r="D66" s="2"/>
      <c r="E66" s="2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2:22" s="4" customFormat="1" ht="18.600000000000001" customHeight="1">
      <c r="B67" s="2"/>
      <c r="C67" s="2"/>
      <c r="D67" s="2"/>
      <c r="E67" s="2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2:22" s="4" customFormat="1" ht="18.600000000000001" customHeight="1">
      <c r="B68" s="2"/>
      <c r="C68" s="2"/>
      <c r="D68" s="2"/>
      <c r="E68" s="2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2:22" s="4" customFormat="1" ht="18.600000000000001" customHeight="1">
      <c r="B69" s="2"/>
      <c r="C69" s="2"/>
      <c r="D69" s="2"/>
      <c r="E69" s="2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2:22" s="4" customFormat="1" ht="18.600000000000001" customHeight="1">
      <c r="B70" s="2"/>
      <c r="C70" s="2"/>
      <c r="D70" s="2"/>
      <c r="E70" s="2"/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2:22" s="4" customFormat="1" ht="19.149999999999999" customHeight="1">
      <c r="B71" s="2"/>
      <c r="C71" s="2"/>
      <c r="D71" s="2"/>
      <c r="E71" s="2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2:22" s="4" customFormat="1" ht="18.600000000000001" customHeight="1">
      <c r="B72" s="2"/>
      <c r="C72" s="2"/>
      <c r="D72" s="2"/>
      <c r="E72" s="2"/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2:22" s="4" customFormat="1" ht="18.600000000000001" customHeight="1">
      <c r="B73" s="2"/>
      <c r="C73" s="2"/>
      <c r="D73" s="2"/>
      <c r="E73" s="2"/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</sheetData>
  <mergeCells count="23">
    <mergeCell ref="A6:B6"/>
    <mergeCell ref="C4:D4"/>
    <mergeCell ref="E4:F4"/>
    <mergeCell ref="G4:H4"/>
    <mergeCell ref="I4:J4"/>
    <mergeCell ref="O4:P4"/>
    <mergeCell ref="Q4:R4"/>
    <mergeCell ref="S4:T4"/>
    <mergeCell ref="U4:V4"/>
    <mergeCell ref="A5:B5"/>
    <mergeCell ref="K4:L4"/>
    <mergeCell ref="M4:N4"/>
    <mergeCell ref="A7:B7"/>
    <mergeCell ref="A8:B8"/>
    <mergeCell ref="A9:B9"/>
    <mergeCell ref="A10:B10"/>
    <mergeCell ref="A11:B11"/>
    <mergeCell ref="A14:B14"/>
    <mergeCell ref="A15:B15"/>
    <mergeCell ref="A16:B16"/>
    <mergeCell ref="A17:B17"/>
    <mergeCell ref="A12:B12"/>
    <mergeCell ref="A13:B13"/>
  </mergeCells>
  <pageMargins left="0.59055118110236227" right="0.59055118110236227" top="1.1811023622047245" bottom="0.59055118110236227" header="0.11811023622047245" footer="0.31496062992125984"/>
  <pageSetup paperSize="9" scale="49" fitToHeight="0" orientation="landscape" r:id="rId1"/>
  <headerFooter>
    <oddHeader>&amp;L&amp;G</oddHeader>
    <oddFooter>&amp;L&amp;"DIN Offc Light,Standard"&amp;7&amp;F / Version &amp;D&amp;R&amp;"DIN Offc Light,Standard"&amp;7Seite &amp;P von &amp;N</oddFooter>
  </headerFooter>
  <rowBreaks count="1" manualBreakCount="1">
    <brk id="28" max="16383" man="1"/>
  </rowBreaks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28"/>
  <sheetViews>
    <sheetView zoomScaleNormal="100" workbookViewId="0">
      <selection activeCell="M28" sqref="M28"/>
    </sheetView>
  </sheetViews>
  <sheetFormatPr baseColWidth="10" defaultColWidth="11.42578125" defaultRowHeight="16.5"/>
  <cols>
    <col min="1" max="1" width="14.5703125" style="153" customWidth="1"/>
    <col min="2" max="2" width="14.140625" style="147" bestFit="1" customWidth="1"/>
    <col min="3" max="9" width="13.7109375" style="147" customWidth="1"/>
    <col min="10" max="10" width="14.7109375" style="147" customWidth="1"/>
    <col min="11" max="11" width="9.7109375" style="147" customWidth="1"/>
    <col min="12" max="12" width="15.5703125" style="146" bestFit="1" customWidth="1"/>
    <col min="13" max="15" width="11.42578125" style="147"/>
    <col min="16" max="16" width="13.85546875" style="147" bestFit="1" customWidth="1"/>
    <col min="17" max="17" width="12.42578125" style="147" bestFit="1" customWidth="1"/>
    <col min="18" max="16384" width="11.42578125" style="147"/>
  </cols>
  <sheetData>
    <row r="1" spans="1:16" s="143" customFormat="1" ht="34.15" customHeight="1">
      <c r="A1" s="160" t="s">
        <v>107</v>
      </c>
      <c r="I1" s="144"/>
      <c r="L1" s="144"/>
    </row>
    <row r="2" spans="1:16" s="149" customFormat="1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7"/>
      <c r="L2" s="146"/>
      <c r="M2" s="147"/>
    </row>
    <row r="3" spans="1:16" s="149" customFormat="1" ht="17.25" thickBot="1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6"/>
      <c r="L3" s="146"/>
      <c r="M3" s="147"/>
    </row>
    <row r="4" spans="1:16" s="145" customFormat="1" ht="18" customHeight="1">
      <c r="A4" s="338" t="s">
        <v>46</v>
      </c>
      <c r="B4" s="161" t="s">
        <v>20</v>
      </c>
      <c r="C4" s="161" t="s">
        <v>23</v>
      </c>
      <c r="D4" s="161" t="s">
        <v>24</v>
      </c>
      <c r="E4" s="161" t="s">
        <v>53</v>
      </c>
      <c r="F4" s="161" t="s">
        <v>25</v>
      </c>
      <c r="G4" s="161" t="s">
        <v>30</v>
      </c>
      <c r="H4" s="161" t="s">
        <v>2</v>
      </c>
      <c r="I4" s="161" t="s">
        <v>26</v>
      </c>
      <c r="J4" s="161" t="s">
        <v>45</v>
      </c>
      <c r="K4" s="340" t="s">
        <v>49</v>
      </c>
      <c r="L4" s="342" t="s">
        <v>50</v>
      </c>
      <c r="M4" s="147"/>
      <c r="N4" s="148"/>
      <c r="O4" s="147"/>
      <c r="P4" s="245"/>
    </row>
    <row r="5" spans="1:16" s="145" customFormat="1" ht="27" customHeight="1">
      <c r="A5" s="339"/>
      <c r="B5" s="162" t="s">
        <v>47</v>
      </c>
      <c r="C5" s="162" t="s">
        <v>47</v>
      </c>
      <c r="D5" s="162" t="s">
        <v>47</v>
      </c>
      <c r="E5" s="162" t="s">
        <v>47</v>
      </c>
      <c r="F5" s="162" t="s">
        <v>47</v>
      </c>
      <c r="G5" s="162" t="s">
        <v>47</v>
      </c>
      <c r="H5" s="162" t="s">
        <v>47</v>
      </c>
      <c r="I5" s="162" t="s">
        <v>47</v>
      </c>
      <c r="J5" s="162" t="s">
        <v>51</v>
      </c>
      <c r="K5" s="341"/>
      <c r="L5" s="343"/>
      <c r="M5" s="147"/>
      <c r="N5" s="148"/>
      <c r="O5" s="147"/>
      <c r="P5" s="245"/>
    </row>
    <row r="6" spans="1:16" s="150" customFormat="1" ht="18.600000000000001" customHeight="1">
      <c r="A6" s="174">
        <v>2009</v>
      </c>
      <c r="B6" s="166">
        <v>765914.22</v>
      </c>
      <c r="C6" s="19">
        <v>776262.5</v>
      </c>
      <c r="D6" s="19">
        <v>159128.20000000001</v>
      </c>
      <c r="E6" s="19"/>
      <c r="F6" s="19">
        <v>402224.78</v>
      </c>
      <c r="G6" s="19">
        <v>79395.899999999994</v>
      </c>
      <c r="H6" s="19">
        <v>357666.25</v>
      </c>
      <c r="I6" s="19">
        <v>127661.3</v>
      </c>
      <c r="J6" s="185">
        <f>B6+C6+D6+F6+G6+H6+I6</f>
        <v>2668253.15</v>
      </c>
      <c r="K6" s="167"/>
      <c r="L6" s="163">
        <v>45.54</v>
      </c>
      <c r="M6" s="147"/>
      <c r="N6" s="148"/>
      <c r="O6" s="147"/>
      <c r="P6" s="245"/>
    </row>
    <row r="7" spans="1:16" s="150" customFormat="1" ht="18.600000000000001" customHeight="1">
      <c r="A7" s="175" t="s">
        <v>48</v>
      </c>
      <c r="B7" s="83">
        <v>1113854.8327137546</v>
      </c>
      <c r="C7" s="19">
        <v>700302.55576208176</v>
      </c>
      <c r="D7" s="19">
        <v>136123.42007434941</v>
      </c>
      <c r="E7" s="19"/>
      <c r="F7" s="19">
        <v>542363.01115241635</v>
      </c>
      <c r="G7" s="19">
        <v>199201.95167286246</v>
      </c>
      <c r="H7" s="19">
        <v>750026.30111524172</v>
      </c>
      <c r="I7" s="19">
        <v>119139.03345724907</v>
      </c>
      <c r="J7" s="185">
        <f t="shared" ref="J7:J16" si="0">B7+C7+D7+F7+G7+H7+I7</f>
        <v>3561011.105947955</v>
      </c>
      <c r="K7" s="302">
        <f>(100/J6*J7)-100</f>
        <v>33.458517830212429</v>
      </c>
      <c r="L7" s="164">
        <v>45.12</v>
      </c>
      <c r="M7" s="147"/>
      <c r="N7" s="151"/>
      <c r="O7" s="147"/>
      <c r="P7" s="245"/>
    </row>
    <row r="8" spans="1:16" s="150" customFormat="1" ht="18.600000000000001" customHeight="1">
      <c r="A8" s="175">
        <v>2011</v>
      </c>
      <c r="B8" s="83">
        <v>1107949.1171003717</v>
      </c>
      <c r="C8" s="19">
        <v>890175.60408921947</v>
      </c>
      <c r="D8" s="19">
        <v>180010.50185873604</v>
      </c>
      <c r="E8" s="19"/>
      <c r="F8" s="19">
        <v>520873.09479553916</v>
      </c>
      <c r="G8" s="19">
        <v>279049.44237918215</v>
      </c>
      <c r="H8" s="19">
        <v>829293.86617100367</v>
      </c>
      <c r="I8" s="19">
        <v>128764.86988847583</v>
      </c>
      <c r="J8" s="186">
        <f t="shared" si="0"/>
        <v>3936116.4962825277</v>
      </c>
      <c r="K8" s="302">
        <f t="shared" ref="K8:K20" si="1">(100/J7*J8)-100</f>
        <v>10.533676508563374</v>
      </c>
      <c r="L8" s="164">
        <v>41.28</v>
      </c>
      <c r="M8" s="147"/>
      <c r="N8" s="148"/>
      <c r="O8" s="147"/>
      <c r="P8" s="245"/>
    </row>
    <row r="9" spans="1:16" s="150" customFormat="1" ht="18.600000000000001" customHeight="1">
      <c r="A9" s="175">
        <v>2012</v>
      </c>
      <c r="B9" s="83">
        <v>1262801.7592592593</v>
      </c>
      <c r="C9" s="19">
        <v>841552.59259259258</v>
      </c>
      <c r="D9" s="19">
        <v>180857.3148148148</v>
      </c>
      <c r="E9" s="19"/>
      <c r="F9" s="19">
        <v>519307.77777777775</v>
      </c>
      <c r="G9" s="19">
        <v>257983.47222222225</v>
      </c>
      <c r="H9" s="19">
        <v>830185.50925925933</v>
      </c>
      <c r="I9" s="19">
        <v>169559.35185185185</v>
      </c>
      <c r="J9" s="186">
        <f t="shared" si="0"/>
        <v>4062247.7777777771</v>
      </c>
      <c r="K9" s="302">
        <f t="shared" si="1"/>
        <v>3.2044600716054532</v>
      </c>
      <c r="L9" s="164">
        <v>42.03</v>
      </c>
      <c r="M9" s="147"/>
      <c r="N9" s="148"/>
      <c r="O9" s="147"/>
      <c r="P9" s="245"/>
    </row>
    <row r="10" spans="1:16" s="150" customFormat="1" ht="18.600000000000001" customHeight="1">
      <c r="A10" s="175">
        <v>2013</v>
      </c>
      <c r="B10" s="83">
        <v>1247170.2314814813</v>
      </c>
      <c r="C10" s="19">
        <v>803203.88888888888</v>
      </c>
      <c r="D10" s="19">
        <v>175825.55555555559</v>
      </c>
      <c r="E10" s="19"/>
      <c r="F10" s="19">
        <v>535238.59259259258</v>
      </c>
      <c r="G10" s="173">
        <v>348104.8055555555</v>
      </c>
      <c r="H10" s="19">
        <v>796817.87037037034</v>
      </c>
      <c r="I10" s="19">
        <v>210992.40740740742</v>
      </c>
      <c r="J10" s="186">
        <f t="shared" si="0"/>
        <v>4117353.3518518517</v>
      </c>
      <c r="K10" s="302">
        <f t="shared" si="1"/>
        <v>1.3565291210330912</v>
      </c>
      <c r="L10" s="164">
        <v>45.12</v>
      </c>
      <c r="M10" s="147"/>
      <c r="N10" s="148"/>
      <c r="O10" s="147"/>
      <c r="P10" s="245"/>
    </row>
    <row r="11" spans="1:16" s="150" customFormat="1" ht="18.600000000000001" customHeight="1">
      <c r="A11" s="175">
        <v>2014</v>
      </c>
      <c r="B11" s="83">
        <v>1292656.2037037038</v>
      </c>
      <c r="C11" s="19">
        <v>838752.12962962955</v>
      </c>
      <c r="D11" s="19">
        <v>188712.54629629632</v>
      </c>
      <c r="E11" s="19"/>
      <c r="F11" s="19">
        <v>615417.54629629641</v>
      </c>
      <c r="G11" s="19">
        <v>347623.28703703702</v>
      </c>
      <c r="H11" s="19">
        <v>790610.60185185191</v>
      </c>
      <c r="I11" s="19">
        <v>108487.96296296295</v>
      </c>
      <c r="J11" s="186">
        <f t="shared" si="0"/>
        <v>4182260.2777777785</v>
      </c>
      <c r="K11" s="302">
        <f t="shared" si="1"/>
        <v>1.5764235026545208</v>
      </c>
      <c r="L11" s="164">
        <v>43.46</v>
      </c>
      <c r="M11" s="147"/>
      <c r="N11" s="148"/>
      <c r="O11" s="147"/>
      <c r="P11" s="245"/>
    </row>
    <row r="12" spans="1:16" s="150" customFormat="1" ht="18.600000000000001" customHeight="1">
      <c r="A12" s="175">
        <v>2015</v>
      </c>
      <c r="B12" s="83">
        <v>1293206.0648148148</v>
      </c>
      <c r="C12" s="19">
        <v>972928.42592592607</v>
      </c>
      <c r="D12" s="19">
        <v>230142.73148148149</v>
      </c>
      <c r="E12" s="19"/>
      <c r="F12" s="19">
        <v>702665.41666666663</v>
      </c>
      <c r="G12" s="19">
        <v>305247.54629629629</v>
      </c>
      <c r="H12" s="19">
        <v>810327.40740740742</v>
      </c>
      <c r="I12" s="19">
        <v>253387.40740740742</v>
      </c>
      <c r="J12" s="186">
        <f t="shared" si="0"/>
        <v>4567905</v>
      </c>
      <c r="K12" s="302">
        <f t="shared" si="1"/>
        <v>9.2209641822467319</v>
      </c>
      <c r="L12" s="164">
        <v>43.22</v>
      </c>
      <c r="M12" s="147"/>
      <c r="N12" s="148"/>
      <c r="O12" s="147"/>
      <c r="P12" s="245"/>
    </row>
    <row r="13" spans="1:16" s="150" customFormat="1" ht="18.600000000000001" customHeight="1">
      <c r="A13" s="175">
        <v>2016</v>
      </c>
      <c r="B13" s="172">
        <v>1371310.7407407407</v>
      </c>
      <c r="C13" s="19">
        <v>953607.77777777764</v>
      </c>
      <c r="D13" s="19">
        <v>213920.23148148146</v>
      </c>
      <c r="E13" s="19"/>
      <c r="F13" s="19">
        <v>768301.9907407409</v>
      </c>
      <c r="G13" s="19">
        <v>311877.22222222219</v>
      </c>
      <c r="H13" s="19">
        <v>740851.29629629618</v>
      </c>
      <c r="I13" s="19">
        <v>216036.66666666669</v>
      </c>
      <c r="J13" s="186">
        <f t="shared" si="0"/>
        <v>4575905.9259259263</v>
      </c>
      <c r="K13" s="302">
        <f t="shared" si="1"/>
        <v>0.17515526102066303</v>
      </c>
      <c r="L13" s="164">
        <v>42.21</v>
      </c>
      <c r="M13" s="147"/>
      <c r="N13" s="148"/>
      <c r="O13" s="147"/>
      <c r="P13" s="245"/>
    </row>
    <row r="14" spans="1:16" s="150" customFormat="1" ht="18.600000000000001" customHeight="1">
      <c r="A14" s="175">
        <v>2017</v>
      </c>
      <c r="B14" s="83">
        <v>1338448.0501392758</v>
      </c>
      <c r="C14" s="19">
        <v>1052895.3240740742</v>
      </c>
      <c r="D14" s="19">
        <v>248394.53703703708</v>
      </c>
      <c r="E14" s="19"/>
      <c r="F14" s="19">
        <v>769078.33333333337</v>
      </c>
      <c r="G14" s="19">
        <v>282599.12037037034</v>
      </c>
      <c r="H14" s="19">
        <v>824060.01851851854</v>
      </c>
      <c r="I14" s="19">
        <v>211605.09259259258</v>
      </c>
      <c r="J14" s="186">
        <f t="shared" si="0"/>
        <v>4727080.4760652017</v>
      </c>
      <c r="K14" s="302">
        <f t="shared" si="1"/>
        <v>3.3037075627529617</v>
      </c>
      <c r="L14" s="164">
        <v>42.83</v>
      </c>
      <c r="M14" s="147"/>
      <c r="N14" s="148"/>
      <c r="O14" s="147"/>
      <c r="P14" s="245"/>
    </row>
    <row r="15" spans="1:16" s="150" customFormat="1" ht="18.600000000000001" customHeight="1">
      <c r="A15" s="175">
        <v>2018</v>
      </c>
      <c r="B15" s="83">
        <v>1304911.095636026</v>
      </c>
      <c r="C15" s="173">
        <v>1282862.7669452182</v>
      </c>
      <c r="D15" s="173">
        <v>289065.83101207053</v>
      </c>
      <c r="E15" s="19"/>
      <c r="F15" s="173">
        <v>796041.87558031559</v>
      </c>
      <c r="G15" s="19">
        <v>276561.51346332399</v>
      </c>
      <c r="H15" s="173">
        <v>892229.29433611885</v>
      </c>
      <c r="I15" s="173">
        <v>274674.93036211701</v>
      </c>
      <c r="J15" s="167">
        <f t="shared" si="0"/>
        <v>5116347.3073351905</v>
      </c>
      <c r="K15" s="302">
        <f t="shared" si="1"/>
        <v>8.2348255596869535</v>
      </c>
      <c r="L15" s="164">
        <v>44.25</v>
      </c>
      <c r="M15" s="147"/>
      <c r="N15" s="148"/>
      <c r="O15" s="147"/>
      <c r="P15" s="245"/>
    </row>
    <row r="16" spans="1:16" s="150" customFormat="1" ht="18.600000000000001" customHeight="1">
      <c r="A16" s="175">
        <v>2019</v>
      </c>
      <c r="B16" s="83">
        <v>1436096.35097493</v>
      </c>
      <c r="C16" s="19">
        <v>1136138.7650882078</v>
      </c>
      <c r="D16" s="19">
        <v>253088.30083565463</v>
      </c>
      <c r="E16" s="19"/>
      <c r="F16" s="19">
        <v>813889.69359331473</v>
      </c>
      <c r="G16" s="19">
        <v>259024.09470752091</v>
      </c>
      <c r="H16" s="19">
        <v>842220.42711234919</v>
      </c>
      <c r="I16" s="19">
        <v>227878.62581244195</v>
      </c>
      <c r="J16" s="186">
        <f t="shared" si="0"/>
        <v>4968336.2581244195</v>
      </c>
      <c r="K16" s="303">
        <f t="shared" si="1"/>
        <v>-2.8929046509131808</v>
      </c>
      <c r="L16" s="164">
        <v>45.6</v>
      </c>
      <c r="M16" s="147"/>
      <c r="N16" s="148"/>
      <c r="O16" s="147"/>
      <c r="P16" s="245"/>
    </row>
    <row r="17" spans="1:16" s="150" customFormat="1" ht="18.600000000000001" customHeight="1">
      <c r="A17" s="175">
        <v>2020</v>
      </c>
      <c r="B17" s="83">
        <v>1057005.25</v>
      </c>
      <c r="C17" s="19">
        <v>1238610.5</v>
      </c>
      <c r="D17" s="19">
        <v>179706.13</v>
      </c>
      <c r="E17" s="19">
        <v>102362.12</v>
      </c>
      <c r="F17" s="19">
        <v>473573.63</v>
      </c>
      <c r="G17" s="19">
        <v>179097.45</v>
      </c>
      <c r="H17" s="19">
        <v>727928.3</v>
      </c>
      <c r="I17" s="19">
        <v>269176.51</v>
      </c>
      <c r="J17" s="186">
        <f>B17+C17+D17+F17+G17+H17+I17+E17</f>
        <v>4227459.8899999997</v>
      </c>
      <c r="K17" s="303">
        <f t="shared" si="1"/>
        <v>-14.911961059658751</v>
      </c>
      <c r="L17" s="164">
        <v>43.29</v>
      </c>
      <c r="M17" s="147"/>
      <c r="N17" s="148"/>
      <c r="O17" s="147"/>
      <c r="P17" s="245"/>
    </row>
    <row r="18" spans="1:16" s="150" customFormat="1" ht="18.600000000000001" customHeight="1">
      <c r="A18" s="175" t="s">
        <v>70</v>
      </c>
      <c r="B18" s="176">
        <v>1085074.8999999999</v>
      </c>
      <c r="C18" s="177">
        <v>1283313.5</v>
      </c>
      <c r="D18" s="177">
        <v>163511.1</v>
      </c>
      <c r="E18" s="177">
        <v>80524.600000000006</v>
      </c>
      <c r="F18" s="177">
        <v>575115.05000000005</v>
      </c>
      <c r="G18" s="177">
        <v>193571.55</v>
      </c>
      <c r="H18" s="177">
        <v>1109220.69</v>
      </c>
      <c r="I18" s="177">
        <v>189426.5</v>
      </c>
      <c r="J18" s="186">
        <f>SUM(B18:I18)</f>
        <v>4679757.8900000006</v>
      </c>
      <c r="K18" s="304">
        <f>(100/J17*J18)-100</f>
        <v>10.699048879680831</v>
      </c>
      <c r="L18" s="178">
        <v>49.14</v>
      </c>
      <c r="M18" s="147"/>
      <c r="N18" s="148"/>
      <c r="O18" s="147"/>
    </row>
    <row r="19" spans="1:16" s="150" customFormat="1" ht="18.600000000000001" customHeight="1">
      <c r="A19" s="175" t="s">
        <v>52</v>
      </c>
      <c r="B19" s="83">
        <f>'Jahresumsatz Monat 2022'!C18</f>
        <v>1865998.9</v>
      </c>
      <c r="C19" s="83">
        <f>'Jahresumsatz Monat 2022'!E18</f>
        <v>1723530.0000000002</v>
      </c>
      <c r="D19" s="83">
        <f>'Jahresumsatz Monat 2022'!G18</f>
        <v>124907.85</v>
      </c>
      <c r="E19" s="83">
        <f>'Jahresumsatz Monat 2022'!I18</f>
        <v>116153.8</v>
      </c>
      <c r="F19" s="83">
        <f>'Jahresumsatz Monat 2022'!K18</f>
        <v>1133372.25</v>
      </c>
      <c r="G19" s="83">
        <f>'Jahresumsatz Monat 2022'!M18</f>
        <v>439209.8</v>
      </c>
      <c r="H19" s="83">
        <f>'Jahresumsatz Monat 2022'!O18</f>
        <v>1354943.9500000002</v>
      </c>
      <c r="I19" s="83">
        <f>'Jahresumsatz Monat 2022'!S18</f>
        <v>341615</v>
      </c>
      <c r="J19" s="186">
        <f>SUM(B19:I19)</f>
        <v>7099731.5500000007</v>
      </c>
      <c r="K19" s="304">
        <f>(100/J17*J19)-100</f>
        <v>67.943203122856858</v>
      </c>
      <c r="L19" s="164">
        <v>44.1</v>
      </c>
      <c r="M19" s="147"/>
      <c r="N19" s="148"/>
      <c r="O19" s="147"/>
      <c r="P19" s="245"/>
    </row>
    <row r="20" spans="1:16" s="150" customFormat="1" ht="18.600000000000001" customHeight="1" thickBot="1">
      <c r="A20" s="175" t="s">
        <v>71</v>
      </c>
      <c r="B20" s="176"/>
      <c r="C20" s="177"/>
      <c r="D20" s="177"/>
      <c r="E20" s="177"/>
      <c r="F20" s="177"/>
      <c r="G20" s="177"/>
      <c r="H20" s="177"/>
      <c r="I20" s="177"/>
      <c r="J20" s="187"/>
      <c r="K20" s="305">
        <f t="shared" si="1"/>
        <v>-100</v>
      </c>
      <c r="L20" s="178"/>
      <c r="M20" s="147"/>
      <c r="N20" s="148"/>
      <c r="O20" s="147"/>
    </row>
    <row r="21" spans="1:16" s="152" customFormat="1" ht="30" customHeight="1" thickBot="1">
      <c r="A21" s="168" t="s">
        <v>16</v>
      </c>
      <c r="B21" s="169">
        <f>SUM(B6:B20)</f>
        <v>17542397.716564357</v>
      </c>
      <c r="C21" s="170">
        <f>SUM(C6:C20)</f>
        <v>14494136.330773618</v>
      </c>
      <c r="D21" s="170">
        <f>SUM(D6:D20)</f>
        <v>2723394.2504474772</v>
      </c>
      <c r="E21" s="170">
        <f>SUM(E6:E19)</f>
        <v>299040.52</v>
      </c>
      <c r="F21" s="170">
        <f>SUM(F6:F20)</f>
        <v>9167463.0425289944</v>
      </c>
      <c r="G21" s="170">
        <f>SUM(G6:G20)</f>
        <v>3758547.1559265926</v>
      </c>
      <c r="H21" s="170">
        <f>SUM(H6:H20)</f>
        <v>11656381.78243842</v>
      </c>
      <c r="I21" s="170">
        <f>SUM(I6:I20)</f>
        <v>2848405.6584091727</v>
      </c>
      <c r="J21" s="169">
        <f>SUM(J6:J19)</f>
        <v>62489766.457088634</v>
      </c>
      <c r="K21" s="171"/>
      <c r="L21" s="165"/>
      <c r="M21" s="147"/>
      <c r="N21" s="148"/>
      <c r="O21" s="147"/>
    </row>
    <row r="22" spans="1:16" ht="17.25" thickBot="1">
      <c r="K22" s="146"/>
      <c r="L22" s="147"/>
      <c r="N22" s="148"/>
    </row>
    <row r="23" spans="1:16" ht="17.25" thickBot="1">
      <c r="A23" s="153" t="s">
        <v>67</v>
      </c>
      <c r="B23" s="252">
        <f>B21/13</f>
        <v>1349415.2089664889</v>
      </c>
      <c r="C23" s="252">
        <f t="shared" ref="C23:J23" si="2">C21/13</f>
        <v>1114933.5639056629</v>
      </c>
      <c r="D23" s="252">
        <f t="shared" si="2"/>
        <v>209491.86541903671</v>
      </c>
      <c r="E23" s="252">
        <f t="shared" si="2"/>
        <v>23003.116923076923</v>
      </c>
      <c r="F23" s="252">
        <f t="shared" si="2"/>
        <v>705189.46480992262</v>
      </c>
      <c r="G23" s="252">
        <f t="shared" si="2"/>
        <v>289119.01199435326</v>
      </c>
      <c r="H23" s="252">
        <f t="shared" si="2"/>
        <v>896644.752495263</v>
      </c>
      <c r="I23" s="252">
        <f t="shared" si="2"/>
        <v>219108.12756993636</v>
      </c>
      <c r="J23" s="252">
        <f t="shared" si="2"/>
        <v>4806905.1120837415</v>
      </c>
    </row>
    <row r="24" spans="1:16">
      <c r="B24" s="154"/>
      <c r="C24" s="156"/>
      <c r="D24" s="156"/>
      <c r="E24" s="156"/>
      <c r="J24" s="146"/>
      <c r="K24" s="146"/>
    </row>
    <row r="25" spans="1:16" ht="20.25">
      <c r="B25" s="154"/>
      <c r="C25" s="157"/>
      <c r="D25" s="158"/>
      <c r="E25" s="158"/>
      <c r="K25" s="159"/>
      <c r="L25" s="155"/>
    </row>
    <row r="26" spans="1:16">
      <c r="C26" s="156"/>
      <c r="D26" s="156"/>
      <c r="E26" s="156"/>
      <c r="J26" s="159"/>
      <c r="K26" s="159"/>
      <c r="L26" s="155"/>
    </row>
    <row r="27" spans="1:16" ht="20.25">
      <c r="C27" s="157"/>
      <c r="D27" s="158"/>
      <c r="E27" s="158"/>
      <c r="J27" s="155"/>
      <c r="L27" s="254"/>
    </row>
    <row r="28" spans="1:16">
      <c r="C28" s="146"/>
      <c r="D28" s="146"/>
      <c r="E28" s="146"/>
    </row>
  </sheetData>
  <mergeCells count="3">
    <mergeCell ref="A4:A5"/>
    <mergeCell ref="K4:K5"/>
    <mergeCell ref="L4:L5"/>
  </mergeCells>
  <pageMargins left="0.59055118110236227" right="0.59055118110236227" top="1.1811023622047245" bottom="0.59055118110236227" header="0.11811023622047245" footer="0.31496062992125984"/>
  <pageSetup paperSize="9" scale="81" fitToHeight="0" orientation="landscape" r:id="rId1"/>
  <headerFooter>
    <oddHeader>&amp;L&amp;G</oddHeader>
    <oddFooter>&amp;L&amp;"DIN Offc Light,Standard"&amp;7&amp;F / Version &amp;D&amp;R&amp;"DIN Offc Light,Standard"&amp;7Seite &amp;P von &amp;N</oddFooter>
  </headerFooter>
  <rowBreaks count="1" manualBreakCount="1">
    <brk id="46" max="16383" man="1"/>
  </rowBreaks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91"/>
  <sheetViews>
    <sheetView topLeftCell="A55" zoomScaleNormal="100" workbookViewId="0">
      <selection activeCell="H67" sqref="H67"/>
    </sheetView>
  </sheetViews>
  <sheetFormatPr baseColWidth="10" defaultColWidth="11.42578125" defaultRowHeight="16.5"/>
  <cols>
    <col min="1" max="1" width="9.28515625" style="193" customWidth="1"/>
    <col min="2" max="2" width="9.28515625" style="191" customWidth="1"/>
    <col min="3" max="4" width="13.7109375" style="191" customWidth="1"/>
    <col min="5" max="5" width="7.7109375" style="195" customWidth="1"/>
    <col min="6" max="6" width="13.7109375" style="191" customWidth="1"/>
    <col min="7" max="7" width="7.7109375" style="195" customWidth="1"/>
    <col min="8" max="8" width="13.7109375" style="191" customWidth="1"/>
    <col min="9" max="9" width="9" style="195" bestFit="1" customWidth="1"/>
    <col min="10" max="10" width="13.7109375" style="191" customWidth="1"/>
    <col min="11" max="11" width="7.7109375" style="195" customWidth="1"/>
    <col min="12" max="12" width="13.7109375" style="191" customWidth="1"/>
    <col min="13" max="13" width="8" style="195" bestFit="1" customWidth="1"/>
    <col min="14" max="14" width="13.7109375" style="191" customWidth="1"/>
    <col min="15" max="15" width="9" style="195" bestFit="1" customWidth="1"/>
    <col min="16" max="16" width="11.42578125" style="191"/>
    <col min="17" max="17" width="15.7109375" style="191" customWidth="1"/>
    <col min="18" max="16384" width="11.42578125" style="191"/>
  </cols>
  <sheetData>
    <row r="1" spans="1:17" ht="34.15" customHeight="1">
      <c r="A1" s="190" t="s">
        <v>57</v>
      </c>
      <c r="E1" s="191"/>
      <c r="G1" s="191"/>
      <c r="H1" s="192"/>
      <c r="I1" s="191"/>
      <c r="J1" s="193"/>
      <c r="K1" s="191"/>
      <c r="L1" s="193"/>
      <c r="M1" s="191"/>
      <c r="N1" s="193"/>
      <c r="O1" s="191"/>
    </row>
    <row r="2" spans="1:17" ht="21" thickBot="1">
      <c r="A2" s="194"/>
    </row>
    <row r="3" spans="1:17" s="199" customFormat="1" ht="19.149999999999999" customHeight="1">
      <c r="A3" s="354" t="s">
        <v>45</v>
      </c>
      <c r="B3" s="355"/>
      <c r="C3" s="196">
        <v>2016</v>
      </c>
      <c r="D3" s="197">
        <v>2017</v>
      </c>
      <c r="E3" s="198" t="s">
        <v>19</v>
      </c>
      <c r="F3" s="197">
        <v>2018</v>
      </c>
      <c r="G3" s="198" t="s">
        <v>19</v>
      </c>
      <c r="H3" s="197">
        <v>2019</v>
      </c>
      <c r="I3" s="198" t="s">
        <v>19</v>
      </c>
      <c r="J3" s="197">
        <v>2020</v>
      </c>
      <c r="K3" s="198" t="s">
        <v>19</v>
      </c>
      <c r="L3" s="197">
        <v>2021</v>
      </c>
      <c r="M3" s="198" t="s">
        <v>19</v>
      </c>
      <c r="N3" s="197">
        <v>2022</v>
      </c>
      <c r="O3" s="198" t="s">
        <v>19</v>
      </c>
    </row>
    <row r="4" spans="1:17" s="206" customFormat="1" ht="18.600000000000001" customHeight="1">
      <c r="A4" s="344" t="s">
        <v>31</v>
      </c>
      <c r="B4" s="353"/>
      <c r="C4" s="200">
        <v>204263.90000000002</v>
      </c>
      <c r="D4" s="201">
        <v>179373.3</v>
      </c>
      <c r="E4" s="202">
        <f>SUM(100/C4*D4)</f>
        <v>87.814489001727637</v>
      </c>
      <c r="F4" s="201">
        <v>219740.15000000002</v>
      </c>
      <c r="G4" s="202">
        <f>SUM(100/D4*F4)</f>
        <v>122.50438052932071</v>
      </c>
      <c r="H4" s="201">
        <v>201541</v>
      </c>
      <c r="I4" s="202">
        <f>SUM(100/F4*H4)</f>
        <v>91.717876773998725</v>
      </c>
      <c r="J4" s="204">
        <v>232934.2</v>
      </c>
      <c r="K4" s="203">
        <f>SUM(100/H4*J4)</f>
        <v>115.57658243235868</v>
      </c>
      <c r="L4" s="204">
        <v>54079.700000000004</v>
      </c>
      <c r="M4" s="205">
        <f>SUM(100/J4*L4)</f>
        <v>23.21672815756553</v>
      </c>
      <c r="N4" s="204">
        <f>'01_22'!U42</f>
        <v>126012.8</v>
      </c>
      <c r="O4" s="205">
        <f>SUM(100/L4*N4)</f>
        <v>233.0131269219319</v>
      </c>
      <c r="Q4" s="199"/>
    </row>
    <row r="5" spans="1:17" s="206" customFormat="1" ht="18.600000000000001" customHeight="1">
      <c r="A5" s="344" t="s">
        <v>32</v>
      </c>
      <c r="B5" s="353"/>
      <c r="C5" s="207">
        <v>233986.1</v>
      </c>
      <c r="D5" s="201">
        <v>215691.40000000005</v>
      </c>
      <c r="E5" s="202">
        <f t="shared" ref="E5:E16" si="0">SUM(100/C5*D5)</f>
        <v>92.181287691875724</v>
      </c>
      <c r="F5" s="201">
        <v>234335.15</v>
      </c>
      <c r="G5" s="202">
        <f t="shared" ref="G5:G16" si="1">SUM(100/D5*F5)</f>
        <v>108.64371504844419</v>
      </c>
      <c r="H5" s="201">
        <v>240754.09999999998</v>
      </c>
      <c r="I5" s="202">
        <f t="shared" ref="I5:I16" si="2">SUM(100/F5*H5)</f>
        <v>102.7392177400616</v>
      </c>
      <c r="J5" s="204">
        <v>240468.54999999996</v>
      </c>
      <c r="K5" s="203">
        <f t="shared" ref="K5:K16" si="3">SUM(100/H5*J5)</f>
        <v>99.881393504825041</v>
      </c>
      <c r="L5" s="204">
        <v>15384.62</v>
      </c>
      <c r="M5" s="205">
        <f t="shared" ref="M5:M16" si="4">SUM(100/J5*L5)</f>
        <v>6.3977680241345505</v>
      </c>
      <c r="N5" s="204">
        <f>'02_22'!U37</f>
        <v>0</v>
      </c>
      <c r="O5" s="205">
        <f t="shared" ref="O5:O16" si="5">SUM(100/L5*N5)</f>
        <v>0</v>
      </c>
      <c r="Q5" s="199"/>
    </row>
    <row r="6" spans="1:17" s="206" customFormat="1" ht="18.600000000000001" customHeight="1">
      <c r="A6" s="344" t="s">
        <v>33</v>
      </c>
      <c r="B6" s="353"/>
      <c r="C6" s="207">
        <v>270561.1999999999</v>
      </c>
      <c r="D6" s="201">
        <v>334461.75</v>
      </c>
      <c r="E6" s="202">
        <f t="shared" si="0"/>
        <v>123.61778037649157</v>
      </c>
      <c r="F6" s="201">
        <v>294214</v>
      </c>
      <c r="G6" s="202">
        <f t="shared" si="1"/>
        <v>87.966411704776405</v>
      </c>
      <c r="H6" s="201">
        <v>336458.62000000005</v>
      </c>
      <c r="I6" s="202">
        <f t="shared" si="2"/>
        <v>114.35846696622188</v>
      </c>
      <c r="J6" s="204">
        <v>134204.19999999998</v>
      </c>
      <c r="K6" s="203">
        <f t="shared" si="3"/>
        <v>39.887282424210134</v>
      </c>
      <c r="L6" s="204">
        <v>130222.05000000002</v>
      </c>
      <c r="M6" s="205">
        <f t="shared" si="4"/>
        <v>97.032767975965015</v>
      </c>
      <c r="N6" s="204">
        <f>'03_22'!U41</f>
        <v>176143.85</v>
      </c>
      <c r="O6" s="205">
        <f t="shared" si="5"/>
        <v>135.26422752521557</v>
      </c>
      <c r="Q6" s="199"/>
    </row>
    <row r="7" spans="1:17" s="206" customFormat="1" ht="18.600000000000001" customHeight="1">
      <c r="A7" s="344" t="s">
        <v>34</v>
      </c>
      <c r="B7" s="345"/>
      <c r="C7" s="207">
        <v>399174.69999999995</v>
      </c>
      <c r="D7" s="201">
        <v>400480</v>
      </c>
      <c r="E7" s="202">
        <f t="shared" si="0"/>
        <v>100.3269996820941</v>
      </c>
      <c r="F7" s="201">
        <v>446260.2</v>
      </c>
      <c r="G7" s="202">
        <f t="shared" si="1"/>
        <v>111.43133240111865</v>
      </c>
      <c r="H7" s="201">
        <v>376600.7</v>
      </c>
      <c r="I7" s="202">
        <f t="shared" si="2"/>
        <v>84.390384802409002</v>
      </c>
      <c r="J7" s="204">
        <v>0</v>
      </c>
      <c r="K7" s="203">
        <f t="shared" si="3"/>
        <v>0</v>
      </c>
      <c r="L7" s="204">
        <v>302767.5</v>
      </c>
      <c r="M7" s="205" t="e">
        <f t="shared" si="4"/>
        <v>#DIV/0!</v>
      </c>
      <c r="N7" s="204">
        <f>'04_22'!U40</f>
        <v>323379.95</v>
      </c>
      <c r="O7" s="205">
        <f t="shared" si="5"/>
        <v>106.80801274905663</v>
      </c>
      <c r="Q7" s="199"/>
    </row>
    <row r="8" spans="1:17" s="206" customFormat="1" ht="18.600000000000001" customHeight="1">
      <c r="A8" s="344" t="s">
        <v>35</v>
      </c>
      <c r="B8" s="345"/>
      <c r="C8" s="207">
        <v>511488.55000000005</v>
      </c>
      <c r="D8" s="201">
        <v>563147.32000000007</v>
      </c>
      <c r="E8" s="202">
        <f t="shared" si="0"/>
        <v>110.0996923587048</v>
      </c>
      <c r="F8" s="201">
        <v>546136.54999999993</v>
      </c>
      <c r="G8" s="202">
        <f t="shared" si="1"/>
        <v>96.97933926063962</v>
      </c>
      <c r="H8" s="201">
        <v>500817.39999999997</v>
      </c>
      <c r="I8" s="202">
        <f t="shared" si="2"/>
        <v>91.701864671024126</v>
      </c>
      <c r="J8" s="204">
        <v>297315.24999999994</v>
      </c>
      <c r="K8" s="203">
        <f t="shared" si="3"/>
        <v>59.365998465708252</v>
      </c>
      <c r="L8" s="204">
        <v>407951.68</v>
      </c>
      <c r="M8" s="205">
        <f t="shared" si="4"/>
        <v>137.21182482230563</v>
      </c>
      <c r="N8" s="204">
        <f>'05_22'!U41</f>
        <v>704030.39999999991</v>
      </c>
      <c r="O8" s="205">
        <f t="shared" si="5"/>
        <v>172.57690910845125</v>
      </c>
      <c r="Q8" s="199"/>
    </row>
    <row r="9" spans="1:17" s="206" customFormat="1" ht="18.600000000000001" customHeight="1">
      <c r="A9" s="344" t="s">
        <v>36</v>
      </c>
      <c r="B9" s="345"/>
      <c r="C9" s="207">
        <v>521007.1999999999</v>
      </c>
      <c r="D9" s="201">
        <v>695577.55</v>
      </c>
      <c r="E9" s="202">
        <f t="shared" si="0"/>
        <v>133.50632198556954</v>
      </c>
      <c r="F9" s="201">
        <v>670536.09999999986</v>
      </c>
      <c r="G9" s="202">
        <f t="shared" si="1"/>
        <v>96.399905373599225</v>
      </c>
      <c r="H9" s="208">
        <v>729953.15</v>
      </c>
      <c r="I9" s="202">
        <f t="shared" si="2"/>
        <v>108.86112619439881</v>
      </c>
      <c r="J9" s="204">
        <v>563135.66</v>
      </c>
      <c r="K9" s="203">
        <f t="shared" si="3"/>
        <v>77.146822367983489</v>
      </c>
      <c r="L9" s="204">
        <v>661507.81999999995</v>
      </c>
      <c r="M9" s="205">
        <f t="shared" si="4"/>
        <v>117.46864334608109</v>
      </c>
      <c r="N9" s="204">
        <f>'06_22'!W40</f>
        <v>962253</v>
      </c>
      <c r="O9" s="205">
        <f t="shared" si="5"/>
        <v>145.46358650756392</v>
      </c>
      <c r="Q9" s="199"/>
    </row>
    <row r="10" spans="1:17" s="206" customFormat="1" ht="18.600000000000001" customHeight="1">
      <c r="A10" s="344" t="s">
        <v>37</v>
      </c>
      <c r="B10" s="345"/>
      <c r="C10" s="207">
        <v>732020.80000000016</v>
      </c>
      <c r="D10" s="201">
        <v>664239.20000000019</v>
      </c>
      <c r="E10" s="202">
        <f t="shared" si="0"/>
        <v>90.740481691230642</v>
      </c>
      <c r="F10" s="201">
        <v>824792.10000000009</v>
      </c>
      <c r="G10" s="202">
        <f t="shared" si="1"/>
        <v>124.17094624948359</v>
      </c>
      <c r="H10" s="208">
        <v>779466.42999999982</v>
      </c>
      <c r="I10" s="202">
        <f t="shared" si="2"/>
        <v>94.504594551766402</v>
      </c>
      <c r="J10" s="204">
        <v>893650.74999999988</v>
      </c>
      <c r="K10" s="203">
        <f t="shared" si="3"/>
        <v>114.64903626446107</v>
      </c>
      <c r="L10" s="204">
        <v>731008.39999999991</v>
      </c>
      <c r="M10" s="205">
        <f t="shared" si="4"/>
        <v>81.80023348047321</v>
      </c>
      <c r="N10" s="204">
        <f>'07_22'!W41</f>
        <v>1173916</v>
      </c>
      <c r="O10" s="205">
        <f t="shared" si="5"/>
        <v>160.58857873589415</v>
      </c>
      <c r="Q10" s="199"/>
    </row>
    <row r="11" spans="1:17" s="206" customFormat="1" ht="18.600000000000001" customHeight="1">
      <c r="A11" s="344" t="s">
        <v>38</v>
      </c>
      <c r="B11" s="345"/>
      <c r="C11" s="207">
        <v>746475.29999999981</v>
      </c>
      <c r="D11" s="201">
        <v>736748.2</v>
      </c>
      <c r="E11" s="202">
        <f t="shared" si="0"/>
        <v>98.696929422848982</v>
      </c>
      <c r="F11" s="201">
        <v>776466.96000000008</v>
      </c>
      <c r="G11" s="202">
        <f t="shared" si="1"/>
        <v>105.39109019879521</v>
      </c>
      <c r="H11" s="208">
        <v>774217.49999999988</v>
      </c>
      <c r="I11" s="202">
        <f t="shared" si="2"/>
        <v>99.7102954644715</v>
      </c>
      <c r="J11" s="201">
        <v>865526.24999999988</v>
      </c>
      <c r="K11" s="203">
        <f t="shared" si="3"/>
        <v>111.79368200796287</v>
      </c>
      <c r="L11" s="204">
        <v>782280.45000000007</v>
      </c>
      <c r="M11" s="205">
        <f t="shared" si="4"/>
        <v>90.382059469600165</v>
      </c>
      <c r="N11" s="204">
        <f>'08_22'!W41</f>
        <v>1065671.55</v>
      </c>
      <c r="O11" s="205">
        <f t="shared" si="5"/>
        <v>136.22627920715647</v>
      </c>
      <c r="Q11" s="199"/>
    </row>
    <row r="12" spans="1:17" s="206" customFormat="1" ht="18.600000000000001" customHeight="1">
      <c r="A12" s="344" t="s">
        <v>39</v>
      </c>
      <c r="B12" s="345"/>
      <c r="C12" s="207">
        <v>588464.65</v>
      </c>
      <c r="D12" s="201">
        <v>448978.84999999986</v>
      </c>
      <c r="E12" s="202">
        <f t="shared" si="0"/>
        <v>76.296656052321893</v>
      </c>
      <c r="F12" s="209">
        <v>580902.35000000009</v>
      </c>
      <c r="G12" s="202">
        <f t="shared" si="1"/>
        <v>129.38300991238236</v>
      </c>
      <c r="H12" s="201">
        <v>523632.47999999986</v>
      </c>
      <c r="I12" s="202">
        <f t="shared" si="2"/>
        <v>90.141222530774712</v>
      </c>
      <c r="J12" s="201">
        <v>657442.69999999984</v>
      </c>
      <c r="K12" s="205">
        <f t="shared" si="3"/>
        <v>125.5542245966102</v>
      </c>
      <c r="L12" s="204">
        <v>632187.60000000009</v>
      </c>
      <c r="M12" s="205">
        <f t="shared" si="4"/>
        <v>96.158585379379872</v>
      </c>
      <c r="N12" s="204">
        <f>'09_22'!W40</f>
        <v>854302.45000000007</v>
      </c>
      <c r="O12" s="205">
        <f t="shared" si="5"/>
        <v>135.13432563372012</v>
      </c>
      <c r="Q12" s="199"/>
    </row>
    <row r="13" spans="1:17" s="206" customFormat="1" ht="18.600000000000001" customHeight="1">
      <c r="A13" s="344" t="s">
        <v>40</v>
      </c>
      <c r="B13" s="345"/>
      <c r="C13" s="207">
        <v>323229.60000000003</v>
      </c>
      <c r="D13" s="201">
        <v>337412.55000000005</v>
      </c>
      <c r="E13" s="202">
        <f t="shared" si="0"/>
        <v>104.38788712419903</v>
      </c>
      <c r="F13" s="209">
        <v>389664.43999999994</v>
      </c>
      <c r="G13" s="202">
        <f t="shared" si="1"/>
        <v>115.48605409016348</v>
      </c>
      <c r="H13" s="201">
        <v>346799.1</v>
      </c>
      <c r="I13" s="202">
        <f t="shared" si="2"/>
        <v>88.999422169495375</v>
      </c>
      <c r="J13" s="201">
        <v>358065.37000000005</v>
      </c>
      <c r="K13" s="205">
        <f t="shared" si="3"/>
        <v>103.24864453223785</v>
      </c>
      <c r="L13" s="204">
        <v>440507.81999999995</v>
      </c>
      <c r="M13" s="205">
        <f t="shared" si="4"/>
        <v>123.02441311205266</v>
      </c>
      <c r="N13" s="204">
        <f>'10_22'!W42</f>
        <v>714250.04999999993</v>
      </c>
      <c r="O13" s="205">
        <f t="shared" si="5"/>
        <v>162.14242235245678</v>
      </c>
      <c r="Q13" s="199"/>
    </row>
    <row r="14" spans="1:17" s="206" customFormat="1" ht="18.600000000000001" customHeight="1">
      <c r="A14" s="344" t="s">
        <v>41</v>
      </c>
      <c r="B14" s="345"/>
      <c r="C14" s="207">
        <v>251684.69999999998</v>
      </c>
      <c r="D14" s="201">
        <v>284850.55</v>
      </c>
      <c r="E14" s="202">
        <f t="shared" si="0"/>
        <v>113.17753919884682</v>
      </c>
      <c r="F14" s="201">
        <v>283245.75</v>
      </c>
      <c r="G14" s="202">
        <f t="shared" si="1"/>
        <v>99.436616850485279</v>
      </c>
      <c r="H14" s="208">
        <v>278824.8</v>
      </c>
      <c r="I14" s="202">
        <f t="shared" si="2"/>
        <v>98.43918222956566</v>
      </c>
      <c r="J14" s="204">
        <v>176814.86</v>
      </c>
      <c r="K14" s="205">
        <f t="shared" si="3"/>
        <v>63.414323259623956</v>
      </c>
      <c r="L14" s="204">
        <v>275284.25</v>
      </c>
      <c r="M14" s="205">
        <f t="shared" si="4"/>
        <v>155.69067554616169</v>
      </c>
      <c r="N14" s="204">
        <f>'11_22'!W40</f>
        <v>570442.35</v>
      </c>
      <c r="O14" s="205">
        <f t="shared" si="5"/>
        <v>207.21939231903022</v>
      </c>
      <c r="Q14" s="199"/>
    </row>
    <row r="15" spans="1:17" s="206" customFormat="1" ht="18.600000000000001" customHeight="1" thickBot="1">
      <c r="A15" s="346" t="s">
        <v>42</v>
      </c>
      <c r="B15" s="347"/>
      <c r="C15" s="210">
        <v>267923.30000000005</v>
      </c>
      <c r="D15" s="212">
        <v>255160.70000000004</v>
      </c>
      <c r="E15" s="211">
        <f t="shared" si="0"/>
        <v>95.236472527771937</v>
      </c>
      <c r="F15" s="212">
        <v>266148.75</v>
      </c>
      <c r="G15" s="211">
        <f t="shared" si="1"/>
        <v>104.30632538631535</v>
      </c>
      <c r="H15" s="213">
        <v>277892.97000000009</v>
      </c>
      <c r="I15" s="211">
        <f t="shared" si="2"/>
        <v>104.4126526989137</v>
      </c>
      <c r="J15" s="204">
        <v>133681.60000000001</v>
      </c>
      <c r="K15" s="214">
        <f t="shared" si="3"/>
        <v>48.105427064239862</v>
      </c>
      <c r="L15" s="204">
        <v>246676</v>
      </c>
      <c r="M15" s="214">
        <f t="shared" si="4"/>
        <v>184.52502064607245</v>
      </c>
      <c r="N15" s="204">
        <f>'12_22'!W41</f>
        <v>502151.65</v>
      </c>
      <c r="O15" s="214">
        <f t="shared" si="5"/>
        <v>203.56729069710877</v>
      </c>
      <c r="Q15" s="199"/>
    </row>
    <row r="16" spans="1:17" ht="19.149999999999999" customHeight="1">
      <c r="A16" s="215" t="s">
        <v>16</v>
      </c>
      <c r="B16" s="216"/>
      <c r="C16" s="217">
        <f>SUM(C4:C15)</f>
        <v>5050280</v>
      </c>
      <c r="D16" s="218">
        <f>SUM(D4:D15)</f>
        <v>5116121.37</v>
      </c>
      <c r="E16" s="219">
        <f t="shared" si="0"/>
        <v>101.30371721963931</v>
      </c>
      <c r="F16" s="220">
        <f>SUM(F4:F15)</f>
        <v>5532442.5</v>
      </c>
      <c r="G16" s="219">
        <f t="shared" si="1"/>
        <v>108.13743654404352</v>
      </c>
      <c r="H16" s="218">
        <f>SUM(H4:H15)</f>
        <v>5366958.2499999981</v>
      </c>
      <c r="I16" s="219">
        <f t="shared" si="2"/>
        <v>97.008839224266637</v>
      </c>
      <c r="J16" s="218">
        <f>SUM(J4:J15)</f>
        <v>4553239.3899999997</v>
      </c>
      <c r="K16" s="219">
        <f t="shared" si="3"/>
        <v>84.838360536901902</v>
      </c>
      <c r="L16" s="218">
        <f>SUM(L4:L15)</f>
        <v>4679857.8900000006</v>
      </c>
      <c r="M16" s="219">
        <f t="shared" si="4"/>
        <v>102.78084434299865</v>
      </c>
      <c r="N16" s="218">
        <f>SUM(N4:N15)</f>
        <v>7172554.0499999998</v>
      </c>
      <c r="O16" s="219">
        <f t="shared" si="5"/>
        <v>153.26435585419023</v>
      </c>
      <c r="Q16" s="199"/>
    </row>
    <row r="17" spans="1:15" ht="21" thickBot="1">
      <c r="A17" s="194"/>
    </row>
    <row r="18" spans="1:15" s="199" customFormat="1" ht="19.149999999999999" customHeight="1">
      <c r="A18" s="348" t="s">
        <v>20</v>
      </c>
      <c r="B18" s="352"/>
      <c r="C18" s="221">
        <v>2016</v>
      </c>
      <c r="D18" s="222">
        <v>2017</v>
      </c>
      <c r="E18" s="223" t="s">
        <v>19</v>
      </c>
      <c r="F18" s="222">
        <v>2018</v>
      </c>
      <c r="G18" s="223" t="s">
        <v>19</v>
      </c>
      <c r="H18" s="222">
        <v>2019</v>
      </c>
      <c r="I18" s="223" t="s">
        <v>19</v>
      </c>
      <c r="J18" s="222">
        <v>2020</v>
      </c>
      <c r="K18" s="223" t="s">
        <v>19</v>
      </c>
      <c r="L18" s="222">
        <v>2021</v>
      </c>
      <c r="M18" s="223" t="s">
        <v>19</v>
      </c>
      <c r="N18" s="222">
        <v>2022</v>
      </c>
      <c r="O18" s="223" t="s">
        <v>19</v>
      </c>
    </row>
    <row r="19" spans="1:15" s="206" customFormat="1" ht="18.600000000000001" customHeight="1">
      <c r="A19" s="344" t="s">
        <v>31</v>
      </c>
      <c r="B19" s="353"/>
      <c r="C19" s="224">
        <v>114177.20000000001</v>
      </c>
      <c r="D19" s="225">
        <v>101979.29999999999</v>
      </c>
      <c r="E19" s="205">
        <f>SUM(100/C19*D19)</f>
        <v>89.316693700668765</v>
      </c>
      <c r="F19" s="225">
        <v>124375.14999999998</v>
      </c>
      <c r="G19" s="205">
        <f>SUM(100/D19*F19)</f>
        <v>121.96117251246086</v>
      </c>
      <c r="H19" s="225">
        <v>120879.3</v>
      </c>
      <c r="I19" s="205">
        <f>SUM(100/F19*H19)</f>
        <v>97.189269721483782</v>
      </c>
      <c r="J19" s="225">
        <v>126724.95</v>
      </c>
      <c r="K19" s="205">
        <f>SUM(100/H19*J19)</f>
        <v>104.8359396521985</v>
      </c>
      <c r="L19" s="225">
        <v>19497.900000000001</v>
      </c>
      <c r="M19" s="205">
        <f>SUM(100/J19*L19)</f>
        <v>15.385999363187755</v>
      </c>
      <c r="N19" s="225">
        <f>'01_22'!C42</f>
        <v>103421.3</v>
      </c>
      <c r="O19" s="205">
        <f>SUM(100/L19*N19)</f>
        <v>530.4227634770923</v>
      </c>
    </row>
    <row r="20" spans="1:15" s="206" customFormat="1" ht="18.600000000000001" customHeight="1">
      <c r="A20" s="344" t="s">
        <v>32</v>
      </c>
      <c r="B20" s="353"/>
      <c r="C20" s="224">
        <v>129079.79999999999</v>
      </c>
      <c r="D20" s="225">
        <v>124979.79999999999</v>
      </c>
      <c r="E20" s="205">
        <f t="shared" ref="E20:E31" si="6">SUM(100/C20*D20)</f>
        <v>96.823670318671091</v>
      </c>
      <c r="F20" s="225">
        <v>139845.35</v>
      </c>
      <c r="G20" s="205">
        <f t="shared" ref="G20:K31" si="7">SUM(100/D20*F20)</f>
        <v>111.89436212892005</v>
      </c>
      <c r="H20" s="225">
        <v>139251.80000000002</v>
      </c>
      <c r="I20" s="205">
        <f t="shared" si="7"/>
        <v>99.575566867257294</v>
      </c>
      <c r="J20" s="225">
        <v>136804.59999999998</v>
      </c>
      <c r="K20" s="205">
        <f t="shared" si="7"/>
        <v>98.242607995013316</v>
      </c>
      <c r="L20" s="225">
        <v>6376.7000000000007</v>
      </c>
      <c r="M20" s="205">
        <f t="shared" ref="M20:M31" si="8">SUM(100/J20*L20)</f>
        <v>4.6611736739846474</v>
      </c>
      <c r="N20" s="225">
        <f>'02_22'!C37</f>
        <v>0</v>
      </c>
      <c r="O20" s="205">
        <f t="shared" ref="O20:O31" si="9">SUM(100/L20*N20)</f>
        <v>0</v>
      </c>
    </row>
    <row r="21" spans="1:15" s="206" customFormat="1" ht="18.600000000000001" customHeight="1">
      <c r="A21" s="344" t="s">
        <v>33</v>
      </c>
      <c r="B21" s="353"/>
      <c r="C21" s="224">
        <v>137567.6</v>
      </c>
      <c r="D21" s="225">
        <v>140158.84999999998</v>
      </c>
      <c r="E21" s="205">
        <f t="shared" si="6"/>
        <v>101.88361939875377</v>
      </c>
      <c r="F21" s="225">
        <v>152172.30000000002</v>
      </c>
      <c r="G21" s="205">
        <f t="shared" si="7"/>
        <v>108.5713103382341</v>
      </c>
      <c r="H21" s="225">
        <v>159831.12</v>
      </c>
      <c r="I21" s="205">
        <f t="shared" si="7"/>
        <v>105.03299220686024</v>
      </c>
      <c r="J21" s="225">
        <v>70984.750000000015</v>
      </c>
      <c r="K21" s="205">
        <f t="shared" si="7"/>
        <v>44.412345981183151</v>
      </c>
      <c r="L21" s="225">
        <v>42299.1</v>
      </c>
      <c r="M21" s="205">
        <f t="shared" si="8"/>
        <v>59.58899622806306</v>
      </c>
      <c r="N21" s="225">
        <f>'03_22'!C41</f>
        <v>101290.4</v>
      </c>
      <c r="O21" s="205">
        <f t="shared" si="9"/>
        <v>239.46230534455816</v>
      </c>
    </row>
    <row r="22" spans="1:15" s="206" customFormat="1" ht="18.600000000000001" customHeight="1">
      <c r="A22" s="344" t="s">
        <v>34</v>
      </c>
      <c r="B22" s="345"/>
      <c r="C22" s="224">
        <v>155534.69999999998</v>
      </c>
      <c r="D22" s="225">
        <v>153675</v>
      </c>
      <c r="E22" s="205">
        <f t="shared" si="6"/>
        <v>98.804318264670215</v>
      </c>
      <c r="F22" s="225">
        <v>116420.5</v>
      </c>
      <c r="G22" s="205">
        <f t="shared" si="7"/>
        <v>75.757605335936219</v>
      </c>
      <c r="H22" s="225">
        <v>150195.69999999995</v>
      </c>
      <c r="I22" s="205">
        <f t="shared" si="7"/>
        <v>129.01138545187484</v>
      </c>
      <c r="J22" s="225">
        <v>0</v>
      </c>
      <c r="K22" s="205">
        <f t="shared" si="7"/>
        <v>0</v>
      </c>
      <c r="L22" s="225">
        <v>67295.5</v>
      </c>
      <c r="M22" s="205" t="e">
        <f t="shared" si="8"/>
        <v>#DIV/0!</v>
      </c>
      <c r="N22" s="225">
        <f>'04_22'!C40</f>
        <v>165571.4</v>
      </c>
      <c r="O22" s="205">
        <f t="shared" si="9"/>
        <v>246.03636201529076</v>
      </c>
    </row>
    <row r="23" spans="1:15" s="206" customFormat="1" ht="18.600000000000001" customHeight="1">
      <c r="A23" s="344" t="s">
        <v>35</v>
      </c>
      <c r="B23" s="345"/>
      <c r="C23" s="224">
        <v>142069.05000000005</v>
      </c>
      <c r="D23" s="225">
        <v>112913.99999999999</v>
      </c>
      <c r="E23" s="205">
        <f t="shared" si="6"/>
        <v>79.478253708319968</v>
      </c>
      <c r="F23" s="225">
        <v>119667</v>
      </c>
      <c r="G23" s="205">
        <f t="shared" si="7"/>
        <v>105.98065784579416</v>
      </c>
      <c r="H23" s="225">
        <v>165878.95000000001</v>
      </c>
      <c r="I23" s="205">
        <f t="shared" si="7"/>
        <v>138.61712084367454</v>
      </c>
      <c r="J23" s="225">
        <v>53609.7</v>
      </c>
      <c r="K23" s="205">
        <f t="shared" si="7"/>
        <v>32.318567244367046</v>
      </c>
      <c r="L23" s="225">
        <v>70003.600000000006</v>
      </c>
      <c r="M23" s="205">
        <f t="shared" si="8"/>
        <v>130.58010024305307</v>
      </c>
      <c r="N23" s="225">
        <f>'05_22'!C41</f>
        <v>147799.39999999997</v>
      </c>
      <c r="O23" s="205">
        <f t="shared" si="9"/>
        <v>211.13114182699169</v>
      </c>
    </row>
    <row r="24" spans="1:15" s="206" customFormat="1" ht="18.600000000000001" customHeight="1">
      <c r="A24" s="344" t="s">
        <v>36</v>
      </c>
      <c r="B24" s="345"/>
      <c r="C24" s="224">
        <v>126175.5</v>
      </c>
      <c r="D24" s="225">
        <v>78440.049999999988</v>
      </c>
      <c r="E24" s="205">
        <f t="shared" si="6"/>
        <v>62.167417604844033</v>
      </c>
      <c r="F24" s="225">
        <v>55665.400000000009</v>
      </c>
      <c r="G24" s="205">
        <f t="shared" si="7"/>
        <v>70.965533550781799</v>
      </c>
      <c r="H24" s="225">
        <v>85554.400000000009</v>
      </c>
      <c r="I24" s="205">
        <f t="shared" si="7"/>
        <v>153.69403615172081</v>
      </c>
      <c r="J24" s="225">
        <v>103754.70000000001</v>
      </c>
      <c r="K24" s="205">
        <f t="shared" si="7"/>
        <v>121.27336525064754</v>
      </c>
      <c r="L24" s="225">
        <v>88729.7</v>
      </c>
      <c r="M24" s="205">
        <f t="shared" si="8"/>
        <v>85.518728308211564</v>
      </c>
      <c r="N24" s="225">
        <f>'06_22'!C40</f>
        <v>126611.19999999998</v>
      </c>
      <c r="O24" s="205">
        <f t="shared" si="9"/>
        <v>142.69314558710329</v>
      </c>
    </row>
    <row r="25" spans="1:15" s="206" customFormat="1" ht="18.600000000000001" customHeight="1">
      <c r="A25" s="344" t="s">
        <v>37</v>
      </c>
      <c r="B25" s="345"/>
      <c r="C25" s="224">
        <v>76474.400000000009</v>
      </c>
      <c r="D25" s="225">
        <v>92865.099999999991</v>
      </c>
      <c r="E25" s="205">
        <f t="shared" si="6"/>
        <v>121.43292395886725</v>
      </c>
      <c r="F25" s="225">
        <v>69833.600000000006</v>
      </c>
      <c r="G25" s="205">
        <f t="shared" si="7"/>
        <v>75.198971411219091</v>
      </c>
      <c r="H25" s="225">
        <v>78102.199999999983</v>
      </c>
      <c r="I25" s="205">
        <f t="shared" si="7"/>
        <v>111.84043211290836</v>
      </c>
      <c r="J25" s="225">
        <v>104966.40000000002</v>
      </c>
      <c r="K25" s="205">
        <f t="shared" si="7"/>
        <v>134.3962141911496</v>
      </c>
      <c r="L25" s="225">
        <v>116898.3</v>
      </c>
      <c r="M25" s="205">
        <f t="shared" si="8"/>
        <v>111.36735183830253</v>
      </c>
      <c r="N25" s="225">
        <f>'07_22'!C41</f>
        <v>76764.800000000017</v>
      </c>
      <c r="O25" s="205">
        <f t="shared" si="9"/>
        <v>65.668020835204629</v>
      </c>
    </row>
    <row r="26" spans="1:15" s="206" customFormat="1" ht="18.600000000000001" customHeight="1">
      <c r="A26" s="344" t="s">
        <v>38</v>
      </c>
      <c r="B26" s="345"/>
      <c r="C26" s="224">
        <v>89714.9</v>
      </c>
      <c r="D26" s="225">
        <v>84528.7</v>
      </c>
      <c r="E26" s="205">
        <f t="shared" si="6"/>
        <v>94.219243403269687</v>
      </c>
      <c r="F26" s="225">
        <v>77068.800000000003</v>
      </c>
      <c r="G26" s="205">
        <f t="shared" si="7"/>
        <v>91.17471344052376</v>
      </c>
      <c r="H26" s="225">
        <v>93534.650000000009</v>
      </c>
      <c r="I26" s="205">
        <f t="shared" si="7"/>
        <v>121.36513089603056</v>
      </c>
      <c r="J26" s="225">
        <v>103734.15</v>
      </c>
      <c r="K26" s="205">
        <f t="shared" si="7"/>
        <v>110.90451506473802</v>
      </c>
      <c r="L26" s="225">
        <v>125187.05</v>
      </c>
      <c r="M26" s="205">
        <f t="shared" si="8"/>
        <v>120.68065338174556</v>
      </c>
      <c r="N26" s="225">
        <f>'08_22'!C41</f>
        <v>127191.75</v>
      </c>
      <c r="O26" s="205">
        <f t="shared" si="9"/>
        <v>101.60136371933039</v>
      </c>
    </row>
    <row r="27" spans="1:15" s="206" customFormat="1" ht="18.600000000000001" customHeight="1">
      <c r="A27" s="344" t="s">
        <v>39</v>
      </c>
      <c r="B27" s="345"/>
      <c r="C27" s="224">
        <v>96651.65</v>
      </c>
      <c r="D27" s="225">
        <v>151903.25</v>
      </c>
      <c r="E27" s="205">
        <f t="shared" si="6"/>
        <v>157.16570798325742</v>
      </c>
      <c r="F27" s="225">
        <v>119346.60000000002</v>
      </c>
      <c r="G27" s="205">
        <f t="shared" si="7"/>
        <v>78.567509253422841</v>
      </c>
      <c r="H27" s="225">
        <v>118389.90000000001</v>
      </c>
      <c r="I27" s="205">
        <f t="shared" si="7"/>
        <v>99.198385207454592</v>
      </c>
      <c r="J27" s="225">
        <v>114936.30000000002</v>
      </c>
      <c r="K27" s="205">
        <f t="shared" si="7"/>
        <v>97.082859264177102</v>
      </c>
      <c r="L27" s="225">
        <v>103028.40000000001</v>
      </c>
      <c r="M27" s="205">
        <f t="shared" si="8"/>
        <v>89.639565568058131</v>
      </c>
      <c r="N27" s="225">
        <f>'09_22'!C40</f>
        <v>216778.8</v>
      </c>
      <c r="O27" s="205">
        <f t="shared" si="9"/>
        <v>210.40683927926665</v>
      </c>
    </row>
    <row r="28" spans="1:15" s="206" customFormat="1" ht="18.600000000000001" customHeight="1">
      <c r="A28" s="344" t="s">
        <v>40</v>
      </c>
      <c r="B28" s="345"/>
      <c r="C28" s="224">
        <v>149330.1</v>
      </c>
      <c r="D28" s="225">
        <v>133230.45000000001</v>
      </c>
      <c r="E28" s="205">
        <f t="shared" si="6"/>
        <v>89.218750941705665</v>
      </c>
      <c r="F28" s="225">
        <v>156135.04999999999</v>
      </c>
      <c r="G28" s="205">
        <f t="shared" si="7"/>
        <v>117.19171555751704</v>
      </c>
      <c r="H28" s="225">
        <v>144379.15</v>
      </c>
      <c r="I28" s="205">
        <f t="shared" si="7"/>
        <v>92.470684833418247</v>
      </c>
      <c r="J28" s="225">
        <v>151371.40000000002</v>
      </c>
      <c r="K28" s="205">
        <f t="shared" si="7"/>
        <v>104.84297767371538</v>
      </c>
      <c r="L28" s="225">
        <v>165886.90000000002</v>
      </c>
      <c r="M28" s="205">
        <f t="shared" si="8"/>
        <v>109.58932797080557</v>
      </c>
      <c r="N28" s="225">
        <f>'10_22'!C42</f>
        <v>291440.2</v>
      </c>
      <c r="O28" s="205">
        <f t="shared" si="9"/>
        <v>175.68608491689216</v>
      </c>
    </row>
    <row r="29" spans="1:15" s="206" customFormat="1" ht="18.600000000000001" customHeight="1">
      <c r="A29" s="344" t="s">
        <v>41</v>
      </c>
      <c r="B29" s="345"/>
      <c r="C29" s="224">
        <v>122133.99999999999</v>
      </c>
      <c r="D29" s="225">
        <v>128277.45000000001</v>
      </c>
      <c r="E29" s="205">
        <f t="shared" si="6"/>
        <v>105.03008990125602</v>
      </c>
      <c r="F29" s="225">
        <v>139451.5</v>
      </c>
      <c r="G29" s="205">
        <f t="shared" si="7"/>
        <v>108.71084512515642</v>
      </c>
      <c r="H29" s="225">
        <v>130959.20000000001</v>
      </c>
      <c r="I29" s="205">
        <f t="shared" si="7"/>
        <v>93.910212511159799</v>
      </c>
      <c r="J29" s="225">
        <v>95238.2</v>
      </c>
      <c r="K29" s="205">
        <f t="shared" si="7"/>
        <v>72.723565812863839</v>
      </c>
      <c r="L29" s="225">
        <v>139116.69999999998</v>
      </c>
      <c r="M29" s="205">
        <f t="shared" si="8"/>
        <v>146.07237432038823</v>
      </c>
      <c r="N29" s="225">
        <f>'11_22'!C40</f>
        <v>238417.45</v>
      </c>
      <c r="O29" s="205">
        <f t="shared" si="9"/>
        <v>171.37946055362156</v>
      </c>
    </row>
    <row r="30" spans="1:15" s="206" customFormat="1" ht="18.600000000000001" customHeight="1" thickBot="1">
      <c r="A30" s="346" t="s">
        <v>42</v>
      </c>
      <c r="B30" s="347"/>
      <c r="C30" s="226">
        <v>139796.70000000001</v>
      </c>
      <c r="D30" s="227">
        <v>135856.59999999998</v>
      </c>
      <c r="E30" s="214">
        <f t="shared" si="6"/>
        <v>97.181550065201805</v>
      </c>
      <c r="F30" s="234">
        <v>152087.70000000001</v>
      </c>
      <c r="G30" s="214">
        <f t="shared" si="7"/>
        <v>111.94722965244239</v>
      </c>
      <c r="H30" s="227">
        <v>159719.4</v>
      </c>
      <c r="I30" s="214">
        <f t="shared" si="7"/>
        <v>105.01796003227084</v>
      </c>
      <c r="J30" s="225">
        <v>78913.699999999983</v>
      </c>
      <c r="K30" s="214">
        <f t="shared" si="7"/>
        <v>49.40771127364615</v>
      </c>
      <c r="L30" s="225">
        <v>140755.05000000002</v>
      </c>
      <c r="M30" s="214">
        <f t="shared" si="8"/>
        <v>178.36579706692254</v>
      </c>
      <c r="N30" s="225">
        <f>'12_22'!C41</f>
        <v>270712.2</v>
      </c>
      <c r="O30" s="214">
        <f t="shared" si="9"/>
        <v>192.32858785528475</v>
      </c>
    </row>
    <row r="31" spans="1:15" ht="18.600000000000001" customHeight="1" thickBot="1">
      <c r="A31" s="228" t="s">
        <v>16</v>
      </c>
      <c r="B31" s="229"/>
      <c r="C31" s="230">
        <f>SUM(C19:C30)</f>
        <v>1478705.6</v>
      </c>
      <c r="D31" s="231">
        <f>SUM(D19:D30)</f>
        <v>1438808.5499999998</v>
      </c>
      <c r="E31" s="232">
        <f t="shared" si="6"/>
        <v>97.30189362913076</v>
      </c>
      <c r="F31" s="233">
        <f>SUM(F19:F30)</f>
        <v>1422068.95</v>
      </c>
      <c r="G31" s="232">
        <f t="shared" si="7"/>
        <v>98.836565156636027</v>
      </c>
      <c r="H31" s="231">
        <f>SUM(H19:H30)</f>
        <v>1546675.7699999996</v>
      </c>
      <c r="I31" s="232">
        <f t="shared" si="7"/>
        <v>108.76236134682496</v>
      </c>
      <c r="J31" s="231">
        <f>SUM(J19:J30)</f>
        <v>1141038.8500000001</v>
      </c>
      <c r="K31" s="232">
        <f>SUM(100/H31*J31)</f>
        <v>73.773629362539268</v>
      </c>
      <c r="L31" s="231">
        <f>SUM(L19:L30)</f>
        <v>1085074.8999999999</v>
      </c>
      <c r="M31" s="232">
        <f t="shared" si="8"/>
        <v>95.095351047863076</v>
      </c>
      <c r="N31" s="231">
        <f>SUM(N19:N30)</f>
        <v>1865998.9</v>
      </c>
      <c r="O31" s="232">
        <f t="shared" si="9"/>
        <v>171.96959398839655</v>
      </c>
    </row>
    <row r="32" spans="1:15" ht="17.25" thickBot="1"/>
    <row r="33" spans="1:15" s="199" customFormat="1" ht="18" customHeight="1">
      <c r="A33" s="348" t="s">
        <v>54</v>
      </c>
      <c r="B33" s="349"/>
      <c r="C33" s="221">
        <v>2016</v>
      </c>
      <c r="D33" s="222">
        <v>2017</v>
      </c>
      <c r="E33" s="223" t="s">
        <v>19</v>
      </c>
      <c r="F33" s="222">
        <v>2018</v>
      </c>
      <c r="G33" s="223" t="s">
        <v>19</v>
      </c>
      <c r="H33" s="222">
        <v>2019</v>
      </c>
      <c r="I33" s="223" t="s">
        <v>19</v>
      </c>
      <c r="J33" s="222">
        <v>2020</v>
      </c>
      <c r="K33" s="223" t="s">
        <v>19</v>
      </c>
      <c r="L33" s="222">
        <v>2021</v>
      </c>
      <c r="M33" s="223" t="s">
        <v>19</v>
      </c>
      <c r="N33" s="222">
        <v>2022</v>
      </c>
      <c r="O33" s="223" t="s">
        <v>19</v>
      </c>
    </row>
    <row r="34" spans="1:15" s="206" customFormat="1" ht="18.600000000000001" customHeight="1">
      <c r="A34" s="350" t="s">
        <v>31</v>
      </c>
      <c r="B34" s="351"/>
      <c r="C34" s="224">
        <v>38453.4</v>
      </c>
      <c r="D34" s="225">
        <v>34077.599999999991</v>
      </c>
      <c r="E34" s="205">
        <f>SUM(100/C34*D34)</f>
        <v>88.620512100360401</v>
      </c>
      <c r="F34" s="225">
        <v>39037.099999999991</v>
      </c>
      <c r="G34" s="205">
        <f>SUM(100/D34*F34)</f>
        <v>114.55354837195108</v>
      </c>
      <c r="H34" s="225">
        <v>50151.399999999994</v>
      </c>
      <c r="I34" s="205">
        <f>SUM(100/F34*H34)</f>
        <v>128.47112106175922</v>
      </c>
      <c r="J34" s="225">
        <v>47866.750000000007</v>
      </c>
      <c r="K34" s="205">
        <f>SUM(100/H34*J34)</f>
        <v>95.44449407195016</v>
      </c>
      <c r="L34" s="225">
        <v>32608.9</v>
      </c>
      <c r="M34" s="205">
        <f>SUM(100/J34*L34)</f>
        <v>68.124324296092794</v>
      </c>
      <c r="N34" s="225">
        <f>'01_22'!O42</f>
        <v>13230.7</v>
      </c>
      <c r="O34" s="205">
        <f>SUM(100/L34*N34)</f>
        <v>40.573892403607601</v>
      </c>
    </row>
    <row r="35" spans="1:15" s="206" customFormat="1" ht="18.600000000000001" customHeight="1">
      <c r="A35" s="344" t="s">
        <v>32</v>
      </c>
      <c r="B35" s="345"/>
      <c r="C35" s="224">
        <v>46389.700000000012</v>
      </c>
      <c r="D35" s="225">
        <v>45083.099999999991</v>
      </c>
      <c r="E35" s="205">
        <f t="shared" ref="E35:E46" si="10">SUM(100/C35*D35)</f>
        <v>97.183426493381035</v>
      </c>
      <c r="F35" s="225">
        <v>56822.700000000004</v>
      </c>
      <c r="G35" s="205">
        <f t="shared" ref="G35:G46" si="11">SUM(100/D35*F35)</f>
        <v>126.03991296073255</v>
      </c>
      <c r="H35" s="225">
        <v>38979.300000000003</v>
      </c>
      <c r="I35" s="205">
        <f t="shared" ref="I35:I46" si="12">SUM(100/F35*H35)</f>
        <v>68.59811307804803</v>
      </c>
      <c r="J35" s="225">
        <v>47489.649999999994</v>
      </c>
      <c r="K35" s="205">
        <f t="shared" ref="K35:K46" si="13">SUM(100/H35*J35)</f>
        <v>121.83299854025081</v>
      </c>
      <c r="L35" s="225">
        <v>7326.42</v>
      </c>
      <c r="M35" s="205">
        <f t="shared" ref="M35:M46" si="14">SUM(100/J35*L35)</f>
        <v>15.427403655322795</v>
      </c>
      <c r="N35" s="225">
        <f>'02_22'!O37</f>
        <v>0</v>
      </c>
      <c r="O35" s="205">
        <f t="shared" ref="O35:O46" si="15">SUM(100/L35*N35)</f>
        <v>0</v>
      </c>
    </row>
    <row r="36" spans="1:15" s="206" customFormat="1" ht="18.600000000000001" customHeight="1">
      <c r="A36" s="344" t="s">
        <v>33</v>
      </c>
      <c r="B36" s="345"/>
      <c r="C36" s="224">
        <v>41238.400000000009</v>
      </c>
      <c r="D36" s="225">
        <v>60700.099999999991</v>
      </c>
      <c r="E36" s="205">
        <f t="shared" si="10"/>
        <v>147.19315007371765</v>
      </c>
      <c r="F36" s="225">
        <v>56424.599999999991</v>
      </c>
      <c r="G36" s="205">
        <f t="shared" si="11"/>
        <v>92.956354272892455</v>
      </c>
      <c r="H36" s="225">
        <v>46933.75</v>
      </c>
      <c r="I36" s="205">
        <f t="shared" si="12"/>
        <v>83.179588335584143</v>
      </c>
      <c r="J36" s="225">
        <v>16393</v>
      </c>
      <c r="K36" s="205">
        <f t="shared" si="13"/>
        <v>34.927956960609372</v>
      </c>
      <c r="L36" s="225">
        <v>69619.25</v>
      </c>
      <c r="M36" s="205">
        <f t="shared" si="14"/>
        <v>424.68889160007319</v>
      </c>
      <c r="N36" s="225">
        <f>'03_22'!O41</f>
        <v>24296.25</v>
      </c>
      <c r="O36" s="205">
        <f t="shared" si="15"/>
        <v>34.898752859302562</v>
      </c>
    </row>
    <row r="37" spans="1:15" s="206" customFormat="1" ht="18.600000000000001" customHeight="1">
      <c r="A37" s="344" t="s">
        <v>34</v>
      </c>
      <c r="B37" s="345"/>
      <c r="C37" s="224">
        <v>90124.500000000015</v>
      </c>
      <c r="D37" s="225">
        <v>57563.9</v>
      </c>
      <c r="E37" s="205">
        <f t="shared" si="10"/>
        <v>63.87153326786833</v>
      </c>
      <c r="F37" s="225">
        <v>60028</v>
      </c>
      <c r="G37" s="205">
        <f t="shared" si="11"/>
        <v>104.28063421693109</v>
      </c>
      <c r="H37" s="225">
        <v>59453.5</v>
      </c>
      <c r="I37" s="205">
        <f t="shared" si="12"/>
        <v>99.042946624908367</v>
      </c>
      <c r="J37" s="225">
        <v>0</v>
      </c>
      <c r="K37" s="205">
        <f t="shared" si="13"/>
        <v>0</v>
      </c>
      <c r="L37" s="225">
        <v>119108.9</v>
      </c>
      <c r="M37" s="205" t="e">
        <f t="shared" si="14"/>
        <v>#DIV/0!</v>
      </c>
      <c r="N37" s="225">
        <f>'04_22'!O40</f>
        <v>68169.149999999994</v>
      </c>
      <c r="O37" s="205">
        <f t="shared" si="15"/>
        <v>57.23262493398898</v>
      </c>
    </row>
    <row r="38" spans="1:15" s="206" customFormat="1" ht="18.600000000000001" customHeight="1">
      <c r="A38" s="344" t="s">
        <v>35</v>
      </c>
      <c r="B38" s="345"/>
      <c r="C38" s="224">
        <v>86261.6</v>
      </c>
      <c r="D38" s="225">
        <v>93252.42</v>
      </c>
      <c r="E38" s="205">
        <f t="shared" si="10"/>
        <v>108.10420859339496</v>
      </c>
      <c r="F38" s="225">
        <v>96555.199999999983</v>
      </c>
      <c r="G38" s="205">
        <f t="shared" si="11"/>
        <v>103.54176331295209</v>
      </c>
      <c r="H38" s="225">
        <v>89294.3</v>
      </c>
      <c r="I38" s="205">
        <f t="shared" si="12"/>
        <v>92.48005286095416</v>
      </c>
      <c r="J38" s="225">
        <v>54837.849999999991</v>
      </c>
      <c r="K38" s="205">
        <f t="shared" si="13"/>
        <v>61.412486575290906</v>
      </c>
      <c r="L38" s="225">
        <v>142850.07999999999</v>
      </c>
      <c r="M38" s="205">
        <f t="shared" si="14"/>
        <v>260.49540600151175</v>
      </c>
      <c r="N38" s="225">
        <f>'05_22'!O41</f>
        <v>81056.400000000009</v>
      </c>
      <c r="O38" s="205">
        <f t="shared" si="15"/>
        <v>56.742285338587152</v>
      </c>
    </row>
    <row r="39" spans="1:15" s="206" customFormat="1" ht="18.600000000000001" customHeight="1">
      <c r="A39" s="344" t="s">
        <v>36</v>
      </c>
      <c r="B39" s="345"/>
      <c r="C39" s="224">
        <v>105211.09999999999</v>
      </c>
      <c r="D39" s="225">
        <v>116502.09999999998</v>
      </c>
      <c r="E39" s="205">
        <f t="shared" si="10"/>
        <v>110.73175739061752</v>
      </c>
      <c r="F39" s="225">
        <v>117097.90000000001</v>
      </c>
      <c r="G39" s="205">
        <f t="shared" si="11"/>
        <v>100.51140709051599</v>
      </c>
      <c r="H39" s="225">
        <v>110939.45</v>
      </c>
      <c r="I39" s="205">
        <f t="shared" si="12"/>
        <v>94.740768194818173</v>
      </c>
      <c r="J39" s="225">
        <v>95950.5</v>
      </c>
      <c r="K39" s="205">
        <f t="shared" si="13"/>
        <v>86.489071290690561</v>
      </c>
      <c r="L39" s="225">
        <v>126322.82</v>
      </c>
      <c r="M39" s="205">
        <f t="shared" si="14"/>
        <v>131.65415500700882</v>
      </c>
      <c r="N39" s="225">
        <f>'06_22'!Q40</f>
        <v>170948.5</v>
      </c>
      <c r="O39" s="205">
        <f t="shared" si="15"/>
        <v>135.3266971082501</v>
      </c>
    </row>
    <row r="40" spans="1:15" s="206" customFormat="1" ht="18.600000000000001" customHeight="1">
      <c r="A40" s="344" t="s">
        <v>37</v>
      </c>
      <c r="B40" s="345"/>
      <c r="C40" s="224">
        <v>99664.4</v>
      </c>
      <c r="D40" s="225">
        <v>118255.59999999999</v>
      </c>
      <c r="E40" s="205">
        <f t="shared" si="10"/>
        <v>118.65380216004912</v>
      </c>
      <c r="F40" s="225">
        <v>123175.49999999997</v>
      </c>
      <c r="G40" s="205">
        <f t="shared" si="11"/>
        <v>104.16039494112751</v>
      </c>
      <c r="H40" s="225">
        <v>114860.34999999999</v>
      </c>
      <c r="I40" s="205">
        <f t="shared" si="12"/>
        <v>93.249347475756153</v>
      </c>
      <c r="J40" s="225">
        <v>154529.75000000003</v>
      </c>
      <c r="K40" s="205">
        <f t="shared" si="13"/>
        <v>134.53707045120447</v>
      </c>
      <c r="L40" s="225">
        <v>155565.70000000001</v>
      </c>
      <c r="M40" s="205">
        <f t="shared" si="14"/>
        <v>100.67038871155876</v>
      </c>
      <c r="N40" s="225">
        <f>'07_22'!Q41</f>
        <v>220187.80000000002</v>
      </c>
      <c r="O40" s="205">
        <f t="shared" si="15"/>
        <v>141.54006956546334</v>
      </c>
    </row>
    <row r="41" spans="1:15" s="206" customFormat="1" ht="18.600000000000001" customHeight="1">
      <c r="A41" s="344" t="s">
        <v>38</v>
      </c>
      <c r="B41" s="345"/>
      <c r="C41" s="224">
        <v>115257.10000000002</v>
      </c>
      <c r="D41" s="225">
        <v>112220.50000000001</v>
      </c>
      <c r="E41" s="205">
        <f t="shared" si="10"/>
        <v>97.365368380776545</v>
      </c>
      <c r="F41" s="225">
        <v>130832.54999999999</v>
      </c>
      <c r="G41" s="205">
        <f t="shared" si="11"/>
        <v>116.58524957561228</v>
      </c>
      <c r="H41" s="225">
        <v>133742.75</v>
      </c>
      <c r="I41" s="205">
        <f t="shared" si="12"/>
        <v>102.22437000578221</v>
      </c>
      <c r="J41" s="225">
        <v>136547.04999999999</v>
      </c>
      <c r="K41" s="205">
        <f t="shared" si="13"/>
        <v>102.09678655478521</v>
      </c>
      <c r="L41" s="225">
        <v>155993.90000000002</v>
      </c>
      <c r="M41" s="205">
        <f t="shared" si="14"/>
        <v>114.24186754675405</v>
      </c>
      <c r="N41" s="225">
        <f>'08_22'!Q41</f>
        <v>201685.85</v>
      </c>
      <c r="O41" s="205">
        <f t="shared" si="15"/>
        <v>129.29085688607054</v>
      </c>
    </row>
    <row r="42" spans="1:15" s="206" customFormat="1" ht="18.600000000000001" customHeight="1">
      <c r="A42" s="344" t="s">
        <v>39</v>
      </c>
      <c r="B42" s="345"/>
      <c r="C42" s="224">
        <v>115110.09999999999</v>
      </c>
      <c r="D42" s="225">
        <v>106090.00000000001</v>
      </c>
      <c r="E42" s="205">
        <f t="shared" si="10"/>
        <v>92.163936961222362</v>
      </c>
      <c r="F42" s="225">
        <v>111540.65000000002</v>
      </c>
      <c r="G42" s="205">
        <f t="shared" si="11"/>
        <v>105.1377603921199</v>
      </c>
      <c r="H42" s="225">
        <v>105748.38000000002</v>
      </c>
      <c r="I42" s="205">
        <f t="shared" si="12"/>
        <v>94.807032234436505</v>
      </c>
      <c r="J42" s="225">
        <v>104764.2</v>
      </c>
      <c r="K42" s="205">
        <f t="shared" si="13"/>
        <v>99.069319076093635</v>
      </c>
      <c r="L42" s="225">
        <v>115841.4</v>
      </c>
      <c r="M42" s="205">
        <f t="shared" si="14"/>
        <v>110.57345925421087</v>
      </c>
      <c r="N42" s="225">
        <f>'09_22'!Q40</f>
        <v>196049.1</v>
      </c>
      <c r="O42" s="205">
        <f t="shared" si="15"/>
        <v>169.2392357136568</v>
      </c>
    </row>
    <row r="43" spans="1:15" s="206" customFormat="1" ht="18.600000000000001" customHeight="1">
      <c r="A43" s="344" t="s">
        <v>40</v>
      </c>
      <c r="B43" s="345"/>
      <c r="C43" s="224">
        <v>72212.399999999994</v>
      </c>
      <c r="D43" s="225">
        <v>54583.500000000015</v>
      </c>
      <c r="E43" s="205">
        <f t="shared" si="10"/>
        <v>75.587433737142121</v>
      </c>
      <c r="F43" s="225">
        <v>73003.199999999983</v>
      </c>
      <c r="G43" s="205">
        <f t="shared" si="11"/>
        <v>133.74591222622215</v>
      </c>
      <c r="H43" s="225">
        <v>66195.75</v>
      </c>
      <c r="I43" s="205">
        <f t="shared" si="12"/>
        <v>90.675134788612027</v>
      </c>
      <c r="J43" s="225">
        <v>65054.069999999985</v>
      </c>
      <c r="K43" s="205">
        <f t="shared" si="13"/>
        <v>98.275297130102743</v>
      </c>
      <c r="L43" s="225">
        <v>92491.32</v>
      </c>
      <c r="M43" s="205">
        <f t="shared" si="14"/>
        <v>142.17606984466926</v>
      </c>
      <c r="N43" s="225">
        <f>'10_22'!Q42</f>
        <v>148525.35</v>
      </c>
      <c r="O43" s="205">
        <f t="shared" si="15"/>
        <v>160.5830147088397</v>
      </c>
    </row>
    <row r="44" spans="1:15" s="206" customFormat="1" ht="18.600000000000001" customHeight="1">
      <c r="A44" s="344" t="s">
        <v>41</v>
      </c>
      <c r="B44" s="345"/>
      <c r="C44" s="224">
        <v>54368.9</v>
      </c>
      <c r="D44" s="225">
        <v>61253.700000000012</v>
      </c>
      <c r="E44" s="205">
        <f t="shared" si="10"/>
        <v>112.66312174791105</v>
      </c>
      <c r="F44" s="225">
        <v>58989.55</v>
      </c>
      <c r="G44" s="205">
        <f t="shared" si="11"/>
        <v>96.303651861030417</v>
      </c>
      <c r="H44" s="225">
        <v>61008.7</v>
      </c>
      <c r="I44" s="205">
        <f t="shared" si="12"/>
        <v>103.42289439400706</v>
      </c>
      <c r="J44" s="225">
        <v>26209.55999999999</v>
      </c>
      <c r="K44" s="205">
        <f t="shared" si="13"/>
        <v>42.960364669301249</v>
      </c>
      <c r="L44" s="225">
        <v>48377.350000000006</v>
      </c>
      <c r="M44" s="205">
        <f t="shared" si="14"/>
        <v>184.57902383710382</v>
      </c>
      <c r="N44" s="225">
        <f>'11_22'!Q40</f>
        <v>126613.8</v>
      </c>
      <c r="O44" s="205">
        <f t="shared" si="15"/>
        <v>261.72123938165277</v>
      </c>
    </row>
    <row r="45" spans="1:15" s="206" customFormat="1" ht="18.600000000000001" customHeight="1" thickBot="1">
      <c r="A45" s="346" t="s">
        <v>42</v>
      </c>
      <c r="B45" s="347"/>
      <c r="C45" s="226">
        <v>45473.299999999996</v>
      </c>
      <c r="D45" s="227">
        <v>47892.099999999991</v>
      </c>
      <c r="E45" s="214">
        <f t="shared" si="10"/>
        <v>105.3191653123921</v>
      </c>
      <c r="F45" s="234">
        <v>43831.950000000012</v>
      </c>
      <c r="G45" s="214">
        <f t="shared" si="11"/>
        <v>91.522296996790757</v>
      </c>
      <c r="H45" s="227">
        <v>45824.070000000007</v>
      </c>
      <c r="I45" s="214">
        <f t="shared" si="12"/>
        <v>104.54490388860181</v>
      </c>
      <c r="J45" s="225">
        <v>32710.1</v>
      </c>
      <c r="K45" s="214">
        <f t="shared" si="13"/>
        <v>71.381917843613621</v>
      </c>
      <c r="L45" s="225">
        <v>43114.65</v>
      </c>
      <c r="M45" s="214">
        <f t="shared" si="14"/>
        <v>131.80837111473215</v>
      </c>
      <c r="N45" s="225">
        <f>'12_22'!Q41</f>
        <v>104181.05</v>
      </c>
      <c r="O45" s="214">
        <f t="shared" si="15"/>
        <v>241.63723931424701</v>
      </c>
    </row>
    <row r="46" spans="1:15" ht="18.600000000000001" customHeight="1" thickBot="1">
      <c r="A46" s="228" t="s">
        <v>16</v>
      </c>
      <c r="B46" s="229"/>
      <c r="C46" s="230">
        <f>SUM(C34:C45)</f>
        <v>909764.9</v>
      </c>
      <c r="D46" s="231">
        <f>SUM(D34:D45)</f>
        <v>907474.62</v>
      </c>
      <c r="E46" s="232">
        <f t="shared" si="10"/>
        <v>99.748255840602326</v>
      </c>
      <c r="F46" s="231">
        <f>SUM(F34:F45)</f>
        <v>967338.90000000014</v>
      </c>
      <c r="G46" s="232">
        <f t="shared" si="11"/>
        <v>106.59679936833938</v>
      </c>
      <c r="H46" s="231">
        <f>SUM(H34:H45)</f>
        <v>923131.7</v>
      </c>
      <c r="I46" s="232">
        <f t="shared" si="12"/>
        <v>95.430019406849027</v>
      </c>
      <c r="J46" s="231">
        <f>SUM(J34:J45)</f>
        <v>782352.47999999986</v>
      </c>
      <c r="K46" s="232">
        <f t="shared" si="13"/>
        <v>84.749822804265079</v>
      </c>
      <c r="L46" s="231">
        <f>SUM(L34:L45)</f>
        <v>1109220.6900000002</v>
      </c>
      <c r="M46" s="232">
        <f t="shared" si="14"/>
        <v>141.78017177116897</v>
      </c>
      <c r="N46" s="231">
        <f>SUM(N34:N45)</f>
        <v>1354943.9500000002</v>
      </c>
      <c r="O46" s="232">
        <f t="shared" si="15"/>
        <v>122.1527836809463</v>
      </c>
    </row>
    <row r="47" spans="1:15" ht="18.600000000000001" customHeight="1" thickBot="1">
      <c r="A47" s="235"/>
      <c r="B47" s="236"/>
      <c r="C47" s="237"/>
      <c r="D47" s="237"/>
      <c r="E47" s="238"/>
      <c r="F47" s="237"/>
      <c r="G47" s="238"/>
      <c r="H47" s="237"/>
      <c r="I47" s="238"/>
      <c r="J47" s="237"/>
      <c r="K47" s="238"/>
      <c r="L47" s="237"/>
      <c r="M47" s="238"/>
      <c r="N47" s="237"/>
      <c r="O47" s="238"/>
    </row>
    <row r="48" spans="1:15" s="199" customFormat="1" ht="19.149999999999999" customHeight="1">
      <c r="A48" s="348" t="s">
        <v>25</v>
      </c>
      <c r="B48" s="349"/>
      <c r="C48" s="221">
        <v>2016</v>
      </c>
      <c r="D48" s="222">
        <v>2017</v>
      </c>
      <c r="E48" s="223" t="s">
        <v>19</v>
      </c>
      <c r="F48" s="222">
        <v>2018</v>
      </c>
      <c r="G48" s="223" t="s">
        <v>19</v>
      </c>
      <c r="H48" s="222">
        <v>2019</v>
      </c>
      <c r="I48" s="223" t="s">
        <v>19</v>
      </c>
      <c r="J48" s="222">
        <v>2020</v>
      </c>
      <c r="K48" s="223" t="s">
        <v>19</v>
      </c>
      <c r="L48" s="222">
        <v>2021</v>
      </c>
      <c r="M48" s="223" t="s">
        <v>19</v>
      </c>
      <c r="N48" s="222">
        <v>2022</v>
      </c>
      <c r="O48" s="223" t="s">
        <v>19</v>
      </c>
    </row>
    <row r="49" spans="1:15" s="206" customFormat="1" ht="18.600000000000001" customHeight="1">
      <c r="A49" s="350" t="s">
        <v>31</v>
      </c>
      <c r="B49" s="351"/>
      <c r="C49" s="224">
        <v>27592.099999999995</v>
      </c>
      <c r="D49" s="225">
        <v>19721.7</v>
      </c>
      <c r="E49" s="239">
        <f>SUM(100/C49*D49)</f>
        <v>71.475893462259137</v>
      </c>
      <c r="F49" s="225">
        <v>35924.199999999997</v>
      </c>
      <c r="G49" s="205">
        <f>SUM(100/D49*F49)</f>
        <v>182.1556965170345</v>
      </c>
      <c r="H49" s="225">
        <v>25671.200000000001</v>
      </c>
      <c r="I49" s="205">
        <f>SUM(100/F49*H49)</f>
        <v>71.459350521375569</v>
      </c>
      <c r="J49" s="225">
        <v>36691.9</v>
      </c>
      <c r="K49" s="205">
        <f>SUM(100/H49*J49)</f>
        <v>142.93020972919069</v>
      </c>
      <c r="L49" s="225">
        <v>0</v>
      </c>
      <c r="M49" s="205">
        <f>SUM(100/J49*L49)</f>
        <v>0</v>
      </c>
      <c r="N49" s="225">
        <f>'01_22'!K42</f>
        <v>3697.6000000000004</v>
      </c>
      <c r="O49" s="205" t="e">
        <f>SUM(100/L49*N49)</f>
        <v>#DIV/0!</v>
      </c>
    </row>
    <row r="50" spans="1:15" s="206" customFormat="1" ht="18.600000000000001" customHeight="1">
      <c r="A50" s="344" t="s">
        <v>32</v>
      </c>
      <c r="B50" s="345"/>
      <c r="C50" s="224">
        <v>40184.65</v>
      </c>
      <c r="D50" s="225">
        <v>16368.700000000003</v>
      </c>
      <c r="E50" s="239">
        <f t="shared" ref="E50:E61" si="16">SUM(100/C50*D50)</f>
        <v>40.733712997375868</v>
      </c>
      <c r="F50" s="225">
        <v>19217.399999999998</v>
      </c>
      <c r="G50" s="205">
        <f t="shared" ref="G50:G61" si="17">SUM(100/D50*F50)</f>
        <v>117.4033368563172</v>
      </c>
      <c r="H50" s="225">
        <v>26873.399999999998</v>
      </c>
      <c r="I50" s="205">
        <f t="shared" ref="I50:I61" si="18">SUM(100/F50*H50)</f>
        <v>139.83889600049955</v>
      </c>
      <c r="J50" s="225">
        <v>23174.799999999999</v>
      </c>
      <c r="K50" s="205">
        <f t="shared" ref="K50:K61" si="19">SUM(100/H50*J50)</f>
        <v>86.236948060163584</v>
      </c>
      <c r="L50" s="225">
        <v>378.8</v>
      </c>
      <c r="M50" s="205">
        <f t="shared" ref="M50:M61" si="20">SUM(100/J50*L50)</f>
        <v>1.634534062861384</v>
      </c>
      <c r="N50" s="225">
        <f>'02_22'!K37</f>
        <v>0</v>
      </c>
      <c r="O50" s="205">
        <f t="shared" ref="O50:O61" si="21">SUM(100/L50*N50)</f>
        <v>0</v>
      </c>
    </row>
    <row r="51" spans="1:15" s="206" customFormat="1" ht="18.600000000000001" customHeight="1">
      <c r="A51" s="344" t="s">
        <v>33</v>
      </c>
      <c r="B51" s="345"/>
      <c r="C51" s="224">
        <v>37768.200000000004</v>
      </c>
      <c r="D51" s="225">
        <v>44682.200000000004</v>
      </c>
      <c r="E51" s="239">
        <f t="shared" si="16"/>
        <v>118.30640591820632</v>
      </c>
      <c r="F51" s="225">
        <v>39204.300000000003</v>
      </c>
      <c r="G51" s="205">
        <f t="shared" si="17"/>
        <v>87.740308221170835</v>
      </c>
      <c r="H51" s="225">
        <v>47812.499999999993</v>
      </c>
      <c r="I51" s="205">
        <f t="shared" si="18"/>
        <v>121.95728529778617</v>
      </c>
      <c r="J51" s="225">
        <v>15451.000000000002</v>
      </c>
      <c r="K51" s="205">
        <f t="shared" si="19"/>
        <v>32.315816993464061</v>
      </c>
      <c r="L51" s="225">
        <v>7049.4999999999991</v>
      </c>
      <c r="M51" s="205">
        <f t="shared" si="20"/>
        <v>45.624878648631146</v>
      </c>
      <c r="N51" s="225">
        <f>'03_22'!K41</f>
        <v>262.89999999999998</v>
      </c>
      <c r="O51" s="205">
        <f t="shared" si="21"/>
        <v>3.7293425065607493</v>
      </c>
    </row>
    <row r="52" spans="1:15" s="206" customFormat="1" ht="18.600000000000001" customHeight="1">
      <c r="A52" s="344" t="s">
        <v>34</v>
      </c>
      <c r="B52" s="345"/>
      <c r="C52" s="224">
        <v>59916.700000000004</v>
      </c>
      <c r="D52" s="225">
        <v>67948.599999999991</v>
      </c>
      <c r="E52" s="239">
        <f t="shared" si="16"/>
        <v>113.40511076210804</v>
      </c>
      <c r="F52" s="225">
        <v>53974.3</v>
      </c>
      <c r="G52" s="205">
        <f t="shared" si="17"/>
        <v>79.43401335715528</v>
      </c>
      <c r="H52" s="225">
        <v>54223.3</v>
      </c>
      <c r="I52" s="205">
        <f t="shared" si="18"/>
        <v>100.46133067033756</v>
      </c>
      <c r="J52" s="225">
        <v>0</v>
      </c>
      <c r="K52" s="205">
        <f t="shared" si="19"/>
        <v>0</v>
      </c>
      <c r="L52" s="225">
        <v>10825.2</v>
      </c>
      <c r="M52" s="205" t="e">
        <f t="shared" si="20"/>
        <v>#DIV/0!</v>
      </c>
      <c r="N52" s="225">
        <f>'04_22'!K40</f>
        <v>1654.3</v>
      </c>
      <c r="O52" s="205">
        <f t="shared" si="21"/>
        <v>15.281934744854597</v>
      </c>
    </row>
    <row r="53" spans="1:15" s="206" customFormat="1" ht="18.600000000000001" customHeight="1">
      <c r="A53" s="344" t="s">
        <v>35</v>
      </c>
      <c r="B53" s="345"/>
      <c r="C53" s="224">
        <v>97605.6</v>
      </c>
      <c r="D53" s="225">
        <v>91009.1</v>
      </c>
      <c r="E53" s="239">
        <f t="shared" si="16"/>
        <v>93.241678756136935</v>
      </c>
      <c r="F53" s="225">
        <v>94080.700000000012</v>
      </c>
      <c r="G53" s="205">
        <f t="shared" si="17"/>
        <v>103.37504711067355</v>
      </c>
      <c r="H53" s="225">
        <v>122416.8</v>
      </c>
      <c r="I53" s="205">
        <f t="shared" si="18"/>
        <v>130.11892981238447</v>
      </c>
      <c r="J53" s="225">
        <v>14447.2</v>
      </c>
      <c r="K53" s="205">
        <f t="shared" si="19"/>
        <v>11.801648139797805</v>
      </c>
      <c r="L53" s="225">
        <v>14280.5</v>
      </c>
      <c r="M53" s="205">
        <f t="shared" si="20"/>
        <v>98.846143197297749</v>
      </c>
      <c r="N53" s="225">
        <f>'05_22'!K41</f>
        <v>168622.5</v>
      </c>
      <c r="O53" s="205">
        <f t="shared" si="21"/>
        <v>1180.7884877980464</v>
      </c>
    </row>
    <row r="54" spans="1:15" s="206" customFormat="1" ht="18.600000000000001" customHeight="1">
      <c r="A54" s="344" t="s">
        <v>36</v>
      </c>
      <c r="B54" s="345"/>
      <c r="C54" s="224">
        <v>104985.90000000001</v>
      </c>
      <c r="D54" s="225">
        <v>99112.60000000002</v>
      </c>
      <c r="E54" s="239">
        <f t="shared" si="16"/>
        <v>94.40562970837037</v>
      </c>
      <c r="F54" s="225">
        <v>109143.5</v>
      </c>
      <c r="G54" s="205">
        <f t="shared" si="17"/>
        <v>110.12071119110989</v>
      </c>
      <c r="H54" s="225">
        <v>95784.999999999985</v>
      </c>
      <c r="I54" s="205">
        <f t="shared" si="18"/>
        <v>87.76060873986998</v>
      </c>
      <c r="J54" s="225">
        <v>75358.3</v>
      </c>
      <c r="K54" s="205">
        <f t="shared" si="19"/>
        <v>78.674427102364689</v>
      </c>
      <c r="L54" s="225">
        <v>55516.2</v>
      </c>
      <c r="M54" s="205">
        <f t="shared" si="20"/>
        <v>73.669655499128822</v>
      </c>
      <c r="N54" s="225">
        <f>'06_22'!K40</f>
        <v>146839.80000000002</v>
      </c>
      <c r="O54" s="205">
        <f t="shared" si="21"/>
        <v>264.4990110994629</v>
      </c>
    </row>
    <row r="55" spans="1:15" s="206" customFormat="1" ht="18.600000000000001" customHeight="1">
      <c r="A55" s="344" t="s">
        <v>37</v>
      </c>
      <c r="B55" s="345"/>
      <c r="C55" s="224">
        <v>102807.4</v>
      </c>
      <c r="D55" s="225">
        <v>107824.59999999998</v>
      </c>
      <c r="E55" s="239">
        <f t="shared" si="16"/>
        <v>104.88019344910968</v>
      </c>
      <c r="F55" s="225">
        <v>97641.699999999983</v>
      </c>
      <c r="G55" s="205">
        <f t="shared" si="17"/>
        <v>90.556051216512756</v>
      </c>
      <c r="H55" s="225">
        <v>87607.10000000002</v>
      </c>
      <c r="I55" s="205">
        <f t="shared" si="18"/>
        <v>89.723038414939552</v>
      </c>
      <c r="J55" s="225">
        <v>53957.700000000004</v>
      </c>
      <c r="K55" s="205">
        <f t="shared" si="19"/>
        <v>61.590556016578553</v>
      </c>
      <c r="L55" s="225">
        <v>114326.2</v>
      </c>
      <c r="M55" s="205">
        <f t="shared" si="20"/>
        <v>211.88115875954682</v>
      </c>
      <c r="N55" s="225">
        <f>'07_22'!K41</f>
        <v>156394.20000000001</v>
      </c>
      <c r="O55" s="205">
        <f t="shared" si="21"/>
        <v>136.79646485232607</v>
      </c>
    </row>
    <row r="56" spans="1:15" s="206" customFormat="1" ht="18.600000000000001" customHeight="1">
      <c r="A56" s="344" t="s">
        <v>38</v>
      </c>
      <c r="B56" s="345"/>
      <c r="C56" s="224">
        <v>94096.500000000015</v>
      </c>
      <c r="D56" s="225">
        <v>134473</v>
      </c>
      <c r="E56" s="239">
        <f t="shared" si="16"/>
        <v>142.90967251704365</v>
      </c>
      <c r="F56" s="225">
        <v>122927.59999999998</v>
      </c>
      <c r="G56" s="205">
        <f t="shared" si="17"/>
        <v>91.414335963353224</v>
      </c>
      <c r="H56" s="225">
        <v>148504.9</v>
      </c>
      <c r="I56" s="205">
        <f t="shared" si="18"/>
        <v>120.80680010022161</v>
      </c>
      <c r="J56" s="225">
        <v>100487.09999999999</v>
      </c>
      <c r="K56" s="205">
        <f t="shared" si="19"/>
        <v>67.665848062925861</v>
      </c>
      <c r="L56" s="225">
        <v>119647.4</v>
      </c>
      <c r="M56" s="205">
        <f t="shared" si="20"/>
        <v>119.06742258459046</v>
      </c>
      <c r="N56" s="225">
        <f>'08_22'!K41</f>
        <v>151068</v>
      </c>
      <c r="O56" s="205">
        <f t="shared" si="21"/>
        <v>126.26099689587906</v>
      </c>
    </row>
    <row r="57" spans="1:15" s="206" customFormat="1" ht="18.600000000000001" customHeight="1">
      <c r="A57" s="344" t="s">
        <v>39</v>
      </c>
      <c r="B57" s="345"/>
      <c r="C57" s="224">
        <v>103148.3</v>
      </c>
      <c r="D57" s="225">
        <v>99129.9</v>
      </c>
      <c r="E57" s="239">
        <f t="shared" si="16"/>
        <v>96.104249900386137</v>
      </c>
      <c r="F57" s="225">
        <v>120384.69999999998</v>
      </c>
      <c r="G57" s="205">
        <f t="shared" si="17"/>
        <v>121.44136128453674</v>
      </c>
      <c r="H57" s="225">
        <v>104110</v>
      </c>
      <c r="I57" s="205">
        <f t="shared" si="18"/>
        <v>86.481089374314195</v>
      </c>
      <c r="J57" s="225">
        <v>89810.60000000002</v>
      </c>
      <c r="K57" s="205">
        <f t="shared" si="19"/>
        <v>86.265104216693899</v>
      </c>
      <c r="L57" s="225">
        <v>78114.900000000009</v>
      </c>
      <c r="M57" s="205">
        <f t="shared" si="20"/>
        <v>86.97737238143381</v>
      </c>
      <c r="N57" s="225">
        <f>'09_22'!K40</f>
        <v>181102.2</v>
      </c>
      <c r="O57" s="205">
        <f t="shared" si="21"/>
        <v>231.84078837712138</v>
      </c>
    </row>
    <row r="58" spans="1:15" s="206" customFormat="1" ht="18.600000000000001" customHeight="1">
      <c r="A58" s="344" t="s">
        <v>40</v>
      </c>
      <c r="B58" s="345"/>
      <c r="C58" s="224">
        <v>58684.1</v>
      </c>
      <c r="D58" s="225">
        <v>48740.3</v>
      </c>
      <c r="E58" s="239">
        <f t="shared" si="16"/>
        <v>83.055376158107578</v>
      </c>
      <c r="F58" s="225">
        <v>61255.6</v>
      </c>
      <c r="G58" s="205">
        <f t="shared" si="17"/>
        <v>125.67751942437778</v>
      </c>
      <c r="H58" s="225">
        <v>55238.9</v>
      </c>
      <c r="I58" s="205">
        <f t="shared" si="18"/>
        <v>90.177714364074475</v>
      </c>
      <c r="J58" s="225">
        <v>64996.999999999985</v>
      </c>
      <c r="K58" s="205">
        <f t="shared" si="19"/>
        <v>117.66526849738133</v>
      </c>
      <c r="L58" s="225">
        <v>83111.199999999997</v>
      </c>
      <c r="M58" s="205">
        <f t="shared" si="20"/>
        <v>127.86928627475116</v>
      </c>
      <c r="N58" s="225">
        <f>'10_22'!K42</f>
        <v>127223.05</v>
      </c>
      <c r="O58" s="205">
        <f t="shared" si="21"/>
        <v>153.07569858214055</v>
      </c>
    </row>
    <row r="59" spans="1:15" s="206" customFormat="1" ht="18.600000000000001" customHeight="1">
      <c r="A59" s="344" t="s">
        <v>41</v>
      </c>
      <c r="B59" s="345"/>
      <c r="C59" s="224">
        <v>38463.800000000003</v>
      </c>
      <c r="D59" s="225">
        <v>43493.4</v>
      </c>
      <c r="E59" s="239">
        <f t="shared" si="16"/>
        <v>113.07619111996215</v>
      </c>
      <c r="F59" s="225">
        <v>43583.1</v>
      </c>
      <c r="G59" s="205">
        <f t="shared" si="17"/>
        <v>100.20623818786298</v>
      </c>
      <c r="H59" s="225">
        <v>46042.9</v>
      </c>
      <c r="I59" s="205">
        <f t="shared" si="18"/>
        <v>105.64393078968683</v>
      </c>
      <c r="J59" s="225">
        <v>20343.800000000003</v>
      </c>
      <c r="K59" s="205">
        <f t="shared" si="19"/>
        <v>44.184445375942872</v>
      </c>
      <c r="L59" s="225">
        <v>41262.85</v>
      </c>
      <c r="M59" s="205">
        <f t="shared" si="20"/>
        <v>202.82764281992542</v>
      </c>
      <c r="N59" s="225">
        <f>'11_22'!K40</f>
        <v>93232.7</v>
      </c>
      <c r="O59" s="205">
        <f t="shared" si="21"/>
        <v>225.94828035387764</v>
      </c>
    </row>
    <row r="60" spans="1:15" s="206" customFormat="1" ht="18.600000000000001" customHeight="1" thickBot="1">
      <c r="A60" s="346" t="s">
        <v>42</v>
      </c>
      <c r="B60" s="347"/>
      <c r="C60" s="224">
        <v>64512.899999999994</v>
      </c>
      <c r="D60" s="234">
        <v>58100.499999999993</v>
      </c>
      <c r="E60" s="240">
        <f t="shared" si="16"/>
        <v>90.060282517139967</v>
      </c>
      <c r="F60" s="225">
        <v>59600.69999999999</v>
      </c>
      <c r="G60" s="214">
        <f t="shared" si="17"/>
        <v>102.58207760690527</v>
      </c>
      <c r="H60" s="225">
        <v>62273.2</v>
      </c>
      <c r="I60" s="214">
        <f t="shared" si="18"/>
        <v>104.48400773816417</v>
      </c>
      <c r="J60" s="225">
        <v>15421.000000000002</v>
      </c>
      <c r="K60" s="214">
        <f t="shared" si="19"/>
        <v>24.763461649634198</v>
      </c>
      <c r="L60" s="225">
        <v>50602.299999999996</v>
      </c>
      <c r="M60" s="214">
        <f t="shared" si="20"/>
        <v>328.13890149795725</v>
      </c>
      <c r="N60" s="225">
        <f>'12_22'!K41</f>
        <v>103274.99999999999</v>
      </c>
      <c r="O60" s="214">
        <f t="shared" si="21"/>
        <v>204.09151362685094</v>
      </c>
    </row>
    <row r="61" spans="1:15" ht="18.600000000000001" customHeight="1" thickBot="1">
      <c r="A61" s="228" t="s">
        <v>16</v>
      </c>
      <c r="B61" s="229"/>
      <c r="C61" s="230">
        <f>SUM(C49:C60)</f>
        <v>829766.15000000014</v>
      </c>
      <c r="D61" s="231">
        <f>SUM(D49:D60)</f>
        <v>830604.60000000009</v>
      </c>
      <c r="E61" s="232">
        <f t="shared" si="16"/>
        <v>100.10104654184796</v>
      </c>
      <c r="F61" s="231">
        <f>SUM(F49:F60)</f>
        <v>856937.79999999981</v>
      </c>
      <c r="G61" s="232">
        <f t="shared" si="17"/>
        <v>103.17036529776017</v>
      </c>
      <c r="H61" s="231">
        <f>SUM(H49:H60)</f>
        <v>876559.20000000007</v>
      </c>
      <c r="I61" s="232">
        <f t="shared" si="18"/>
        <v>102.28971110855423</v>
      </c>
      <c r="J61" s="231">
        <f>SUM(J49:J60)</f>
        <v>510140.4</v>
      </c>
      <c r="K61" s="232">
        <f t="shared" si="19"/>
        <v>58.19805439267536</v>
      </c>
      <c r="L61" s="231">
        <f>SUM(L49:L60)</f>
        <v>575115.05000000005</v>
      </c>
      <c r="M61" s="232">
        <f t="shared" si="20"/>
        <v>112.73662113410347</v>
      </c>
      <c r="N61" s="231">
        <f>SUM(N49:N60)</f>
        <v>1133372.25</v>
      </c>
      <c r="O61" s="232">
        <f t="shared" si="21"/>
        <v>197.06878649758858</v>
      </c>
    </row>
    <row r="62" spans="1:15" ht="17.25" thickBot="1"/>
    <row r="63" spans="1:15" s="199" customFormat="1" ht="19.149999999999999" customHeight="1">
      <c r="A63" s="348" t="s">
        <v>30</v>
      </c>
      <c r="B63" s="349"/>
      <c r="C63" s="221">
        <v>2016</v>
      </c>
      <c r="D63" s="222">
        <v>2017</v>
      </c>
      <c r="E63" s="223" t="s">
        <v>19</v>
      </c>
      <c r="F63" s="222">
        <v>2018</v>
      </c>
      <c r="G63" s="223" t="s">
        <v>19</v>
      </c>
      <c r="H63" s="222">
        <v>2019</v>
      </c>
      <c r="I63" s="223" t="s">
        <v>19</v>
      </c>
      <c r="J63" s="222">
        <v>2020</v>
      </c>
      <c r="K63" s="223" t="s">
        <v>19</v>
      </c>
      <c r="L63" s="222">
        <v>2021</v>
      </c>
      <c r="M63" s="223" t="s">
        <v>19</v>
      </c>
      <c r="N63" s="222">
        <v>2022</v>
      </c>
      <c r="O63" s="223" t="s">
        <v>19</v>
      </c>
    </row>
    <row r="64" spans="1:15" s="206" customFormat="1" ht="18.600000000000001" customHeight="1">
      <c r="A64" s="350" t="s">
        <v>31</v>
      </c>
      <c r="B64" s="351"/>
      <c r="C64" s="224">
        <v>22721.9</v>
      </c>
      <c r="D64" s="224">
        <v>21984.1</v>
      </c>
      <c r="E64" s="205">
        <f>SUM(100/C64*D64)</f>
        <v>96.752912388488625</v>
      </c>
      <c r="F64" s="242">
        <v>18986.900000000001</v>
      </c>
      <c r="G64" s="205">
        <f>SUM(100/D64*F64)</f>
        <v>86.366510341565046</v>
      </c>
      <c r="H64" s="241">
        <v>4206</v>
      </c>
      <c r="I64" s="205">
        <f>SUM(100/F64*H64)</f>
        <v>22.152115405885109</v>
      </c>
      <c r="J64" s="225">
        <v>16671.899999999998</v>
      </c>
      <c r="K64" s="205">
        <f>SUM(100/H64*J64)</f>
        <v>396.38373751783161</v>
      </c>
      <c r="L64" s="225">
        <v>1972.9</v>
      </c>
      <c r="M64" s="205">
        <f>SUM(100/J64*L64)</f>
        <v>11.833684223153933</v>
      </c>
      <c r="N64" s="225">
        <f>'01_22'!M42</f>
        <v>797.69999999999993</v>
      </c>
      <c r="O64" s="205">
        <f>SUM(100/L64*N64)</f>
        <v>40.432865325155859</v>
      </c>
    </row>
    <row r="65" spans="1:15" s="206" customFormat="1" ht="18.600000000000001" customHeight="1">
      <c r="A65" s="344" t="s">
        <v>32</v>
      </c>
      <c r="B65" s="345"/>
      <c r="C65" s="224">
        <v>12761</v>
      </c>
      <c r="D65" s="224">
        <v>17447.7</v>
      </c>
      <c r="E65" s="205">
        <f t="shared" ref="E65:E76" si="22">SUM(100/C65*D65)</f>
        <v>136.72674555285636</v>
      </c>
      <c r="F65" s="242">
        <v>17482.8</v>
      </c>
      <c r="G65" s="205">
        <f t="shared" ref="G65:G76" si="23">SUM(100/D65*F65)</f>
        <v>100.20117264739764</v>
      </c>
      <c r="H65" s="242">
        <v>4542.2</v>
      </c>
      <c r="I65" s="205">
        <f t="shared" ref="I65:I76" si="24">SUM(100/F65*H65)</f>
        <v>25.980964147619375</v>
      </c>
      <c r="J65" s="225">
        <v>17189.899999999998</v>
      </c>
      <c r="K65" s="205">
        <f t="shared" ref="K65:K76" si="25">SUM(100/H65*J65)</f>
        <v>378.44876931883226</v>
      </c>
      <c r="L65" s="225">
        <v>1302.7</v>
      </c>
      <c r="M65" s="205">
        <f t="shared" ref="M65:M76" si="26">SUM(100/J65*L65)</f>
        <v>7.5782872500712637</v>
      </c>
      <c r="N65" s="225">
        <f>'02_22'!M37</f>
        <v>0</v>
      </c>
      <c r="O65" s="205">
        <f t="shared" ref="O65:O76" si="27">SUM(100/L65*N65)</f>
        <v>0</v>
      </c>
    </row>
    <row r="66" spans="1:15" s="206" customFormat="1" ht="18.600000000000001" customHeight="1">
      <c r="A66" s="344" t="s">
        <v>33</v>
      </c>
      <c r="B66" s="345"/>
      <c r="C66" s="224">
        <v>32118.7</v>
      </c>
      <c r="D66" s="224">
        <v>30513.8</v>
      </c>
      <c r="E66" s="205">
        <f t="shared" si="22"/>
        <v>95.003222421829022</v>
      </c>
      <c r="F66" s="242">
        <v>31061.199999999997</v>
      </c>
      <c r="G66" s="205">
        <f t="shared" si="23"/>
        <v>101.79394241294102</v>
      </c>
      <c r="H66" s="242">
        <v>20252.399999999998</v>
      </c>
      <c r="I66" s="205">
        <f t="shared" si="24"/>
        <v>65.201601998634942</v>
      </c>
      <c r="J66" s="225">
        <v>10528.55</v>
      </c>
      <c r="K66" s="205">
        <f t="shared" si="25"/>
        <v>51.986678122099114</v>
      </c>
      <c r="L66" s="225">
        <v>10619.3</v>
      </c>
      <c r="M66" s="205">
        <f t="shared" si="26"/>
        <v>100.86194205279929</v>
      </c>
      <c r="N66" s="225">
        <f>'03_22'!M41</f>
        <v>726.9</v>
      </c>
      <c r="O66" s="205">
        <f t="shared" si="27"/>
        <v>6.8450839509195527</v>
      </c>
    </row>
    <row r="67" spans="1:15" s="206" customFormat="1" ht="18.600000000000001" customHeight="1">
      <c r="A67" s="344" t="s">
        <v>34</v>
      </c>
      <c r="B67" s="345"/>
      <c r="C67" s="224">
        <v>44113.600000000006</v>
      </c>
      <c r="D67" s="224">
        <v>30575.499999999996</v>
      </c>
      <c r="E67" s="205">
        <f t="shared" si="22"/>
        <v>69.310824779659768</v>
      </c>
      <c r="F67" s="242">
        <v>28974.099999999995</v>
      </c>
      <c r="G67" s="205">
        <f t="shared" si="23"/>
        <v>94.76247322202417</v>
      </c>
      <c r="H67" s="242">
        <v>22176.9</v>
      </c>
      <c r="I67" s="205">
        <f t="shared" si="24"/>
        <v>76.540427485236833</v>
      </c>
      <c r="J67" s="225">
        <v>0</v>
      </c>
      <c r="K67" s="205">
        <f t="shared" si="25"/>
        <v>0</v>
      </c>
      <c r="L67" s="225">
        <v>20073</v>
      </c>
      <c r="M67" s="205" t="e">
        <f t="shared" si="26"/>
        <v>#DIV/0!</v>
      </c>
      <c r="N67" s="225">
        <f>'04_22'!M40</f>
        <v>4847.5</v>
      </c>
      <c r="O67" s="205">
        <f t="shared" si="27"/>
        <v>24.14935485478005</v>
      </c>
    </row>
    <row r="68" spans="1:15" s="206" customFormat="1" ht="18.600000000000001" customHeight="1">
      <c r="A68" s="344" t="s">
        <v>35</v>
      </c>
      <c r="B68" s="345"/>
      <c r="C68" s="224">
        <v>21228</v>
      </c>
      <c r="D68" s="224">
        <v>35032.1</v>
      </c>
      <c r="E68" s="205">
        <f t="shared" si="22"/>
        <v>165.02779348030901</v>
      </c>
      <c r="F68" s="242">
        <v>24181.9</v>
      </c>
      <c r="G68" s="205">
        <f t="shared" si="23"/>
        <v>69.027834471813009</v>
      </c>
      <c r="H68" s="242">
        <v>32263.350000000002</v>
      </c>
      <c r="I68" s="205">
        <f t="shared" si="24"/>
        <v>133.41941700197253</v>
      </c>
      <c r="J68" s="225">
        <v>4032</v>
      </c>
      <c r="K68" s="205">
        <f t="shared" si="25"/>
        <v>12.49715234158883</v>
      </c>
      <c r="L68" s="225">
        <v>2225.2000000000003</v>
      </c>
      <c r="M68" s="205">
        <f t="shared" si="26"/>
        <v>55.18849206349207</v>
      </c>
      <c r="N68" s="225">
        <f>'05_22'!M41</f>
        <v>21975.9</v>
      </c>
      <c r="O68" s="205">
        <f t="shared" si="27"/>
        <v>987.59212655042245</v>
      </c>
    </row>
    <row r="69" spans="1:15" s="206" customFormat="1" ht="18.600000000000001" customHeight="1">
      <c r="A69" s="344" t="s">
        <v>36</v>
      </c>
      <c r="B69" s="345"/>
      <c r="C69" s="224">
        <v>39993.699999999997</v>
      </c>
      <c r="D69" s="224">
        <v>33713.149999999994</v>
      </c>
      <c r="E69" s="205">
        <f t="shared" si="22"/>
        <v>84.296151643883903</v>
      </c>
      <c r="F69" s="242">
        <v>29595.5</v>
      </c>
      <c r="G69" s="205">
        <f t="shared" si="23"/>
        <v>87.786219917154</v>
      </c>
      <c r="H69" s="242">
        <v>36203.699999999997</v>
      </c>
      <c r="I69" s="205">
        <f t="shared" si="24"/>
        <v>122.32839451943707</v>
      </c>
      <c r="J69" s="225">
        <v>14960.8</v>
      </c>
      <c r="K69" s="205">
        <f t="shared" si="25"/>
        <v>41.323953076619247</v>
      </c>
      <c r="L69" s="225">
        <v>19674.900000000001</v>
      </c>
      <c r="M69" s="205">
        <f t="shared" si="26"/>
        <v>131.50967862681142</v>
      </c>
      <c r="N69" s="225">
        <f>'06_22'!O40</f>
        <v>86423.1</v>
      </c>
      <c r="O69" s="205">
        <f t="shared" si="27"/>
        <v>439.2555997743317</v>
      </c>
    </row>
    <row r="70" spans="1:15" s="206" customFormat="1" ht="18.600000000000001" customHeight="1">
      <c r="A70" s="344" t="s">
        <v>37</v>
      </c>
      <c r="B70" s="345"/>
      <c r="C70" s="224">
        <v>13847</v>
      </c>
      <c r="D70" s="224">
        <v>11978.800000000001</v>
      </c>
      <c r="E70" s="205">
        <f t="shared" si="22"/>
        <v>86.508268939120398</v>
      </c>
      <c r="F70" s="242">
        <v>7297</v>
      </c>
      <c r="G70" s="205">
        <f t="shared" si="23"/>
        <v>60.915951514342005</v>
      </c>
      <c r="H70" s="242">
        <v>17405.5</v>
      </c>
      <c r="I70" s="205">
        <f t="shared" si="24"/>
        <v>238.52953268466493</v>
      </c>
      <c r="J70" s="225">
        <v>17251.900000000001</v>
      </c>
      <c r="K70" s="205">
        <f t="shared" si="25"/>
        <v>99.117520324035524</v>
      </c>
      <c r="L70" s="225">
        <v>6609.7</v>
      </c>
      <c r="M70" s="205">
        <f t="shared" si="26"/>
        <v>38.312881479721071</v>
      </c>
      <c r="N70" s="225">
        <f>'07_22'!O41</f>
        <v>30782.7</v>
      </c>
      <c r="O70" s="205">
        <f t="shared" si="27"/>
        <v>465.72007806708325</v>
      </c>
    </row>
    <row r="71" spans="1:15" s="206" customFormat="1" ht="18.600000000000001" customHeight="1">
      <c r="A71" s="344" t="s">
        <v>38</v>
      </c>
      <c r="B71" s="345"/>
      <c r="C71" s="224">
        <v>26919.300000000007</v>
      </c>
      <c r="D71" s="224">
        <v>24012.7</v>
      </c>
      <c r="E71" s="205">
        <f t="shared" si="22"/>
        <v>89.20254241380718</v>
      </c>
      <c r="F71" s="242">
        <v>28338.560000000001</v>
      </c>
      <c r="G71" s="205">
        <f t="shared" si="23"/>
        <v>118.01488379066079</v>
      </c>
      <c r="H71" s="242">
        <v>30751.500000000004</v>
      </c>
      <c r="I71" s="205">
        <f t="shared" si="24"/>
        <v>108.51468811400439</v>
      </c>
      <c r="J71" s="225">
        <v>24989.1</v>
      </c>
      <c r="K71" s="205">
        <f t="shared" si="25"/>
        <v>81.26140188283496</v>
      </c>
      <c r="L71" s="225">
        <v>22782.400000000001</v>
      </c>
      <c r="M71" s="205">
        <f t="shared" si="26"/>
        <v>91.169349836528738</v>
      </c>
      <c r="N71" s="225">
        <f>'08_22'!O41</f>
        <v>57846.1</v>
      </c>
      <c r="O71" s="205">
        <f t="shared" si="27"/>
        <v>253.90696326989251</v>
      </c>
    </row>
    <row r="72" spans="1:15" s="206" customFormat="1" ht="18.600000000000001" customHeight="1">
      <c r="A72" s="344" t="s">
        <v>39</v>
      </c>
      <c r="B72" s="345"/>
      <c r="C72" s="224">
        <v>44830.700000000004</v>
      </c>
      <c r="D72" s="224">
        <v>18434.400000000001</v>
      </c>
      <c r="E72" s="205">
        <f t="shared" si="22"/>
        <v>41.120036046726902</v>
      </c>
      <c r="F72" s="242">
        <v>36229.699999999997</v>
      </c>
      <c r="G72" s="205">
        <f t="shared" si="23"/>
        <v>196.53311200798504</v>
      </c>
      <c r="H72" s="242">
        <v>32759.1</v>
      </c>
      <c r="I72" s="205">
        <f t="shared" si="24"/>
        <v>90.420566551751747</v>
      </c>
      <c r="J72" s="225">
        <v>33121.599999999999</v>
      </c>
      <c r="K72" s="205">
        <f t="shared" si="25"/>
        <v>101.10656275660808</v>
      </c>
      <c r="L72" s="225">
        <v>37092.600000000006</v>
      </c>
      <c r="M72" s="205">
        <f t="shared" si="26"/>
        <v>111.98915511327958</v>
      </c>
      <c r="N72" s="225">
        <f>'09_22'!O40</f>
        <v>103036.25</v>
      </c>
      <c r="O72" s="205">
        <f t="shared" si="27"/>
        <v>277.78114772218714</v>
      </c>
    </row>
    <row r="73" spans="1:15" s="206" customFormat="1" ht="18.600000000000001" customHeight="1">
      <c r="A73" s="344" t="s">
        <v>40</v>
      </c>
      <c r="B73" s="345"/>
      <c r="C73" s="224">
        <v>30507.799999999996</v>
      </c>
      <c r="D73" s="224">
        <v>25898.5</v>
      </c>
      <c r="E73" s="205">
        <f t="shared" si="22"/>
        <v>84.891404821062167</v>
      </c>
      <c r="F73" s="242">
        <v>29345.989999999998</v>
      </c>
      <c r="G73" s="205">
        <f t="shared" si="23"/>
        <v>113.31154313956407</v>
      </c>
      <c r="H73" s="242">
        <v>30033.400000000005</v>
      </c>
      <c r="I73" s="205">
        <f t="shared" si="24"/>
        <v>102.34243247544215</v>
      </c>
      <c r="J73" s="225">
        <v>36420.9</v>
      </c>
      <c r="K73" s="205">
        <f t="shared" si="25"/>
        <v>121.26798830635225</v>
      </c>
      <c r="L73" s="225">
        <v>19476.7</v>
      </c>
      <c r="M73" s="205">
        <f t="shared" si="26"/>
        <v>53.476712546916744</v>
      </c>
      <c r="N73" s="225">
        <f>'10_22'!O42</f>
        <v>74735.150000000009</v>
      </c>
      <c r="O73" s="205">
        <f t="shared" si="27"/>
        <v>383.7156705191332</v>
      </c>
    </row>
    <row r="74" spans="1:15" s="206" customFormat="1" ht="18.600000000000001" customHeight="1">
      <c r="A74" s="344" t="s">
        <v>41</v>
      </c>
      <c r="B74" s="345"/>
      <c r="C74" s="224">
        <v>32303.099999999995</v>
      </c>
      <c r="D74" s="224">
        <v>44514.5</v>
      </c>
      <c r="E74" s="205">
        <f t="shared" si="22"/>
        <v>137.80256384062213</v>
      </c>
      <c r="F74" s="242">
        <v>36363.1</v>
      </c>
      <c r="G74" s="205">
        <f t="shared" si="23"/>
        <v>81.688213952756954</v>
      </c>
      <c r="H74" s="208">
        <v>39209</v>
      </c>
      <c r="I74" s="205">
        <f t="shared" si="24"/>
        <v>107.82634043852147</v>
      </c>
      <c r="J74" s="225">
        <v>11506.300000000003</v>
      </c>
      <c r="K74" s="205">
        <f t="shared" si="25"/>
        <v>29.346068504680058</v>
      </c>
      <c r="L74" s="225">
        <v>41572.15</v>
      </c>
      <c r="M74" s="205">
        <f t="shared" si="26"/>
        <v>361.29902748928839</v>
      </c>
      <c r="N74" s="225">
        <f>'11_22'!O40</f>
        <v>107188.7</v>
      </c>
      <c r="O74" s="205">
        <f t="shared" si="27"/>
        <v>257.83775917290779</v>
      </c>
    </row>
    <row r="75" spans="1:15" s="206" customFormat="1" ht="18.600000000000001" customHeight="1" thickBot="1">
      <c r="A75" s="346" t="s">
        <v>42</v>
      </c>
      <c r="B75" s="347"/>
      <c r="C75" s="224">
        <v>15482.599999999999</v>
      </c>
      <c r="D75" s="224">
        <v>11201.8</v>
      </c>
      <c r="E75" s="214">
        <f t="shared" si="22"/>
        <v>72.35089713613992</v>
      </c>
      <c r="F75" s="243">
        <v>10379.700000000001</v>
      </c>
      <c r="G75" s="214">
        <f t="shared" si="23"/>
        <v>92.66100091056795</v>
      </c>
      <c r="H75" s="213">
        <v>9165.9</v>
      </c>
      <c r="I75" s="214">
        <f t="shared" si="24"/>
        <v>88.306020405214014</v>
      </c>
      <c r="J75" s="225">
        <v>6161</v>
      </c>
      <c r="K75" s="214">
        <f t="shared" si="25"/>
        <v>67.216530837124566</v>
      </c>
      <c r="L75" s="225">
        <v>10170</v>
      </c>
      <c r="M75" s="214">
        <f t="shared" si="26"/>
        <v>165.07060542119785</v>
      </c>
      <c r="N75" s="225">
        <f>'12_22'!O41</f>
        <v>23672.300000000003</v>
      </c>
      <c r="O75" s="214">
        <f t="shared" si="27"/>
        <v>232.76597836774829</v>
      </c>
    </row>
    <row r="76" spans="1:15" ht="18.600000000000001" customHeight="1" thickBot="1">
      <c r="A76" s="228" t="s">
        <v>16</v>
      </c>
      <c r="B76" s="229"/>
      <c r="C76" s="230">
        <f>SUM(C64:C75)</f>
        <v>336827.4</v>
      </c>
      <c r="D76" s="231">
        <f>SUM(D64:D75)</f>
        <v>305307.05</v>
      </c>
      <c r="E76" s="232">
        <f t="shared" si="22"/>
        <v>90.641987558019324</v>
      </c>
      <c r="F76" s="244">
        <f>SUM(F64:F75)</f>
        <v>298236.44999999995</v>
      </c>
      <c r="G76" s="232">
        <f t="shared" si="23"/>
        <v>97.68410195571964</v>
      </c>
      <c r="H76" s="244">
        <f>SUM(H64:H75)</f>
        <v>278968.95</v>
      </c>
      <c r="I76" s="232">
        <f t="shared" si="24"/>
        <v>93.53952208055054</v>
      </c>
      <c r="J76" s="231">
        <f>SUM(J64:J75)</f>
        <v>192833.95</v>
      </c>
      <c r="K76" s="232">
        <f t="shared" si="25"/>
        <v>69.123803921547548</v>
      </c>
      <c r="L76" s="231">
        <f>SUM(L64:L75)</f>
        <v>193571.55000000002</v>
      </c>
      <c r="M76" s="232">
        <f t="shared" si="26"/>
        <v>100.38250525905839</v>
      </c>
      <c r="N76" s="231">
        <f>SUM(N64:N75)</f>
        <v>512032.30000000005</v>
      </c>
      <c r="O76" s="232">
        <f t="shared" si="27"/>
        <v>264.51836543128371</v>
      </c>
    </row>
    <row r="77" spans="1:15" ht="17.25" thickBot="1"/>
    <row r="78" spans="1:15" ht="20.25">
      <c r="A78" s="348" t="s">
        <v>23</v>
      </c>
      <c r="B78" s="349"/>
      <c r="C78" s="221">
        <v>2016</v>
      </c>
      <c r="D78" s="222">
        <v>2017</v>
      </c>
      <c r="E78" s="223" t="s">
        <v>19</v>
      </c>
      <c r="F78" s="222">
        <v>2018</v>
      </c>
      <c r="G78" s="223" t="s">
        <v>19</v>
      </c>
      <c r="H78" s="222">
        <v>2019</v>
      </c>
      <c r="I78" s="223" t="s">
        <v>19</v>
      </c>
      <c r="J78" s="222">
        <v>2020</v>
      </c>
      <c r="K78" s="223" t="s">
        <v>19</v>
      </c>
      <c r="L78" s="222">
        <v>2021</v>
      </c>
      <c r="M78" s="223" t="s">
        <v>19</v>
      </c>
      <c r="N78" s="222">
        <v>2022</v>
      </c>
      <c r="O78" s="223" t="s">
        <v>19</v>
      </c>
    </row>
    <row r="79" spans="1:15">
      <c r="A79" s="350" t="s">
        <v>31</v>
      </c>
      <c r="B79" s="351"/>
      <c r="C79" s="224">
        <v>383.70000000000005</v>
      </c>
      <c r="D79" s="224">
        <v>981.2</v>
      </c>
      <c r="E79" s="205">
        <f>SUM(100/C79*D79)</f>
        <v>255.72061506385194</v>
      </c>
      <c r="F79" s="242">
        <v>359</v>
      </c>
      <c r="G79" s="205">
        <f>SUM(100/D79*F79)</f>
        <v>36.587851610273134</v>
      </c>
      <c r="H79" s="241">
        <v>150.5</v>
      </c>
      <c r="I79" s="205">
        <f>SUM(100/F79*H79)</f>
        <v>41.922005571030645</v>
      </c>
      <c r="J79" s="225">
        <v>1774.5</v>
      </c>
      <c r="K79" s="205">
        <f>SUM(100/H79*J79)</f>
        <v>1179.0697674418604</v>
      </c>
      <c r="L79" s="225">
        <v>0</v>
      </c>
      <c r="M79" s="205">
        <f>SUM(100/J79*L79)</f>
        <v>0</v>
      </c>
      <c r="N79" s="225">
        <f>'01_22'!E42</f>
        <v>3699.7</v>
      </c>
      <c r="O79" s="205" t="e">
        <f>SUM(100/L79*N79)</f>
        <v>#DIV/0!</v>
      </c>
    </row>
    <row r="80" spans="1:15">
      <c r="A80" s="344" t="s">
        <v>32</v>
      </c>
      <c r="B80" s="345"/>
      <c r="C80" s="224">
        <v>2257</v>
      </c>
      <c r="D80" s="224">
        <v>5516.5000000000009</v>
      </c>
      <c r="E80" s="205">
        <f t="shared" ref="E80:E91" si="28">SUM(100/C80*D80)</f>
        <v>244.41736818786003</v>
      </c>
      <c r="F80" s="242">
        <v>165.29999999999998</v>
      </c>
      <c r="G80" s="205">
        <f t="shared" ref="G80:G91" si="29">SUM(100/D80*F80)</f>
        <v>2.9964651500045312</v>
      </c>
      <c r="H80" s="242">
        <v>19598.8</v>
      </c>
      <c r="I80" s="205">
        <f>SUM(100/F80*H80)</f>
        <v>11856.503327283728</v>
      </c>
      <c r="J80" s="225">
        <v>6831.5999999999995</v>
      </c>
      <c r="K80" s="205">
        <f t="shared" ref="K80:K91" si="30">SUM(100/H80*J80)</f>
        <v>34.857236157315754</v>
      </c>
      <c r="L80" s="225">
        <v>0</v>
      </c>
      <c r="M80" s="205">
        <f t="shared" ref="M80:M91" si="31">SUM(100/J80*L80)</f>
        <v>0</v>
      </c>
      <c r="N80" s="225">
        <f>'02_22'!E37</f>
        <v>0</v>
      </c>
      <c r="O80" s="205" t="e">
        <f t="shared" ref="O80:O91" si="32">SUM(100/L80*N80)</f>
        <v>#DIV/0!</v>
      </c>
    </row>
    <row r="81" spans="1:15">
      <c r="A81" s="344" t="s">
        <v>33</v>
      </c>
      <c r="B81" s="345"/>
      <c r="C81" s="224">
        <v>13480.499999999996</v>
      </c>
      <c r="D81" s="224">
        <v>40114.300000000003</v>
      </c>
      <c r="E81" s="205">
        <f t="shared" si="28"/>
        <v>297.57279032676843</v>
      </c>
      <c r="F81" s="242">
        <v>9456.2999999999993</v>
      </c>
      <c r="G81" s="205">
        <f t="shared" si="29"/>
        <v>23.573389040815865</v>
      </c>
      <c r="H81" s="242">
        <v>44995.450000000004</v>
      </c>
      <c r="I81" s="205">
        <f t="shared" ref="I81:I91" si="33">SUM(100/F81*H81)</f>
        <v>475.82511130146048</v>
      </c>
      <c r="J81" s="225">
        <v>12082.599999999999</v>
      </c>
      <c r="K81" s="205">
        <f t="shared" si="30"/>
        <v>26.852937352554534</v>
      </c>
      <c r="L81" s="225">
        <v>153.30000000000001</v>
      </c>
      <c r="M81" s="205">
        <f t="shared" si="31"/>
        <v>1.268766656183272</v>
      </c>
      <c r="N81" s="225">
        <f>'03_22'!E41</f>
        <v>45490.9</v>
      </c>
      <c r="O81" s="205">
        <f t="shared" si="32"/>
        <v>29674.429223744293</v>
      </c>
    </row>
    <row r="82" spans="1:15">
      <c r="A82" s="344" t="s">
        <v>34</v>
      </c>
      <c r="B82" s="345"/>
      <c r="C82" s="224">
        <v>36441.599999999999</v>
      </c>
      <c r="D82" s="224">
        <v>68636</v>
      </c>
      <c r="E82" s="205">
        <f t="shared" si="28"/>
        <v>188.34518791710573</v>
      </c>
      <c r="F82" s="242">
        <v>146216.89999999997</v>
      </c>
      <c r="G82" s="205">
        <f t="shared" si="29"/>
        <v>213.03237368144994</v>
      </c>
      <c r="H82" s="242">
        <v>71598.8</v>
      </c>
      <c r="I82" s="205">
        <f t="shared" si="33"/>
        <v>48.967527009531743</v>
      </c>
      <c r="J82" s="225">
        <v>0</v>
      </c>
      <c r="K82" s="205">
        <f t="shared" si="30"/>
        <v>0</v>
      </c>
      <c r="L82" s="225">
        <v>72426.5</v>
      </c>
      <c r="M82" s="205" t="e">
        <f t="shared" si="31"/>
        <v>#DIV/0!</v>
      </c>
      <c r="N82" s="225">
        <f>'04_22'!E40</f>
        <v>74786.7</v>
      </c>
      <c r="O82" s="205">
        <f t="shared" si="32"/>
        <v>103.25875197614133</v>
      </c>
    </row>
    <row r="83" spans="1:15">
      <c r="A83" s="344" t="s">
        <v>35</v>
      </c>
      <c r="B83" s="345"/>
      <c r="C83" s="224">
        <v>124727.20000000001</v>
      </c>
      <c r="D83" s="224">
        <v>165296.50000000003</v>
      </c>
      <c r="E83" s="205">
        <f t="shared" si="28"/>
        <v>132.52642567138525</v>
      </c>
      <c r="F83" s="242">
        <v>162964.35000000003</v>
      </c>
      <c r="G83" s="205">
        <f t="shared" si="29"/>
        <v>98.589111082206827</v>
      </c>
      <c r="H83" s="242">
        <v>67678.3</v>
      </c>
      <c r="I83" s="205">
        <f t="shared" si="33"/>
        <v>41.529512436308913</v>
      </c>
      <c r="J83" s="225">
        <v>145653.09999999998</v>
      </c>
      <c r="K83" s="205">
        <f t="shared" si="30"/>
        <v>215.21388687363597</v>
      </c>
      <c r="L83" s="225">
        <v>151248</v>
      </c>
      <c r="M83" s="205">
        <f t="shared" si="31"/>
        <v>103.84125020339424</v>
      </c>
      <c r="N83" s="225">
        <f>'05_22'!E41</f>
        <v>220452.3</v>
      </c>
      <c r="O83" s="205">
        <f t="shared" si="32"/>
        <v>145.75551412250078</v>
      </c>
    </row>
    <row r="84" spans="1:15">
      <c r="A84" s="344" t="s">
        <v>36</v>
      </c>
      <c r="B84" s="345"/>
      <c r="C84" s="224">
        <v>108469.10000000002</v>
      </c>
      <c r="D84" s="224">
        <v>247120.75</v>
      </c>
      <c r="E84" s="205">
        <f t="shared" si="28"/>
        <v>227.82594305659396</v>
      </c>
      <c r="F84" s="242">
        <v>260935.19999999998</v>
      </c>
      <c r="G84" s="205">
        <f t="shared" si="29"/>
        <v>105.59016189453941</v>
      </c>
      <c r="H84" s="242">
        <v>262396.59999999998</v>
      </c>
      <c r="I84" s="205">
        <f t="shared" si="33"/>
        <v>100.56006242162805</v>
      </c>
      <c r="J84" s="225">
        <v>207982.15999999997</v>
      </c>
      <c r="K84" s="205">
        <f t="shared" si="30"/>
        <v>79.262520932054755</v>
      </c>
      <c r="L84" s="225">
        <v>270969</v>
      </c>
      <c r="M84" s="205">
        <f t="shared" si="31"/>
        <v>130.28473211356206</v>
      </c>
      <c r="N84" s="225">
        <f>'06_22'!E40</f>
        <v>311201.40000000002</v>
      </c>
      <c r="O84" s="205">
        <f t="shared" si="32"/>
        <v>114.84760249327415</v>
      </c>
    </row>
    <row r="85" spans="1:15">
      <c r="A85" s="344" t="s">
        <v>37</v>
      </c>
      <c r="B85" s="345"/>
      <c r="C85" s="224">
        <v>291868.79999999999</v>
      </c>
      <c r="D85" s="224">
        <v>233439.9</v>
      </c>
      <c r="E85" s="205">
        <f t="shared" si="28"/>
        <v>79.981107949873376</v>
      </c>
      <c r="F85" s="242">
        <v>325178.10000000003</v>
      </c>
      <c r="G85" s="205">
        <f t="shared" si="29"/>
        <v>139.29842327725467</v>
      </c>
      <c r="H85" s="242">
        <v>336010.10000000003</v>
      </c>
      <c r="I85" s="205">
        <f t="shared" si="33"/>
        <v>103.33109763541887</v>
      </c>
      <c r="J85" s="225">
        <v>367791.2</v>
      </c>
      <c r="K85" s="205">
        <f t="shared" si="30"/>
        <v>109.45837639999512</v>
      </c>
      <c r="L85" s="225">
        <v>254315</v>
      </c>
      <c r="M85" s="205">
        <f t="shared" si="31"/>
        <v>69.146570119132804</v>
      </c>
      <c r="N85" s="225">
        <f>'06_22'!E40</f>
        <v>311201.40000000002</v>
      </c>
      <c r="O85" s="205">
        <f t="shared" si="32"/>
        <v>122.36848003460275</v>
      </c>
    </row>
    <row r="86" spans="1:15">
      <c r="A86" s="344" t="s">
        <v>38</v>
      </c>
      <c r="B86" s="345"/>
      <c r="C86" s="224">
        <v>275014.09999999998</v>
      </c>
      <c r="D86" s="224">
        <v>257684.69999999998</v>
      </c>
      <c r="E86" s="205">
        <f t="shared" si="28"/>
        <v>93.698723083652808</v>
      </c>
      <c r="F86" s="242">
        <v>272179.25000000006</v>
      </c>
      <c r="G86" s="205">
        <f t="shared" si="29"/>
        <v>105.62491680724547</v>
      </c>
      <c r="H86" s="242">
        <v>253137.99999999994</v>
      </c>
      <c r="I86" s="205">
        <f t="shared" si="33"/>
        <v>93.004150757267467</v>
      </c>
      <c r="J86" s="225">
        <v>325689.95000000007</v>
      </c>
      <c r="K86" s="205">
        <f t="shared" si="30"/>
        <v>128.6610267917105</v>
      </c>
      <c r="L86" s="225">
        <v>244769.7</v>
      </c>
      <c r="M86" s="205">
        <f t="shared" si="31"/>
        <v>75.154207245264999</v>
      </c>
      <c r="N86" s="225">
        <f>'07_22'!E41</f>
        <v>485668</v>
      </c>
      <c r="O86" s="205">
        <f t="shared" si="32"/>
        <v>198.41834998367852</v>
      </c>
    </row>
    <row r="87" spans="1:15">
      <c r="A87" s="344" t="s">
        <v>39</v>
      </c>
      <c r="B87" s="345"/>
      <c r="C87" s="224">
        <v>167609.09999999995</v>
      </c>
      <c r="D87" s="224">
        <v>54967.999999999993</v>
      </c>
      <c r="E87" s="205">
        <f t="shared" si="28"/>
        <v>32.795355383448758</v>
      </c>
      <c r="F87" s="242">
        <v>149342.80000000002</v>
      </c>
      <c r="G87" s="205">
        <f t="shared" si="29"/>
        <v>271.69043807306076</v>
      </c>
      <c r="H87" s="242">
        <v>128747.7</v>
      </c>
      <c r="I87" s="205">
        <f t="shared" si="33"/>
        <v>86.209512611254098</v>
      </c>
      <c r="J87" s="225">
        <v>227815.2</v>
      </c>
      <c r="K87" s="205">
        <f t="shared" si="30"/>
        <v>176.94700565524667</v>
      </c>
      <c r="L87" s="225">
        <v>226467.29999999996</v>
      </c>
      <c r="M87" s="205">
        <f t="shared" si="31"/>
        <v>99.408336230418328</v>
      </c>
      <c r="N87" s="225">
        <f>'09_22'!E40</f>
        <v>122627.99999999999</v>
      </c>
      <c r="O87" s="205">
        <f t="shared" si="32"/>
        <v>54.148214775378172</v>
      </c>
    </row>
    <row r="88" spans="1:15">
      <c r="A88" s="344" t="s">
        <v>40</v>
      </c>
      <c r="B88" s="345"/>
      <c r="C88" s="224">
        <v>6537.3</v>
      </c>
      <c r="D88" s="224">
        <v>57324.600000000006</v>
      </c>
      <c r="E88" s="205">
        <f t="shared" si="28"/>
        <v>876.8849525033271</v>
      </c>
      <c r="F88" s="242">
        <v>51877.500000000007</v>
      </c>
      <c r="G88" s="205">
        <f t="shared" si="29"/>
        <v>90.497796757413056</v>
      </c>
      <c r="H88" s="242">
        <v>38885.9</v>
      </c>
      <c r="I88" s="205">
        <f t="shared" si="33"/>
        <v>74.957158691147399</v>
      </c>
      <c r="J88" s="225">
        <v>21752.2</v>
      </c>
      <c r="K88" s="205">
        <f t="shared" si="30"/>
        <v>55.938527846854512</v>
      </c>
      <c r="L88" s="225">
        <v>57480</v>
      </c>
      <c r="M88" s="205">
        <f t="shared" si="31"/>
        <v>264.24913342098728</v>
      </c>
      <c r="N88" s="225">
        <f>'10_22'!E42</f>
        <v>62828.55</v>
      </c>
      <c r="O88" s="205">
        <f t="shared" si="32"/>
        <v>109.30506263048018</v>
      </c>
    </row>
    <row r="89" spans="1:15">
      <c r="A89" s="344" t="s">
        <v>41</v>
      </c>
      <c r="B89" s="345"/>
      <c r="C89" s="224">
        <v>2474.4</v>
      </c>
      <c r="D89" s="224">
        <v>4993.1000000000004</v>
      </c>
      <c r="E89" s="205">
        <f t="shared" si="28"/>
        <v>201.79033301002264</v>
      </c>
      <c r="F89" s="242">
        <v>1968.4999999999998</v>
      </c>
      <c r="G89" s="205">
        <f t="shared" si="29"/>
        <v>39.424405679838173</v>
      </c>
      <c r="H89" s="208">
        <v>190.1</v>
      </c>
      <c r="I89" s="205">
        <f t="shared" si="33"/>
        <v>9.6570993141986285</v>
      </c>
      <c r="J89" s="225">
        <v>16591.300000000003</v>
      </c>
      <c r="K89" s="205">
        <f t="shared" si="30"/>
        <v>8727.6696475539211</v>
      </c>
      <c r="L89" s="225">
        <v>3731.9</v>
      </c>
      <c r="M89" s="205">
        <f t="shared" si="31"/>
        <v>22.493113860878889</v>
      </c>
      <c r="N89" s="225">
        <f>'11_22'!E40</f>
        <v>3435.0000000000005</v>
      </c>
      <c r="O89" s="205">
        <f t="shared" si="32"/>
        <v>92.044266995364296</v>
      </c>
    </row>
    <row r="90" spans="1:15" ht="17.25" thickBot="1">
      <c r="A90" s="346" t="s">
        <v>42</v>
      </c>
      <c r="B90" s="347"/>
      <c r="C90" s="224">
        <v>633.6</v>
      </c>
      <c r="D90" s="224">
        <v>1051.4000000000001</v>
      </c>
      <c r="E90" s="214">
        <f t="shared" si="28"/>
        <v>165.94065656565658</v>
      </c>
      <c r="F90" s="243">
        <v>55.3</v>
      </c>
      <c r="G90" s="214">
        <f t="shared" si="29"/>
        <v>5.2596537949400792</v>
      </c>
      <c r="H90" s="213">
        <v>231.2</v>
      </c>
      <c r="I90" s="214">
        <f t="shared" si="33"/>
        <v>418.08318264014468</v>
      </c>
      <c r="J90" s="225">
        <v>94.300000000000011</v>
      </c>
      <c r="K90" s="214">
        <f t="shared" si="30"/>
        <v>40.787197231833915</v>
      </c>
      <c r="L90" s="225">
        <v>1752.8000000000002</v>
      </c>
      <c r="M90" s="214">
        <f t="shared" si="31"/>
        <v>1858.7486744432661</v>
      </c>
      <c r="N90" s="225">
        <f>'12_22'!E41</f>
        <v>67.8</v>
      </c>
      <c r="O90" s="214">
        <f t="shared" si="32"/>
        <v>3.8680967594705611</v>
      </c>
    </row>
    <row r="91" spans="1:15" ht="17.25" thickBot="1">
      <c r="A91" s="228" t="s">
        <v>16</v>
      </c>
      <c r="B91" s="229"/>
      <c r="C91" s="230">
        <f>SUM(C79:C90)</f>
        <v>1029896.4</v>
      </c>
      <c r="D91" s="231">
        <f>SUM(D79:D90)</f>
        <v>1137126.95</v>
      </c>
      <c r="E91" s="232">
        <f t="shared" si="28"/>
        <v>110.41178025284873</v>
      </c>
      <c r="F91" s="244">
        <f>SUM(F79:F90)</f>
        <v>1380698.5</v>
      </c>
      <c r="G91" s="232">
        <f t="shared" si="29"/>
        <v>121.41990830487309</v>
      </c>
      <c r="H91" s="244">
        <f>SUM(H79:H90)</f>
        <v>1223621.45</v>
      </c>
      <c r="I91" s="232">
        <f t="shared" si="33"/>
        <v>88.623363464217562</v>
      </c>
      <c r="J91" s="231">
        <f>SUM(J79:J90)</f>
        <v>1334058.1099999999</v>
      </c>
      <c r="K91" s="232">
        <f t="shared" si="30"/>
        <v>109.0253942508118</v>
      </c>
      <c r="L91" s="231">
        <f>SUM(L79:L90)</f>
        <v>1283313.5</v>
      </c>
      <c r="M91" s="232">
        <f t="shared" si="31"/>
        <v>96.196221917199708</v>
      </c>
      <c r="N91" s="231">
        <f>SUM(N79:N90)</f>
        <v>1641459.75</v>
      </c>
      <c r="O91" s="232">
        <f t="shared" si="32"/>
        <v>127.90793130439287</v>
      </c>
    </row>
  </sheetData>
  <mergeCells count="78">
    <mergeCell ref="A88:B88"/>
    <mergeCell ref="A89:B89"/>
    <mergeCell ref="A90:B90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14:B14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8:B28"/>
    <mergeCell ref="A15:B15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0:B30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56:B56"/>
    <mergeCell ref="A43:B43"/>
    <mergeCell ref="A44:B44"/>
    <mergeCell ref="A45:B45"/>
    <mergeCell ref="A48:B48"/>
    <mergeCell ref="A49:B49"/>
    <mergeCell ref="A50:B50"/>
    <mergeCell ref="A51:B51"/>
    <mergeCell ref="A52:B52"/>
    <mergeCell ref="A53:B53"/>
    <mergeCell ref="A54:B54"/>
    <mergeCell ref="A55:B55"/>
    <mergeCell ref="A70:B70"/>
    <mergeCell ref="A57:B57"/>
    <mergeCell ref="A58:B58"/>
    <mergeCell ref="A59:B59"/>
    <mergeCell ref="A60:B60"/>
    <mergeCell ref="A63:B63"/>
    <mergeCell ref="A64:B64"/>
    <mergeCell ref="A65:B65"/>
    <mergeCell ref="A66:B66"/>
    <mergeCell ref="A67:B67"/>
    <mergeCell ref="A68:B68"/>
    <mergeCell ref="A69:B69"/>
    <mergeCell ref="A71:B71"/>
    <mergeCell ref="A72:B72"/>
    <mergeCell ref="A73:B73"/>
    <mergeCell ref="A74:B74"/>
    <mergeCell ref="A75:B75"/>
  </mergeCells>
  <pageMargins left="0.59055118110236227" right="0.59055118110236227" top="1.1811023622047245" bottom="0.59055118110236227" header="0.11811023622047245" footer="0.31496062992125984"/>
  <pageSetup paperSize="9" scale="81" fitToHeight="0" orientation="landscape" r:id="rId1"/>
  <headerFooter>
    <oddHeader>&amp;L&amp;G</oddHeader>
    <oddFooter>&amp;L&amp;"DIN Offc Light,Standard"&amp;7&amp;F / Version &amp;D&amp;R&amp;"DIN Offc Light,Standard"&amp;7Seite &amp;P von &amp;N</oddFooter>
  </headerFooter>
  <rowBreaks count="2" manualBreakCount="2">
    <brk id="31" max="16383" man="1"/>
    <brk id="61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12</vt:i4>
      </vt:variant>
    </vt:vector>
  </HeadingPairs>
  <TitlesOfParts>
    <vt:vector size="27" baseType="lpstr">
      <vt:lpstr>01_22</vt:lpstr>
      <vt:lpstr>02_22</vt:lpstr>
      <vt:lpstr>03_22</vt:lpstr>
      <vt:lpstr>04_22</vt:lpstr>
      <vt:lpstr>05_22</vt:lpstr>
      <vt:lpstr>06_22</vt:lpstr>
      <vt:lpstr>07_22</vt:lpstr>
      <vt:lpstr>08_22</vt:lpstr>
      <vt:lpstr>09_22</vt:lpstr>
      <vt:lpstr>10_22</vt:lpstr>
      <vt:lpstr>11_22</vt:lpstr>
      <vt:lpstr>12_22</vt:lpstr>
      <vt:lpstr>Jahresumsatz Monat 2022</vt:lpstr>
      <vt:lpstr>Jahresvergleich</vt:lpstr>
      <vt:lpstr>Monatsentwicklung</vt:lpstr>
      <vt:lpstr>'01_22'!Druckbereich</vt:lpstr>
      <vt:lpstr>'02_22'!Druckbereich</vt:lpstr>
      <vt:lpstr>'03_22'!Druckbereich</vt:lpstr>
      <vt:lpstr>'04_22'!Druckbereich</vt:lpstr>
      <vt:lpstr>'05_22'!Druckbereich</vt:lpstr>
      <vt:lpstr>'06_22'!Druckbereich</vt:lpstr>
      <vt:lpstr>'07_22'!Druckbereich</vt:lpstr>
      <vt:lpstr>'08_22'!Druckbereich</vt:lpstr>
      <vt:lpstr>'09_22'!Druckbereich</vt:lpstr>
      <vt:lpstr>'10_22'!Druckbereich</vt:lpstr>
      <vt:lpstr>'11_22'!Druckbereich</vt:lpstr>
      <vt:lpstr>'12_22'!Druckbereich</vt:lpstr>
    </vt:vector>
  </TitlesOfParts>
  <Company>Hotel Seerose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Sonne Seehotel Stefan Fuchs</dc:creator>
  <cp:lastModifiedBy>Sonne Seehotel Stefan Fuchs</cp:lastModifiedBy>
  <cp:lastPrinted>2022-11-01T14:35:06Z</cp:lastPrinted>
  <dcterms:created xsi:type="dcterms:W3CDTF">2014-05-22T13:52:10Z</dcterms:created>
  <dcterms:modified xsi:type="dcterms:W3CDTF">2023-01-09T12:12:55Z</dcterms:modified>
</cp:coreProperties>
</file>