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46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9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497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539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508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519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530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499.xml" ContentType="application/vnd.openxmlformats-officedocument.spreadsheetml.revisionLog+xml"/>
  <Override PartName="/xl/revisions/revisionLog541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510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521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532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501.xml" ContentType="application/vnd.openxmlformats-officedocument.spreadsheetml.revisionLog+xml"/>
  <Override PartName="/xl/revisions/revisionLog543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512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523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534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49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54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503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514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525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494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536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05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516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527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496.xml" ContentType="application/vnd.openxmlformats-officedocument.spreadsheetml.revisionLog+xml"/>
  <Override PartName="/xl/revisions/revisionLog538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507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518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529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498.xml" ContentType="application/vnd.openxmlformats-officedocument.spreadsheetml.revisionLog+xml"/>
  <Override PartName="/xl/revisions/revisionLog540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09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520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531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500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542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51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522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491.xml" ContentType="application/vnd.openxmlformats-officedocument.spreadsheetml.revisionLog+xml"/>
  <Override PartName="/xl/revisions/revisionLog533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544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50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513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524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53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493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504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515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526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495.xml" ContentType="application/vnd.openxmlformats-officedocument.spreadsheetml.revisionLog+xml"/>
  <Override PartName="/xl/revisions/revisionLog537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506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51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528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45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ESCHÄFTSLEITUNG\BUCHHALTUNG\BUDGET_KENNZAHLEN\2025\"/>
    </mc:Choice>
  </mc:AlternateContent>
  <xr:revisionPtr revIDLastSave="0" documentId="13_ncr:81_{9E2F7939-5FD9-455C-BCE6-B49F32DE036D}" xr6:coauthVersionLast="36" xr6:coauthVersionMax="47" xr10:uidLastSave="{00000000-0000-0000-0000-000000000000}"/>
  <bookViews>
    <workbookView xWindow="-120" yWindow="-120" windowWidth="28920" windowHeight="11910" firstSheet="7" activeTab="10" xr2:uid="{00000000-000D-0000-FFFF-FFFF00000000}"/>
  </bookViews>
  <sheets>
    <sheet name="01_25" sheetId="1" r:id="rId1"/>
    <sheet name="02_25" sheetId="2" r:id="rId2"/>
    <sheet name="03_25" sheetId="3" r:id="rId3"/>
    <sheet name="04_25" sheetId="4" r:id="rId4"/>
    <sheet name="05_25" sheetId="5" r:id="rId5"/>
    <sheet name="06_25" sheetId="6" r:id="rId6"/>
    <sheet name="07_25" sheetId="7" r:id="rId7"/>
    <sheet name="08_25" sheetId="8" r:id="rId8"/>
    <sheet name="09_25" sheetId="9" r:id="rId9"/>
    <sheet name="10_25" sheetId="10" r:id="rId10"/>
    <sheet name="11_25" sheetId="11" r:id="rId11"/>
    <sheet name="12_25" sheetId="12" r:id="rId12"/>
    <sheet name="Jahresumsatz Monat 2025" sheetId="13" r:id="rId13"/>
    <sheet name="Jahresvergleich" sheetId="14" r:id="rId14"/>
    <sheet name="Monatsentwicklung" sheetId="15" r:id="rId15"/>
  </sheets>
  <externalReferences>
    <externalReference r:id="rId16"/>
    <externalReference r:id="rId17"/>
  </externalReferences>
  <definedNames>
    <definedName name="_xlnm.Print_Area" localSheetId="0">'01_25'!$A$1:$X$44</definedName>
    <definedName name="_xlnm.Print_Area" localSheetId="1">'02_25'!$A$1:$V$41</definedName>
    <definedName name="_xlnm.Print_Area" localSheetId="2">'03_25'!$A$1:$Z$45</definedName>
    <definedName name="_xlnm.Print_Area" localSheetId="3">'04_25'!$A$1:$Z$43</definedName>
    <definedName name="_xlnm.Print_Area" localSheetId="4">'05_25'!$A$1:$Z$44</definedName>
    <definedName name="_xlnm.Print_Area" localSheetId="5">'06_25'!$A$1:$Z$44</definedName>
    <definedName name="_xlnm.Print_Area" localSheetId="6">'07_25'!$A$1:$Z$44</definedName>
    <definedName name="_xlnm.Print_Area" localSheetId="7">'08_25'!$A$1:$Z$44</definedName>
    <definedName name="_xlnm.Print_Area" localSheetId="8">'09_25'!$A$1:$Z$43</definedName>
    <definedName name="_xlnm.Print_Area" localSheetId="9">'10_25'!$A$1:$Z$44</definedName>
    <definedName name="_xlnm.Print_Area" localSheetId="10">'11_25'!$A$1:$Z$43</definedName>
    <definedName name="_xlnm.Print_Area" localSheetId="11">'12_25'!$A$1:$Z$44</definedName>
    <definedName name="Z_0ABB3D2C_D522_4FBD_AE15_22B2AD8A1F24_.wvu.PrintArea" localSheetId="0" hidden="1">'01_25'!$A$1:$X$44</definedName>
    <definedName name="Z_0ABB3D2C_D522_4FBD_AE15_22B2AD8A1F24_.wvu.PrintArea" localSheetId="1" hidden="1">'02_25'!$A$1:$V$41</definedName>
    <definedName name="Z_0ABB3D2C_D522_4FBD_AE15_22B2AD8A1F24_.wvu.PrintArea" localSheetId="2" hidden="1">'03_25'!$A$1:$Z$45</definedName>
    <definedName name="Z_0ABB3D2C_D522_4FBD_AE15_22B2AD8A1F24_.wvu.PrintArea" localSheetId="3" hidden="1">'04_25'!$A$1:$Z$43</definedName>
    <definedName name="Z_0ABB3D2C_D522_4FBD_AE15_22B2AD8A1F24_.wvu.PrintArea" localSheetId="4" hidden="1">'05_25'!$A$1:$Z$44</definedName>
    <definedName name="Z_0ABB3D2C_D522_4FBD_AE15_22B2AD8A1F24_.wvu.PrintArea" localSheetId="5" hidden="1">'06_25'!$A$1:$Z$44</definedName>
    <definedName name="Z_0ABB3D2C_D522_4FBD_AE15_22B2AD8A1F24_.wvu.PrintArea" localSheetId="6" hidden="1">'07_25'!$A$1:$Z$44</definedName>
    <definedName name="Z_0ABB3D2C_D522_4FBD_AE15_22B2AD8A1F24_.wvu.PrintArea" localSheetId="7" hidden="1">'08_25'!$A$1:$Z$44</definedName>
    <definedName name="Z_0ABB3D2C_D522_4FBD_AE15_22B2AD8A1F24_.wvu.PrintArea" localSheetId="8" hidden="1">'09_25'!$A$1:$Z$43</definedName>
    <definedName name="Z_0ABB3D2C_D522_4FBD_AE15_22B2AD8A1F24_.wvu.PrintArea" localSheetId="9" hidden="1">'10_25'!$A$1:$Z$44</definedName>
    <definedName name="Z_0ABB3D2C_D522_4FBD_AE15_22B2AD8A1F24_.wvu.PrintArea" localSheetId="10" hidden="1">'11_25'!$A$1:$Z$43</definedName>
    <definedName name="Z_0ABB3D2C_D522_4FBD_AE15_22B2AD8A1F24_.wvu.PrintArea" localSheetId="11" hidden="1">'12_25'!$A$1:$Z$44</definedName>
    <definedName name="Z_0F0D661E_8DC0_4BC1_B0F5_35B924BDE445_.wvu.PrintArea" localSheetId="0" hidden="1">'01_25'!$A$1:$X$44</definedName>
    <definedName name="Z_0F0D661E_8DC0_4BC1_B0F5_35B924BDE445_.wvu.PrintArea" localSheetId="1" hidden="1">'02_25'!$A$1:$V$41</definedName>
    <definedName name="Z_0F0D661E_8DC0_4BC1_B0F5_35B924BDE445_.wvu.PrintArea" localSheetId="2" hidden="1">'03_25'!$A$1:$Z$45</definedName>
    <definedName name="Z_0F0D661E_8DC0_4BC1_B0F5_35B924BDE445_.wvu.PrintArea" localSheetId="3" hidden="1">'04_25'!$A$1:$Z$43</definedName>
    <definedName name="Z_0F0D661E_8DC0_4BC1_B0F5_35B924BDE445_.wvu.PrintArea" localSheetId="5" hidden="1">'06_25'!$A$1:$Z$44</definedName>
    <definedName name="Z_0F0D661E_8DC0_4BC1_B0F5_35B924BDE445_.wvu.PrintArea" localSheetId="6" hidden="1">'07_25'!$A$1:$Z$44</definedName>
    <definedName name="Z_0F0D661E_8DC0_4BC1_B0F5_35B924BDE445_.wvu.PrintArea" localSheetId="7" hidden="1">'08_25'!$A$1:$Z$44</definedName>
    <definedName name="Z_0F0D661E_8DC0_4BC1_B0F5_35B924BDE445_.wvu.PrintArea" localSheetId="8" hidden="1">'09_25'!$A$1:$Z$43</definedName>
    <definedName name="Z_0F0D661E_8DC0_4BC1_B0F5_35B924BDE445_.wvu.PrintArea" localSheetId="9" hidden="1">'10_25'!$A$1:$Z$44</definedName>
    <definedName name="Z_0F0D661E_8DC0_4BC1_B0F5_35B924BDE445_.wvu.PrintArea" localSheetId="10" hidden="1">'11_25'!$A$1:$Z$43</definedName>
    <definedName name="Z_0F0D661E_8DC0_4BC1_B0F5_35B924BDE445_.wvu.PrintArea" localSheetId="11" hidden="1">'12_25'!$A$1:$Z$44</definedName>
    <definedName name="Z_1D92780C_BC14_4527_AE91_16BD276CDE93_.wvu.PrintArea" localSheetId="0" hidden="1">'01_25'!$A$1:$X$44</definedName>
    <definedName name="Z_1D92780C_BC14_4527_AE91_16BD276CDE93_.wvu.PrintArea" localSheetId="1" hidden="1">'02_25'!$A$1:$V$41</definedName>
    <definedName name="Z_1D92780C_BC14_4527_AE91_16BD276CDE93_.wvu.PrintArea" localSheetId="2" hidden="1">'03_25'!$A$1:$Z$45</definedName>
    <definedName name="Z_1D92780C_BC14_4527_AE91_16BD276CDE93_.wvu.PrintArea" localSheetId="3" hidden="1">'04_25'!$A$1:$Z$43</definedName>
    <definedName name="Z_1D92780C_BC14_4527_AE91_16BD276CDE93_.wvu.PrintArea" localSheetId="4" hidden="1">'05_25'!$A$1:$Z$44</definedName>
    <definedName name="Z_1D92780C_BC14_4527_AE91_16BD276CDE93_.wvu.PrintArea" localSheetId="5" hidden="1">'06_25'!$A$1:$Z$44</definedName>
    <definedName name="Z_1D92780C_BC14_4527_AE91_16BD276CDE93_.wvu.PrintArea" localSheetId="6" hidden="1">'07_25'!$A$1:$Z$44</definedName>
    <definedName name="Z_1D92780C_BC14_4527_AE91_16BD276CDE93_.wvu.PrintArea" localSheetId="7" hidden="1">'08_25'!$A$1:$Z$44</definedName>
    <definedName name="Z_1D92780C_BC14_4527_AE91_16BD276CDE93_.wvu.PrintArea" localSheetId="8" hidden="1">'09_25'!$A$1:$Z$43</definedName>
    <definedName name="Z_1D92780C_BC14_4527_AE91_16BD276CDE93_.wvu.PrintArea" localSheetId="9" hidden="1">'10_25'!$A$1:$Z$44</definedName>
    <definedName name="Z_1D92780C_BC14_4527_AE91_16BD276CDE93_.wvu.PrintArea" localSheetId="10" hidden="1">'11_25'!$A$1:$Z$43</definedName>
    <definedName name="Z_1D92780C_BC14_4527_AE91_16BD276CDE93_.wvu.PrintArea" localSheetId="11" hidden="1">'12_25'!$A$1:$Z$44</definedName>
    <definedName name="Z_2F7A225A_03CC_4C3E_9ABA_50B66929A417_.wvu.PrintArea" localSheetId="0" hidden="1">'01_25'!$A$1:$X$44</definedName>
    <definedName name="Z_2F7A225A_03CC_4C3E_9ABA_50B66929A417_.wvu.PrintArea" localSheetId="1" hidden="1">'02_25'!$A$1:$V$41</definedName>
    <definedName name="Z_2F7A225A_03CC_4C3E_9ABA_50B66929A417_.wvu.PrintArea" localSheetId="2" hidden="1">'03_25'!$A$1:$Z$45</definedName>
    <definedName name="Z_2F7A225A_03CC_4C3E_9ABA_50B66929A417_.wvu.PrintArea" localSheetId="3" hidden="1">'04_25'!$A$1:$Z$43</definedName>
    <definedName name="Z_2F7A225A_03CC_4C3E_9ABA_50B66929A417_.wvu.PrintArea" localSheetId="4" hidden="1">'05_25'!$A$1:$Z$44</definedName>
    <definedName name="Z_2F7A225A_03CC_4C3E_9ABA_50B66929A417_.wvu.PrintArea" localSheetId="5" hidden="1">'06_25'!$A$1:$Z$44</definedName>
    <definedName name="Z_2F7A225A_03CC_4C3E_9ABA_50B66929A417_.wvu.PrintArea" localSheetId="6" hidden="1">'07_25'!$A$1:$Z$44</definedName>
    <definedName name="Z_2F7A225A_03CC_4C3E_9ABA_50B66929A417_.wvu.PrintArea" localSheetId="7" hidden="1">'08_25'!$A$1:$Z$44</definedName>
    <definedName name="Z_2F7A225A_03CC_4C3E_9ABA_50B66929A417_.wvu.PrintArea" localSheetId="8" hidden="1">'09_25'!$A$1:$Z$43</definedName>
    <definedName name="Z_2F7A225A_03CC_4C3E_9ABA_50B66929A417_.wvu.PrintArea" localSheetId="9" hidden="1">'10_25'!$A$1:$Z$44</definedName>
    <definedName name="Z_2F7A225A_03CC_4C3E_9ABA_50B66929A417_.wvu.PrintArea" localSheetId="10" hidden="1">'11_25'!$A$1:$Z$43</definedName>
    <definedName name="Z_2F7A225A_03CC_4C3E_9ABA_50B66929A417_.wvu.PrintArea" localSheetId="11" hidden="1">'12_25'!$A$1:$Z$44</definedName>
    <definedName name="Z_4D10A712_B9D6_4A8C_A7FA_2673BB9147BA_.wvu.PrintArea" localSheetId="0" hidden="1">'01_25'!$A$1:$X$44</definedName>
    <definedName name="Z_4D10A712_B9D6_4A8C_A7FA_2673BB9147BA_.wvu.PrintArea" localSheetId="1" hidden="1">'02_25'!$A$1:$V$41</definedName>
    <definedName name="Z_4D10A712_B9D6_4A8C_A7FA_2673BB9147BA_.wvu.PrintArea" localSheetId="2" hidden="1">'03_25'!$A$1:$Z$45</definedName>
    <definedName name="Z_4D10A712_B9D6_4A8C_A7FA_2673BB9147BA_.wvu.PrintArea" localSheetId="3" hidden="1">'04_25'!$A$1:$Z$43</definedName>
    <definedName name="Z_4D10A712_B9D6_4A8C_A7FA_2673BB9147BA_.wvu.PrintArea" localSheetId="4" hidden="1">'05_25'!$A$1:$Z$44</definedName>
    <definedName name="Z_4D10A712_B9D6_4A8C_A7FA_2673BB9147BA_.wvu.PrintArea" localSheetId="5" hidden="1">'06_25'!$A$1:$Z$44</definedName>
    <definedName name="Z_4D10A712_B9D6_4A8C_A7FA_2673BB9147BA_.wvu.PrintArea" localSheetId="6" hidden="1">'07_25'!$A$1:$Z$44</definedName>
    <definedName name="Z_4D10A712_B9D6_4A8C_A7FA_2673BB9147BA_.wvu.PrintArea" localSheetId="7" hidden="1">'08_25'!$A$1:$Z$44</definedName>
    <definedName name="Z_4D10A712_B9D6_4A8C_A7FA_2673BB9147BA_.wvu.PrintArea" localSheetId="8" hidden="1">'09_25'!$A$1:$Z$43</definedName>
    <definedName name="Z_4D10A712_B9D6_4A8C_A7FA_2673BB9147BA_.wvu.PrintArea" localSheetId="9" hidden="1">'10_25'!$A$1:$Z$44</definedName>
    <definedName name="Z_4D10A712_B9D6_4A8C_A7FA_2673BB9147BA_.wvu.PrintArea" localSheetId="10" hidden="1">'11_25'!$A$1:$Z$43</definedName>
    <definedName name="Z_4D10A712_B9D6_4A8C_A7FA_2673BB9147BA_.wvu.PrintArea" localSheetId="11" hidden="1">'12_25'!$A$1:$Z$44</definedName>
    <definedName name="Z_5607C902_81C8_4B35_908D_6779B5E3E736_.wvu.PrintArea" localSheetId="0" hidden="1">'01_25'!$A$1:$X$44</definedName>
    <definedName name="Z_5607C902_81C8_4B35_908D_6779B5E3E736_.wvu.PrintArea" localSheetId="1" hidden="1">'02_25'!$A$1:$V$41</definedName>
    <definedName name="Z_5607C902_81C8_4B35_908D_6779B5E3E736_.wvu.PrintArea" localSheetId="2" hidden="1">'03_25'!$A$1:$Z$45</definedName>
    <definedName name="Z_5607C902_81C8_4B35_908D_6779B5E3E736_.wvu.PrintArea" localSheetId="3" hidden="1">'04_25'!$A$1:$Z$43</definedName>
    <definedName name="Z_5607C902_81C8_4B35_908D_6779B5E3E736_.wvu.PrintArea" localSheetId="4" hidden="1">'05_25'!$A$1:$Z$44</definedName>
    <definedName name="Z_5607C902_81C8_4B35_908D_6779B5E3E736_.wvu.PrintArea" localSheetId="5" hidden="1">'06_25'!$A$1:$Z$44</definedName>
    <definedName name="Z_5607C902_81C8_4B35_908D_6779B5E3E736_.wvu.PrintArea" localSheetId="6" hidden="1">'07_25'!$A$1:$Z$44</definedName>
    <definedName name="Z_5607C902_81C8_4B35_908D_6779B5E3E736_.wvu.PrintArea" localSheetId="7" hidden="1">'08_25'!$A$1:$Z$44</definedName>
    <definedName name="Z_5607C902_81C8_4B35_908D_6779B5E3E736_.wvu.PrintArea" localSheetId="8" hidden="1">'09_25'!$A$1:$Z$43</definedName>
    <definedName name="Z_5607C902_81C8_4B35_908D_6779B5E3E736_.wvu.PrintArea" localSheetId="9" hidden="1">'10_25'!$A$1:$Z$44</definedName>
    <definedName name="Z_5607C902_81C8_4B35_908D_6779B5E3E736_.wvu.PrintArea" localSheetId="10" hidden="1">'11_25'!$A$1:$Z$43</definedName>
    <definedName name="Z_5607C902_81C8_4B35_908D_6779B5E3E736_.wvu.PrintArea" localSheetId="11" hidden="1">'12_25'!$A$1:$Z$44</definedName>
    <definedName name="Z_5D25D17F_B06A_43C0_9441_C66A30641AF9_.wvu.PrintArea" localSheetId="0" hidden="1">'01_25'!$A$1:$X$44</definedName>
    <definedName name="Z_5D25D17F_B06A_43C0_9441_C66A30641AF9_.wvu.PrintArea" localSheetId="1" hidden="1">'02_25'!$A$1:$V$41</definedName>
    <definedName name="Z_5D25D17F_B06A_43C0_9441_C66A30641AF9_.wvu.PrintArea" localSheetId="2" hidden="1">'03_25'!$A$1:$Z$45</definedName>
    <definedName name="Z_5D25D17F_B06A_43C0_9441_C66A30641AF9_.wvu.PrintArea" localSheetId="3" hidden="1">'04_25'!$A$1:$Z$43</definedName>
    <definedName name="Z_5D25D17F_B06A_43C0_9441_C66A30641AF9_.wvu.PrintArea" localSheetId="4" hidden="1">'05_25'!$A$1:$Z$44</definedName>
    <definedName name="Z_5D25D17F_B06A_43C0_9441_C66A30641AF9_.wvu.PrintArea" localSheetId="5" hidden="1">'06_25'!$A$1:$Z$44</definedName>
    <definedName name="Z_5D25D17F_B06A_43C0_9441_C66A30641AF9_.wvu.PrintArea" localSheetId="6" hidden="1">'07_25'!$A$1:$Z$44</definedName>
    <definedName name="Z_5D25D17F_B06A_43C0_9441_C66A30641AF9_.wvu.PrintArea" localSheetId="7" hidden="1">'08_25'!$A$1:$Z$44</definedName>
    <definedName name="Z_5D25D17F_B06A_43C0_9441_C66A30641AF9_.wvu.PrintArea" localSheetId="8" hidden="1">'09_25'!$A$1:$Z$43</definedName>
    <definedName name="Z_5D25D17F_B06A_43C0_9441_C66A30641AF9_.wvu.PrintArea" localSheetId="9" hidden="1">'10_25'!$A$1:$Z$44</definedName>
    <definedName name="Z_5D25D17F_B06A_43C0_9441_C66A30641AF9_.wvu.PrintArea" localSheetId="10" hidden="1">'11_25'!$A$1:$Z$43</definedName>
    <definedName name="Z_5D25D17F_B06A_43C0_9441_C66A30641AF9_.wvu.PrintArea" localSheetId="11" hidden="1">'12_25'!$A$1:$Z$44</definedName>
    <definedName name="Z_7839E6FF_B113_433B_B093_0FC09532A527_.wvu.PrintArea" localSheetId="0" hidden="1">'01_25'!$A$1:$X$44</definedName>
    <definedName name="Z_7839E6FF_B113_433B_B093_0FC09532A527_.wvu.PrintArea" localSheetId="1" hidden="1">'02_25'!$A$1:$V$41</definedName>
    <definedName name="Z_7839E6FF_B113_433B_B093_0FC09532A527_.wvu.PrintArea" localSheetId="2" hidden="1">'03_25'!$A$1:$Z$45</definedName>
    <definedName name="Z_7839E6FF_B113_433B_B093_0FC09532A527_.wvu.PrintArea" localSheetId="3" hidden="1">'04_25'!$A$1:$Z$43</definedName>
    <definedName name="Z_7839E6FF_B113_433B_B093_0FC09532A527_.wvu.PrintArea" localSheetId="4" hidden="1">'05_25'!$A$1:$Z$44</definedName>
    <definedName name="Z_7839E6FF_B113_433B_B093_0FC09532A527_.wvu.PrintArea" localSheetId="5" hidden="1">'06_25'!$A$1:$Z$44</definedName>
    <definedName name="Z_7839E6FF_B113_433B_B093_0FC09532A527_.wvu.PrintArea" localSheetId="6" hidden="1">'07_25'!$A$1:$Z$44</definedName>
    <definedName name="Z_7839E6FF_B113_433B_B093_0FC09532A527_.wvu.PrintArea" localSheetId="7" hidden="1">'08_25'!$A$1:$Z$44</definedName>
    <definedName name="Z_7839E6FF_B113_433B_B093_0FC09532A527_.wvu.PrintArea" localSheetId="8" hidden="1">'09_25'!$A$1:$Z$43</definedName>
    <definedName name="Z_7839E6FF_B113_433B_B093_0FC09532A527_.wvu.PrintArea" localSheetId="9" hidden="1">'10_25'!$A$1:$Z$44</definedName>
    <definedName name="Z_7839E6FF_B113_433B_B093_0FC09532A527_.wvu.PrintArea" localSheetId="10" hidden="1">'11_25'!$A$1:$Z$43</definedName>
    <definedName name="Z_7839E6FF_B113_433B_B093_0FC09532A527_.wvu.PrintArea" localSheetId="11" hidden="1">'12_25'!$A$1:$Z$44</definedName>
    <definedName name="Z_8292C3E7_2885_4AC8_8B2F_926BA0F6F21F_.wvu.PrintArea" localSheetId="0" hidden="1">'01_25'!$A$1:$X$44</definedName>
    <definedName name="Z_8292C3E7_2885_4AC8_8B2F_926BA0F6F21F_.wvu.PrintArea" localSheetId="1" hidden="1">'02_25'!$A$1:$V$41</definedName>
    <definedName name="Z_8292C3E7_2885_4AC8_8B2F_926BA0F6F21F_.wvu.PrintArea" localSheetId="2" hidden="1">'03_25'!$A$1:$Z$45</definedName>
    <definedName name="Z_8292C3E7_2885_4AC8_8B2F_926BA0F6F21F_.wvu.PrintArea" localSheetId="3" hidden="1">'04_25'!$A$1:$Z$43</definedName>
    <definedName name="Z_8292C3E7_2885_4AC8_8B2F_926BA0F6F21F_.wvu.PrintArea" localSheetId="4" hidden="1">'05_25'!$A$1:$Z$44</definedName>
    <definedName name="Z_8292C3E7_2885_4AC8_8B2F_926BA0F6F21F_.wvu.PrintArea" localSheetId="5" hidden="1">'06_25'!$A$1:$Z$44</definedName>
    <definedName name="Z_8292C3E7_2885_4AC8_8B2F_926BA0F6F21F_.wvu.PrintArea" localSheetId="6" hidden="1">'07_25'!$A$1:$Z$44</definedName>
    <definedName name="Z_8292C3E7_2885_4AC8_8B2F_926BA0F6F21F_.wvu.PrintArea" localSheetId="7" hidden="1">'08_25'!$A$1:$Z$44</definedName>
    <definedName name="Z_8292C3E7_2885_4AC8_8B2F_926BA0F6F21F_.wvu.PrintArea" localSheetId="8" hidden="1">'09_25'!$A$1:$Z$43</definedName>
    <definedName name="Z_8292C3E7_2885_4AC8_8B2F_926BA0F6F21F_.wvu.PrintArea" localSheetId="9" hidden="1">'10_25'!$A$1:$Z$44</definedName>
    <definedName name="Z_8292C3E7_2885_4AC8_8B2F_926BA0F6F21F_.wvu.PrintArea" localSheetId="10" hidden="1">'11_25'!$A$1:$Z$43</definedName>
    <definedName name="Z_8292C3E7_2885_4AC8_8B2F_926BA0F6F21F_.wvu.PrintArea" localSheetId="11" hidden="1">'12_25'!$A$1:$Z$44</definedName>
    <definedName name="Z_83BC6C31_9342_4247_AC5B_B17385A7BF60_.wvu.PrintArea" localSheetId="0" hidden="1">'01_25'!$A$1:$X$44</definedName>
    <definedName name="Z_83BC6C31_9342_4247_AC5B_B17385A7BF60_.wvu.PrintArea" localSheetId="1" hidden="1">'02_25'!$A$1:$V$41</definedName>
    <definedName name="Z_83BC6C31_9342_4247_AC5B_B17385A7BF60_.wvu.PrintArea" localSheetId="2" hidden="1">'03_25'!$A$1:$Z$45</definedName>
    <definedName name="Z_83BC6C31_9342_4247_AC5B_B17385A7BF60_.wvu.PrintArea" localSheetId="3" hidden="1">'04_25'!$A$1:$Z$43</definedName>
    <definedName name="Z_83BC6C31_9342_4247_AC5B_B17385A7BF60_.wvu.PrintArea" localSheetId="4" hidden="1">'05_25'!$A$1:$Z$44</definedName>
    <definedName name="Z_83BC6C31_9342_4247_AC5B_B17385A7BF60_.wvu.PrintArea" localSheetId="5" hidden="1">'06_25'!$A$1:$Z$44</definedName>
    <definedName name="Z_83BC6C31_9342_4247_AC5B_B17385A7BF60_.wvu.PrintArea" localSheetId="6" hidden="1">'07_25'!$A$1:$Z$44</definedName>
    <definedName name="Z_83BC6C31_9342_4247_AC5B_B17385A7BF60_.wvu.PrintArea" localSheetId="7" hidden="1">'08_25'!$A$1:$Z$44</definedName>
    <definedName name="Z_83BC6C31_9342_4247_AC5B_B17385A7BF60_.wvu.PrintArea" localSheetId="8" hidden="1">'09_25'!$A$1:$Z$43</definedName>
    <definedName name="Z_83BC6C31_9342_4247_AC5B_B17385A7BF60_.wvu.PrintArea" localSheetId="9" hidden="1">'10_25'!$A$1:$Z$44</definedName>
    <definedName name="Z_83BC6C31_9342_4247_AC5B_B17385A7BF60_.wvu.PrintArea" localSheetId="10" hidden="1">'11_25'!$A$1:$Z$43</definedName>
    <definedName name="Z_83BC6C31_9342_4247_AC5B_B17385A7BF60_.wvu.PrintArea" localSheetId="11" hidden="1">'12_25'!$A$1:$Z$44</definedName>
    <definedName name="Z_A787F5B4_E187_4523_8646_D052EDD0D541_.wvu.PrintArea" localSheetId="0" hidden="1">'01_25'!$A$1:$X$44</definedName>
    <definedName name="Z_A787F5B4_E187_4523_8646_D052EDD0D541_.wvu.PrintArea" localSheetId="1" hidden="1">'02_25'!$A$1:$V$41</definedName>
    <definedName name="Z_A787F5B4_E187_4523_8646_D052EDD0D541_.wvu.PrintArea" localSheetId="2" hidden="1">'03_25'!$A$1:$Z$45</definedName>
    <definedName name="Z_A787F5B4_E187_4523_8646_D052EDD0D541_.wvu.PrintArea" localSheetId="3" hidden="1">'04_25'!$A$1:$Z$43</definedName>
    <definedName name="Z_A787F5B4_E187_4523_8646_D052EDD0D541_.wvu.PrintArea" localSheetId="4" hidden="1">'05_25'!$A$1:$Z$44</definedName>
    <definedName name="Z_A787F5B4_E187_4523_8646_D052EDD0D541_.wvu.PrintArea" localSheetId="5" hidden="1">'06_25'!$A$1:$Z$44</definedName>
    <definedName name="Z_A787F5B4_E187_4523_8646_D052EDD0D541_.wvu.PrintArea" localSheetId="6" hidden="1">'07_25'!$A$1:$Z$44</definedName>
    <definedName name="Z_A787F5B4_E187_4523_8646_D052EDD0D541_.wvu.PrintArea" localSheetId="7" hidden="1">'08_25'!$A$1:$Z$44</definedName>
    <definedName name="Z_A787F5B4_E187_4523_8646_D052EDD0D541_.wvu.PrintArea" localSheetId="8" hidden="1">'09_25'!$A$1:$Z$43</definedName>
    <definedName name="Z_A787F5B4_E187_4523_8646_D052EDD0D541_.wvu.PrintArea" localSheetId="9" hidden="1">'10_25'!$A$1:$Z$44</definedName>
    <definedName name="Z_A787F5B4_E187_4523_8646_D052EDD0D541_.wvu.PrintArea" localSheetId="10" hidden="1">'11_25'!$A$1:$Z$43</definedName>
    <definedName name="Z_A787F5B4_E187_4523_8646_D052EDD0D541_.wvu.PrintArea" localSheetId="11" hidden="1">'12_25'!$A$1:$Z$44</definedName>
    <definedName name="Z_D93DCAB6_BAC1_4891_99B7_09940B6A5EB9_.wvu.PrintArea" localSheetId="0" hidden="1">'01_25'!$A$1:$X$44</definedName>
    <definedName name="Z_D93DCAB6_BAC1_4891_99B7_09940B6A5EB9_.wvu.PrintArea" localSheetId="1" hidden="1">'02_25'!$A$1:$V$41</definedName>
    <definedName name="Z_D93DCAB6_BAC1_4891_99B7_09940B6A5EB9_.wvu.PrintArea" localSheetId="2" hidden="1">'03_25'!$A$1:$Z$45</definedName>
    <definedName name="Z_D93DCAB6_BAC1_4891_99B7_09940B6A5EB9_.wvu.PrintArea" localSheetId="3" hidden="1">'04_25'!$A$1:$Z$43</definedName>
    <definedName name="Z_D93DCAB6_BAC1_4891_99B7_09940B6A5EB9_.wvu.PrintArea" localSheetId="4" hidden="1">'05_25'!$A$1:$Z$44</definedName>
    <definedName name="Z_D93DCAB6_BAC1_4891_99B7_09940B6A5EB9_.wvu.PrintArea" localSheetId="5" hidden="1">'06_25'!$A$1:$Z$44</definedName>
    <definedName name="Z_D93DCAB6_BAC1_4891_99B7_09940B6A5EB9_.wvu.PrintArea" localSheetId="6" hidden="1">'07_25'!$A$1:$Z$44</definedName>
    <definedName name="Z_D93DCAB6_BAC1_4891_99B7_09940B6A5EB9_.wvu.PrintArea" localSheetId="7" hidden="1">'08_25'!$A$1:$Z$44</definedName>
    <definedName name="Z_D93DCAB6_BAC1_4891_99B7_09940B6A5EB9_.wvu.PrintArea" localSheetId="8" hidden="1">'09_25'!$A$1:$Z$43</definedName>
    <definedName name="Z_D93DCAB6_BAC1_4891_99B7_09940B6A5EB9_.wvu.PrintArea" localSheetId="9" hidden="1">'10_25'!$A$1:$Z$44</definedName>
    <definedName name="Z_D93DCAB6_BAC1_4891_99B7_09940B6A5EB9_.wvu.PrintArea" localSheetId="10" hidden="1">'11_25'!$A$1:$Z$43</definedName>
    <definedName name="Z_D93DCAB6_BAC1_4891_99B7_09940B6A5EB9_.wvu.PrintArea" localSheetId="11" hidden="1">'12_25'!$A$1:$Z$44</definedName>
  </definedNames>
  <calcPr calcId="191029"/>
  <customWorkbookViews>
    <customWorkbookView name="Sonne Seehotel Jennifer Stieger - Persönliche Ansicht" guid="{D93DCAB6-BAC1-4891-99B7-09940B6A5EB9}" mergeInterval="0" personalView="1" maximized="1" xWindow="1912" yWindow="-8" windowWidth="1936" windowHeight="1056" activeSheetId="11"/>
    <customWorkbookView name="Sonne Seehotel Anlassorganisation - Persönliche Ansicht" guid="{A787F5B4-E187-4523-8646-D052EDD0D541}" mergeInterval="0" personalView="1" maximized="1" xWindow="-8" yWindow="-8" windowWidth="1936" windowHeight="1056" activeSheetId="11"/>
    <customWorkbookView name="Sonne Seehotel Nicole Koch - Persönliche Ansicht" guid="{1D92780C-BC14-4527-AE91-16BD276CDE93}" mergeInterval="0" personalView="1" maximized="1" xWindow="-8" yWindow="-8" windowWidth="1936" windowHeight="1056" activeSheetId="11"/>
    <customWorkbookView name="Marc Muff - Persönliche Ansicht" guid="{4D10A712-B9D6-4A8C-A7FA-2673BB9147BA}" mergeInterval="0" personalView="1" maximized="1" xWindow="-8" yWindow="-8" windowWidth="1936" windowHeight="1056" activeSheetId="10"/>
    <customWorkbookView name="Balance Familie Stefan Fuchs - Persönliche Ansicht" guid="{8292C3E7-2885-4AC8-8B2F-926BA0F6F21F}" mergeInterval="0" personalView="1" maximized="1" xWindow="-8" yWindow="-8" windowWidth="1936" windowHeight="1048" tabRatio="598" activeSheetId="6"/>
    <customWorkbookView name="Sonne Seehotel Robine Widmer - Persönliche Ansicht" guid="{5D25D17F-B06A-43C0-9441-C66A30641AF9}" mergeInterval="0" personalView="1" maximized="1" xWindow="-8" yWindow="-8" windowWidth="1936" windowHeight="1056" activeSheetId="1"/>
    <customWorkbookView name="Sonne Seehotel Marina Lang - Persönliche Ansicht" guid="{5607C902-81C8-4B35-908D-6779B5E3E736}" mergeInterval="0" personalView="1" maximized="1" xWindow="-8" yWindow="-8" windowWidth="1936" windowHeight="1056" activeSheetId="3"/>
    <customWorkbookView name="Sonne Seehotel Stoina Nikolova - Persönliche Ansicht" guid="{0F0D661E-8DC0-4BC1-B0F5-35B924BDE445}" mergeInterval="0" personalView="1" maximized="1" xWindow="1912" yWindow="-8" windowWidth="1936" windowHeight="1056" activeSheetId="3"/>
    <customWorkbookView name="Sonne Seehotel Erica Fuchs - Persönliche Ansicht" guid="{83BC6C31-9342-4247-AC5B-B17385A7BF60}" mergeInterval="0" personalView="1" maximized="1" xWindow="-8" yWindow="-8" windowWidth="1936" windowHeight="1176" activeSheetId="8"/>
    <customWorkbookView name="Sonne Seehotel Marcel Thoma - Persönliche Ansicht" guid="{0ABB3D2C-D522-4FBD-AE15-22B2AD8A1F24}" mergeInterval="0" personalView="1" maximized="1" xWindow="-8" yWindow="-8" windowWidth="1936" windowHeight="1056" tabRatio="598" activeSheetId="7"/>
    <customWorkbookView name="Sonne Seehotel Stefan Fuchs - Persönliche Ansicht" guid="{2F7A225A-03CC-4C3E-9ABA-50B66929A417}" mergeInterval="0" personalView="1" maximized="1" xWindow="-8" yWindow="-8" windowWidth="1936" windowHeight="1056" activeSheetId="14"/>
    <customWorkbookView name="Sonne Seehotel Reception - Persönliche Ansicht" guid="{7839E6FF-B113-433B-B093-0FC09532A527}" mergeInterval="0" personalView="1" maximized="1" xWindow="-8" yWindow="-8" windowWidth="1936" windowHeight="1056" tabRatio="598" activeSheetId="11"/>
  </customWorkbookViews>
</workbook>
</file>

<file path=xl/calcChain.xml><?xml version="1.0" encoding="utf-8"?>
<calcChain xmlns="http://schemas.openxmlformats.org/spreadsheetml/2006/main">
  <c r="K7" i="11" l="1"/>
  <c r="A8" i="10" l="1"/>
  <c r="AF38" i="10" l="1"/>
  <c r="R40" i="10" l="1"/>
  <c r="L40" i="10" l="1"/>
  <c r="O26" i="10" l="1"/>
  <c r="P26" i="10"/>
  <c r="AF39" i="9" l="1"/>
  <c r="A33" i="9"/>
  <c r="AF38" i="9"/>
  <c r="Q33" i="9" l="1"/>
  <c r="Q28" i="9" l="1"/>
  <c r="U21" i="9" l="1"/>
  <c r="U18" i="9"/>
  <c r="X39" i="9" l="1"/>
  <c r="N41" i="8" l="1"/>
  <c r="AF38" i="8" l="1"/>
  <c r="U5" i="7" l="1"/>
  <c r="U21" i="7"/>
  <c r="U29" i="7"/>
  <c r="Y28" i="7"/>
  <c r="U37" i="7"/>
  <c r="Y37" i="7"/>
  <c r="Y40" i="7" s="1"/>
  <c r="T39" i="9" l="1"/>
  <c r="V38" i="9"/>
  <c r="V37" i="9"/>
  <c r="V39" i="9" s="1"/>
  <c r="V35" i="9"/>
  <c r="V34" i="9"/>
  <c r="V33" i="9"/>
  <c r="V32" i="9"/>
  <c r="V31" i="9"/>
  <c r="V30" i="9"/>
  <c r="V29" i="9"/>
  <c r="V27" i="9"/>
  <c r="V26" i="9"/>
  <c r="V25" i="9"/>
  <c r="V24" i="9"/>
  <c r="V23" i="9"/>
  <c r="V22" i="9"/>
  <c r="V21" i="9"/>
  <c r="V19" i="9"/>
  <c r="V18" i="9"/>
  <c r="V17" i="9"/>
  <c r="V16" i="9"/>
  <c r="V15" i="9"/>
  <c r="V14" i="9"/>
  <c r="V13" i="9"/>
  <c r="Z38" i="9"/>
  <c r="Q38" i="9"/>
  <c r="M38" i="9"/>
  <c r="U38" i="9" s="1"/>
  <c r="Y38" i="9" s="1"/>
  <c r="P19" i="7" l="1"/>
  <c r="P11" i="7"/>
  <c r="AF10" i="7" l="1"/>
  <c r="AF32" i="7" l="1"/>
  <c r="AF33" i="7"/>
  <c r="AF34" i="7"/>
  <c r="AF36" i="7"/>
  <c r="AF37" i="7"/>
  <c r="AF38" i="7"/>
  <c r="AF39" i="7"/>
  <c r="AF6" i="7"/>
  <c r="AF7" i="7"/>
  <c r="AF8" i="7"/>
  <c r="AF9" i="7"/>
  <c r="AF12" i="7"/>
  <c r="AF13" i="7"/>
  <c r="AF14" i="7"/>
  <c r="AF15" i="7"/>
  <c r="AF16" i="7"/>
  <c r="AF17" i="7"/>
  <c r="AF18" i="7"/>
  <c r="AF20" i="7"/>
  <c r="AF21" i="7"/>
  <c r="AF22" i="7"/>
  <c r="AF23" i="7"/>
  <c r="AF24" i="7"/>
  <c r="AF25" i="7"/>
  <c r="AF26" i="7"/>
  <c r="AF28" i="7"/>
  <c r="AF29" i="7"/>
  <c r="AF30" i="7"/>
  <c r="AF31" i="7"/>
  <c r="AF5" i="7"/>
  <c r="V38" i="7" l="1"/>
  <c r="Z38" i="7" s="1"/>
  <c r="Q38" i="7"/>
  <c r="U38" i="7" s="1"/>
  <c r="Y38" i="7" s="1"/>
  <c r="M38" i="7"/>
  <c r="S41" i="6"/>
  <c r="R90" i="15" l="1"/>
  <c r="R75" i="15"/>
  <c r="R60" i="15"/>
  <c r="R45" i="15"/>
  <c r="R30" i="15"/>
  <c r="S30" i="15" s="1"/>
  <c r="R89" i="15"/>
  <c r="R74" i="15"/>
  <c r="R59" i="15"/>
  <c r="R44" i="15"/>
  <c r="R29" i="15"/>
  <c r="R88" i="15"/>
  <c r="R73" i="15"/>
  <c r="R58" i="15"/>
  <c r="R43" i="15"/>
  <c r="R28" i="15"/>
  <c r="S28" i="15" s="1"/>
  <c r="R87" i="15"/>
  <c r="R72" i="15"/>
  <c r="R57" i="15"/>
  <c r="R42" i="15"/>
  <c r="R27" i="15"/>
  <c r="S27" i="15" s="1"/>
  <c r="R26" i="15"/>
  <c r="S26" i="15" s="1"/>
  <c r="R41" i="15"/>
  <c r="R56" i="15"/>
  <c r="R71" i="15"/>
  <c r="R86" i="15"/>
  <c r="R85" i="15"/>
  <c r="R70" i="15"/>
  <c r="R55" i="15"/>
  <c r="R40" i="15"/>
  <c r="R25" i="15"/>
  <c r="R84" i="15"/>
  <c r="R69" i="15"/>
  <c r="R54" i="15"/>
  <c r="R39" i="15"/>
  <c r="R24" i="15"/>
  <c r="R83" i="15"/>
  <c r="R68" i="15"/>
  <c r="R53" i="15"/>
  <c r="R38" i="15"/>
  <c r="R23" i="15"/>
  <c r="S23" i="15" s="1"/>
  <c r="R81" i="15"/>
  <c r="R82" i="15"/>
  <c r="R67" i="15"/>
  <c r="R52" i="15"/>
  <c r="R37" i="15"/>
  <c r="R22" i="15"/>
  <c r="R66" i="15"/>
  <c r="R51" i="15"/>
  <c r="R36" i="15"/>
  <c r="R21" i="15"/>
  <c r="S21" i="15" s="1"/>
  <c r="R80" i="15"/>
  <c r="R65" i="15"/>
  <c r="R50" i="15"/>
  <c r="R35" i="15"/>
  <c r="R20" i="15"/>
  <c r="S20" i="15" s="1"/>
  <c r="R79" i="15"/>
  <c r="R64" i="15"/>
  <c r="R49" i="15"/>
  <c r="R34" i="15"/>
  <c r="R19" i="15"/>
  <c r="R15" i="15"/>
  <c r="R14" i="15"/>
  <c r="R13" i="15"/>
  <c r="R12" i="15"/>
  <c r="R11" i="15"/>
  <c r="R10" i="15"/>
  <c r="S10" i="15" s="1"/>
  <c r="R9" i="15"/>
  <c r="S9" i="15" s="1"/>
  <c r="R8" i="15"/>
  <c r="R7" i="15"/>
  <c r="R6" i="15"/>
  <c r="P16" i="15"/>
  <c r="R5" i="15"/>
  <c r="S5" i="15" s="1"/>
  <c r="S4" i="15"/>
  <c r="S29" i="15" l="1"/>
  <c r="S25" i="15"/>
  <c r="S12" i="15"/>
  <c r="S11" i="15"/>
  <c r="S6" i="15"/>
  <c r="R76" i="15"/>
  <c r="S22" i="15"/>
  <c r="S7" i="15"/>
  <c r="S15" i="15"/>
  <c r="S14" i="15"/>
  <c r="S24" i="15"/>
  <c r="R61" i="15"/>
  <c r="R91" i="15"/>
  <c r="S8" i="15"/>
  <c r="R16" i="15"/>
  <c r="S16" i="15" s="1"/>
  <c r="S19" i="15"/>
  <c r="R46" i="15"/>
  <c r="R31" i="15"/>
  <c r="S13" i="15"/>
  <c r="Q38" i="12" l="1"/>
  <c r="M38" i="12"/>
  <c r="U38" i="12" s="1"/>
  <c r="Y38" i="12" s="1"/>
  <c r="V38" i="12"/>
  <c r="Z38" i="12" s="1"/>
  <c r="C40" i="12"/>
  <c r="AF37" i="11"/>
  <c r="V37" i="11"/>
  <c r="Z37" i="11" s="1"/>
  <c r="Q37" i="11"/>
  <c r="M37" i="11"/>
  <c r="U37" i="11" s="1"/>
  <c r="Y37" i="11" s="1"/>
  <c r="V38" i="10"/>
  <c r="Z38" i="10" s="1"/>
  <c r="Q38" i="10"/>
  <c r="M38" i="10"/>
  <c r="U38" i="10" l="1"/>
  <c r="Y38" i="10" s="1"/>
  <c r="P39" i="9"/>
  <c r="R39" i="9"/>
  <c r="S39" i="9"/>
  <c r="W39" i="9"/>
  <c r="D39" i="9"/>
  <c r="E39" i="9"/>
  <c r="F39" i="9"/>
  <c r="G39" i="9"/>
  <c r="H39" i="9"/>
  <c r="I39" i="9"/>
  <c r="J39" i="9"/>
  <c r="K39" i="9"/>
  <c r="L39" i="9"/>
  <c r="N39" i="9"/>
  <c r="O39" i="9"/>
  <c r="C39" i="9"/>
  <c r="AF5" i="6" l="1"/>
  <c r="AF36" i="6"/>
  <c r="AF37" i="6"/>
  <c r="AF39" i="6"/>
  <c r="AF26" i="6"/>
  <c r="AF27" i="6"/>
  <c r="AF28" i="6"/>
  <c r="AF29" i="6"/>
  <c r="AF31" i="6"/>
  <c r="AF32" i="6"/>
  <c r="AF33" i="6"/>
  <c r="AF34" i="6"/>
  <c r="AF35" i="6"/>
  <c r="AF10" i="6"/>
  <c r="AF11" i="6"/>
  <c r="AF12" i="6"/>
  <c r="AF13" i="6"/>
  <c r="AF15" i="6"/>
  <c r="AF16" i="6"/>
  <c r="AF17" i="6"/>
  <c r="AF18" i="6"/>
  <c r="AF19" i="6"/>
  <c r="AF20" i="6"/>
  <c r="AF21" i="6"/>
  <c r="AF23" i="6"/>
  <c r="AF24" i="6"/>
  <c r="AF25" i="6"/>
  <c r="AF9" i="6"/>
  <c r="AF8" i="6"/>
  <c r="AF7" i="6"/>
  <c r="AF41" i="6" l="1"/>
  <c r="AF6" i="5"/>
  <c r="AF7" i="5"/>
  <c r="AF8" i="5"/>
  <c r="AF10" i="5"/>
  <c r="AF11" i="5"/>
  <c r="AF12" i="5"/>
  <c r="AF13" i="5"/>
  <c r="AF14" i="5"/>
  <c r="AF15" i="5"/>
  <c r="AF16" i="5"/>
  <c r="AF18" i="5"/>
  <c r="AF19" i="5"/>
  <c r="AF20" i="5"/>
  <c r="AF21" i="5"/>
  <c r="AF22" i="5"/>
  <c r="AF23" i="5"/>
  <c r="AF24" i="5"/>
  <c r="AF26" i="5"/>
  <c r="AF27" i="5"/>
  <c r="AF28" i="5"/>
  <c r="AF29" i="5"/>
  <c r="AF30" i="5"/>
  <c r="AF31" i="5"/>
  <c r="AF32" i="5"/>
  <c r="AF34" i="5"/>
  <c r="AF35" i="5"/>
  <c r="AF36" i="5"/>
  <c r="AF37" i="5"/>
  <c r="AF38" i="5"/>
  <c r="AF39" i="5"/>
  <c r="AF5" i="5"/>
  <c r="AF40" i="5" l="1"/>
  <c r="AH38" i="4" l="1"/>
  <c r="S35" i="4" l="1"/>
  <c r="AH31" i="4" l="1"/>
  <c r="AH22" i="4"/>
  <c r="P19" i="4" l="1"/>
  <c r="V38" i="8" l="1"/>
  <c r="Z38" i="8" s="1"/>
  <c r="Q38" i="8"/>
  <c r="M38" i="8"/>
  <c r="U38" i="8" l="1"/>
  <c r="Y38" i="8" s="1"/>
  <c r="AH12" i="4"/>
  <c r="AH13" i="4"/>
  <c r="AH14" i="4"/>
  <c r="AH15" i="4"/>
  <c r="AH16" i="4"/>
  <c r="AH17" i="4"/>
  <c r="AH18" i="4"/>
  <c r="AH20" i="4"/>
  <c r="AH21" i="4"/>
  <c r="AH23" i="4"/>
  <c r="AH24" i="4"/>
  <c r="AH25" i="4"/>
  <c r="AH26" i="4"/>
  <c r="AH28" i="4"/>
  <c r="AH29" i="4"/>
  <c r="AH30" i="4"/>
  <c r="AH32" i="4"/>
  <c r="AH33" i="4"/>
  <c r="AH34" i="4"/>
  <c r="AH36" i="4"/>
  <c r="AH37" i="4"/>
  <c r="AH6" i="4"/>
  <c r="AH7" i="4"/>
  <c r="AH8" i="4"/>
  <c r="AH9" i="4"/>
  <c r="AH10" i="4"/>
  <c r="AH5" i="4"/>
  <c r="AH40" i="4" l="1"/>
  <c r="AF11" i="3"/>
  <c r="T35" i="4" l="1"/>
  <c r="R35" i="4"/>
  <c r="N35" i="4"/>
  <c r="Q28" i="3" l="1"/>
  <c r="P15" i="3" l="1"/>
  <c r="V5" i="2" l="1"/>
  <c r="R34" i="1" l="1"/>
  <c r="AH36" i="1" l="1"/>
  <c r="AH37" i="1"/>
  <c r="S30" i="1" l="1"/>
  <c r="W40" i="6" l="1"/>
  <c r="X40" i="6"/>
  <c r="T40" i="6"/>
  <c r="S40" i="6"/>
  <c r="R40" i="6"/>
  <c r="P40" i="6"/>
  <c r="O40" i="6"/>
  <c r="N40" i="6"/>
  <c r="L40" i="6"/>
  <c r="K40" i="6"/>
  <c r="J40" i="6"/>
  <c r="I40" i="6"/>
  <c r="H40" i="6"/>
  <c r="G40" i="6"/>
  <c r="F40" i="6"/>
  <c r="E40" i="6"/>
  <c r="D40" i="6"/>
  <c r="C40" i="6"/>
  <c r="C38" i="6"/>
  <c r="V39" i="6"/>
  <c r="Z39" i="6" s="1"/>
  <c r="Z40" i="6" s="1"/>
  <c r="Q39" i="6"/>
  <c r="U39" i="6" s="1"/>
  <c r="Y39" i="6" s="1"/>
  <c r="Y40" i="6" s="1"/>
  <c r="M39" i="6"/>
  <c r="M40" i="6" s="1"/>
  <c r="Q10" i="4"/>
  <c r="Q9" i="4"/>
  <c r="Q8" i="4"/>
  <c r="Q7" i="4"/>
  <c r="Q6" i="4"/>
  <c r="Q5" i="4"/>
  <c r="M38" i="5"/>
  <c r="Q38" i="5"/>
  <c r="V38" i="5"/>
  <c r="Z38" i="5" s="1"/>
  <c r="C40" i="5"/>
  <c r="AF35" i="2"/>
  <c r="V37" i="4"/>
  <c r="Z37" i="4" s="1"/>
  <c r="Q37" i="4"/>
  <c r="M37" i="4"/>
  <c r="K20" i="14"/>
  <c r="J21" i="14"/>
  <c r="K21" i="14" s="1"/>
  <c r="U40" i="6" l="1"/>
  <c r="V40" i="6"/>
  <c r="Q40" i="6"/>
  <c r="U37" i="4"/>
  <c r="Y37" i="4" s="1"/>
  <c r="U38" i="5"/>
  <c r="Y38" i="5" s="1"/>
  <c r="X41" i="3" l="1"/>
  <c r="R41" i="3"/>
  <c r="W41" i="3"/>
  <c r="T41" i="3"/>
  <c r="S41" i="3"/>
  <c r="P41" i="3"/>
  <c r="O41" i="3"/>
  <c r="N41" i="3"/>
  <c r="L41" i="3"/>
  <c r="K41" i="3"/>
  <c r="J41" i="3"/>
  <c r="I41" i="3"/>
  <c r="H41" i="3"/>
  <c r="G41" i="3"/>
  <c r="F41" i="3"/>
  <c r="E41" i="3"/>
  <c r="D41" i="3"/>
  <c r="C41" i="3"/>
  <c r="C39" i="3"/>
  <c r="C37" i="2"/>
  <c r="V35" i="2"/>
  <c r="Z35" i="2" s="1"/>
  <c r="Q35" i="2"/>
  <c r="M35" i="2"/>
  <c r="AB41" i="3"/>
  <c r="AF40" i="3"/>
  <c r="V40" i="3"/>
  <c r="Z40" i="3" s="1"/>
  <c r="Z41" i="3" s="1"/>
  <c r="U40" i="3"/>
  <c r="M40" i="3"/>
  <c r="M41" i="3" s="1"/>
  <c r="M6" i="2"/>
  <c r="M5" i="2"/>
  <c r="X36" i="1"/>
  <c r="X37" i="1"/>
  <c r="D26" i="1"/>
  <c r="D10" i="1"/>
  <c r="D18" i="1"/>
  <c r="U35" i="2" l="1"/>
  <c r="Y35" i="2" s="1"/>
  <c r="V41" i="3"/>
  <c r="Y40" i="3"/>
  <c r="Y41" i="3" s="1"/>
  <c r="U41" i="3"/>
  <c r="Q41" i="3"/>
  <c r="AB36" i="1"/>
  <c r="AB37" i="1"/>
  <c r="S36" i="1"/>
  <c r="S37" i="1"/>
  <c r="O36" i="1"/>
  <c r="O37" i="1"/>
  <c r="K36" i="1"/>
  <c r="K37" i="1"/>
  <c r="I40" i="1"/>
  <c r="E40" i="1"/>
  <c r="D40" i="1"/>
  <c r="C40" i="1"/>
  <c r="W37" i="1" l="1"/>
  <c r="AA37" i="1" s="1"/>
  <c r="W36" i="1"/>
  <c r="AA36" i="1" s="1"/>
  <c r="P23" i="11"/>
  <c r="O23" i="11"/>
  <c r="O15" i="11"/>
  <c r="P15" i="11"/>
  <c r="P31" i="11"/>
  <c r="O31" i="11"/>
  <c r="O39" i="11"/>
  <c r="P39" i="11"/>
  <c r="AF37" i="12" l="1"/>
  <c r="AF39" i="12"/>
  <c r="AF36" i="11" l="1"/>
  <c r="AF35" i="11" l="1"/>
  <c r="K40" i="10" l="1"/>
  <c r="AF37" i="10" l="1"/>
  <c r="AF36" i="10"/>
  <c r="U5" i="10" l="1"/>
  <c r="A6" i="10" l="1"/>
  <c r="S20" i="9" l="1"/>
  <c r="AF37" i="9"/>
  <c r="AF35" i="9"/>
  <c r="AF37" i="8" l="1"/>
  <c r="AF17" i="8"/>
  <c r="AF36" i="8" l="1"/>
  <c r="AF15" i="8" l="1"/>
  <c r="O40" i="7" l="1"/>
  <c r="D40" i="8" l="1"/>
  <c r="Q10" i="6" l="1"/>
  <c r="K25" i="5" l="1"/>
  <c r="Q29" i="4" l="1"/>
  <c r="AB11" i="4" l="1"/>
  <c r="C11" i="4" l="1"/>
  <c r="P90" i="15" l="1"/>
  <c r="S90" i="15" s="1"/>
  <c r="P89" i="15"/>
  <c r="P88" i="15"/>
  <c r="S88" i="15" s="1"/>
  <c r="P87" i="15"/>
  <c r="S87" i="15" s="1"/>
  <c r="P86" i="15"/>
  <c r="S86" i="15" s="1"/>
  <c r="P85" i="15"/>
  <c r="P84" i="15"/>
  <c r="P83" i="15"/>
  <c r="P82" i="15"/>
  <c r="P81" i="15"/>
  <c r="P80" i="15"/>
  <c r="S80" i="15" s="1"/>
  <c r="P79" i="15"/>
  <c r="S79" i="15" s="1"/>
  <c r="P75" i="15"/>
  <c r="S75" i="15" s="1"/>
  <c r="P74" i="15"/>
  <c r="S74" i="15" s="1"/>
  <c r="P73" i="15"/>
  <c r="S73" i="15" s="1"/>
  <c r="P72" i="15"/>
  <c r="S72" i="15" s="1"/>
  <c r="P71" i="15"/>
  <c r="S71" i="15" s="1"/>
  <c r="P70" i="15"/>
  <c r="S70" i="15" s="1"/>
  <c r="P69" i="15"/>
  <c r="S69" i="15" s="1"/>
  <c r="P68" i="15"/>
  <c r="S68" i="15" s="1"/>
  <c r="P67" i="15"/>
  <c r="S67" i="15" s="1"/>
  <c r="P66" i="15"/>
  <c r="S66" i="15" s="1"/>
  <c r="P65" i="15"/>
  <c r="S65" i="15" s="1"/>
  <c r="P64" i="15"/>
  <c r="S64" i="15" s="1"/>
  <c r="P60" i="15"/>
  <c r="P59" i="15"/>
  <c r="S59" i="15" s="1"/>
  <c r="P58" i="15"/>
  <c r="P57" i="15"/>
  <c r="S57" i="15" s="1"/>
  <c r="P56" i="15"/>
  <c r="S56" i="15" s="1"/>
  <c r="P55" i="15"/>
  <c r="P54" i="15"/>
  <c r="P53" i="15"/>
  <c r="P52" i="15"/>
  <c r="P51" i="15"/>
  <c r="P50" i="15"/>
  <c r="S50" i="15" s="1"/>
  <c r="P49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P45" i="15"/>
  <c r="S45" i="15" s="1"/>
  <c r="P44" i="15"/>
  <c r="S44" i="15" s="1"/>
  <c r="P43" i="15"/>
  <c r="S43" i="15" s="1"/>
  <c r="P42" i="15"/>
  <c r="S42" i="15" s="1"/>
  <c r="P41" i="15"/>
  <c r="S41" i="15" s="1"/>
  <c r="P40" i="15"/>
  <c r="S40" i="15" s="1"/>
  <c r="P39" i="15"/>
  <c r="S39" i="15" s="1"/>
  <c r="P38" i="15"/>
  <c r="S38" i="15" s="1"/>
  <c r="P37" i="15"/>
  <c r="S37" i="15" s="1"/>
  <c r="P36" i="15"/>
  <c r="S36" i="15" s="1"/>
  <c r="P35" i="15"/>
  <c r="S35" i="15" s="1"/>
  <c r="P34" i="15"/>
  <c r="S34" i="15" s="1"/>
  <c r="Q16" i="15"/>
  <c r="Q4" i="15"/>
  <c r="Q54" i="15" l="1"/>
  <c r="S54" i="15"/>
  <c r="Q84" i="15"/>
  <c r="S84" i="15"/>
  <c r="Q53" i="15"/>
  <c r="S53" i="15"/>
  <c r="Q55" i="15"/>
  <c r="S55" i="15"/>
  <c r="Q58" i="15"/>
  <c r="S58" i="15"/>
  <c r="Q83" i="15"/>
  <c r="S83" i="15"/>
  <c r="Q85" i="15"/>
  <c r="S85" i="15"/>
  <c r="Q49" i="15"/>
  <c r="S49" i="15"/>
  <c r="Q51" i="15"/>
  <c r="S51" i="15"/>
  <c r="Q81" i="15"/>
  <c r="S81" i="15"/>
  <c r="Q89" i="15"/>
  <c r="S89" i="15"/>
  <c r="Q52" i="15"/>
  <c r="S52" i="15"/>
  <c r="Q60" i="15"/>
  <c r="S60" i="15"/>
  <c r="Q82" i="15"/>
  <c r="S82" i="15"/>
  <c r="Q59" i="15"/>
  <c r="Q56" i="15"/>
  <c r="Q50" i="15"/>
  <c r="Q57" i="15"/>
  <c r="P61" i="15"/>
  <c r="S61" i="15" s="1"/>
  <c r="Q90" i="15"/>
  <c r="Q64" i="15"/>
  <c r="Q79" i="15"/>
  <c r="Q87" i="15"/>
  <c r="P46" i="15"/>
  <c r="S46" i="15" s="1"/>
  <c r="Q80" i="15"/>
  <c r="Q88" i="15"/>
  <c r="Q86" i="15"/>
  <c r="Q46" i="15" l="1"/>
  <c r="J39" i="11"/>
  <c r="F39" i="11"/>
  <c r="N39" i="11"/>
  <c r="K39" i="11"/>
  <c r="L39" i="11"/>
  <c r="V6" i="12"/>
  <c r="X40" i="12"/>
  <c r="W40" i="12"/>
  <c r="W41" i="12" s="1"/>
  <c r="T40" i="12"/>
  <c r="S40" i="12"/>
  <c r="R40" i="12"/>
  <c r="P40" i="12"/>
  <c r="O40" i="12"/>
  <c r="N40" i="12"/>
  <c r="L40" i="12"/>
  <c r="K40" i="12"/>
  <c r="J40" i="12"/>
  <c r="I40" i="12"/>
  <c r="H40" i="12"/>
  <c r="G40" i="12"/>
  <c r="F40" i="12"/>
  <c r="E40" i="12"/>
  <c r="D40" i="12"/>
  <c r="M39" i="12"/>
  <c r="M37" i="12"/>
  <c r="Q39" i="12"/>
  <c r="Q37" i="12"/>
  <c r="V39" i="12"/>
  <c r="Z39" i="12" s="1"/>
  <c r="V37" i="12"/>
  <c r="Z37" i="12" s="1"/>
  <c r="V29" i="12"/>
  <c r="V33" i="12"/>
  <c r="Z33" i="12" s="1"/>
  <c r="V35" i="10"/>
  <c r="Z37" i="9"/>
  <c r="Z39" i="9" s="1"/>
  <c r="M37" i="9"/>
  <c r="M39" i="9" s="1"/>
  <c r="M35" i="9"/>
  <c r="Q37" i="9"/>
  <c r="V35" i="6"/>
  <c r="Z35" i="6" s="1"/>
  <c r="V36" i="6"/>
  <c r="Z36" i="6" s="1"/>
  <c r="V36" i="7"/>
  <c r="V37" i="7"/>
  <c r="V36" i="8"/>
  <c r="Z36" i="8" s="1"/>
  <c r="V37" i="8"/>
  <c r="Z37" i="8" s="1"/>
  <c r="Z35" i="9"/>
  <c r="V36" i="10"/>
  <c r="Z36" i="10" s="1"/>
  <c r="V37" i="10"/>
  <c r="Z37" i="10" s="1"/>
  <c r="V35" i="11"/>
  <c r="Z35" i="11" s="1"/>
  <c r="V36" i="11"/>
  <c r="Z36" i="11" s="1"/>
  <c r="L36" i="12"/>
  <c r="L28" i="12"/>
  <c r="L20" i="12"/>
  <c r="L12" i="12"/>
  <c r="M35" i="12"/>
  <c r="M34" i="12"/>
  <c r="M33" i="12"/>
  <c r="M32" i="12"/>
  <c r="M31" i="12"/>
  <c r="M30" i="12"/>
  <c r="M29" i="12"/>
  <c r="M27" i="12"/>
  <c r="M26" i="12"/>
  <c r="M25" i="12"/>
  <c r="M24" i="12"/>
  <c r="M23" i="12"/>
  <c r="M22" i="12"/>
  <c r="M21" i="12"/>
  <c r="M19" i="12"/>
  <c r="M18" i="12"/>
  <c r="M17" i="12"/>
  <c r="M16" i="12"/>
  <c r="M15" i="12"/>
  <c r="M14" i="12"/>
  <c r="M13" i="12"/>
  <c r="M11" i="12"/>
  <c r="M10" i="12"/>
  <c r="M9" i="12"/>
  <c r="M8" i="12"/>
  <c r="M7" i="12"/>
  <c r="M6" i="12"/>
  <c r="M5" i="12"/>
  <c r="C39" i="11"/>
  <c r="Q35" i="11"/>
  <c r="Q36" i="11"/>
  <c r="M35" i="11"/>
  <c r="M36" i="11"/>
  <c r="L31" i="11"/>
  <c r="L23" i="11"/>
  <c r="L15" i="11"/>
  <c r="L7" i="11"/>
  <c r="M38" i="11"/>
  <c r="M34" i="11"/>
  <c r="M33" i="11"/>
  <c r="M32" i="11"/>
  <c r="M30" i="11"/>
  <c r="M29" i="11"/>
  <c r="M28" i="11"/>
  <c r="M27" i="11"/>
  <c r="M26" i="11"/>
  <c r="M25" i="11"/>
  <c r="M24" i="11"/>
  <c r="M22" i="11"/>
  <c r="M21" i="11"/>
  <c r="M20" i="11"/>
  <c r="M19" i="11"/>
  <c r="M18" i="11"/>
  <c r="M17" i="11"/>
  <c r="M16" i="11"/>
  <c r="M14" i="11"/>
  <c r="M13" i="11"/>
  <c r="M12" i="11"/>
  <c r="M11" i="11"/>
  <c r="M10" i="11"/>
  <c r="M9" i="11"/>
  <c r="M8" i="11"/>
  <c r="M6" i="11"/>
  <c r="M5" i="11"/>
  <c r="L26" i="10"/>
  <c r="L34" i="10"/>
  <c r="L18" i="10"/>
  <c r="L10" i="10"/>
  <c r="M39" i="10"/>
  <c r="M37" i="10"/>
  <c r="M36" i="10"/>
  <c r="M35" i="10"/>
  <c r="M33" i="10"/>
  <c r="M32" i="10"/>
  <c r="M31" i="10"/>
  <c r="M30" i="10"/>
  <c r="M29" i="10"/>
  <c r="M28" i="10"/>
  <c r="M27" i="10"/>
  <c r="M25" i="10"/>
  <c r="M24" i="10"/>
  <c r="M23" i="10"/>
  <c r="M22" i="10"/>
  <c r="M21" i="10"/>
  <c r="M20" i="10"/>
  <c r="M19" i="10"/>
  <c r="M17" i="10"/>
  <c r="M16" i="10"/>
  <c r="M15" i="10"/>
  <c r="M14" i="10"/>
  <c r="M13" i="10"/>
  <c r="M12" i="10"/>
  <c r="M11" i="10"/>
  <c r="M9" i="10"/>
  <c r="M8" i="10"/>
  <c r="M7" i="10"/>
  <c r="M6" i="10"/>
  <c r="M5" i="10"/>
  <c r="Q36" i="10"/>
  <c r="Q37" i="10"/>
  <c r="C40" i="10"/>
  <c r="B10" i="10"/>
  <c r="L32" i="8"/>
  <c r="L24" i="8"/>
  <c r="L16" i="8"/>
  <c r="L8" i="8"/>
  <c r="M39" i="8"/>
  <c r="M37" i="8"/>
  <c r="M36" i="8"/>
  <c r="M35" i="8"/>
  <c r="M34" i="8"/>
  <c r="M33" i="8"/>
  <c r="M31" i="8"/>
  <c r="M30" i="8"/>
  <c r="M29" i="8"/>
  <c r="M28" i="8"/>
  <c r="M27" i="8"/>
  <c r="M26" i="8"/>
  <c r="M25" i="8"/>
  <c r="M23" i="8"/>
  <c r="M22" i="8"/>
  <c r="M21" i="8"/>
  <c r="M20" i="8"/>
  <c r="M19" i="8"/>
  <c r="M18" i="8"/>
  <c r="M17" i="8"/>
  <c r="M15" i="8"/>
  <c r="M14" i="8"/>
  <c r="M13" i="8"/>
  <c r="M12" i="8"/>
  <c r="M11" i="8"/>
  <c r="M10" i="8"/>
  <c r="M9" i="8"/>
  <c r="M7" i="8"/>
  <c r="M6" i="8"/>
  <c r="M5" i="8"/>
  <c r="L36" i="9"/>
  <c r="L28" i="9"/>
  <c r="L20" i="9"/>
  <c r="L12" i="9"/>
  <c r="L40" i="9" s="1"/>
  <c r="M34" i="9"/>
  <c r="M33" i="9"/>
  <c r="M32" i="9"/>
  <c r="M31" i="9"/>
  <c r="M30" i="9"/>
  <c r="M29" i="9"/>
  <c r="M27" i="9"/>
  <c r="M26" i="9"/>
  <c r="M25" i="9"/>
  <c r="M24" i="9"/>
  <c r="M23" i="9"/>
  <c r="M22" i="9"/>
  <c r="M21" i="9"/>
  <c r="M19" i="9"/>
  <c r="M18" i="9"/>
  <c r="M17" i="9"/>
  <c r="M16" i="9"/>
  <c r="M15" i="9"/>
  <c r="M14" i="9"/>
  <c r="M13" i="9"/>
  <c r="M11" i="9"/>
  <c r="M10" i="9"/>
  <c r="M9" i="9"/>
  <c r="M8" i="9"/>
  <c r="M7" i="9"/>
  <c r="M6" i="9"/>
  <c r="M5" i="9"/>
  <c r="C36" i="9"/>
  <c r="S36" i="9"/>
  <c r="X36" i="9"/>
  <c r="W36" i="9"/>
  <c r="T36" i="9"/>
  <c r="R36" i="9"/>
  <c r="P36" i="9"/>
  <c r="P40" i="9" s="1"/>
  <c r="O36" i="9"/>
  <c r="N36" i="9"/>
  <c r="K36" i="9"/>
  <c r="J36" i="9"/>
  <c r="I36" i="9"/>
  <c r="H36" i="9"/>
  <c r="G36" i="9"/>
  <c r="F36" i="9"/>
  <c r="E36" i="9"/>
  <c r="D36" i="9"/>
  <c r="B39" i="9"/>
  <c r="Q35" i="9"/>
  <c r="B8" i="8"/>
  <c r="B11" i="7"/>
  <c r="L40" i="8"/>
  <c r="Q36" i="8"/>
  <c r="Q37" i="8"/>
  <c r="T40" i="7"/>
  <c r="M34" i="10" l="1"/>
  <c r="Q39" i="9"/>
  <c r="U37" i="9"/>
  <c r="U39" i="9" s="1"/>
  <c r="U35" i="9"/>
  <c r="M39" i="11"/>
  <c r="L41" i="12"/>
  <c r="U36" i="8"/>
  <c r="Y36" i="8" s="1"/>
  <c r="M40" i="12"/>
  <c r="U39" i="12"/>
  <c r="Y39" i="12" s="1"/>
  <c r="M40" i="8"/>
  <c r="Y35" i="9"/>
  <c r="U37" i="8"/>
  <c r="Y37" i="8" s="1"/>
  <c r="L40" i="11"/>
  <c r="L41" i="11" s="1"/>
  <c r="M12" i="12"/>
  <c r="L41" i="8"/>
  <c r="M40" i="10"/>
  <c r="L41" i="9"/>
  <c r="L42" i="12"/>
  <c r="M23" i="11"/>
  <c r="M15" i="11"/>
  <c r="M36" i="12"/>
  <c r="M28" i="12"/>
  <c r="Q40" i="12"/>
  <c r="U37" i="12"/>
  <c r="M20" i="12"/>
  <c r="U36" i="11"/>
  <c r="Y36" i="11" s="1"/>
  <c r="U35" i="11"/>
  <c r="Y35" i="11" s="1"/>
  <c r="M31" i="11"/>
  <c r="M7" i="11"/>
  <c r="U37" i="10"/>
  <c r="Y37" i="10" s="1"/>
  <c r="U36" i="10"/>
  <c r="Y36" i="10" s="1"/>
  <c r="L41" i="10"/>
  <c r="L42" i="10" s="1"/>
  <c r="M26" i="10"/>
  <c r="V40" i="12"/>
  <c r="Z40" i="12"/>
  <c r="M18" i="10"/>
  <c r="M10" i="10"/>
  <c r="M36" i="9"/>
  <c r="M28" i="9"/>
  <c r="M20" i="9"/>
  <c r="M12" i="9"/>
  <c r="M32" i="8"/>
  <c r="M24" i="8"/>
  <c r="M16" i="8"/>
  <c r="M8" i="8"/>
  <c r="M41" i="10" l="1"/>
  <c r="Y37" i="9"/>
  <c r="Y39" i="9" s="1"/>
  <c r="M40" i="9"/>
  <c r="M41" i="12"/>
  <c r="M40" i="11"/>
  <c r="T59" i="15" s="1"/>
  <c r="U59" i="15" s="1"/>
  <c r="M41" i="8"/>
  <c r="T56" i="15" s="1"/>
  <c r="U56" i="15" s="1"/>
  <c r="M42" i="10"/>
  <c r="Y37" i="12"/>
  <c r="Y40" i="12" s="1"/>
  <c r="U40" i="12"/>
  <c r="M41" i="9"/>
  <c r="V36" i="5"/>
  <c r="Z36" i="5" s="1"/>
  <c r="O40" i="5"/>
  <c r="K40" i="5"/>
  <c r="O38" i="6"/>
  <c r="K38" i="6"/>
  <c r="Z36" i="7"/>
  <c r="Z37" i="7"/>
  <c r="N40" i="7"/>
  <c r="L40" i="7"/>
  <c r="K40" i="7"/>
  <c r="J40" i="7"/>
  <c r="I40" i="7"/>
  <c r="H40" i="7"/>
  <c r="G40" i="7"/>
  <c r="F40" i="7"/>
  <c r="E40" i="7"/>
  <c r="D40" i="7"/>
  <c r="C40" i="7"/>
  <c r="P40" i="7"/>
  <c r="R40" i="7"/>
  <c r="X40" i="7"/>
  <c r="W40" i="7"/>
  <c r="S40" i="7"/>
  <c r="Q36" i="7"/>
  <c r="U36" i="7" s="1"/>
  <c r="Q37" i="7"/>
  <c r="L35" i="7"/>
  <c r="L27" i="7"/>
  <c r="L19" i="7"/>
  <c r="L11" i="7"/>
  <c r="M39" i="7"/>
  <c r="M37" i="7"/>
  <c r="M36" i="7"/>
  <c r="M34" i="7"/>
  <c r="M33" i="7"/>
  <c r="M32" i="7"/>
  <c r="M31" i="7"/>
  <c r="M30" i="7"/>
  <c r="M29" i="7"/>
  <c r="M28" i="7"/>
  <c r="M26" i="7"/>
  <c r="M25" i="7"/>
  <c r="M24" i="7"/>
  <c r="M23" i="7"/>
  <c r="M22" i="7"/>
  <c r="M21" i="7"/>
  <c r="M20" i="7"/>
  <c r="M18" i="7"/>
  <c r="M17" i="7"/>
  <c r="M16" i="7"/>
  <c r="M15" i="7"/>
  <c r="M14" i="7"/>
  <c r="M13" i="7"/>
  <c r="M12" i="7"/>
  <c r="M10" i="7"/>
  <c r="M9" i="7"/>
  <c r="M8" i="7"/>
  <c r="M7" i="7"/>
  <c r="M6" i="7"/>
  <c r="M5" i="7"/>
  <c r="L38" i="6"/>
  <c r="M37" i="6"/>
  <c r="M36" i="6"/>
  <c r="M35" i="6"/>
  <c r="M34" i="6"/>
  <c r="M33" i="6"/>
  <c r="M32" i="6"/>
  <c r="M31" i="6"/>
  <c r="M29" i="6"/>
  <c r="M28" i="6"/>
  <c r="M27" i="6"/>
  <c r="M26" i="6"/>
  <c r="M25" i="6"/>
  <c r="M24" i="6"/>
  <c r="M23" i="6"/>
  <c r="M21" i="6"/>
  <c r="M20" i="6"/>
  <c r="M19" i="6"/>
  <c r="M18" i="6"/>
  <c r="M17" i="6"/>
  <c r="M16" i="6"/>
  <c r="M15" i="6"/>
  <c r="M13" i="6"/>
  <c r="M12" i="6"/>
  <c r="M11" i="6"/>
  <c r="M10" i="6"/>
  <c r="M9" i="6"/>
  <c r="M8" i="6"/>
  <c r="M7" i="6"/>
  <c r="M5" i="6"/>
  <c r="M6" i="6" s="1"/>
  <c r="L30" i="6"/>
  <c r="L22" i="6"/>
  <c r="L14" i="6"/>
  <c r="L6" i="6"/>
  <c r="Q35" i="6"/>
  <c r="U35" i="6" s="1"/>
  <c r="Y35" i="6" s="1"/>
  <c r="Q36" i="6"/>
  <c r="U36" i="6" s="1"/>
  <c r="Y36" i="6" s="1"/>
  <c r="Q38" i="4"/>
  <c r="Q36" i="4"/>
  <c r="Q34" i="4"/>
  <c r="Q33" i="4"/>
  <c r="Q32" i="4"/>
  <c r="Q31" i="4"/>
  <c r="Q30" i="4"/>
  <c r="Q28" i="4"/>
  <c r="Q26" i="4"/>
  <c r="Q25" i="4"/>
  <c r="Q24" i="4"/>
  <c r="Q23" i="4"/>
  <c r="Q22" i="4"/>
  <c r="Q21" i="4"/>
  <c r="Q20" i="4"/>
  <c r="Q18" i="4"/>
  <c r="Q17" i="4"/>
  <c r="Q16" i="4"/>
  <c r="Q15" i="4"/>
  <c r="Q14" i="4"/>
  <c r="Q13" i="4"/>
  <c r="Q12" i="4"/>
  <c r="Q36" i="5"/>
  <c r="Q37" i="5"/>
  <c r="M36" i="5"/>
  <c r="M37" i="5"/>
  <c r="T58" i="15" l="1"/>
  <c r="U58" i="15" s="1"/>
  <c r="AF40" i="7"/>
  <c r="L41" i="6"/>
  <c r="L41" i="7"/>
  <c r="L42" i="6"/>
  <c r="U37" i="5"/>
  <c r="Y37" i="5" s="1"/>
  <c r="U36" i="5"/>
  <c r="Y36" i="5" s="1"/>
  <c r="T60" i="15"/>
  <c r="U60" i="15" s="1"/>
  <c r="M42" i="12"/>
  <c r="M41" i="11"/>
  <c r="T57" i="15"/>
  <c r="U57" i="15" s="1"/>
  <c r="M40" i="7"/>
  <c r="Y36" i="7"/>
  <c r="M35" i="7"/>
  <c r="M41" i="7" s="1"/>
  <c r="M27" i="7"/>
  <c r="M19" i="7"/>
  <c r="M11" i="7"/>
  <c r="M38" i="6"/>
  <c r="M30" i="6"/>
  <c r="M22" i="6"/>
  <c r="M14" i="6"/>
  <c r="M41" i="6" l="1"/>
  <c r="M42" i="6" s="1"/>
  <c r="T55" i="15"/>
  <c r="U55" i="15" s="1"/>
  <c r="V37" i="6"/>
  <c r="V34" i="6"/>
  <c r="V33" i="6"/>
  <c r="V32" i="6"/>
  <c r="V31" i="6"/>
  <c r="L9" i="5"/>
  <c r="L17" i="5"/>
  <c r="L25" i="5"/>
  <c r="L40" i="5"/>
  <c r="L33" i="5"/>
  <c r="M39" i="5"/>
  <c r="M35" i="5"/>
  <c r="M34" i="5"/>
  <c r="M32" i="5"/>
  <c r="M31" i="5"/>
  <c r="M30" i="5"/>
  <c r="M29" i="5"/>
  <c r="M28" i="5"/>
  <c r="M27" i="5"/>
  <c r="M26" i="5"/>
  <c r="M24" i="5"/>
  <c r="M23" i="5"/>
  <c r="M22" i="5"/>
  <c r="M21" i="5"/>
  <c r="M20" i="5"/>
  <c r="M19" i="5"/>
  <c r="M18" i="5"/>
  <c r="M16" i="5"/>
  <c r="M15" i="5"/>
  <c r="M14" i="5"/>
  <c r="M13" i="5"/>
  <c r="M12" i="5"/>
  <c r="M11" i="5"/>
  <c r="M10" i="5"/>
  <c r="M8" i="5"/>
  <c r="M7" i="5"/>
  <c r="M6" i="5"/>
  <c r="M5" i="5"/>
  <c r="Q5" i="5"/>
  <c r="Q6" i="5"/>
  <c r="Q7" i="5"/>
  <c r="Q8" i="5"/>
  <c r="U7" i="5" l="1"/>
  <c r="T54" i="15"/>
  <c r="U54" i="15" s="1"/>
  <c r="U8" i="5"/>
  <c r="M25" i="5"/>
  <c r="U6" i="5"/>
  <c r="M17" i="5"/>
  <c r="M33" i="5"/>
  <c r="M40" i="5"/>
  <c r="U5" i="5"/>
  <c r="M9" i="5"/>
  <c r="L41" i="5"/>
  <c r="AF24" i="2"/>
  <c r="AF13" i="3"/>
  <c r="M41" i="5" l="1"/>
  <c r="T53" i="15" s="1"/>
  <c r="U53" i="15" s="1"/>
  <c r="AF5" i="3"/>
  <c r="AF6" i="3"/>
  <c r="AF8" i="3"/>
  <c r="AF9" i="3"/>
  <c r="AF10" i="3"/>
  <c r="AF12" i="3"/>
  <c r="AF14" i="3"/>
  <c r="AF16" i="3"/>
  <c r="AF17" i="3"/>
  <c r="AF18" i="3"/>
  <c r="AF19" i="3"/>
  <c r="AF20" i="3"/>
  <c r="AF21" i="3"/>
  <c r="AF22" i="3"/>
  <c r="AF24" i="3"/>
  <c r="AF25" i="3"/>
  <c r="AF26" i="3"/>
  <c r="AF27" i="3"/>
  <c r="AF28" i="3"/>
  <c r="AF29" i="3"/>
  <c r="AF30" i="3"/>
  <c r="AF32" i="3"/>
  <c r="AF33" i="3"/>
  <c r="AF34" i="3"/>
  <c r="AF35" i="3"/>
  <c r="AF36" i="3"/>
  <c r="AF37" i="3"/>
  <c r="AF38" i="3"/>
  <c r="AF41" i="3" l="1"/>
  <c r="N39" i="3"/>
  <c r="R7" i="3"/>
  <c r="X39" i="3"/>
  <c r="W39" i="3"/>
  <c r="T39" i="3"/>
  <c r="S39" i="3"/>
  <c r="R39" i="3"/>
  <c r="P39" i="3"/>
  <c r="O39" i="3"/>
  <c r="L39" i="3"/>
  <c r="K39" i="3"/>
  <c r="J39" i="3"/>
  <c r="I39" i="3"/>
  <c r="H39" i="3"/>
  <c r="G39" i="3"/>
  <c r="F39" i="3"/>
  <c r="E39" i="3"/>
  <c r="D7" i="3"/>
  <c r="C7" i="3"/>
  <c r="D39" i="3"/>
  <c r="M37" i="3"/>
  <c r="Q37" i="3"/>
  <c r="U37" i="3" s="1"/>
  <c r="Y37" i="3" s="1"/>
  <c r="V37" i="3"/>
  <c r="M38" i="3"/>
  <c r="Q38" i="3"/>
  <c r="U38" i="3" s="1"/>
  <c r="Y38" i="3" s="1"/>
  <c r="V38" i="3"/>
  <c r="Z38" i="3" s="1"/>
  <c r="L39" i="4"/>
  <c r="K39" i="4"/>
  <c r="L35" i="4"/>
  <c r="L27" i="4"/>
  <c r="L19" i="4"/>
  <c r="M38" i="4"/>
  <c r="U38" i="4" s="1"/>
  <c r="M36" i="4"/>
  <c r="U36" i="4" s="1"/>
  <c r="M34" i="4"/>
  <c r="U34" i="4" s="1"/>
  <c r="M33" i="4"/>
  <c r="U33" i="4" s="1"/>
  <c r="M32" i="4"/>
  <c r="U32" i="4" s="1"/>
  <c r="M31" i="4"/>
  <c r="U31" i="4" s="1"/>
  <c r="M30" i="4"/>
  <c r="U30" i="4" s="1"/>
  <c r="M29" i="4"/>
  <c r="U29" i="4" s="1"/>
  <c r="M28" i="4"/>
  <c r="U28" i="4" s="1"/>
  <c r="M26" i="4"/>
  <c r="U26" i="4" s="1"/>
  <c r="M25" i="4"/>
  <c r="U25" i="4" s="1"/>
  <c r="M24" i="4"/>
  <c r="U24" i="4" s="1"/>
  <c r="M23" i="4"/>
  <c r="U23" i="4" s="1"/>
  <c r="M22" i="4"/>
  <c r="U22" i="4" s="1"/>
  <c r="M21" i="4"/>
  <c r="U21" i="4" s="1"/>
  <c r="M20" i="4"/>
  <c r="U20" i="4" s="1"/>
  <c r="M18" i="4"/>
  <c r="U18" i="4" s="1"/>
  <c r="M17" i="4"/>
  <c r="U17" i="4" s="1"/>
  <c r="M16" i="4"/>
  <c r="U16" i="4" s="1"/>
  <c r="M15" i="4"/>
  <c r="U15" i="4" s="1"/>
  <c r="M14" i="4"/>
  <c r="U14" i="4" s="1"/>
  <c r="M13" i="4"/>
  <c r="U13" i="4" s="1"/>
  <c r="M12" i="4"/>
  <c r="U12" i="4" s="1"/>
  <c r="Y12" i="4" s="1"/>
  <c r="M10" i="4"/>
  <c r="U10" i="4" s="1"/>
  <c r="Y10" i="4" s="1"/>
  <c r="M9" i="4"/>
  <c r="U9" i="4" s="1"/>
  <c r="Y9" i="4" s="1"/>
  <c r="M8" i="4"/>
  <c r="U8" i="4" s="1"/>
  <c r="Y8" i="4" s="1"/>
  <c r="M7" i="4"/>
  <c r="U7" i="4" s="1"/>
  <c r="Y7" i="4" s="1"/>
  <c r="M6" i="4"/>
  <c r="U6" i="4" s="1"/>
  <c r="Y6" i="4" s="1"/>
  <c r="M5" i="4"/>
  <c r="U5" i="4" s="1"/>
  <c r="Y5" i="4" s="1"/>
  <c r="X11" i="4"/>
  <c r="W11" i="4"/>
  <c r="T11" i="4"/>
  <c r="S11" i="4"/>
  <c r="R11" i="4"/>
  <c r="Q11" i="4"/>
  <c r="P11" i="4"/>
  <c r="O11" i="4"/>
  <c r="N11" i="4"/>
  <c r="L11" i="4"/>
  <c r="K11" i="4"/>
  <c r="J11" i="4"/>
  <c r="I11" i="4"/>
  <c r="H11" i="4"/>
  <c r="G11" i="4"/>
  <c r="F11" i="4"/>
  <c r="E11" i="4"/>
  <c r="D11" i="4"/>
  <c r="V10" i="4"/>
  <c r="Z10" i="4" s="1"/>
  <c r="V9" i="4"/>
  <c r="Z9" i="4" s="1"/>
  <c r="V8" i="4"/>
  <c r="Z8" i="4" s="1"/>
  <c r="V7" i="4"/>
  <c r="Z7" i="4" s="1"/>
  <c r="V6" i="4"/>
  <c r="Z6" i="4" s="1"/>
  <c r="V5" i="4"/>
  <c r="Z5" i="4" s="1"/>
  <c r="A6" i="4"/>
  <c r="A7" i="4" s="1"/>
  <c r="A8" i="4" s="1"/>
  <c r="A9" i="4" s="1"/>
  <c r="A10" i="4" s="1"/>
  <c r="A12" i="4" s="1"/>
  <c r="V12" i="4"/>
  <c r="Z12" i="4" s="1"/>
  <c r="U39" i="4" l="1"/>
  <c r="M39" i="4"/>
  <c r="Z37" i="3"/>
  <c r="L40" i="4"/>
  <c r="L41" i="4" s="1"/>
  <c r="M35" i="4"/>
  <c r="M27" i="4"/>
  <c r="M19" i="4"/>
  <c r="M11" i="4"/>
  <c r="V11" i="4"/>
  <c r="Y11" i="4"/>
  <c r="U11" i="4"/>
  <c r="Z11" i="4"/>
  <c r="M40" i="4" l="1"/>
  <c r="T52" i="15" s="1"/>
  <c r="U52" i="15" s="1"/>
  <c r="M41" i="4" l="1"/>
  <c r="Q33" i="3"/>
  <c r="Q34" i="3"/>
  <c r="Q35" i="3"/>
  <c r="Q36" i="3"/>
  <c r="Q32" i="3"/>
  <c r="Q25" i="3"/>
  <c r="Q26" i="3"/>
  <c r="Q27" i="3"/>
  <c r="Q29" i="3"/>
  <c r="Q30" i="3"/>
  <c r="Q24" i="3"/>
  <c r="Q17" i="3"/>
  <c r="Q18" i="3"/>
  <c r="Q19" i="3"/>
  <c r="Q20" i="3"/>
  <c r="Q21" i="3"/>
  <c r="Q22" i="3"/>
  <c r="Q16" i="3"/>
  <c r="Q9" i="3"/>
  <c r="Q10" i="3"/>
  <c r="Q11" i="3"/>
  <c r="Q12" i="3"/>
  <c r="Q13" i="3"/>
  <c r="Q14" i="3"/>
  <c r="Q8" i="3"/>
  <c r="Q5" i="3"/>
  <c r="Q6" i="3"/>
  <c r="Q39" i="3" l="1"/>
  <c r="K37" i="2"/>
  <c r="V33" i="2" l="1"/>
  <c r="Z33" i="2" s="1"/>
  <c r="V34" i="2"/>
  <c r="Z34" i="2" s="1"/>
  <c r="Q36" i="2" l="1"/>
  <c r="Q33" i="2"/>
  <c r="Q34" i="2"/>
  <c r="Q32" i="2"/>
  <c r="Q30" i="2"/>
  <c r="Q25" i="2"/>
  <c r="Q26" i="2"/>
  <c r="Q27" i="2"/>
  <c r="Q28" i="2"/>
  <c r="Q29" i="2"/>
  <c r="Q24" i="2"/>
  <c r="Q17" i="2"/>
  <c r="Q18" i="2"/>
  <c r="Q19" i="2"/>
  <c r="Q20" i="2"/>
  <c r="Q21" i="2"/>
  <c r="Q22" i="2"/>
  <c r="Q16" i="2"/>
  <c r="Q14" i="2"/>
  <c r="Q9" i="2"/>
  <c r="Q10" i="2"/>
  <c r="Q11" i="2"/>
  <c r="Q12" i="2"/>
  <c r="Q13" i="2"/>
  <c r="Q8" i="2"/>
  <c r="Q5" i="2"/>
  <c r="Q6" i="2"/>
  <c r="S12" i="1"/>
  <c r="Q37" i="2" l="1"/>
  <c r="AF5" i="2"/>
  <c r="AF6" i="2"/>
  <c r="AF8" i="2"/>
  <c r="AF9" i="2"/>
  <c r="AF10" i="2"/>
  <c r="AF11" i="2"/>
  <c r="AF12" i="2"/>
  <c r="AF13" i="2"/>
  <c r="AF14" i="2"/>
  <c r="AF16" i="2"/>
  <c r="AF17" i="2"/>
  <c r="AF18" i="2"/>
  <c r="AF19" i="2"/>
  <c r="AF20" i="2"/>
  <c r="AF21" i="2"/>
  <c r="AF22" i="2"/>
  <c r="AF25" i="2"/>
  <c r="AF26" i="2"/>
  <c r="AF27" i="2"/>
  <c r="AF28" i="2"/>
  <c r="AF29" i="2"/>
  <c r="AF30" i="2"/>
  <c r="AF32" i="2"/>
  <c r="AF33" i="2"/>
  <c r="AF34" i="2"/>
  <c r="AF36" i="2"/>
  <c r="AF38" i="2" l="1"/>
  <c r="L7" i="3"/>
  <c r="L31" i="3"/>
  <c r="L15" i="3"/>
  <c r="L23" i="3"/>
  <c r="M36" i="3"/>
  <c r="M35" i="3"/>
  <c r="M34" i="3"/>
  <c r="M33" i="3"/>
  <c r="M32" i="3"/>
  <c r="M30" i="3"/>
  <c r="M29" i="3"/>
  <c r="M28" i="3"/>
  <c r="M27" i="3"/>
  <c r="M26" i="3"/>
  <c r="M25" i="3"/>
  <c r="M24" i="3"/>
  <c r="M22" i="3"/>
  <c r="M21" i="3"/>
  <c r="M20" i="3"/>
  <c r="M19" i="3"/>
  <c r="M18" i="3"/>
  <c r="M17" i="3"/>
  <c r="M16" i="3"/>
  <c r="M14" i="3"/>
  <c r="M13" i="3"/>
  <c r="M12" i="3"/>
  <c r="M11" i="3"/>
  <c r="M10" i="3"/>
  <c r="M9" i="3"/>
  <c r="M8" i="3"/>
  <c r="M6" i="3"/>
  <c r="M5" i="3"/>
  <c r="M39" i="3" l="1"/>
  <c r="L42" i="3"/>
  <c r="M23" i="3"/>
  <c r="M15" i="3"/>
  <c r="M7" i="3"/>
  <c r="M31" i="3"/>
  <c r="R26" i="1"/>
  <c r="M42" i="3" l="1"/>
  <c r="T51" i="15" s="1"/>
  <c r="U51" i="15" s="1"/>
  <c r="AD26" i="1" l="1"/>
  <c r="AH5" i="1" l="1"/>
  <c r="AH6" i="1"/>
  <c r="AH7" i="1"/>
  <c r="AH8" i="1"/>
  <c r="AH9" i="1"/>
  <c r="AH11" i="1"/>
  <c r="AH12" i="1"/>
  <c r="AH13" i="1"/>
  <c r="AH14" i="1"/>
  <c r="AH15" i="1"/>
  <c r="AH16" i="1"/>
  <c r="AH17" i="1"/>
  <c r="AH19" i="1"/>
  <c r="AH20" i="1"/>
  <c r="AH21" i="1"/>
  <c r="AH22" i="1"/>
  <c r="AH23" i="1"/>
  <c r="AH24" i="1"/>
  <c r="AH25" i="1"/>
  <c r="AH27" i="1"/>
  <c r="AH28" i="1"/>
  <c r="AH29" i="1"/>
  <c r="AH30" i="1"/>
  <c r="AH31" i="1"/>
  <c r="AH32" i="1"/>
  <c r="AH33" i="1"/>
  <c r="AH35" i="1"/>
  <c r="AH38" i="1"/>
  <c r="AH39" i="1"/>
  <c r="K7" i="1" l="1"/>
  <c r="U6" i="2" l="1"/>
  <c r="U5" i="2"/>
  <c r="L7" i="2"/>
  <c r="L15" i="2"/>
  <c r="L23" i="2"/>
  <c r="L31" i="2"/>
  <c r="L37" i="2"/>
  <c r="M36" i="2"/>
  <c r="U36" i="2" s="1"/>
  <c r="Y36" i="2" s="1"/>
  <c r="M34" i="2"/>
  <c r="U34" i="2" s="1"/>
  <c r="Y34" i="2" s="1"/>
  <c r="M33" i="2"/>
  <c r="U33" i="2" s="1"/>
  <c r="Y33" i="2" s="1"/>
  <c r="M32" i="2"/>
  <c r="M30" i="2"/>
  <c r="U30" i="2" s="1"/>
  <c r="M29" i="2"/>
  <c r="U29" i="2" s="1"/>
  <c r="M28" i="2"/>
  <c r="M27" i="2"/>
  <c r="U27" i="2" s="1"/>
  <c r="M26" i="2"/>
  <c r="U26" i="2" s="1"/>
  <c r="M25" i="2"/>
  <c r="U25" i="2" s="1"/>
  <c r="M24" i="2"/>
  <c r="U24" i="2" s="1"/>
  <c r="M22" i="2"/>
  <c r="U22" i="2" s="1"/>
  <c r="M21" i="2"/>
  <c r="U21" i="2" s="1"/>
  <c r="M20" i="2"/>
  <c r="U20" i="2" s="1"/>
  <c r="M19" i="2"/>
  <c r="U19" i="2" s="1"/>
  <c r="Y19" i="2" s="1"/>
  <c r="M18" i="2"/>
  <c r="U18" i="2" s="1"/>
  <c r="M17" i="2"/>
  <c r="U17" i="2" s="1"/>
  <c r="M16" i="2"/>
  <c r="M14" i="2"/>
  <c r="U14" i="2" s="1"/>
  <c r="M13" i="2"/>
  <c r="U13" i="2" s="1"/>
  <c r="M12" i="2"/>
  <c r="U12" i="2" s="1"/>
  <c r="M11" i="2"/>
  <c r="U11" i="2" s="1"/>
  <c r="M10" i="2"/>
  <c r="U10" i="2" s="1"/>
  <c r="M9" i="2"/>
  <c r="U9" i="2" s="1"/>
  <c r="M8" i="2"/>
  <c r="U8" i="2" s="1"/>
  <c r="M7" i="2"/>
  <c r="M37" i="2" l="1"/>
  <c r="L38" i="2"/>
  <c r="U32" i="2"/>
  <c r="U37" i="2" s="1"/>
  <c r="M31" i="2"/>
  <c r="U28" i="2"/>
  <c r="M23" i="2"/>
  <c r="U16" i="2"/>
  <c r="M15" i="2"/>
  <c r="C10" i="1"/>
  <c r="X39" i="1"/>
  <c r="X38" i="1"/>
  <c r="AB38" i="1" s="1"/>
  <c r="X35" i="1"/>
  <c r="X33" i="1"/>
  <c r="X32" i="1"/>
  <c r="X31" i="1"/>
  <c r="X30" i="1"/>
  <c r="X29" i="1"/>
  <c r="X28" i="1"/>
  <c r="X27" i="1"/>
  <c r="X25" i="1"/>
  <c r="X24" i="1"/>
  <c r="X23" i="1"/>
  <c r="X22" i="1"/>
  <c r="X21" i="1"/>
  <c r="X20" i="1"/>
  <c r="X19" i="1"/>
  <c r="X17" i="1"/>
  <c r="X16" i="1"/>
  <c r="X15" i="1"/>
  <c r="X14" i="1"/>
  <c r="X13" i="1"/>
  <c r="X12" i="1"/>
  <c r="X11" i="1"/>
  <c r="X9" i="1"/>
  <c r="X8" i="1"/>
  <c r="X7" i="1"/>
  <c r="X6" i="1"/>
  <c r="X5" i="1"/>
  <c r="J40" i="1"/>
  <c r="K39" i="1"/>
  <c r="K38" i="1"/>
  <c r="K35" i="1"/>
  <c r="J34" i="1"/>
  <c r="I34" i="1"/>
  <c r="K33" i="1"/>
  <c r="K32" i="1"/>
  <c r="K31" i="1"/>
  <c r="K30" i="1"/>
  <c r="K29" i="1"/>
  <c r="K28" i="1"/>
  <c r="K27" i="1"/>
  <c r="J26" i="1"/>
  <c r="I26" i="1"/>
  <c r="K25" i="1"/>
  <c r="K24" i="1"/>
  <c r="K23" i="1"/>
  <c r="K22" i="1"/>
  <c r="K21" i="1"/>
  <c r="K20" i="1"/>
  <c r="K19" i="1"/>
  <c r="J18" i="1"/>
  <c r="I18" i="1"/>
  <c r="K17" i="1"/>
  <c r="K16" i="1"/>
  <c r="K15" i="1"/>
  <c r="K14" i="1"/>
  <c r="K13" i="1"/>
  <c r="K12" i="1"/>
  <c r="K11" i="1"/>
  <c r="J10" i="1"/>
  <c r="I10" i="1"/>
  <c r="K9" i="1"/>
  <c r="K8" i="1"/>
  <c r="K6" i="1"/>
  <c r="K5" i="1"/>
  <c r="P40" i="1"/>
  <c r="N40" i="1"/>
  <c r="M40" i="1"/>
  <c r="O39" i="1"/>
  <c r="O38" i="1"/>
  <c r="O35" i="1"/>
  <c r="P34" i="1"/>
  <c r="N34" i="1"/>
  <c r="M34" i="1"/>
  <c r="O33" i="1"/>
  <c r="O32" i="1"/>
  <c r="O31" i="1"/>
  <c r="O30" i="1"/>
  <c r="O29" i="1"/>
  <c r="O28" i="1"/>
  <c r="O27" i="1"/>
  <c r="P26" i="1"/>
  <c r="N26" i="1"/>
  <c r="M26" i="1"/>
  <c r="O25" i="1"/>
  <c r="O24" i="1"/>
  <c r="O23" i="1"/>
  <c r="O22" i="1"/>
  <c r="O21" i="1"/>
  <c r="O20" i="1"/>
  <c r="O19" i="1"/>
  <c r="P18" i="1"/>
  <c r="N18" i="1"/>
  <c r="M18" i="1"/>
  <c r="O17" i="1"/>
  <c r="O16" i="1"/>
  <c r="O15" i="1"/>
  <c r="O14" i="1"/>
  <c r="O13" i="1"/>
  <c r="O12" i="1"/>
  <c r="O11" i="1"/>
  <c r="P10" i="1"/>
  <c r="N10" i="1"/>
  <c r="O9" i="1"/>
  <c r="O8" i="1"/>
  <c r="O7" i="1"/>
  <c r="O6" i="1"/>
  <c r="O5" i="1"/>
  <c r="S38" i="1"/>
  <c r="H40" i="1"/>
  <c r="M38" i="2" l="1"/>
  <c r="T50" i="15" s="1"/>
  <c r="U50" i="15" s="1"/>
  <c r="W38" i="1"/>
  <c r="AA38" i="1" s="1"/>
  <c r="J41" i="1"/>
  <c r="O40" i="1"/>
  <c r="N41" i="1"/>
  <c r="K40" i="1"/>
  <c r="I41" i="1"/>
  <c r="I42" i="1" s="1"/>
  <c r="P41" i="1"/>
  <c r="L6" i="13" s="1"/>
  <c r="K34" i="1"/>
  <c r="K18" i="1"/>
  <c r="K10" i="1"/>
  <c r="K26" i="1"/>
  <c r="O34" i="1"/>
  <c r="O26" i="1"/>
  <c r="O18" i="1"/>
  <c r="I43" i="1" l="1"/>
  <c r="K41" i="1"/>
  <c r="I6" i="13" s="1"/>
  <c r="P42" i="1"/>
  <c r="AF34" i="12"/>
  <c r="K44" i="1" l="1"/>
  <c r="O28" i="12"/>
  <c r="Q5" i="12" l="1"/>
  <c r="U5" i="12" l="1"/>
  <c r="Q30" i="12"/>
  <c r="U30" i="12" s="1"/>
  <c r="Y30" i="12" s="1"/>
  <c r="Q31" i="12"/>
  <c r="U31" i="12" s="1"/>
  <c r="Q32" i="12"/>
  <c r="U32" i="12" s="1"/>
  <c r="Q33" i="12"/>
  <c r="U33" i="12" s="1"/>
  <c r="Y33" i="12" s="1"/>
  <c r="Q34" i="12"/>
  <c r="U34" i="12" s="1"/>
  <c r="Q35" i="12"/>
  <c r="U35" i="12" s="1"/>
  <c r="Q29" i="12"/>
  <c r="U29" i="12" s="1"/>
  <c r="Y29" i="12" s="1"/>
  <c r="Q22" i="12"/>
  <c r="U22" i="12" s="1"/>
  <c r="Q23" i="12"/>
  <c r="U23" i="12" s="1"/>
  <c r="Q24" i="12"/>
  <c r="U24" i="12" s="1"/>
  <c r="Q25" i="12"/>
  <c r="U25" i="12" s="1"/>
  <c r="Q26" i="12"/>
  <c r="U26" i="12" s="1"/>
  <c r="Q27" i="12"/>
  <c r="Q21" i="12"/>
  <c r="Q14" i="12"/>
  <c r="U14" i="12" s="1"/>
  <c r="Q15" i="12"/>
  <c r="U15" i="12" s="1"/>
  <c r="Q16" i="12"/>
  <c r="U16" i="12" s="1"/>
  <c r="Q17" i="12"/>
  <c r="U17" i="12" s="1"/>
  <c r="Q18" i="12"/>
  <c r="U18" i="12" s="1"/>
  <c r="Q19" i="12"/>
  <c r="U19" i="12" s="1"/>
  <c r="Q13" i="12"/>
  <c r="U13" i="12" s="1"/>
  <c r="Q6" i="12"/>
  <c r="U6" i="12" s="1"/>
  <c r="Q7" i="12"/>
  <c r="U7" i="12" s="1"/>
  <c r="Q8" i="12"/>
  <c r="U8" i="12" s="1"/>
  <c r="Q9" i="12"/>
  <c r="U9" i="12" s="1"/>
  <c r="Q10" i="12"/>
  <c r="U10" i="12" s="1"/>
  <c r="Q11" i="12"/>
  <c r="U11" i="12" s="1"/>
  <c r="I12" i="12"/>
  <c r="I20" i="12"/>
  <c r="I28" i="12"/>
  <c r="U21" i="12" l="1"/>
  <c r="Q28" i="12"/>
  <c r="Q12" i="12"/>
  <c r="U27" i="12"/>
  <c r="Y27" i="12" s="1"/>
  <c r="Q5" i="11"/>
  <c r="Q6" i="11"/>
  <c r="Q8" i="11"/>
  <c r="U8" i="11" l="1"/>
  <c r="U28" i="12"/>
  <c r="U6" i="11"/>
  <c r="Y6" i="11" s="1"/>
  <c r="U5" i="11"/>
  <c r="Y5" i="11" s="1"/>
  <c r="Q7" i="11"/>
  <c r="AF34" i="11" l="1"/>
  <c r="Q30" i="11" l="1"/>
  <c r="U30" i="11" s="1"/>
  <c r="Q29" i="11"/>
  <c r="U29" i="11" s="1"/>
  <c r="Q22" i="11"/>
  <c r="Q21" i="11"/>
  <c r="U21" i="11" s="1"/>
  <c r="Q14" i="11"/>
  <c r="U14" i="11" s="1"/>
  <c r="Q13" i="11"/>
  <c r="U13" i="11" s="1"/>
  <c r="Q38" i="11"/>
  <c r="U38" i="11" s="1"/>
  <c r="Q34" i="11"/>
  <c r="U34" i="11" s="1"/>
  <c r="Y34" i="11" s="1"/>
  <c r="Q33" i="11"/>
  <c r="U33" i="11" s="1"/>
  <c r="Q32" i="11"/>
  <c r="Q28" i="11"/>
  <c r="U28" i="11" s="1"/>
  <c r="Q27" i="11"/>
  <c r="U27" i="11" s="1"/>
  <c r="Q26" i="11"/>
  <c r="U26" i="11" s="1"/>
  <c r="Q25" i="11"/>
  <c r="U25" i="11" s="1"/>
  <c r="Q24" i="11"/>
  <c r="Q20" i="11"/>
  <c r="U20" i="11" s="1"/>
  <c r="Q19" i="11"/>
  <c r="U19" i="11" s="1"/>
  <c r="Q18" i="11"/>
  <c r="U18" i="11" s="1"/>
  <c r="Q17" i="11"/>
  <c r="U17" i="11" s="1"/>
  <c r="Q16" i="11"/>
  <c r="Q12" i="11"/>
  <c r="U12" i="11" s="1"/>
  <c r="Q11" i="11"/>
  <c r="U11" i="11" s="1"/>
  <c r="Q10" i="11"/>
  <c r="U10" i="11" s="1"/>
  <c r="Q9" i="11"/>
  <c r="Q39" i="11" l="1"/>
  <c r="U9" i="11"/>
  <c r="Q15" i="11"/>
  <c r="U16" i="11"/>
  <c r="Q23" i="11"/>
  <c r="U24" i="11"/>
  <c r="Q31" i="11"/>
  <c r="U32" i="11"/>
  <c r="U22" i="11"/>
  <c r="Y22" i="11" s="1"/>
  <c r="S15" i="11"/>
  <c r="Q40" i="11" l="1"/>
  <c r="T74" i="15"/>
  <c r="U74" i="15" s="1"/>
  <c r="S18" i="10"/>
  <c r="P18" i="10" l="1"/>
  <c r="Q5" i="10" l="1"/>
  <c r="Q6" i="10"/>
  <c r="U6" i="10" s="1"/>
  <c r="Q7" i="10"/>
  <c r="U7" i="10" s="1"/>
  <c r="Q8" i="10"/>
  <c r="Q39" i="10"/>
  <c r="U39" i="10" s="1"/>
  <c r="Q35" i="10"/>
  <c r="Q28" i="10"/>
  <c r="U28" i="10" s="1"/>
  <c r="Q29" i="10"/>
  <c r="U29" i="10" s="1"/>
  <c r="Q30" i="10"/>
  <c r="U30" i="10" s="1"/>
  <c r="Q31" i="10"/>
  <c r="U31" i="10" s="1"/>
  <c r="Q32" i="10"/>
  <c r="U32" i="10" s="1"/>
  <c r="Q33" i="10"/>
  <c r="U33" i="10" s="1"/>
  <c r="Q27" i="10"/>
  <c r="U27" i="10" s="1"/>
  <c r="Q20" i="10"/>
  <c r="U20" i="10" s="1"/>
  <c r="Q21" i="10"/>
  <c r="U21" i="10" s="1"/>
  <c r="Q22" i="10"/>
  <c r="U22" i="10" s="1"/>
  <c r="Q23" i="10"/>
  <c r="U23" i="10" s="1"/>
  <c r="Q24" i="10"/>
  <c r="Q25" i="10"/>
  <c r="U25" i="10" s="1"/>
  <c r="Q19" i="10"/>
  <c r="U19" i="10" s="1"/>
  <c r="Q12" i="10"/>
  <c r="U12" i="10" s="1"/>
  <c r="Q13" i="10"/>
  <c r="U13" i="10" s="1"/>
  <c r="Q14" i="10"/>
  <c r="U14" i="10" s="1"/>
  <c r="Q15" i="10"/>
  <c r="U15" i="10" s="1"/>
  <c r="Q16" i="10"/>
  <c r="U16" i="10" s="1"/>
  <c r="Q17" i="10"/>
  <c r="U17" i="10" s="1"/>
  <c r="Q11" i="10"/>
  <c r="U11" i="10" s="1"/>
  <c r="Q9" i="10"/>
  <c r="U35" i="10" l="1"/>
  <c r="Q40" i="10"/>
  <c r="U24" i="10"/>
  <c r="Q26" i="10"/>
  <c r="E12" i="9"/>
  <c r="Q11" i="9" l="1"/>
  <c r="U11" i="9" s="1"/>
  <c r="Y11" i="9" l="1"/>
  <c r="Q30" i="9" l="1"/>
  <c r="U30" i="9" s="1"/>
  <c r="Q31" i="9"/>
  <c r="U31" i="9" s="1"/>
  <c r="Q32" i="9"/>
  <c r="U32" i="9" s="1"/>
  <c r="U33" i="9"/>
  <c r="Q34" i="9"/>
  <c r="U34" i="9" s="1"/>
  <c r="Q29" i="9"/>
  <c r="U29" i="9" s="1"/>
  <c r="Q22" i="9"/>
  <c r="U22" i="9" s="1"/>
  <c r="Q23" i="9"/>
  <c r="U23" i="9" s="1"/>
  <c r="Q24" i="9"/>
  <c r="U24" i="9" s="1"/>
  <c r="Q25" i="9"/>
  <c r="U25" i="9" s="1"/>
  <c r="Q26" i="9"/>
  <c r="U26" i="9" s="1"/>
  <c r="Q27" i="9"/>
  <c r="U27" i="9" s="1"/>
  <c r="Q21" i="9"/>
  <c r="Q14" i="9"/>
  <c r="U14" i="9" s="1"/>
  <c r="Q15" i="9"/>
  <c r="U15" i="9" s="1"/>
  <c r="Q16" i="9"/>
  <c r="U16" i="9" s="1"/>
  <c r="Q17" i="9"/>
  <c r="U17" i="9" s="1"/>
  <c r="Q18" i="9"/>
  <c r="Q19" i="9"/>
  <c r="U19" i="9" s="1"/>
  <c r="Q13" i="9"/>
  <c r="U13" i="9" s="1"/>
  <c r="Y13" i="9" s="1"/>
  <c r="Y33" i="9" l="1"/>
  <c r="Q36" i="9"/>
  <c r="Q40" i="9" s="1"/>
  <c r="Y24" i="9"/>
  <c r="Q6" i="9"/>
  <c r="U6" i="9" s="1"/>
  <c r="Q7" i="9"/>
  <c r="U7" i="9" s="1"/>
  <c r="Q8" i="9"/>
  <c r="U8" i="9" s="1"/>
  <c r="Q9" i="9"/>
  <c r="U9" i="9" s="1"/>
  <c r="Q10" i="9"/>
  <c r="U10" i="9" s="1"/>
  <c r="Q5" i="9"/>
  <c r="U5" i="9" s="1"/>
  <c r="U36" i="9" l="1"/>
  <c r="AF6" i="9"/>
  <c r="AF5" i="9"/>
  <c r="W40" i="8" l="1"/>
  <c r="O40" i="8" l="1"/>
  <c r="P40" i="8"/>
  <c r="S40" i="8"/>
  <c r="AB40" i="8" l="1"/>
  <c r="P16" i="8" l="1"/>
  <c r="N91" i="15" l="1"/>
  <c r="Y34" i="12" l="1"/>
  <c r="V34" i="12"/>
  <c r="Z34" i="12" s="1"/>
  <c r="V34" i="11"/>
  <c r="Z34" i="11" s="1"/>
  <c r="S16" i="8" l="1"/>
  <c r="AF35" i="10" l="1"/>
  <c r="AF39" i="10"/>
  <c r="AF33" i="9"/>
  <c r="W40" i="10"/>
  <c r="X40" i="10"/>
  <c r="T40" i="10"/>
  <c r="S40" i="10"/>
  <c r="P40" i="10"/>
  <c r="O40" i="10"/>
  <c r="N40" i="10"/>
  <c r="J40" i="10"/>
  <c r="I40" i="10"/>
  <c r="H40" i="10"/>
  <c r="G40" i="10"/>
  <c r="F40" i="10"/>
  <c r="E40" i="10"/>
  <c r="D40" i="10"/>
  <c r="Y35" i="10"/>
  <c r="Z35" i="10"/>
  <c r="Z33" i="9"/>
  <c r="AF40" i="10" l="1"/>
  <c r="S8" i="8" l="1"/>
  <c r="AB8" i="8"/>
  <c r="AF7" i="9"/>
  <c r="AF8" i="9"/>
  <c r="AF9" i="9"/>
  <c r="AF10" i="9"/>
  <c r="AF11" i="9"/>
  <c r="AF13" i="9"/>
  <c r="AF14" i="9"/>
  <c r="AF15" i="9"/>
  <c r="AF16" i="9"/>
  <c r="AF17" i="9"/>
  <c r="AF18" i="9"/>
  <c r="AF19" i="9"/>
  <c r="AF21" i="9"/>
  <c r="AF22" i="9"/>
  <c r="AF23" i="9"/>
  <c r="AF24" i="9"/>
  <c r="AF25" i="9"/>
  <c r="AF26" i="9"/>
  <c r="AF27" i="9"/>
  <c r="AF29" i="9"/>
  <c r="AF30" i="9"/>
  <c r="AF31" i="9"/>
  <c r="AF32" i="9"/>
  <c r="AF34" i="9"/>
  <c r="AF5" i="10"/>
  <c r="AF6" i="10"/>
  <c r="AF7" i="10"/>
  <c r="AF8" i="10"/>
  <c r="AF9" i="10"/>
  <c r="AF11" i="10"/>
  <c r="AF12" i="10"/>
  <c r="AF13" i="10"/>
  <c r="AF14" i="10"/>
  <c r="AF15" i="10"/>
  <c r="AF16" i="10"/>
  <c r="AF17" i="10"/>
  <c r="AF19" i="10"/>
  <c r="AF20" i="10"/>
  <c r="AF21" i="10"/>
  <c r="AF22" i="10"/>
  <c r="AF23" i="10"/>
  <c r="AF24" i="10"/>
  <c r="AF25" i="10"/>
  <c r="AF27" i="10"/>
  <c r="AF28" i="10"/>
  <c r="AF29" i="10"/>
  <c r="AF30" i="10"/>
  <c r="AF31" i="10"/>
  <c r="AF32" i="10"/>
  <c r="AF33" i="10"/>
  <c r="AF5" i="11"/>
  <c r="AF6" i="11"/>
  <c r="AF8" i="11"/>
  <c r="AF9" i="11"/>
  <c r="AF10" i="11"/>
  <c r="AF11" i="11"/>
  <c r="AF12" i="11"/>
  <c r="AF13" i="11"/>
  <c r="AF14" i="11"/>
  <c r="AF16" i="11"/>
  <c r="AF17" i="11"/>
  <c r="AF18" i="11"/>
  <c r="AF19" i="11"/>
  <c r="AF20" i="11"/>
  <c r="AF21" i="11"/>
  <c r="AF22" i="11"/>
  <c r="AF24" i="11"/>
  <c r="AF25" i="11"/>
  <c r="AF26" i="11"/>
  <c r="AF27" i="11"/>
  <c r="AF28" i="11"/>
  <c r="AF29" i="11"/>
  <c r="AF30" i="11"/>
  <c r="AF32" i="11"/>
  <c r="AF33" i="11"/>
  <c r="AF38" i="11"/>
  <c r="AF5" i="12"/>
  <c r="AF6" i="12"/>
  <c r="AF7" i="12"/>
  <c r="AF8" i="12"/>
  <c r="AF9" i="12"/>
  <c r="AF10" i="12"/>
  <c r="AF11" i="12"/>
  <c r="AF13" i="12"/>
  <c r="AF14" i="12"/>
  <c r="AF15" i="12"/>
  <c r="AF16" i="12"/>
  <c r="AF17" i="12"/>
  <c r="AF18" i="12"/>
  <c r="AF19" i="12"/>
  <c r="AF21" i="12"/>
  <c r="AF22" i="12"/>
  <c r="AF23" i="12"/>
  <c r="AF24" i="12"/>
  <c r="AF25" i="12"/>
  <c r="AF26" i="12"/>
  <c r="AF27" i="12"/>
  <c r="AF29" i="12"/>
  <c r="AF30" i="12"/>
  <c r="AF31" i="12"/>
  <c r="AF32" i="12"/>
  <c r="AF33" i="12"/>
  <c r="AF35" i="12"/>
  <c r="AF5" i="8"/>
  <c r="AF6" i="8"/>
  <c r="AF7" i="8"/>
  <c r="AF9" i="8"/>
  <c r="AF10" i="8"/>
  <c r="AF11" i="8"/>
  <c r="AF12" i="8"/>
  <c r="AF13" i="8"/>
  <c r="AF14" i="8"/>
  <c r="AF18" i="8"/>
  <c r="AF19" i="8"/>
  <c r="AF20" i="8"/>
  <c r="AF21" i="8"/>
  <c r="AF22" i="8"/>
  <c r="AF23" i="8"/>
  <c r="AF25" i="8"/>
  <c r="AF26" i="8"/>
  <c r="AF27" i="8"/>
  <c r="AF28" i="8"/>
  <c r="AF29" i="8"/>
  <c r="AF30" i="8"/>
  <c r="AF31" i="8"/>
  <c r="AF33" i="8"/>
  <c r="AF34" i="8"/>
  <c r="AF35" i="8"/>
  <c r="AF39" i="8"/>
  <c r="AB30" i="6"/>
  <c r="AB38" i="6"/>
  <c r="AB40" i="6" s="1"/>
  <c r="AB40" i="7"/>
  <c r="AB35" i="7"/>
  <c r="AF40" i="12" l="1"/>
  <c r="AF40" i="8"/>
  <c r="AF39" i="11"/>
  <c r="AB11" i="7" l="1"/>
  <c r="X38" i="6" l="1"/>
  <c r="W38" i="6"/>
  <c r="T38" i="6"/>
  <c r="S38" i="6"/>
  <c r="R38" i="6"/>
  <c r="P38" i="6"/>
  <c r="N38" i="6"/>
  <c r="J38" i="6"/>
  <c r="I38" i="6"/>
  <c r="H38" i="6"/>
  <c r="G38" i="6"/>
  <c r="F38" i="6"/>
  <c r="E38" i="6"/>
  <c r="D38" i="6"/>
  <c r="Z37" i="6"/>
  <c r="Q37" i="6"/>
  <c r="U37" i="6" s="1"/>
  <c r="Y37" i="6" s="1"/>
  <c r="Z34" i="6"/>
  <c r="Q34" i="6"/>
  <c r="U34" i="6" s="1"/>
  <c r="Y34" i="6" s="1"/>
  <c r="Z33" i="6"/>
  <c r="Q33" i="6"/>
  <c r="Z32" i="6"/>
  <c r="Q32" i="6"/>
  <c r="U32" i="6" s="1"/>
  <c r="Y32" i="6" s="1"/>
  <c r="Z31" i="6"/>
  <c r="Q31" i="6"/>
  <c r="X30" i="6"/>
  <c r="W30" i="6"/>
  <c r="T30" i="6"/>
  <c r="S30" i="6"/>
  <c r="R30" i="6"/>
  <c r="P30" i="6"/>
  <c r="O30" i="6"/>
  <c r="N30" i="6"/>
  <c r="J30" i="6"/>
  <c r="I30" i="6"/>
  <c r="H30" i="6"/>
  <c r="G30" i="6"/>
  <c r="F30" i="6"/>
  <c r="E30" i="6"/>
  <c r="D30" i="6"/>
  <c r="C30" i="6"/>
  <c r="V29" i="6"/>
  <c r="Z29" i="6" s="1"/>
  <c r="Q29" i="6"/>
  <c r="U29" i="6" s="1"/>
  <c r="Y29" i="6" s="1"/>
  <c r="V28" i="6"/>
  <c r="Z28" i="6" s="1"/>
  <c r="Q28" i="6"/>
  <c r="K30" i="6"/>
  <c r="V27" i="6"/>
  <c r="Z27" i="6" s="1"/>
  <c r="Q27" i="6"/>
  <c r="U27" i="6" s="1"/>
  <c r="Y27" i="6" s="1"/>
  <c r="V26" i="6"/>
  <c r="Z26" i="6" s="1"/>
  <c r="Q26" i="6"/>
  <c r="U26" i="6" s="1"/>
  <c r="Y26" i="6" s="1"/>
  <c r="V25" i="6"/>
  <c r="Z25" i="6" s="1"/>
  <c r="Q25" i="6"/>
  <c r="U25" i="6" s="1"/>
  <c r="Y25" i="6" s="1"/>
  <c r="V24" i="6"/>
  <c r="Z24" i="6" s="1"/>
  <c r="Q24" i="6"/>
  <c r="U24" i="6" s="1"/>
  <c r="Y24" i="6" s="1"/>
  <c r="V23" i="6"/>
  <c r="Q23" i="6"/>
  <c r="AB22" i="6"/>
  <c r="X22" i="6"/>
  <c r="W22" i="6"/>
  <c r="T22" i="6"/>
  <c r="S22" i="6"/>
  <c r="R22" i="6"/>
  <c r="P22" i="6"/>
  <c r="O22" i="6"/>
  <c r="N22" i="6"/>
  <c r="J22" i="6"/>
  <c r="I22" i="6"/>
  <c r="H22" i="6"/>
  <c r="G22" i="6"/>
  <c r="F22" i="6"/>
  <c r="E22" i="6"/>
  <c r="D22" i="6"/>
  <c r="C22" i="6"/>
  <c r="V21" i="6"/>
  <c r="Z21" i="6" s="1"/>
  <c r="Q21" i="6"/>
  <c r="U21" i="6" s="1"/>
  <c r="Y21" i="6" s="1"/>
  <c r="V20" i="6"/>
  <c r="Z20" i="6" s="1"/>
  <c r="Q20" i="6"/>
  <c r="U20" i="6" s="1"/>
  <c r="Y20" i="6" s="1"/>
  <c r="V19" i="6"/>
  <c r="Z19" i="6" s="1"/>
  <c r="Q19" i="6"/>
  <c r="U19" i="6" s="1"/>
  <c r="Y19" i="6" s="1"/>
  <c r="V18" i="6"/>
  <c r="Z18" i="6" s="1"/>
  <c r="Q18" i="6"/>
  <c r="U18" i="6" s="1"/>
  <c r="Y18" i="6" s="1"/>
  <c r="V17" i="6"/>
  <c r="Z17" i="6" s="1"/>
  <c r="Q17" i="6"/>
  <c r="U17" i="6" s="1"/>
  <c r="Y17" i="6" s="1"/>
  <c r="V16" i="6"/>
  <c r="Z16" i="6" s="1"/>
  <c r="Q16" i="6"/>
  <c r="U16" i="6" s="1"/>
  <c r="Y16" i="6" s="1"/>
  <c r="V15" i="6"/>
  <c r="Z15" i="6" s="1"/>
  <c r="Q15" i="6"/>
  <c r="AB14" i="6"/>
  <c r="X14" i="6"/>
  <c r="W14" i="6"/>
  <c r="T14" i="6"/>
  <c r="S14" i="6"/>
  <c r="R14" i="6"/>
  <c r="P14" i="6"/>
  <c r="O14" i="6"/>
  <c r="N14" i="6"/>
  <c r="J14" i="6"/>
  <c r="I14" i="6"/>
  <c r="H14" i="6"/>
  <c r="G14" i="6"/>
  <c r="F14" i="6"/>
  <c r="E14" i="6"/>
  <c r="D14" i="6"/>
  <c r="C14" i="6"/>
  <c r="B14" i="6"/>
  <c r="B22" i="6" s="1"/>
  <c r="B30" i="6" s="1"/>
  <c r="B38" i="6" s="1"/>
  <c r="B40" i="6" s="1"/>
  <c r="V13" i="6"/>
  <c r="Z13" i="6" s="1"/>
  <c r="Q13" i="6"/>
  <c r="U13" i="6" s="1"/>
  <c r="Y13" i="6" s="1"/>
  <c r="K14" i="6"/>
  <c r="V12" i="6"/>
  <c r="Z12" i="6" s="1"/>
  <c r="Q12" i="6"/>
  <c r="U12" i="6" s="1"/>
  <c r="Y12" i="6" s="1"/>
  <c r="V11" i="6"/>
  <c r="Z11" i="6" s="1"/>
  <c r="Q11" i="6"/>
  <c r="U11" i="6" s="1"/>
  <c r="Y11" i="6" s="1"/>
  <c r="V10" i="6"/>
  <c r="Z10" i="6" s="1"/>
  <c r="U10" i="6"/>
  <c r="Y10" i="6" s="1"/>
  <c r="V9" i="6"/>
  <c r="Z9" i="6" s="1"/>
  <c r="Q9" i="6"/>
  <c r="U9" i="6" s="1"/>
  <c r="Y9" i="6" s="1"/>
  <c r="V8" i="6"/>
  <c r="Z8" i="6" s="1"/>
  <c r="Q8" i="6"/>
  <c r="U8" i="6" s="1"/>
  <c r="Y8" i="6" s="1"/>
  <c r="V7" i="6"/>
  <c r="Z7" i="6" s="1"/>
  <c r="Q7" i="6"/>
  <c r="AB6" i="6"/>
  <c r="X6" i="6"/>
  <c r="W6" i="6"/>
  <c r="T6" i="6"/>
  <c r="S6" i="6"/>
  <c r="R6" i="6"/>
  <c r="P6" i="6"/>
  <c r="O6" i="6"/>
  <c r="N6" i="6"/>
  <c r="K6" i="6"/>
  <c r="J6" i="6"/>
  <c r="I6" i="6"/>
  <c r="I41" i="6" s="1"/>
  <c r="H6" i="6"/>
  <c r="H41" i="6" s="1"/>
  <c r="G6" i="6"/>
  <c r="F6" i="6"/>
  <c r="D6" i="6"/>
  <c r="C6" i="6"/>
  <c r="V5" i="6"/>
  <c r="Z5" i="6" s="1"/>
  <c r="Q5" i="6"/>
  <c r="U5" i="6" s="1"/>
  <c r="Y5" i="6" s="1"/>
  <c r="A7" i="6"/>
  <c r="A8" i="6" s="1"/>
  <c r="A9" i="6" s="1"/>
  <c r="A10" i="6" s="1"/>
  <c r="A11" i="6" s="1"/>
  <c r="A12" i="6" s="1"/>
  <c r="A13" i="6" s="1"/>
  <c r="A15" i="6" s="1"/>
  <c r="A16" i="6" s="1"/>
  <c r="A17" i="6" s="1"/>
  <c r="A18" i="6" s="1"/>
  <c r="A19" i="6" s="1"/>
  <c r="A20" i="6" s="1"/>
  <c r="A21" i="6" s="1"/>
  <c r="A23" i="6" s="1"/>
  <c r="A24" i="6" s="1"/>
  <c r="A25" i="6" s="1"/>
  <c r="A26" i="6" s="1"/>
  <c r="A27" i="6" s="1"/>
  <c r="A28" i="6" s="1"/>
  <c r="A29" i="6" s="1"/>
  <c r="A31" i="6" s="1"/>
  <c r="A32" i="6" s="1"/>
  <c r="A33" i="6" s="1"/>
  <c r="A34" i="6" s="1"/>
  <c r="A35" i="6" s="1"/>
  <c r="A36" i="6" s="1"/>
  <c r="A37" i="6" s="1"/>
  <c r="A39" i="6" s="1"/>
  <c r="D41" i="6" l="1"/>
  <c r="F41" i="6"/>
  <c r="R41" i="6"/>
  <c r="R42" i="6" s="1"/>
  <c r="G41" i="6"/>
  <c r="G42" i="6" s="1"/>
  <c r="O41" i="6"/>
  <c r="O42" i="6" s="1"/>
  <c r="W41" i="6"/>
  <c r="C41" i="6"/>
  <c r="T24" i="15" s="1"/>
  <c r="U24" i="15" s="1"/>
  <c r="T41" i="6"/>
  <c r="N41" i="6"/>
  <c r="P41" i="6"/>
  <c r="P42" i="6" s="1"/>
  <c r="J41" i="6"/>
  <c r="J42" i="6" s="1"/>
  <c r="X41" i="6"/>
  <c r="X42" i="6" s="1"/>
  <c r="U33" i="6"/>
  <c r="Q38" i="6"/>
  <c r="F42" i="6"/>
  <c r="Q30" i="6"/>
  <c r="U23" i="6"/>
  <c r="Y23" i="6" s="1"/>
  <c r="V30" i="6"/>
  <c r="Q22" i="6"/>
  <c r="Q14" i="6"/>
  <c r="I42" i="6"/>
  <c r="U7" i="6"/>
  <c r="U14" i="6" s="1"/>
  <c r="Q6" i="6"/>
  <c r="Z38" i="6"/>
  <c r="Z22" i="6"/>
  <c r="Y6" i="6"/>
  <c r="Z6" i="6"/>
  <c r="Z14" i="6"/>
  <c r="U6" i="6"/>
  <c r="K22" i="6"/>
  <c r="K41" i="6" s="1"/>
  <c r="U28" i="6"/>
  <c r="Y28" i="6" s="1"/>
  <c r="V6" i="6"/>
  <c r="V22" i="6"/>
  <c r="E6" i="6"/>
  <c r="E41" i="6" s="1"/>
  <c r="V38" i="6"/>
  <c r="V14" i="6"/>
  <c r="U15" i="6"/>
  <c r="Z23" i="6"/>
  <c r="Z30" i="6" s="1"/>
  <c r="U31" i="6"/>
  <c r="C44" i="6" l="1"/>
  <c r="V41" i="6"/>
  <c r="Q41" i="6"/>
  <c r="Z41" i="6"/>
  <c r="W43" i="6"/>
  <c r="C43" i="6"/>
  <c r="C42" i="6"/>
  <c r="Y33" i="6"/>
  <c r="G43" i="6"/>
  <c r="Y7" i="6"/>
  <c r="Y14" i="6" s="1"/>
  <c r="W42" i="6"/>
  <c r="S42" i="6"/>
  <c r="T39" i="15"/>
  <c r="U39" i="15" s="1"/>
  <c r="I43" i="6"/>
  <c r="E44" i="6"/>
  <c r="T84" i="15"/>
  <c r="U84" i="15" s="1"/>
  <c r="T42" i="6"/>
  <c r="S44" i="6"/>
  <c r="S43" i="6"/>
  <c r="N42" i="6"/>
  <c r="M44" i="6"/>
  <c r="M43" i="6"/>
  <c r="D42" i="6"/>
  <c r="W44" i="6"/>
  <c r="G44" i="6"/>
  <c r="H42" i="6"/>
  <c r="I44" i="6"/>
  <c r="K42" i="6"/>
  <c r="Y15" i="6"/>
  <c r="Y22" i="6" s="1"/>
  <c r="U22" i="6"/>
  <c r="E43" i="6"/>
  <c r="E42" i="6"/>
  <c r="Y31" i="6"/>
  <c r="U38" i="6"/>
  <c r="Y30" i="6"/>
  <c r="U30" i="6"/>
  <c r="U41" i="6" l="1"/>
  <c r="U44" i="6" s="1"/>
  <c r="Y38" i="6"/>
  <c r="Y41" i="6" s="1"/>
  <c r="T69" i="15"/>
  <c r="U69" i="15" s="1"/>
  <c r="Q42" i="6"/>
  <c r="Q44" i="6"/>
  <c r="Q43" i="6"/>
  <c r="V42" i="6"/>
  <c r="Z42" i="6"/>
  <c r="U42" i="6" l="1"/>
  <c r="U43" i="6"/>
  <c r="Y43" i="6"/>
  <c r="T9" i="15"/>
  <c r="U9" i="15" s="1"/>
  <c r="Y42" i="6"/>
  <c r="Y44" i="6"/>
  <c r="V35" i="8"/>
  <c r="Z35" i="8" s="1"/>
  <c r="C40" i="8" l="1"/>
  <c r="Q39" i="8"/>
  <c r="U39" i="8" s="1"/>
  <c r="Q35" i="8"/>
  <c r="Q34" i="8"/>
  <c r="Q33" i="8"/>
  <c r="Q31" i="8"/>
  <c r="U31" i="8" s="1"/>
  <c r="Q30" i="8"/>
  <c r="U30" i="8" s="1"/>
  <c r="Q29" i="8"/>
  <c r="U29" i="8" s="1"/>
  <c r="Q28" i="8"/>
  <c r="U28" i="8" s="1"/>
  <c r="Q27" i="8"/>
  <c r="U27" i="8" s="1"/>
  <c r="Q26" i="8"/>
  <c r="U26" i="8" s="1"/>
  <c r="Q25" i="8"/>
  <c r="U25" i="8" s="1"/>
  <c r="Q23" i="8"/>
  <c r="U23" i="8" s="1"/>
  <c r="Q22" i="8"/>
  <c r="U22" i="8" s="1"/>
  <c r="Q21" i="8"/>
  <c r="U21" i="8" s="1"/>
  <c r="Q20" i="8"/>
  <c r="U20" i="8" s="1"/>
  <c r="Y20" i="8" s="1"/>
  <c r="Q19" i="8"/>
  <c r="U19" i="8" s="1"/>
  <c r="Q18" i="8"/>
  <c r="U18" i="8" s="1"/>
  <c r="Q17" i="8"/>
  <c r="U17" i="8" s="1"/>
  <c r="Q15" i="8"/>
  <c r="U15" i="8" s="1"/>
  <c r="Q14" i="8"/>
  <c r="U14" i="8" s="1"/>
  <c r="Q13" i="8"/>
  <c r="U13" i="8" s="1"/>
  <c r="Q12" i="8"/>
  <c r="U12" i="8" s="1"/>
  <c r="Q11" i="8"/>
  <c r="U11" i="8" s="1"/>
  <c r="Q10" i="8"/>
  <c r="U10" i="8" s="1"/>
  <c r="Q9" i="8"/>
  <c r="U9" i="8" s="1"/>
  <c r="Q7" i="8"/>
  <c r="U7" i="8" s="1"/>
  <c r="Q6" i="8"/>
  <c r="U6" i="8" s="1"/>
  <c r="Q5" i="8"/>
  <c r="U5" i="8" s="1"/>
  <c r="U35" i="8" l="1"/>
  <c r="Y35" i="8" s="1"/>
  <c r="U34" i="8"/>
  <c r="Y34" i="8" s="1"/>
  <c r="U33" i="8"/>
  <c r="Q40" i="8"/>
  <c r="X35" i="7"/>
  <c r="P35" i="7"/>
  <c r="Q39" i="7"/>
  <c r="Q40" i="7" s="1"/>
  <c r="Q34" i="7"/>
  <c r="Q33" i="7"/>
  <c r="Q32" i="7"/>
  <c r="Q31" i="7"/>
  <c r="Q30" i="7"/>
  <c r="Q29" i="7"/>
  <c r="Q28" i="7"/>
  <c r="Q26" i="7"/>
  <c r="Q25" i="7"/>
  <c r="Q24" i="7"/>
  <c r="Q23" i="7"/>
  <c r="Q22" i="7"/>
  <c r="Q21" i="7"/>
  <c r="Q20" i="7"/>
  <c r="Q18" i="7"/>
  <c r="Q17" i="7"/>
  <c r="Q16" i="7"/>
  <c r="Q15" i="7"/>
  <c r="Q14" i="7"/>
  <c r="Q13" i="7"/>
  <c r="Q12" i="7"/>
  <c r="Q10" i="7"/>
  <c r="U10" i="7" s="1"/>
  <c r="Q9" i="7"/>
  <c r="Q8" i="7"/>
  <c r="Q7" i="7"/>
  <c r="Q6" i="7"/>
  <c r="Q5" i="7"/>
  <c r="U40" i="8" l="1"/>
  <c r="C35" i="7"/>
  <c r="V39" i="7"/>
  <c r="V40" i="7" s="1"/>
  <c r="U39" i="7"/>
  <c r="Y39" i="7" l="1"/>
  <c r="U40" i="7"/>
  <c r="Z39" i="7"/>
  <c r="Z40" i="7" s="1"/>
  <c r="C9" i="5"/>
  <c r="C17" i="5"/>
  <c r="C25" i="5"/>
  <c r="C33" i="5"/>
  <c r="C41" i="5" l="1"/>
  <c r="T23" i="15" s="1"/>
  <c r="U23" i="15" s="1"/>
  <c r="Y5" i="5"/>
  <c r="K17" i="5" l="1"/>
  <c r="K9" i="5"/>
  <c r="AB9" i="5" l="1"/>
  <c r="AB35" i="4" l="1"/>
  <c r="AB27" i="4"/>
  <c r="C39" i="4" l="1"/>
  <c r="M4" i="15" l="1"/>
  <c r="V5" i="9" l="1"/>
  <c r="V6" i="9"/>
  <c r="Y7" i="9"/>
  <c r="V7" i="9"/>
  <c r="V8" i="9"/>
  <c r="V9" i="9"/>
  <c r="V10" i="9"/>
  <c r="V11" i="9"/>
  <c r="W40" i="5"/>
  <c r="X40" i="5"/>
  <c r="T40" i="5"/>
  <c r="T33" i="5"/>
  <c r="T25" i="5"/>
  <c r="T17" i="5"/>
  <c r="T9" i="5"/>
  <c r="V35" i="5"/>
  <c r="Z35" i="5" s="1"/>
  <c r="S40" i="5"/>
  <c r="P40" i="5"/>
  <c r="R40" i="5"/>
  <c r="N40" i="5"/>
  <c r="I40" i="5"/>
  <c r="J40" i="5"/>
  <c r="G40" i="5"/>
  <c r="H40" i="5"/>
  <c r="E40" i="5"/>
  <c r="F40" i="5"/>
  <c r="D40" i="5"/>
  <c r="T41" i="5" l="1"/>
  <c r="Q39" i="5"/>
  <c r="Q35" i="5"/>
  <c r="Q34" i="5"/>
  <c r="Q32" i="5"/>
  <c r="U32" i="5" s="1"/>
  <c r="Q31" i="5"/>
  <c r="U31" i="5" s="1"/>
  <c r="Q30" i="5"/>
  <c r="U30" i="5" s="1"/>
  <c r="Q29" i="5"/>
  <c r="U29" i="5" s="1"/>
  <c r="Q28" i="5"/>
  <c r="U28" i="5" s="1"/>
  <c r="Q27" i="5"/>
  <c r="U27" i="5" s="1"/>
  <c r="Q26" i="5"/>
  <c r="Q24" i="5"/>
  <c r="U24" i="5" s="1"/>
  <c r="Q23" i="5"/>
  <c r="U23" i="5" s="1"/>
  <c r="Q22" i="5"/>
  <c r="U22" i="5" s="1"/>
  <c r="Q21" i="5"/>
  <c r="U21" i="5" s="1"/>
  <c r="Q20" i="5"/>
  <c r="U20" i="5" s="1"/>
  <c r="Q19" i="5"/>
  <c r="U19" i="5" s="1"/>
  <c r="Q18" i="5"/>
  <c r="U18" i="5" s="1"/>
  <c r="Q16" i="5"/>
  <c r="U16" i="5" s="1"/>
  <c r="Q15" i="5"/>
  <c r="U15" i="5" s="1"/>
  <c r="Q14" i="5"/>
  <c r="U14" i="5" s="1"/>
  <c r="Q13" i="5"/>
  <c r="U13" i="5" s="1"/>
  <c r="Y13" i="5" s="1"/>
  <c r="Q12" i="5"/>
  <c r="U12" i="5" s="1"/>
  <c r="Q11" i="5"/>
  <c r="U11" i="5" s="1"/>
  <c r="Q10" i="5"/>
  <c r="U10" i="5" s="1"/>
  <c r="P33" i="5"/>
  <c r="R33" i="5"/>
  <c r="P25" i="5"/>
  <c r="R25" i="5"/>
  <c r="P17" i="5"/>
  <c r="R17" i="5"/>
  <c r="P9" i="5"/>
  <c r="U34" i="5" l="1"/>
  <c r="U26" i="5"/>
  <c r="Y26" i="5" s="1"/>
  <c r="U35" i="5"/>
  <c r="Y35" i="5" s="1"/>
  <c r="U39" i="5"/>
  <c r="Y39" i="5" s="1"/>
  <c r="Q40" i="5"/>
  <c r="Q17" i="5"/>
  <c r="P41" i="5"/>
  <c r="Q9" i="5"/>
  <c r="Q33" i="5"/>
  <c r="Q25" i="5"/>
  <c r="U40" i="5" l="1"/>
  <c r="Y34" i="5"/>
  <c r="Q41" i="5"/>
  <c r="T68" i="15" l="1"/>
  <c r="U68" i="15" s="1"/>
  <c r="Q68" i="15"/>
  <c r="M10" i="13"/>
  <c r="U34" i="3" l="1"/>
  <c r="U32" i="3"/>
  <c r="U30" i="3"/>
  <c r="U29" i="3"/>
  <c r="U28" i="3"/>
  <c r="U27" i="3"/>
  <c r="U26" i="3"/>
  <c r="U25" i="3"/>
  <c r="U24" i="3"/>
  <c r="U22" i="3"/>
  <c r="U21" i="3"/>
  <c r="U20" i="3"/>
  <c r="U18" i="3"/>
  <c r="U16" i="3"/>
  <c r="U14" i="3"/>
  <c r="U13" i="3"/>
  <c r="U12" i="3"/>
  <c r="U11" i="3"/>
  <c r="S15" i="3" l="1"/>
  <c r="S23" i="3"/>
  <c r="S31" i="3"/>
  <c r="P39" i="4" l="1"/>
  <c r="P27" i="4"/>
  <c r="Q39" i="4" l="1"/>
  <c r="Q35" i="4"/>
  <c r="Q27" i="4"/>
  <c r="P40" i="4"/>
  <c r="Q19" i="4"/>
  <c r="Q40" i="4" l="1"/>
  <c r="T67" i="15" s="1"/>
  <c r="U67" i="15" s="1"/>
  <c r="P31" i="3"/>
  <c r="Q67" i="15" l="1"/>
  <c r="M9" i="13"/>
  <c r="K15" i="3" l="1"/>
  <c r="P7" i="3" l="1"/>
  <c r="R31" i="3" l="1"/>
  <c r="R23" i="3"/>
  <c r="R15" i="3"/>
  <c r="R42" i="3" l="1"/>
  <c r="O7" i="3"/>
  <c r="V36" i="3"/>
  <c r="Z36" i="3" s="1"/>
  <c r="V35" i="3"/>
  <c r="Z35" i="3" s="1"/>
  <c r="V34" i="3"/>
  <c r="Z34" i="3" s="1"/>
  <c r="V33" i="3"/>
  <c r="V32" i="3"/>
  <c r="V30" i="3"/>
  <c r="V29" i="3"/>
  <c r="V28" i="3"/>
  <c r="V27" i="3"/>
  <c r="V26" i="3"/>
  <c r="V25" i="3"/>
  <c r="V24" i="3"/>
  <c r="V22" i="3"/>
  <c r="V21" i="3"/>
  <c r="V20" i="3"/>
  <c r="V19" i="3"/>
  <c r="V18" i="3"/>
  <c r="V17" i="3"/>
  <c r="V16" i="3"/>
  <c r="V14" i="3"/>
  <c r="V13" i="3"/>
  <c r="V12" i="3"/>
  <c r="V11" i="3"/>
  <c r="V10" i="3"/>
  <c r="V9" i="3"/>
  <c r="V8" i="3"/>
  <c r="V6" i="3"/>
  <c r="V5" i="3"/>
  <c r="V39" i="3" l="1"/>
  <c r="O31" i="3"/>
  <c r="P23" i="3"/>
  <c r="O23" i="3"/>
  <c r="P42" i="3"/>
  <c r="O15" i="3"/>
  <c r="O42" i="3" s="1"/>
  <c r="U35" i="3"/>
  <c r="U36" i="3"/>
  <c r="Y36" i="3" s="1"/>
  <c r="U5" i="3"/>
  <c r="U6" i="3"/>
  <c r="U10" i="3"/>
  <c r="U17" i="3"/>
  <c r="U19" i="3"/>
  <c r="U33" i="3" l="1"/>
  <c r="U39" i="3" s="1"/>
  <c r="Y35" i="3"/>
  <c r="Q31" i="3"/>
  <c r="Q7" i="3"/>
  <c r="Q23" i="3"/>
  <c r="Q15" i="3"/>
  <c r="U9" i="3"/>
  <c r="U8" i="3"/>
  <c r="Q42" i="3" l="1"/>
  <c r="T66" i="15" s="1"/>
  <c r="U66" i="15" s="1"/>
  <c r="Q66" i="15"/>
  <c r="U7" i="3"/>
  <c r="U40" i="1"/>
  <c r="R40" i="1"/>
  <c r="R18" i="1"/>
  <c r="R10" i="1"/>
  <c r="Q40" i="1"/>
  <c r="Q34" i="1"/>
  <c r="Q26" i="1"/>
  <c r="Q18" i="1"/>
  <c r="Q10" i="1"/>
  <c r="S39" i="1"/>
  <c r="W39" i="1" s="1"/>
  <c r="S35" i="1"/>
  <c r="S33" i="1"/>
  <c r="W33" i="1" s="1"/>
  <c r="S32" i="1"/>
  <c r="W32" i="1" s="1"/>
  <c r="S31" i="1"/>
  <c r="W31" i="1" s="1"/>
  <c r="W30" i="1"/>
  <c r="S29" i="1"/>
  <c r="W29" i="1" s="1"/>
  <c r="S28" i="1"/>
  <c r="W28" i="1" s="1"/>
  <c r="S27" i="1"/>
  <c r="W27" i="1" s="1"/>
  <c r="S25" i="1"/>
  <c r="W25" i="1" s="1"/>
  <c r="S24" i="1"/>
  <c r="W24" i="1" s="1"/>
  <c r="S23" i="1"/>
  <c r="W23" i="1" s="1"/>
  <c r="S22" i="1"/>
  <c r="W22" i="1" s="1"/>
  <c r="S21" i="1"/>
  <c r="W21" i="1" s="1"/>
  <c r="S20" i="1"/>
  <c r="W20" i="1" s="1"/>
  <c r="S19" i="1"/>
  <c r="W19" i="1" s="1"/>
  <c r="S17" i="1"/>
  <c r="W17" i="1" s="1"/>
  <c r="S16" i="1"/>
  <c r="W16" i="1" s="1"/>
  <c r="S15" i="1"/>
  <c r="W15" i="1" s="1"/>
  <c r="S14" i="1"/>
  <c r="W14" i="1" s="1"/>
  <c r="S13" i="1"/>
  <c r="W13" i="1" s="1"/>
  <c r="V36" i="2"/>
  <c r="V32" i="2"/>
  <c r="V30" i="2"/>
  <c r="V29" i="2"/>
  <c r="V28" i="2"/>
  <c r="V27" i="2"/>
  <c r="V26" i="2"/>
  <c r="V25" i="2"/>
  <c r="V24" i="2"/>
  <c r="V22" i="2"/>
  <c r="V21" i="2"/>
  <c r="V20" i="2"/>
  <c r="V19" i="2"/>
  <c r="V18" i="2"/>
  <c r="V17" i="2"/>
  <c r="V16" i="2"/>
  <c r="V14" i="2"/>
  <c r="V13" i="2"/>
  <c r="V12" i="2"/>
  <c r="V11" i="2"/>
  <c r="V10" i="2"/>
  <c r="V9" i="2"/>
  <c r="V8" i="2"/>
  <c r="V6" i="2"/>
  <c r="Q45" i="3" l="1"/>
  <c r="Q41" i="1"/>
  <c r="S40" i="1"/>
  <c r="W35" i="1"/>
  <c r="W40" i="1" s="1"/>
  <c r="R41" i="1"/>
  <c r="S34" i="1"/>
  <c r="W26" i="1"/>
  <c r="W34" i="1"/>
  <c r="S26" i="1"/>
  <c r="X37" i="2" l="1"/>
  <c r="W37" i="2"/>
  <c r="V37" i="2"/>
  <c r="T37" i="2"/>
  <c r="S37" i="2"/>
  <c r="R37" i="2"/>
  <c r="P37" i="2"/>
  <c r="O37" i="2"/>
  <c r="N37" i="2"/>
  <c r="I37" i="2"/>
  <c r="H37" i="2"/>
  <c r="G37" i="2"/>
  <c r="F37" i="2"/>
  <c r="E37" i="2"/>
  <c r="D37" i="2"/>
  <c r="Z32" i="2"/>
  <c r="AB31" i="2"/>
  <c r="X31" i="2"/>
  <c r="W31" i="2"/>
  <c r="V31" i="2"/>
  <c r="T31" i="2"/>
  <c r="S31" i="2"/>
  <c r="R31" i="2"/>
  <c r="P31" i="2"/>
  <c r="O31" i="2"/>
  <c r="N31" i="2"/>
  <c r="K31" i="2"/>
  <c r="J31" i="2"/>
  <c r="I31" i="2"/>
  <c r="H31" i="2"/>
  <c r="G31" i="2"/>
  <c r="F31" i="2"/>
  <c r="E31" i="2"/>
  <c r="D31" i="2"/>
  <c r="C31" i="2"/>
  <c r="R23" i="2"/>
  <c r="P23" i="2"/>
  <c r="O23" i="2"/>
  <c r="R15" i="2"/>
  <c r="P15" i="2"/>
  <c r="O15" i="2"/>
  <c r="R7" i="2"/>
  <c r="P7" i="2"/>
  <c r="O7" i="2"/>
  <c r="U31" i="2" l="1"/>
  <c r="Q31" i="2"/>
  <c r="Q15" i="2"/>
  <c r="O38" i="2"/>
  <c r="P38" i="2"/>
  <c r="Q7" i="2"/>
  <c r="R38" i="2"/>
  <c r="N7" i="13" s="1"/>
  <c r="Q23" i="2"/>
  <c r="Z40" i="1"/>
  <c r="Y40" i="1"/>
  <c r="T40" i="1"/>
  <c r="O39" i="2" l="1"/>
  <c r="Y32" i="2"/>
  <c r="Q38" i="2"/>
  <c r="T65" i="15" s="1"/>
  <c r="U65" i="15" s="1"/>
  <c r="R39" i="2"/>
  <c r="X40" i="1"/>
  <c r="T34" i="1"/>
  <c r="T26" i="1"/>
  <c r="T18" i="1"/>
  <c r="W12" i="1"/>
  <c r="S11" i="1"/>
  <c r="W11" i="1" s="1"/>
  <c r="T10" i="1"/>
  <c r="S9" i="1"/>
  <c r="W9" i="1" s="1"/>
  <c r="S8" i="1"/>
  <c r="W8" i="1" s="1"/>
  <c r="S7" i="1"/>
  <c r="W7" i="1" s="1"/>
  <c r="S6" i="1"/>
  <c r="W6" i="1" s="1"/>
  <c r="S5" i="1"/>
  <c r="W5" i="1" s="1"/>
  <c r="U10" i="1"/>
  <c r="V10" i="1"/>
  <c r="U18" i="1"/>
  <c r="V18" i="1"/>
  <c r="U26" i="1"/>
  <c r="V26" i="1"/>
  <c r="U34" i="1"/>
  <c r="V34" i="1"/>
  <c r="V40" i="1"/>
  <c r="L40" i="1"/>
  <c r="G40" i="1"/>
  <c r="F40" i="1"/>
  <c r="M7" i="13" l="1"/>
  <c r="Q65" i="15"/>
  <c r="U41" i="1"/>
  <c r="T34" i="15" s="1"/>
  <c r="U34" i="15" s="1"/>
  <c r="V41" i="1"/>
  <c r="T41" i="1"/>
  <c r="N6" i="13" s="1"/>
  <c r="S18" i="1"/>
  <c r="W18" i="1"/>
  <c r="AA6" i="1"/>
  <c r="S10" i="1"/>
  <c r="AB35" i="1"/>
  <c r="R40" i="2"/>
  <c r="Q41" i="2"/>
  <c r="V42" i="1"/>
  <c r="AA35" i="1"/>
  <c r="S41" i="1" l="1"/>
  <c r="T64" i="15" s="1"/>
  <c r="U64" i="15" s="1"/>
  <c r="U44" i="1"/>
  <c r="U43" i="1"/>
  <c r="Q42" i="1"/>
  <c r="Q43" i="1"/>
  <c r="T42" i="1"/>
  <c r="U42" i="1"/>
  <c r="S44" i="1" l="1"/>
  <c r="M6" i="13"/>
  <c r="T43" i="1"/>
  <c r="J18" i="14" l="1"/>
  <c r="K19" i="14" l="1"/>
  <c r="O20" i="12"/>
  <c r="O12" i="12"/>
  <c r="P12" i="12"/>
  <c r="R31" i="11"/>
  <c r="P7" i="11"/>
  <c r="O7" i="11"/>
  <c r="O40" i="11" s="1"/>
  <c r="D36" i="12"/>
  <c r="Y26" i="12"/>
  <c r="Y6" i="12"/>
  <c r="P36" i="12"/>
  <c r="P28" i="12"/>
  <c r="P20" i="12"/>
  <c r="C36" i="12"/>
  <c r="D28" i="12"/>
  <c r="E28" i="12"/>
  <c r="F28" i="12"/>
  <c r="G28" i="12"/>
  <c r="H28" i="12"/>
  <c r="J28" i="12"/>
  <c r="K28" i="12"/>
  <c r="N28" i="12"/>
  <c r="R28" i="12"/>
  <c r="S28" i="12"/>
  <c r="T28" i="12"/>
  <c r="C28" i="12"/>
  <c r="D20" i="12"/>
  <c r="E20" i="12"/>
  <c r="F20" i="12"/>
  <c r="G20" i="12"/>
  <c r="H20" i="12"/>
  <c r="J20" i="12"/>
  <c r="K20" i="12"/>
  <c r="N20" i="12"/>
  <c r="R20" i="12"/>
  <c r="S20" i="12"/>
  <c r="T20" i="12"/>
  <c r="C20" i="12"/>
  <c r="D12" i="12"/>
  <c r="E12" i="12"/>
  <c r="F12" i="12"/>
  <c r="G12" i="12"/>
  <c r="H12" i="12"/>
  <c r="J12" i="12"/>
  <c r="K12" i="12"/>
  <c r="N12" i="12"/>
  <c r="R12" i="12"/>
  <c r="S12" i="12"/>
  <c r="T12" i="12"/>
  <c r="C12" i="12"/>
  <c r="D7" i="11"/>
  <c r="D41" i="12" l="1"/>
  <c r="P41" i="12"/>
  <c r="C41" i="12"/>
  <c r="P42" i="12"/>
  <c r="T30" i="15"/>
  <c r="U30" i="15" s="1"/>
  <c r="Q36" i="12"/>
  <c r="Q20" i="12"/>
  <c r="Q41" i="12" s="1"/>
  <c r="T75" i="15" l="1"/>
  <c r="U75" i="15" s="1"/>
  <c r="Q42" i="12" l="1"/>
  <c r="M17" i="13"/>
  <c r="Q75" i="15"/>
  <c r="V38" i="11"/>
  <c r="V33" i="11"/>
  <c r="Z33" i="11" s="1"/>
  <c r="V32" i="11"/>
  <c r="V30" i="11"/>
  <c r="V29" i="11"/>
  <c r="V28" i="11"/>
  <c r="V27" i="11"/>
  <c r="V26" i="11"/>
  <c r="V25" i="11"/>
  <c r="V24" i="11"/>
  <c r="V22" i="11"/>
  <c r="V21" i="11"/>
  <c r="V20" i="11"/>
  <c r="V19" i="11"/>
  <c r="V18" i="11"/>
  <c r="V17" i="11"/>
  <c r="V16" i="11"/>
  <c r="V14" i="11"/>
  <c r="V13" i="11"/>
  <c r="V12" i="11"/>
  <c r="V11" i="11"/>
  <c r="V10" i="11"/>
  <c r="V9" i="11"/>
  <c r="V8" i="11"/>
  <c r="V5" i="11"/>
  <c r="V6" i="11"/>
  <c r="D39" i="11"/>
  <c r="H39" i="11"/>
  <c r="R39" i="11"/>
  <c r="T39" i="11"/>
  <c r="S31" i="11"/>
  <c r="T31" i="11"/>
  <c r="S23" i="11"/>
  <c r="T23" i="11"/>
  <c r="T15" i="11"/>
  <c r="S7" i="11"/>
  <c r="T7" i="11"/>
  <c r="D15" i="11"/>
  <c r="E15" i="11"/>
  <c r="F15" i="11"/>
  <c r="G15" i="11"/>
  <c r="H15" i="11"/>
  <c r="I15" i="11"/>
  <c r="J15" i="11"/>
  <c r="K15" i="11"/>
  <c r="N15" i="11"/>
  <c r="D23" i="11"/>
  <c r="E23" i="11"/>
  <c r="F23" i="11"/>
  <c r="G23" i="11"/>
  <c r="H23" i="11"/>
  <c r="I23" i="11"/>
  <c r="J23" i="11"/>
  <c r="K23" i="11"/>
  <c r="N23" i="11"/>
  <c r="E39" i="11"/>
  <c r="G39" i="11"/>
  <c r="I39" i="11"/>
  <c r="P40" i="11"/>
  <c r="D31" i="11"/>
  <c r="E31" i="11"/>
  <c r="F31" i="11"/>
  <c r="G31" i="11"/>
  <c r="H31" i="11"/>
  <c r="I31" i="11"/>
  <c r="J31" i="11"/>
  <c r="K31" i="11"/>
  <c r="N31" i="11"/>
  <c r="C31" i="11"/>
  <c r="C23" i="11"/>
  <c r="C15" i="11"/>
  <c r="E7" i="11"/>
  <c r="F7" i="11"/>
  <c r="G7" i="11"/>
  <c r="H7" i="11"/>
  <c r="I7" i="11"/>
  <c r="J7" i="11"/>
  <c r="N7" i="11"/>
  <c r="C7" i="11"/>
  <c r="Y33" i="11"/>
  <c r="R15" i="11"/>
  <c r="R23" i="11"/>
  <c r="R7" i="11"/>
  <c r="K40" i="11" l="1"/>
  <c r="J40" i="11"/>
  <c r="T40" i="11"/>
  <c r="C40" i="11"/>
  <c r="T29" i="15" s="1"/>
  <c r="U29" i="15" s="1"/>
  <c r="N40" i="11"/>
  <c r="V39" i="11"/>
  <c r="V7" i="11"/>
  <c r="R40" i="11"/>
  <c r="N16" i="13" s="1"/>
  <c r="V15" i="11"/>
  <c r="R41" i="11" l="1"/>
  <c r="E34" i="10"/>
  <c r="O34" i="10" l="1"/>
  <c r="P34" i="10"/>
  <c r="R34" i="10"/>
  <c r="R26" i="10"/>
  <c r="R18" i="10"/>
  <c r="R10" i="10"/>
  <c r="V39" i="10"/>
  <c r="S26" i="10"/>
  <c r="T26" i="10"/>
  <c r="E26" i="10"/>
  <c r="F26" i="10"/>
  <c r="G26" i="10"/>
  <c r="H26" i="10"/>
  <c r="I26" i="10"/>
  <c r="J26" i="10"/>
  <c r="K26" i="10"/>
  <c r="N26" i="10"/>
  <c r="D26" i="10"/>
  <c r="C26" i="10"/>
  <c r="T18" i="10"/>
  <c r="E18" i="10"/>
  <c r="F18" i="10"/>
  <c r="G18" i="10"/>
  <c r="H18" i="10"/>
  <c r="I18" i="10"/>
  <c r="J18" i="10"/>
  <c r="K18" i="10"/>
  <c r="N18" i="10"/>
  <c r="D18" i="10"/>
  <c r="C18" i="10"/>
  <c r="T10" i="10"/>
  <c r="S10" i="10"/>
  <c r="G10" i="10"/>
  <c r="H10" i="10"/>
  <c r="I10" i="10"/>
  <c r="J10" i="10"/>
  <c r="K10" i="10"/>
  <c r="N10" i="10"/>
  <c r="E10" i="10"/>
  <c r="F10" i="10"/>
  <c r="D10" i="10"/>
  <c r="C10" i="10"/>
  <c r="R41" i="10" l="1"/>
  <c r="E41" i="10"/>
  <c r="T88" i="15" s="1"/>
  <c r="U88" i="15" s="1"/>
  <c r="Y39" i="10"/>
  <c r="Y40" i="10" s="1"/>
  <c r="U40" i="10"/>
  <c r="Z39" i="10"/>
  <c r="Z40" i="10" s="1"/>
  <c r="V40" i="10"/>
  <c r="Q34" i="10"/>
  <c r="E15" i="13" l="1"/>
  <c r="N15" i="13"/>
  <c r="V29" i="10"/>
  <c r="V33" i="10"/>
  <c r="V32" i="10"/>
  <c r="V31" i="10"/>
  <c r="V30" i="10"/>
  <c r="V28" i="10"/>
  <c r="V27" i="10"/>
  <c r="V25" i="10"/>
  <c r="V24" i="10"/>
  <c r="V23" i="10"/>
  <c r="V22" i="10"/>
  <c r="V21" i="10"/>
  <c r="V20" i="10"/>
  <c r="V19" i="10"/>
  <c r="V17" i="10"/>
  <c r="V16" i="10"/>
  <c r="V15" i="10"/>
  <c r="V14" i="10"/>
  <c r="V13" i="10"/>
  <c r="V12" i="10"/>
  <c r="V11" i="10"/>
  <c r="V9" i="10"/>
  <c r="U9" i="10"/>
  <c r="V8" i="10"/>
  <c r="U8" i="10"/>
  <c r="V7" i="10"/>
  <c r="V6" i="10"/>
  <c r="V5" i="10"/>
  <c r="O18" i="10"/>
  <c r="P10" i="10"/>
  <c r="O10" i="10"/>
  <c r="S34" i="10"/>
  <c r="S41" i="10" s="1"/>
  <c r="T43" i="15" s="1"/>
  <c r="U43" i="15" s="1"/>
  <c r="T34" i="10"/>
  <c r="T41" i="10" s="1"/>
  <c r="O41" i="10" l="1"/>
  <c r="P41" i="10"/>
  <c r="P42" i="10" s="1"/>
  <c r="O15" i="13"/>
  <c r="R42" i="10"/>
  <c r="Q10" i="10"/>
  <c r="Q18" i="10"/>
  <c r="S42" i="10"/>
  <c r="Q41" i="10" l="1"/>
  <c r="T73" i="15"/>
  <c r="U73" i="15" s="1"/>
  <c r="Q43" i="15"/>
  <c r="O42" i="10"/>
  <c r="T42" i="10"/>
  <c r="P15" i="13"/>
  <c r="S44" i="10"/>
  <c r="S43" i="10"/>
  <c r="Q73" i="15" l="1"/>
  <c r="M15" i="13"/>
  <c r="Q44" i="10"/>
  <c r="Q42" i="10"/>
  <c r="Q43" i="10"/>
  <c r="Z34" i="9"/>
  <c r="Y34" i="9"/>
  <c r="R28" i="9"/>
  <c r="P28" i="9"/>
  <c r="O28" i="9"/>
  <c r="R20" i="9"/>
  <c r="P20" i="9"/>
  <c r="O20" i="9"/>
  <c r="R12" i="9"/>
  <c r="P12" i="9"/>
  <c r="O12" i="9"/>
  <c r="O40" i="9" s="1"/>
  <c r="R40" i="9" l="1"/>
  <c r="N14" i="13"/>
  <c r="V36" i="9"/>
  <c r="Q12" i="9"/>
  <c r="Q20" i="9"/>
  <c r="P27" i="7"/>
  <c r="W35" i="7"/>
  <c r="O35" i="7"/>
  <c r="O27" i="7"/>
  <c r="O19" i="7"/>
  <c r="O11" i="7"/>
  <c r="T72" i="15" l="1"/>
  <c r="U72" i="15" s="1"/>
  <c r="P41" i="7"/>
  <c r="O41" i="7"/>
  <c r="P32" i="8"/>
  <c r="V34" i="8"/>
  <c r="Z34" i="8" s="1"/>
  <c r="R40" i="8"/>
  <c r="Q42" i="9" l="1"/>
  <c r="Q43" i="9"/>
  <c r="R41" i="9"/>
  <c r="Q72" i="15"/>
  <c r="M14" i="13"/>
  <c r="R32" i="8"/>
  <c r="R24" i="8"/>
  <c r="R16" i="8"/>
  <c r="R8" i="8"/>
  <c r="P24" i="8"/>
  <c r="O24" i="8"/>
  <c r="O32" i="8"/>
  <c r="Y31" i="8"/>
  <c r="Y22" i="8"/>
  <c r="O16" i="8"/>
  <c r="Y10" i="8"/>
  <c r="Y11" i="8"/>
  <c r="Y12" i="8"/>
  <c r="Y13" i="8"/>
  <c r="Y9" i="8"/>
  <c r="Y5" i="8"/>
  <c r="Y7" i="8"/>
  <c r="O8" i="8"/>
  <c r="P8" i="8"/>
  <c r="N32" i="8"/>
  <c r="Y39" i="8" l="1"/>
  <c r="P41" i="8"/>
  <c r="P42" i="8" s="1"/>
  <c r="Y33" i="8"/>
  <c r="Q32" i="8"/>
  <c r="R41" i="8"/>
  <c r="Q24" i="8"/>
  <c r="O41" i="8"/>
  <c r="Q16" i="8"/>
  <c r="Q8" i="8"/>
  <c r="V29" i="7"/>
  <c r="V30" i="7"/>
  <c r="V31" i="7"/>
  <c r="V32" i="7"/>
  <c r="V33" i="7"/>
  <c r="Z33" i="7" s="1"/>
  <c r="V34" i="7"/>
  <c r="V28" i="7"/>
  <c r="V21" i="7"/>
  <c r="V22" i="7"/>
  <c r="V23" i="7"/>
  <c r="V24" i="7"/>
  <c r="V25" i="7"/>
  <c r="V26" i="7"/>
  <c r="V20" i="7"/>
  <c r="V13" i="7"/>
  <c r="V14" i="7"/>
  <c r="V15" i="7"/>
  <c r="V16" i="7"/>
  <c r="V17" i="7"/>
  <c r="V18" i="7"/>
  <c r="V12" i="7"/>
  <c r="V5" i="7"/>
  <c r="V6" i="7"/>
  <c r="V7" i="7"/>
  <c r="V8" i="7"/>
  <c r="V9" i="7"/>
  <c r="V10" i="7"/>
  <c r="S11" i="7"/>
  <c r="U30" i="7"/>
  <c r="U31" i="7"/>
  <c r="U32" i="7"/>
  <c r="Y32" i="7" s="1"/>
  <c r="U33" i="7"/>
  <c r="Y33" i="7" s="1"/>
  <c r="U34" i="7"/>
  <c r="U26" i="7"/>
  <c r="U25" i="7"/>
  <c r="U24" i="7"/>
  <c r="U23" i="7"/>
  <c r="U22" i="7"/>
  <c r="U13" i="7"/>
  <c r="U14" i="7"/>
  <c r="U15" i="7"/>
  <c r="U17" i="7"/>
  <c r="U18" i="7"/>
  <c r="U6" i="7"/>
  <c r="U7" i="7"/>
  <c r="U8" i="7"/>
  <c r="U9" i="7"/>
  <c r="R35" i="7"/>
  <c r="R27" i="7"/>
  <c r="R19" i="7"/>
  <c r="R11" i="7"/>
  <c r="T11" i="7"/>
  <c r="S19" i="7"/>
  <c r="T19" i="7"/>
  <c r="S27" i="7"/>
  <c r="T27" i="7"/>
  <c r="S35" i="7"/>
  <c r="T35" i="7"/>
  <c r="T41" i="7" l="1"/>
  <c r="S41" i="7"/>
  <c r="R41" i="7"/>
  <c r="N12" i="13" s="1"/>
  <c r="V35" i="7"/>
  <c r="N13" i="13"/>
  <c r="R42" i="8"/>
  <c r="U28" i="7"/>
  <c r="Q35" i="7"/>
  <c r="U12" i="7"/>
  <c r="Q19" i="7"/>
  <c r="Q11" i="7"/>
  <c r="Q41" i="8"/>
  <c r="O42" i="8"/>
  <c r="Q27" i="7"/>
  <c r="U20" i="7"/>
  <c r="U16" i="7"/>
  <c r="T40" i="15" l="1"/>
  <c r="U40" i="15" s="1"/>
  <c r="S44" i="7"/>
  <c r="Q44" i="8"/>
  <c r="T71" i="15"/>
  <c r="U71" i="15" s="1"/>
  <c r="Q41" i="7"/>
  <c r="O12" i="13"/>
  <c r="M13" i="13"/>
  <c r="T42" i="7"/>
  <c r="P12" i="13"/>
  <c r="R43" i="8"/>
  <c r="Q42" i="8"/>
  <c r="S43" i="7"/>
  <c r="S42" i="7"/>
  <c r="T70" i="15" l="1"/>
  <c r="U70" i="15" s="1"/>
  <c r="Q44" i="7"/>
  <c r="M12" i="13"/>
  <c r="T76" i="15"/>
  <c r="U76" i="15" s="1"/>
  <c r="Q71" i="15"/>
  <c r="Q40" i="15"/>
  <c r="R43" i="7"/>
  <c r="V34" i="5"/>
  <c r="Z34" i="5" s="1"/>
  <c r="Q70" i="15" l="1"/>
  <c r="V38" i="4"/>
  <c r="V36" i="4"/>
  <c r="V34" i="4"/>
  <c r="V33" i="4"/>
  <c r="V32" i="4"/>
  <c r="V31" i="4"/>
  <c r="V30" i="4"/>
  <c r="V29" i="4"/>
  <c r="V28" i="4"/>
  <c r="V26" i="4"/>
  <c r="V25" i="4"/>
  <c r="V24" i="4"/>
  <c r="V23" i="4"/>
  <c r="V22" i="4"/>
  <c r="V21" i="4"/>
  <c r="V20" i="4"/>
  <c r="V18" i="4"/>
  <c r="V17" i="4"/>
  <c r="V16" i="4"/>
  <c r="V15" i="4"/>
  <c r="V14" i="4"/>
  <c r="V13" i="4"/>
  <c r="V35" i="4" l="1"/>
  <c r="AB39" i="3"/>
  <c r="Y37" i="2"/>
  <c r="Z36" i="2"/>
  <c r="Z37" i="2" s="1"/>
  <c r="AD34" i="1"/>
  <c r="Z34" i="1"/>
  <c r="Y34" i="1"/>
  <c r="L34" i="1"/>
  <c r="H34" i="1"/>
  <c r="G34" i="1"/>
  <c r="F34" i="1"/>
  <c r="E34" i="1"/>
  <c r="D34" i="1"/>
  <c r="D41" i="1" s="1"/>
  <c r="C34" i="1"/>
  <c r="AA39" i="1" l="1"/>
  <c r="AA40" i="1" s="1"/>
  <c r="AB39" i="1"/>
  <c r="AB40" i="1" s="1"/>
  <c r="I80" i="15"/>
  <c r="L91" i="15" l="1"/>
  <c r="J91" i="15"/>
  <c r="H91" i="15"/>
  <c r="F91" i="15"/>
  <c r="D91" i="15"/>
  <c r="G91" i="15" s="1"/>
  <c r="C91" i="15"/>
  <c r="E91" i="15" s="1"/>
  <c r="M90" i="15"/>
  <c r="K90" i="15"/>
  <c r="I90" i="15"/>
  <c r="G90" i="15"/>
  <c r="E90" i="15"/>
  <c r="M89" i="15"/>
  <c r="K89" i="15"/>
  <c r="I89" i="15"/>
  <c r="G89" i="15"/>
  <c r="E89" i="15"/>
  <c r="M88" i="15"/>
  <c r="K88" i="15"/>
  <c r="I88" i="15"/>
  <c r="G88" i="15"/>
  <c r="E88" i="15"/>
  <c r="M87" i="15"/>
  <c r="K87" i="15"/>
  <c r="I87" i="15"/>
  <c r="G87" i="15"/>
  <c r="E87" i="15"/>
  <c r="M86" i="15"/>
  <c r="K86" i="15"/>
  <c r="I86" i="15"/>
  <c r="G86" i="15"/>
  <c r="E86" i="15"/>
  <c r="M85" i="15"/>
  <c r="K85" i="15"/>
  <c r="I85" i="15"/>
  <c r="G85" i="15"/>
  <c r="E85" i="15"/>
  <c r="M84" i="15"/>
  <c r="K84" i="15"/>
  <c r="I84" i="15"/>
  <c r="G84" i="15"/>
  <c r="E84" i="15"/>
  <c r="M83" i="15"/>
  <c r="K83" i="15"/>
  <c r="I83" i="15"/>
  <c r="G83" i="15"/>
  <c r="E83" i="15"/>
  <c r="M82" i="15"/>
  <c r="K82" i="15"/>
  <c r="I82" i="15"/>
  <c r="G82" i="15"/>
  <c r="E82" i="15"/>
  <c r="M81" i="15"/>
  <c r="K81" i="15"/>
  <c r="I81" i="15"/>
  <c r="G81" i="15"/>
  <c r="E81" i="15"/>
  <c r="M80" i="15"/>
  <c r="K80" i="15"/>
  <c r="G80" i="15"/>
  <c r="E80" i="15"/>
  <c r="M79" i="15"/>
  <c r="K79" i="15"/>
  <c r="I79" i="15"/>
  <c r="G79" i="15"/>
  <c r="E79" i="15"/>
  <c r="I91" i="15" l="1"/>
  <c r="M91" i="15"/>
  <c r="K91" i="15"/>
  <c r="K35" i="7" l="1"/>
  <c r="N35" i="7"/>
  <c r="I35" i="7"/>
  <c r="J35" i="7"/>
  <c r="G35" i="7"/>
  <c r="H35" i="7"/>
  <c r="E35" i="7"/>
  <c r="F35" i="7"/>
  <c r="D35" i="7"/>
  <c r="AF35" i="7" l="1"/>
  <c r="Y40" i="5"/>
  <c r="V39" i="5"/>
  <c r="Z39" i="5" l="1"/>
  <c r="J17" i="14" l="1"/>
  <c r="K18" i="14" s="1"/>
  <c r="J76" i="15" l="1"/>
  <c r="H76" i="15"/>
  <c r="F76" i="15"/>
  <c r="D76" i="15"/>
  <c r="C76" i="15"/>
  <c r="M75" i="15"/>
  <c r="K75" i="15"/>
  <c r="I75" i="15"/>
  <c r="G75" i="15"/>
  <c r="E75" i="15"/>
  <c r="M74" i="15"/>
  <c r="K74" i="15"/>
  <c r="I74" i="15"/>
  <c r="G74" i="15"/>
  <c r="E74" i="15"/>
  <c r="M73" i="15"/>
  <c r="K73" i="15"/>
  <c r="I73" i="15"/>
  <c r="G73" i="15"/>
  <c r="E73" i="15"/>
  <c r="M72" i="15"/>
  <c r="K72" i="15"/>
  <c r="I72" i="15"/>
  <c r="G72" i="15"/>
  <c r="E72" i="15"/>
  <c r="M71" i="15"/>
  <c r="K71" i="15"/>
  <c r="I71" i="15"/>
  <c r="G71" i="15"/>
  <c r="E71" i="15"/>
  <c r="M70" i="15"/>
  <c r="K70" i="15"/>
  <c r="I70" i="15"/>
  <c r="G70" i="15"/>
  <c r="E70" i="15"/>
  <c r="M69" i="15"/>
  <c r="K69" i="15"/>
  <c r="I69" i="15"/>
  <c r="G69" i="15"/>
  <c r="E69" i="15"/>
  <c r="M68" i="15"/>
  <c r="K68" i="15"/>
  <c r="I68" i="15"/>
  <c r="G68" i="15"/>
  <c r="E68" i="15"/>
  <c r="M67" i="15"/>
  <c r="K67" i="15"/>
  <c r="I67" i="15"/>
  <c r="G67" i="15"/>
  <c r="E67" i="15"/>
  <c r="M66" i="15"/>
  <c r="K66" i="15"/>
  <c r="I66" i="15"/>
  <c r="G66" i="15"/>
  <c r="E66" i="15"/>
  <c r="K65" i="15"/>
  <c r="I65" i="15"/>
  <c r="G65" i="15"/>
  <c r="E65" i="15"/>
  <c r="M64" i="15"/>
  <c r="K64" i="15"/>
  <c r="I64" i="15"/>
  <c r="G64" i="15"/>
  <c r="E64" i="15"/>
  <c r="J61" i="15"/>
  <c r="H61" i="15"/>
  <c r="F61" i="15"/>
  <c r="D61" i="15"/>
  <c r="C61" i="15"/>
  <c r="M60" i="15"/>
  <c r="K60" i="15"/>
  <c r="I60" i="15"/>
  <c r="G60" i="15"/>
  <c r="E60" i="15"/>
  <c r="M59" i="15"/>
  <c r="K59" i="15"/>
  <c r="I59" i="15"/>
  <c r="G59" i="15"/>
  <c r="E59" i="15"/>
  <c r="M58" i="15"/>
  <c r="K58" i="15"/>
  <c r="I58" i="15"/>
  <c r="G58" i="15"/>
  <c r="E58" i="15"/>
  <c r="M57" i="15"/>
  <c r="K57" i="15"/>
  <c r="I57" i="15"/>
  <c r="G57" i="15"/>
  <c r="E57" i="15"/>
  <c r="M56" i="15"/>
  <c r="K56" i="15"/>
  <c r="I56" i="15"/>
  <c r="G56" i="15"/>
  <c r="E56" i="15"/>
  <c r="M55" i="15"/>
  <c r="K55" i="15"/>
  <c r="I55" i="15"/>
  <c r="G55" i="15"/>
  <c r="E55" i="15"/>
  <c r="M54" i="15"/>
  <c r="K54" i="15"/>
  <c r="I54" i="15"/>
  <c r="G54" i="15"/>
  <c r="E54" i="15"/>
  <c r="M53" i="15"/>
  <c r="K53" i="15"/>
  <c r="I53" i="15"/>
  <c r="G53" i="15"/>
  <c r="E53" i="15"/>
  <c r="M52" i="15"/>
  <c r="K52" i="15"/>
  <c r="I52" i="15"/>
  <c r="G52" i="15"/>
  <c r="E52" i="15"/>
  <c r="M51" i="15"/>
  <c r="K51" i="15"/>
  <c r="I51" i="15"/>
  <c r="G51" i="15"/>
  <c r="E51" i="15"/>
  <c r="M50" i="15"/>
  <c r="K50" i="15"/>
  <c r="I50" i="15"/>
  <c r="G50" i="15"/>
  <c r="E50" i="15"/>
  <c r="K49" i="15"/>
  <c r="I49" i="15"/>
  <c r="G49" i="15"/>
  <c r="E49" i="15"/>
  <c r="J46" i="15"/>
  <c r="F46" i="15"/>
  <c r="D46" i="15"/>
  <c r="C46" i="15"/>
  <c r="M45" i="15"/>
  <c r="K45" i="15"/>
  <c r="I45" i="15"/>
  <c r="G45" i="15"/>
  <c r="E45" i="15"/>
  <c r="M44" i="15"/>
  <c r="K44" i="15"/>
  <c r="I44" i="15"/>
  <c r="G44" i="15"/>
  <c r="E44" i="15"/>
  <c r="M43" i="15"/>
  <c r="K43" i="15"/>
  <c r="I43" i="15"/>
  <c r="G43" i="15"/>
  <c r="E43" i="15"/>
  <c r="M42" i="15"/>
  <c r="K42" i="15"/>
  <c r="I42" i="15"/>
  <c r="G42" i="15"/>
  <c r="E42" i="15"/>
  <c r="M41" i="15"/>
  <c r="K41" i="15"/>
  <c r="I41" i="15"/>
  <c r="G41" i="15"/>
  <c r="E41" i="15"/>
  <c r="M40" i="15"/>
  <c r="K40" i="15"/>
  <c r="I40" i="15"/>
  <c r="H46" i="15"/>
  <c r="G40" i="15"/>
  <c r="E40" i="15"/>
  <c r="M39" i="15"/>
  <c r="K39" i="15"/>
  <c r="I39" i="15"/>
  <c r="G39" i="15"/>
  <c r="E39" i="15"/>
  <c r="M38" i="15"/>
  <c r="K38" i="15"/>
  <c r="I38" i="15"/>
  <c r="G38" i="15"/>
  <c r="E38" i="15"/>
  <c r="M37" i="15"/>
  <c r="K37" i="15"/>
  <c r="I37" i="15"/>
  <c r="G37" i="15"/>
  <c r="E37" i="15"/>
  <c r="M36" i="15"/>
  <c r="K36" i="15"/>
  <c r="I36" i="15"/>
  <c r="G36" i="15"/>
  <c r="E36" i="15"/>
  <c r="M35" i="15"/>
  <c r="K35" i="15"/>
  <c r="I35" i="15"/>
  <c r="G35" i="15"/>
  <c r="E35" i="15"/>
  <c r="M34" i="15"/>
  <c r="K34" i="15"/>
  <c r="I34" i="15"/>
  <c r="G34" i="15"/>
  <c r="E34" i="15"/>
  <c r="J31" i="15"/>
  <c r="H31" i="15"/>
  <c r="F31" i="15"/>
  <c r="D31" i="15"/>
  <c r="C31" i="15"/>
  <c r="M30" i="15"/>
  <c r="K30" i="15"/>
  <c r="I30" i="15"/>
  <c r="G30" i="15"/>
  <c r="E30" i="15"/>
  <c r="M29" i="15"/>
  <c r="K29" i="15"/>
  <c r="I29" i="15"/>
  <c r="G29" i="15"/>
  <c r="E29" i="15"/>
  <c r="M28" i="15"/>
  <c r="K28" i="15"/>
  <c r="I28" i="15"/>
  <c r="G28" i="15"/>
  <c r="E28" i="15"/>
  <c r="M27" i="15"/>
  <c r="K27" i="15"/>
  <c r="I27" i="15"/>
  <c r="G27" i="15"/>
  <c r="E27" i="15"/>
  <c r="M26" i="15"/>
  <c r="K26" i="15"/>
  <c r="I26" i="15"/>
  <c r="G26" i="15"/>
  <c r="E26" i="15"/>
  <c r="M25" i="15"/>
  <c r="K25" i="15"/>
  <c r="I25" i="15"/>
  <c r="G25" i="15"/>
  <c r="E25" i="15"/>
  <c r="M24" i="15"/>
  <c r="K24" i="15"/>
  <c r="I24" i="15"/>
  <c r="G24" i="15"/>
  <c r="E24" i="15"/>
  <c r="M23" i="15"/>
  <c r="K23" i="15"/>
  <c r="I23" i="15"/>
  <c r="G23" i="15"/>
  <c r="E23" i="15"/>
  <c r="M22" i="15"/>
  <c r="K22" i="15"/>
  <c r="I22" i="15"/>
  <c r="G22" i="15"/>
  <c r="E22" i="15"/>
  <c r="M21" i="15"/>
  <c r="K21" i="15"/>
  <c r="I21" i="15"/>
  <c r="G21" i="15"/>
  <c r="E21" i="15"/>
  <c r="M20" i="15"/>
  <c r="K20" i="15"/>
  <c r="I20" i="15"/>
  <c r="G20" i="15"/>
  <c r="E20" i="15"/>
  <c r="K19" i="15"/>
  <c r="I19" i="15"/>
  <c r="G19" i="15"/>
  <c r="E19" i="15"/>
  <c r="J16" i="15"/>
  <c r="H16" i="15"/>
  <c r="F16" i="15"/>
  <c r="D16" i="15"/>
  <c r="C16" i="15"/>
  <c r="M15" i="15"/>
  <c r="K15" i="15"/>
  <c r="I15" i="15"/>
  <c r="G15" i="15"/>
  <c r="E15" i="15"/>
  <c r="M14" i="15"/>
  <c r="K14" i="15"/>
  <c r="I14" i="15"/>
  <c r="G14" i="15"/>
  <c r="E14" i="15"/>
  <c r="M13" i="15"/>
  <c r="K13" i="15"/>
  <c r="I13" i="15"/>
  <c r="G13" i="15"/>
  <c r="E13" i="15"/>
  <c r="M12" i="15"/>
  <c r="K12" i="15"/>
  <c r="I12" i="15"/>
  <c r="G12" i="15"/>
  <c r="E12" i="15"/>
  <c r="M11" i="15"/>
  <c r="K11" i="15"/>
  <c r="I11" i="15"/>
  <c r="G11" i="15"/>
  <c r="E11" i="15"/>
  <c r="M10" i="15"/>
  <c r="K10" i="15"/>
  <c r="I10" i="15"/>
  <c r="G10" i="15"/>
  <c r="E10" i="15"/>
  <c r="M9" i="15"/>
  <c r="K9" i="15"/>
  <c r="I9" i="15"/>
  <c r="G9" i="15"/>
  <c r="E9" i="15"/>
  <c r="M8" i="15"/>
  <c r="K8" i="15"/>
  <c r="I8" i="15"/>
  <c r="G8" i="15"/>
  <c r="E8" i="15"/>
  <c r="M7" i="15"/>
  <c r="K7" i="15"/>
  <c r="I7" i="15"/>
  <c r="G7" i="15"/>
  <c r="E7" i="15"/>
  <c r="M6" i="15"/>
  <c r="K6" i="15"/>
  <c r="I6" i="15"/>
  <c r="G6" i="15"/>
  <c r="E6" i="15"/>
  <c r="M5" i="15"/>
  <c r="K5" i="15"/>
  <c r="I5" i="15"/>
  <c r="G5" i="15"/>
  <c r="E5" i="15"/>
  <c r="K4" i="15"/>
  <c r="I4" i="15"/>
  <c r="G4" i="15"/>
  <c r="E4" i="15"/>
  <c r="I76" i="15" l="1"/>
  <c r="K31" i="15"/>
  <c r="I16" i="15"/>
  <c r="G76" i="15"/>
  <c r="E31" i="15"/>
  <c r="G46" i="15"/>
  <c r="K61" i="15"/>
  <c r="I31" i="15"/>
  <c r="G61" i="15"/>
  <c r="K76" i="15"/>
  <c r="L76" i="15"/>
  <c r="L61" i="15"/>
  <c r="O61" i="15" s="1"/>
  <c r="L31" i="15"/>
  <c r="L46" i="15"/>
  <c r="I61" i="15"/>
  <c r="E46" i="15"/>
  <c r="K16" i="15"/>
  <c r="I46" i="15"/>
  <c r="K46" i="15"/>
  <c r="E16" i="15"/>
  <c r="G31" i="15"/>
  <c r="M49" i="15"/>
  <c r="E76" i="15"/>
  <c r="M19" i="15"/>
  <c r="M65" i="15"/>
  <c r="L16" i="15"/>
  <c r="G16" i="15"/>
  <c r="E61" i="15"/>
  <c r="M46" i="15" l="1"/>
  <c r="M31" i="15"/>
  <c r="M61" i="15"/>
  <c r="M76" i="15"/>
  <c r="M16" i="15"/>
  <c r="V35" i="12" l="1"/>
  <c r="Z35" i="12" s="1"/>
  <c r="Y35" i="12"/>
  <c r="V32" i="12"/>
  <c r="Z32" i="12" s="1"/>
  <c r="Y32" i="12"/>
  <c r="V31" i="12"/>
  <c r="Z31" i="12" s="1"/>
  <c r="Y31" i="12"/>
  <c r="V30" i="12"/>
  <c r="Z30" i="12" s="1"/>
  <c r="Z29" i="12"/>
  <c r="V27" i="12"/>
  <c r="V26" i="12"/>
  <c r="V25" i="12"/>
  <c r="V24" i="12"/>
  <c r="V23" i="12"/>
  <c r="V22" i="12"/>
  <c r="V21" i="12"/>
  <c r="V19" i="12"/>
  <c r="V18" i="12"/>
  <c r="V17" i="12"/>
  <c r="V16" i="12"/>
  <c r="V15" i="12"/>
  <c r="V14" i="12"/>
  <c r="V13" i="12"/>
  <c r="V8" i="12"/>
  <c r="V7" i="12"/>
  <c r="V5" i="12"/>
  <c r="Z5" i="12" s="1"/>
  <c r="V11" i="12"/>
  <c r="V10" i="12"/>
  <c r="V9" i="12"/>
  <c r="J36" i="12"/>
  <c r="J41" i="12" s="1"/>
  <c r="I36" i="12"/>
  <c r="I41" i="12" s="1"/>
  <c r="Y7" i="11"/>
  <c r="Z6" i="11"/>
  <c r="Z5" i="11"/>
  <c r="J34" i="10"/>
  <c r="J41" i="10" s="1"/>
  <c r="I34" i="10"/>
  <c r="I41" i="10" s="1"/>
  <c r="I44" i="10" s="1"/>
  <c r="J28" i="9"/>
  <c r="I28" i="9"/>
  <c r="J20" i="9"/>
  <c r="I20" i="9"/>
  <c r="J12" i="9"/>
  <c r="J40" i="9" s="1"/>
  <c r="I12" i="9"/>
  <c r="V39" i="8"/>
  <c r="V33" i="8"/>
  <c r="V31" i="8"/>
  <c r="V30" i="8"/>
  <c r="V29" i="8"/>
  <c r="V28" i="8"/>
  <c r="V27" i="8"/>
  <c r="V26" i="8"/>
  <c r="V25" i="8"/>
  <c r="V23" i="8"/>
  <c r="V22" i="8"/>
  <c r="V21" i="8"/>
  <c r="V20" i="8"/>
  <c r="Z20" i="8" s="1"/>
  <c r="V19" i="8"/>
  <c r="V18" i="8"/>
  <c r="V17" i="8"/>
  <c r="V15" i="8"/>
  <c r="V14" i="8"/>
  <c r="V13" i="8"/>
  <c r="V12" i="8"/>
  <c r="V11" i="8"/>
  <c r="V10" i="8"/>
  <c r="V9" i="8"/>
  <c r="V7" i="8"/>
  <c r="V6" i="8"/>
  <c r="V5" i="8"/>
  <c r="J40" i="8"/>
  <c r="I40" i="8"/>
  <c r="J32" i="8"/>
  <c r="I32" i="8"/>
  <c r="J24" i="8"/>
  <c r="I24" i="8"/>
  <c r="J16" i="8"/>
  <c r="I16" i="8"/>
  <c r="J8" i="8"/>
  <c r="I8" i="8"/>
  <c r="J27" i="7"/>
  <c r="I27" i="7"/>
  <c r="J19" i="7"/>
  <c r="I19" i="7"/>
  <c r="J11" i="7"/>
  <c r="I11" i="7"/>
  <c r="V32" i="5"/>
  <c r="V31" i="5"/>
  <c r="V30" i="5"/>
  <c r="V29" i="5"/>
  <c r="V28" i="5"/>
  <c r="V27" i="5"/>
  <c r="V26" i="5"/>
  <c r="V24" i="5"/>
  <c r="V23" i="5"/>
  <c r="V22" i="5"/>
  <c r="V20" i="5"/>
  <c r="V19" i="5"/>
  <c r="V18" i="5"/>
  <c r="V16" i="5"/>
  <c r="V15" i="5"/>
  <c r="V14" i="5"/>
  <c r="V13" i="5"/>
  <c r="Z13" i="5" s="1"/>
  <c r="V12" i="5"/>
  <c r="V11" i="5"/>
  <c r="V10" i="5"/>
  <c r="V5" i="5"/>
  <c r="V8" i="5"/>
  <c r="V7" i="5"/>
  <c r="V6" i="5"/>
  <c r="J33" i="5"/>
  <c r="I33" i="5"/>
  <c r="J25" i="5"/>
  <c r="V37" i="5" s="1"/>
  <c r="I25" i="5"/>
  <c r="J17" i="5"/>
  <c r="I17" i="5"/>
  <c r="J9" i="5"/>
  <c r="V21" i="5" s="1"/>
  <c r="I9" i="5"/>
  <c r="J39" i="4"/>
  <c r="I39" i="4"/>
  <c r="J35" i="4"/>
  <c r="I35" i="4"/>
  <c r="J27" i="4"/>
  <c r="I27" i="4"/>
  <c r="J19" i="4"/>
  <c r="I19" i="4"/>
  <c r="J31" i="3"/>
  <c r="I31" i="3"/>
  <c r="J23" i="3"/>
  <c r="J15" i="3"/>
  <c r="I15" i="3"/>
  <c r="J7" i="3"/>
  <c r="I7" i="3"/>
  <c r="I7" i="2"/>
  <c r="J23" i="2"/>
  <c r="I23" i="2"/>
  <c r="J15" i="2"/>
  <c r="I15" i="2"/>
  <c r="J7" i="2"/>
  <c r="L26" i="1"/>
  <c r="L41" i="1" s="1"/>
  <c r="J6" i="13" s="1"/>
  <c r="I40" i="9" l="1"/>
  <c r="I42" i="3"/>
  <c r="J42" i="3"/>
  <c r="Y36" i="12"/>
  <c r="Z36" i="12"/>
  <c r="I14" i="13"/>
  <c r="J14" i="13"/>
  <c r="I41" i="7"/>
  <c r="I12" i="13" s="1"/>
  <c r="J41" i="7"/>
  <c r="J12" i="13" s="1"/>
  <c r="Z37" i="5"/>
  <c r="Z40" i="5" s="1"/>
  <c r="V40" i="5"/>
  <c r="J41" i="5"/>
  <c r="J10" i="13" s="1"/>
  <c r="I38" i="2"/>
  <c r="J38" i="2"/>
  <c r="V9" i="5"/>
  <c r="I41" i="5"/>
  <c r="I10" i="13" s="1"/>
  <c r="U9" i="5"/>
  <c r="J15" i="13"/>
  <c r="V40" i="8"/>
  <c r="I41" i="8"/>
  <c r="I13" i="13" s="1"/>
  <c r="J41" i="8"/>
  <c r="J13" i="13" s="1"/>
  <c r="U35" i="7"/>
  <c r="X34" i="1"/>
  <c r="I40" i="11"/>
  <c r="I17" i="13"/>
  <c r="I40" i="4"/>
  <c r="J40" i="4"/>
  <c r="I8" i="13"/>
  <c r="I44" i="5" l="1"/>
  <c r="J42" i="10"/>
  <c r="L42" i="1"/>
  <c r="J42" i="8"/>
  <c r="I15" i="13"/>
  <c r="J42" i="12"/>
  <c r="J17" i="13"/>
  <c r="J41" i="11"/>
  <c r="J16" i="13"/>
  <c r="I41" i="11"/>
  <c r="I16" i="13"/>
  <c r="J41" i="4"/>
  <c r="J9" i="13"/>
  <c r="I41" i="4"/>
  <c r="I9" i="13"/>
  <c r="J43" i="3"/>
  <c r="J8" i="13"/>
  <c r="J39" i="2"/>
  <c r="J7" i="13"/>
  <c r="I39" i="2"/>
  <c r="I42" i="10"/>
  <c r="I11" i="13"/>
  <c r="J11" i="13"/>
  <c r="I43" i="3"/>
  <c r="I44" i="8"/>
  <c r="J42" i="7"/>
  <c r="I43" i="12"/>
  <c r="J41" i="9"/>
  <c r="I45" i="3"/>
  <c r="I41" i="9"/>
  <c r="I43" i="10"/>
  <c r="I40" i="2"/>
  <c r="I42" i="7"/>
  <c r="I42" i="8"/>
  <c r="I42" i="9"/>
  <c r="I42" i="11"/>
  <c r="I43" i="4"/>
  <c r="I44" i="12"/>
  <c r="I42" i="12"/>
  <c r="I42" i="4"/>
  <c r="I41" i="2"/>
  <c r="I43" i="8"/>
  <c r="I43" i="9"/>
  <c r="I44" i="3"/>
  <c r="I44" i="7"/>
  <c r="I43" i="11"/>
  <c r="I43" i="7"/>
  <c r="J42" i="5"/>
  <c r="I43" i="5"/>
  <c r="I42" i="5"/>
  <c r="J6" i="14"/>
  <c r="J16" i="14"/>
  <c r="J14" i="14"/>
  <c r="J13" i="14"/>
  <c r="J9" i="14"/>
  <c r="J8" i="14"/>
  <c r="J7" i="14"/>
  <c r="AB39" i="11"/>
  <c r="AB36" i="12"/>
  <c r="X36" i="12"/>
  <c r="V36" i="12"/>
  <c r="U36" i="12"/>
  <c r="T36" i="12"/>
  <c r="T41" i="12" s="1"/>
  <c r="S36" i="12"/>
  <c r="R36" i="12"/>
  <c r="R41" i="12" s="1"/>
  <c r="O36" i="12"/>
  <c r="O41" i="12" s="1"/>
  <c r="N36" i="12"/>
  <c r="N41" i="12" s="1"/>
  <c r="K36" i="12"/>
  <c r="K41" i="12" s="1"/>
  <c r="H36" i="12"/>
  <c r="H41" i="12" s="1"/>
  <c r="G36" i="12"/>
  <c r="G41" i="12" s="1"/>
  <c r="F36" i="12"/>
  <c r="F41" i="12" s="1"/>
  <c r="E36" i="12"/>
  <c r="A6" i="12"/>
  <c r="A7" i="12" s="1"/>
  <c r="A8" i="12" s="1"/>
  <c r="A9" i="12" s="1"/>
  <c r="A10" i="12" s="1"/>
  <c r="A11" i="12" s="1"/>
  <c r="A13" i="12" s="1"/>
  <c r="A14" i="12" s="1"/>
  <c r="A15" i="12" s="1"/>
  <c r="A16" i="12" s="1"/>
  <c r="A17" i="12" s="1"/>
  <c r="A18" i="12" s="1"/>
  <c r="A19" i="12" s="1"/>
  <c r="A21" i="12" s="1"/>
  <c r="A22" i="12" s="1"/>
  <c r="A23" i="12" s="1"/>
  <c r="A24" i="12" s="1"/>
  <c r="A25" i="12" s="1"/>
  <c r="A26" i="12" s="1"/>
  <c r="A27" i="12" s="1"/>
  <c r="A29" i="12" s="1"/>
  <c r="A30" i="12" s="1"/>
  <c r="A31" i="12" s="1"/>
  <c r="A32" i="12" s="1"/>
  <c r="A33" i="12" s="1"/>
  <c r="A34" i="12" s="1"/>
  <c r="A35" i="12" s="1"/>
  <c r="A37" i="12" s="1"/>
  <c r="A38" i="12" s="1"/>
  <c r="A39" i="12" s="1"/>
  <c r="AB28" i="12"/>
  <c r="X28" i="12"/>
  <c r="Z27" i="12"/>
  <c r="Z26" i="12"/>
  <c r="Z25" i="12"/>
  <c r="Y25" i="12"/>
  <c r="Z24" i="12"/>
  <c r="Y24" i="12"/>
  <c r="Z23" i="12"/>
  <c r="Y22" i="12"/>
  <c r="Z21" i="12"/>
  <c r="Y21" i="12"/>
  <c r="AB20" i="12"/>
  <c r="X20" i="12"/>
  <c r="Z19" i="12"/>
  <c r="Y19" i="12"/>
  <c r="Z18" i="12"/>
  <c r="Y18" i="12"/>
  <c r="Z17" i="12"/>
  <c r="Y17" i="12"/>
  <c r="Y16" i="12"/>
  <c r="Z16" i="12"/>
  <c r="Z15" i="12"/>
  <c r="Y15" i="12"/>
  <c r="Z14" i="12"/>
  <c r="Y13" i="12"/>
  <c r="AB12" i="12"/>
  <c r="X12" i="12"/>
  <c r="Y11" i="12"/>
  <c r="Z11" i="12"/>
  <c r="Z10" i="12"/>
  <c r="Y10" i="12"/>
  <c r="Z9" i="12"/>
  <c r="Y9" i="12"/>
  <c r="Y8" i="12"/>
  <c r="Z8" i="12"/>
  <c r="Z7" i="12"/>
  <c r="Y7" i="12"/>
  <c r="Z6" i="12"/>
  <c r="X39" i="11"/>
  <c r="W39" i="11"/>
  <c r="U39" i="11"/>
  <c r="S39" i="11"/>
  <c r="X7" i="11"/>
  <c r="W7" i="11"/>
  <c r="U7" i="11"/>
  <c r="B15" i="11"/>
  <c r="B23" i="11" s="1"/>
  <c r="B31" i="11" s="1"/>
  <c r="B39" i="11" s="1"/>
  <c r="B12" i="12" s="1"/>
  <c r="B20" i="12" s="1"/>
  <c r="B28" i="12" s="1"/>
  <c r="B36" i="12" s="1"/>
  <c r="A6" i="11"/>
  <c r="A8" i="11" s="1"/>
  <c r="A9" i="11" s="1"/>
  <c r="A10" i="11" s="1"/>
  <c r="A11" i="11" s="1"/>
  <c r="A12" i="11" s="1"/>
  <c r="A13" i="11" s="1"/>
  <c r="A14" i="11" s="1"/>
  <c r="A16" i="11" s="1"/>
  <c r="A17" i="11" s="1"/>
  <c r="A18" i="11" s="1"/>
  <c r="A19" i="11" s="1"/>
  <c r="A20" i="11" s="1"/>
  <c r="A21" i="11" s="1"/>
  <c r="A22" i="11" s="1"/>
  <c r="A24" i="11" s="1"/>
  <c r="A25" i="11" s="1"/>
  <c r="A26" i="11" s="1"/>
  <c r="A27" i="11" s="1"/>
  <c r="A28" i="11" s="1"/>
  <c r="A29" i="11" s="1"/>
  <c r="A30" i="11" s="1"/>
  <c r="A32" i="11" s="1"/>
  <c r="A33" i="11" s="1"/>
  <c r="A34" i="11" s="1"/>
  <c r="A35" i="11" s="1"/>
  <c r="A36" i="11" s="1"/>
  <c r="A37" i="11" s="1"/>
  <c r="A38" i="11" s="1"/>
  <c r="Z38" i="11"/>
  <c r="Y38" i="11"/>
  <c r="Z32" i="11"/>
  <c r="Y32" i="11"/>
  <c r="X31" i="11"/>
  <c r="W31" i="11"/>
  <c r="Z30" i="11"/>
  <c r="Y30" i="11"/>
  <c r="Z29" i="11"/>
  <c r="Y29" i="11"/>
  <c r="Z28" i="11"/>
  <c r="Y28" i="11"/>
  <c r="Z27" i="11"/>
  <c r="Y27" i="11"/>
  <c r="Z26" i="11"/>
  <c r="Y26" i="11"/>
  <c r="Z25" i="11"/>
  <c r="Y25" i="11"/>
  <c r="Z24" i="11"/>
  <c r="Y24" i="11"/>
  <c r="X23" i="11"/>
  <c r="W23" i="11"/>
  <c r="Z22" i="11"/>
  <c r="Z21" i="11"/>
  <c r="Y21" i="11"/>
  <c r="Z20" i="11"/>
  <c r="Y20" i="11"/>
  <c r="Z19" i="11"/>
  <c r="Y19" i="11"/>
  <c r="Z18" i="11"/>
  <c r="Y18" i="11"/>
  <c r="Z17" i="11"/>
  <c r="Y17" i="11"/>
  <c r="Z16" i="11"/>
  <c r="Y16" i="11"/>
  <c r="X15" i="11"/>
  <c r="W15" i="11"/>
  <c r="Z14" i="11"/>
  <c r="Y14" i="11"/>
  <c r="Z13" i="11"/>
  <c r="Y13" i="11"/>
  <c r="Z12" i="11"/>
  <c r="Y12" i="11"/>
  <c r="Z10" i="11"/>
  <c r="Y10" i="11"/>
  <c r="Y9" i="11"/>
  <c r="Z9" i="11"/>
  <c r="AB34" i="10"/>
  <c r="X34" i="10"/>
  <c r="W34" i="10"/>
  <c r="N34" i="10"/>
  <c r="N41" i="10" s="1"/>
  <c r="K34" i="10"/>
  <c r="K41" i="10" s="1"/>
  <c r="H34" i="10"/>
  <c r="H41" i="10" s="1"/>
  <c r="G34" i="10"/>
  <c r="G41" i="10" s="1"/>
  <c r="F34" i="10"/>
  <c r="F41" i="10" s="1"/>
  <c r="C34" i="10"/>
  <c r="D34" i="10"/>
  <c r="D41" i="10" s="1"/>
  <c r="Z29" i="7"/>
  <c r="Y29" i="7"/>
  <c r="Z28" i="7"/>
  <c r="Z34" i="7"/>
  <c r="Y34" i="7"/>
  <c r="Z39" i="8"/>
  <c r="Y40" i="8"/>
  <c r="Z33" i="8"/>
  <c r="Y32" i="9"/>
  <c r="Z32" i="9"/>
  <c r="Y33" i="10"/>
  <c r="Z33" i="10"/>
  <c r="Z32" i="10"/>
  <c r="Y32" i="10"/>
  <c r="Z31" i="10"/>
  <c r="Y31" i="10"/>
  <c r="Y30" i="10"/>
  <c r="Z30" i="10"/>
  <c r="Z29" i="10"/>
  <c r="Y29" i="10"/>
  <c r="Y28" i="10"/>
  <c r="V34" i="10"/>
  <c r="B18" i="10"/>
  <c r="B26" i="10" s="1"/>
  <c r="B34" i="10" s="1"/>
  <c r="A7" i="10"/>
  <c r="A9" i="10" s="1"/>
  <c r="A11" i="10" s="1"/>
  <c r="A12" i="10" s="1"/>
  <c r="A13" i="10" s="1"/>
  <c r="A14" i="10" s="1"/>
  <c r="A15" i="10" s="1"/>
  <c r="A16" i="10" s="1"/>
  <c r="A17" i="10" s="1"/>
  <c r="A19" i="10" s="1"/>
  <c r="A20" i="10" s="1"/>
  <c r="A21" i="10" s="1"/>
  <c r="A22" i="10" s="1"/>
  <c r="A23" i="10" s="1"/>
  <c r="A24" i="10" s="1"/>
  <c r="A25" i="10" s="1"/>
  <c r="A27" i="10" s="1"/>
  <c r="A28" i="10" s="1"/>
  <c r="A29" i="10" s="1"/>
  <c r="A30" i="10" s="1"/>
  <c r="A31" i="10" s="1"/>
  <c r="A32" i="10" s="1"/>
  <c r="A33" i="10" s="1"/>
  <c r="A35" i="10" s="1"/>
  <c r="A36" i="10" s="1"/>
  <c r="A37" i="10" s="1"/>
  <c r="A38" i="10" s="1"/>
  <c r="A39" i="10" s="1"/>
  <c r="AB26" i="10"/>
  <c r="X26" i="10"/>
  <c r="W26" i="10"/>
  <c r="Y25" i="10"/>
  <c r="Z25" i="10"/>
  <c r="Z24" i="10"/>
  <c r="Y24" i="10"/>
  <c r="Z23" i="10"/>
  <c r="Y23" i="10"/>
  <c r="Z22" i="10"/>
  <c r="Y22" i="10"/>
  <c r="Z21" i="10"/>
  <c r="Y21" i="10"/>
  <c r="Z20" i="10"/>
  <c r="Y20" i="10"/>
  <c r="Y19" i="10"/>
  <c r="Z19" i="10"/>
  <c r="AB18" i="10"/>
  <c r="X18" i="10"/>
  <c r="W18" i="10"/>
  <c r="Z17" i="10"/>
  <c r="Y17" i="10"/>
  <c r="Z16" i="10"/>
  <c r="Y16" i="10"/>
  <c r="Z15" i="10"/>
  <c r="Y15" i="10"/>
  <c r="Z14" i="10"/>
  <c r="U18" i="10"/>
  <c r="Z13" i="10"/>
  <c r="Y13" i="10"/>
  <c r="Z12" i="10"/>
  <c r="Y12" i="10"/>
  <c r="Z11" i="10"/>
  <c r="Y11" i="10"/>
  <c r="AB10" i="10"/>
  <c r="X10" i="10"/>
  <c r="W10" i="10"/>
  <c r="Y9" i="10"/>
  <c r="Z9" i="10"/>
  <c r="Z8" i="10"/>
  <c r="Y8" i="10"/>
  <c r="Z7" i="10"/>
  <c r="Y7" i="10"/>
  <c r="Y6" i="10"/>
  <c r="Z6" i="10"/>
  <c r="Z5" i="10"/>
  <c r="Y5" i="10"/>
  <c r="AB36" i="9"/>
  <c r="C28" i="9"/>
  <c r="Z31" i="9"/>
  <c r="Y31" i="9"/>
  <c r="Z30" i="9"/>
  <c r="Y30" i="9"/>
  <c r="Y29" i="9"/>
  <c r="Z29" i="9"/>
  <c r="AB28" i="9"/>
  <c r="X28" i="9"/>
  <c r="W28" i="9"/>
  <c r="T28" i="9"/>
  <c r="S28" i="9"/>
  <c r="N28" i="9"/>
  <c r="K28" i="9"/>
  <c r="H28" i="9"/>
  <c r="G28" i="9"/>
  <c r="F28" i="9"/>
  <c r="E28" i="9"/>
  <c r="D28" i="9"/>
  <c r="Z27" i="9"/>
  <c r="Y27" i="9"/>
  <c r="Z26" i="9"/>
  <c r="Y26" i="9"/>
  <c r="Z25" i="9"/>
  <c r="Y25" i="9"/>
  <c r="Z24" i="9"/>
  <c r="Z23" i="9"/>
  <c r="Y23" i="9"/>
  <c r="Z22" i="9"/>
  <c r="Y22" i="9"/>
  <c r="Y21" i="9"/>
  <c r="AB20" i="9"/>
  <c r="X20" i="9"/>
  <c r="W20" i="9"/>
  <c r="T20" i="9"/>
  <c r="N20" i="9"/>
  <c r="K20" i="9"/>
  <c r="H20" i="9"/>
  <c r="G20" i="9"/>
  <c r="F20" i="9"/>
  <c r="E20" i="9"/>
  <c r="D20" i="9"/>
  <c r="C20" i="9"/>
  <c r="Z19" i="9"/>
  <c r="Y19" i="9"/>
  <c r="Z18" i="9"/>
  <c r="Y18" i="9"/>
  <c r="Z17" i="9"/>
  <c r="Y17" i="9"/>
  <c r="Y16" i="9"/>
  <c r="Z15" i="9"/>
  <c r="Y15" i="9"/>
  <c r="Z14" i="9"/>
  <c r="Y14" i="9"/>
  <c r="Z13" i="9"/>
  <c r="AB12" i="9"/>
  <c r="X12" i="9"/>
  <c r="X40" i="9" s="1"/>
  <c r="W12" i="9"/>
  <c r="W40" i="9" s="1"/>
  <c r="T12" i="9"/>
  <c r="T40" i="9" s="1"/>
  <c r="S12" i="9"/>
  <c r="S40" i="9" s="1"/>
  <c r="N12" i="9"/>
  <c r="K12" i="9"/>
  <c r="H12" i="9"/>
  <c r="G12" i="9"/>
  <c r="G40" i="9" s="1"/>
  <c r="F12" i="9"/>
  <c r="F40" i="9" s="1"/>
  <c r="D12" i="9"/>
  <c r="C12" i="9"/>
  <c r="Z11" i="9"/>
  <c r="Z10" i="9"/>
  <c r="Y10" i="9"/>
  <c r="Z9" i="9"/>
  <c r="Y9" i="9"/>
  <c r="Z8" i="9"/>
  <c r="Z7" i="9"/>
  <c r="Z6" i="9"/>
  <c r="Y6" i="9"/>
  <c r="Z5" i="9"/>
  <c r="Y5" i="9"/>
  <c r="AB32" i="8"/>
  <c r="AB16" i="8"/>
  <c r="X40" i="8"/>
  <c r="T40" i="8"/>
  <c r="N40" i="8"/>
  <c r="K40" i="8"/>
  <c r="H40" i="8"/>
  <c r="G40" i="8"/>
  <c r="F40" i="8"/>
  <c r="E40" i="8"/>
  <c r="C32" i="8"/>
  <c r="C16" i="8"/>
  <c r="X8" i="8"/>
  <c r="W8" i="8"/>
  <c r="V8" i="8"/>
  <c r="T8" i="8"/>
  <c r="N8" i="8"/>
  <c r="K8" i="8"/>
  <c r="H8" i="8"/>
  <c r="G8" i="8"/>
  <c r="F8" i="8"/>
  <c r="E8" i="8"/>
  <c r="D8" i="8"/>
  <c r="C8" i="8"/>
  <c r="B16" i="8"/>
  <c r="B24" i="8" s="1"/>
  <c r="B32" i="8" s="1"/>
  <c r="B40" i="8" s="1"/>
  <c r="B12" i="9" s="1"/>
  <c r="B20" i="9" s="1"/>
  <c r="B28" i="9" s="1"/>
  <c r="B36" i="9" s="1"/>
  <c r="A6" i="8"/>
  <c r="A7" i="8" s="1"/>
  <c r="A9" i="8" s="1"/>
  <c r="A10" i="8" s="1"/>
  <c r="A11" i="8" s="1"/>
  <c r="A12" i="8" s="1"/>
  <c r="A13" i="8" s="1"/>
  <c r="A14" i="8" s="1"/>
  <c r="A15" i="8" s="1"/>
  <c r="X32" i="8"/>
  <c r="W32" i="8"/>
  <c r="T32" i="8"/>
  <c r="S32" i="8"/>
  <c r="K32" i="8"/>
  <c r="H32" i="8"/>
  <c r="G32" i="8"/>
  <c r="F32" i="8"/>
  <c r="E32" i="8"/>
  <c r="D32" i="8"/>
  <c r="Z31" i="8"/>
  <c r="Z30" i="8"/>
  <c r="Y30" i="8"/>
  <c r="Z29" i="8"/>
  <c r="Y29" i="8"/>
  <c r="Z28" i="8"/>
  <c r="Y28" i="8"/>
  <c r="Z27" i="8"/>
  <c r="Y27" i="8"/>
  <c r="Y26" i="8"/>
  <c r="Z25" i="8"/>
  <c r="AB24" i="8"/>
  <c r="X24" i="8"/>
  <c r="W24" i="8"/>
  <c r="T24" i="8"/>
  <c r="S24" i="8"/>
  <c r="N24" i="8"/>
  <c r="K24" i="8"/>
  <c r="H24" i="8"/>
  <c r="G24" i="8"/>
  <c r="F24" i="8"/>
  <c r="E24" i="8"/>
  <c r="D24" i="8"/>
  <c r="C24" i="8"/>
  <c r="Z23" i="8"/>
  <c r="Y23" i="8"/>
  <c r="Z22" i="8"/>
  <c r="Z21" i="8"/>
  <c r="Y21" i="8"/>
  <c r="Z19" i="8"/>
  <c r="Y19" i="8"/>
  <c r="Z18" i="8"/>
  <c r="Y17" i="8"/>
  <c r="T16" i="8"/>
  <c r="N16" i="8"/>
  <c r="K16" i="8"/>
  <c r="H16" i="8"/>
  <c r="G16" i="8"/>
  <c r="F16" i="8"/>
  <c r="E16" i="8"/>
  <c r="D16" i="8"/>
  <c r="Y15" i="8"/>
  <c r="Z15" i="8"/>
  <c r="Z14" i="8"/>
  <c r="Y14" i="8"/>
  <c r="Z13" i="8"/>
  <c r="Z12" i="8"/>
  <c r="Z11" i="8"/>
  <c r="Z10" i="8"/>
  <c r="Z7" i="8"/>
  <c r="Z6" i="8"/>
  <c r="Y6" i="8"/>
  <c r="Z5" i="8"/>
  <c r="B19" i="7"/>
  <c r="B27" i="7" s="1"/>
  <c r="B35" i="7" s="1"/>
  <c r="B40" i="7" s="1"/>
  <c r="Z32" i="7"/>
  <c r="Z31" i="7"/>
  <c r="Y31" i="7"/>
  <c r="AB27" i="7"/>
  <c r="X27" i="7"/>
  <c r="W27" i="7"/>
  <c r="N27" i="7"/>
  <c r="K27" i="7"/>
  <c r="H27" i="7"/>
  <c r="G27" i="7"/>
  <c r="F27" i="7"/>
  <c r="E27" i="7"/>
  <c r="D27" i="7"/>
  <c r="C27" i="7"/>
  <c r="Z26" i="7"/>
  <c r="Y26" i="7"/>
  <c r="Z25" i="7"/>
  <c r="Y25" i="7"/>
  <c r="Z24" i="7"/>
  <c r="Y24" i="7"/>
  <c r="Z23" i="7"/>
  <c r="Z22" i="7"/>
  <c r="Y22" i="7"/>
  <c r="Z21" i="7"/>
  <c r="Y21" i="7"/>
  <c r="Z20" i="7"/>
  <c r="Y20" i="7"/>
  <c r="AB19" i="7"/>
  <c r="X19" i="7"/>
  <c r="W19" i="7"/>
  <c r="N19" i="7"/>
  <c r="K19" i="7"/>
  <c r="H19" i="7"/>
  <c r="G19" i="7"/>
  <c r="F19" i="7"/>
  <c r="E19" i="7"/>
  <c r="D19" i="7"/>
  <c r="C19" i="7"/>
  <c r="Z18" i="7"/>
  <c r="Y18" i="7"/>
  <c r="Z17" i="7"/>
  <c r="Y17" i="7"/>
  <c r="Z16" i="7"/>
  <c r="Y16" i="7"/>
  <c r="Z15" i="7"/>
  <c r="Y15" i="7"/>
  <c r="Z14" i="7"/>
  <c r="Y14" i="7"/>
  <c r="Z13" i="7"/>
  <c r="Y13" i="7"/>
  <c r="Z12" i="7"/>
  <c r="Y12" i="7"/>
  <c r="X11" i="7"/>
  <c r="X41" i="7" s="1"/>
  <c r="W11" i="7"/>
  <c r="N11" i="7"/>
  <c r="N41" i="7" s="1"/>
  <c r="K11" i="7"/>
  <c r="K41" i="7" s="1"/>
  <c r="H11" i="7"/>
  <c r="H41" i="7" s="1"/>
  <c r="G11" i="7"/>
  <c r="G41" i="7" s="1"/>
  <c r="F11" i="7"/>
  <c r="F41" i="7" s="1"/>
  <c r="E11" i="7"/>
  <c r="E41" i="7" s="1"/>
  <c r="T85" i="15" s="1"/>
  <c r="U85" i="15" s="1"/>
  <c r="D11" i="7"/>
  <c r="C11" i="7"/>
  <c r="C41" i="7" s="1"/>
  <c r="T25" i="15" s="1"/>
  <c r="U25" i="15" s="1"/>
  <c r="Z10" i="7"/>
  <c r="Y10" i="7"/>
  <c r="Z9" i="7"/>
  <c r="Y9" i="7"/>
  <c r="Z8" i="7"/>
  <c r="Y8" i="7"/>
  <c r="Z7" i="7"/>
  <c r="Y7" i="7"/>
  <c r="Z6" i="7"/>
  <c r="Y6" i="7"/>
  <c r="Y5" i="7"/>
  <c r="AB7" i="3"/>
  <c r="AB39" i="4"/>
  <c r="AB25" i="5"/>
  <c r="AB33" i="5"/>
  <c r="X33" i="5"/>
  <c r="W33" i="5"/>
  <c r="S33" i="5"/>
  <c r="O33" i="5"/>
  <c r="N33" i="5"/>
  <c r="K33" i="5"/>
  <c r="K41" i="5" s="1"/>
  <c r="H33" i="5"/>
  <c r="G33" i="5"/>
  <c r="F33" i="5"/>
  <c r="E33" i="5"/>
  <c r="D33" i="5"/>
  <c r="Z26" i="5"/>
  <c r="Y27" i="5"/>
  <c r="Z27" i="5"/>
  <c r="B17" i="5"/>
  <c r="B25" i="5" s="1"/>
  <c r="B33" i="5" s="1"/>
  <c r="B40" i="5" s="1"/>
  <c r="A6" i="5"/>
  <c r="A7" i="5" s="1"/>
  <c r="A8" i="5" s="1"/>
  <c r="A10" i="5" s="1"/>
  <c r="A11" i="5" s="1"/>
  <c r="A12" i="5" s="1"/>
  <c r="A13" i="5" s="1"/>
  <c r="A14" i="5" s="1"/>
  <c r="A15" i="5" s="1"/>
  <c r="A16" i="5" s="1"/>
  <c r="A18" i="5" s="1"/>
  <c r="A19" i="5" s="1"/>
  <c r="A20" i="5" s="1"/>
  <c r="A21" i="5" s="1"/>
  <c r="A22" i="5" s="1"/>
  <c r="A23" i="5" s="1"/>
  <c r="A24" i="5" s="1"/>
  <c r="A26" i="5" s="1"/>
  <c r="Z32" i="5"/>
  <c r="Y32" i="5"/>
  <c r="Z31" i="5"/>
  <c r="Y31" i="5"/>
  <c r="Z30" i="5"/>
  <c r="Y30" i="5"/>
  <c r="Z29" i="5"/>
  <c r="Y29" i="5"/>
  <c r="Z28" i="5"/>
  <c r="Y28" i="5"/>
  <c r="X25" i="5"/>
  <c r="W25" i="5"/>
  <c r="S25" i="5"/>
  <c r="O25" i="5"/>
  <c r="N25" i="5"/>
  <c r="H25" i="5"/>
  <c r="G25" i="5"/>
  <c r="F25" i="5"/>
  <c r="E25" i="5"/>
  <c r="D25" i="5"/>
  <c r="Z24" i="5"/>
  <c r="Y24" i="5"/>
  <c r="Z23" i="5"/>
  <c r="Y23" i="5"/>
  <c r="Z22" i="5"/>
  <c r="Y22" i="5"/>
  <c r="Z21" i="5"/>
  <c r="Y21" i="5"/>
  <c r="Z20" i="5"/>
  <c r="Y20" i="5"/>
  <c r="Z19" i="5"/>
  <c r="Y19" i="5"/>
  <c r="Y18" i="5"/>
  <c r="AB17" i="5"/>
  <c r="X17" i="5"/>
  <c r="W17" i="5"/>
  <c r="S17" i="5"/>
  <c r="O17" i="5"/>
  <c r="N17" i="5"/>
  <c r="H17" i="5"/>
  <c r="F17" i="5"/>
  <c r="E17" i="5"/>
  <c r="D17" i="5"/>
  <c r="Z16" i="5"/>
  <c r="Y16" i="5"/>
  <c r="Z15" i="5"/>
  <c r="Y15" i="5"/>
  <c r="Z14" i="5"/>
  <c r="Y14" i="5"/>
  <c r="Z12" i="5"/>
  <c r="Y12" i="5"/>
  <c r="Z11" i="5"/>
  <c r="Y11" i="5"/>
  <c r="Z10" i="5"/>
  <c r="X9" i="5"/>
  <c r="W9" i="5"/>
  <c r="S9" i="5"/>
  <c r="R9" i="5"/>
  <c r="R41" i="5" s="1"/>
  <c r="O9" i="5"/>
  <c r="N9" i="5"/>
  <c r="H9" i="5"/>
  <c r="G9" i="5"/>
  <c r="F9" i="5"/>
  <c r="E9" i="5"/>
  <c r="D9" i="5"/>
  <c r="Z8" i="5"/>
  <c r="Y8" i="5"/>
  <c r="Z7" i="5"/>
  <c r="Y7" i="5"/>
  <c r="Z6" i="5"/>
  <c r="Y6" i="5"/>
  <c r="Z5" i="5"/>
  <c r="X39" i="4"/>
  <c r="W39" i="4"/>
  <c r="T39" i="4"/>
  <c r="S39" i="4"/>
  <c r="R39" i="4"/>
  <c r="O39" i="4"/>
  <c r="N39" i="4"/>
  <c r="H39" i="4"/>
  <c r="G39" i="4"/>
  <c r="F39" i="4"/>
  <c r="E39" i="4"/>
  <c r="C19" i="4"/>
  <c r="C35" i="4"/>
  <c r="D39" i="4"/>
  <c r="B19" i="4"/>
  <c r="B27" i="4" s="1"/>
  <c r="B35" i="4" s="1"/>
  <c r="B39" i="4" s="1"/>
  <c r="A13" i="4"/>
  <c r="A14" i="4" s="1"/>
  <c r="A15" i="4" s="1"/>
  <c r="A16" i="4" s="1"/>
  <c r="A17" i="4" s="1"/>
  <c r="A18" i="4" s="1"/>
  <c r="A20" i="4" s="1"/>
  <c r="A21" i="4" s="1"/>
  <c r="A22" i="4" s="1"/>
  <c r="A23" i="4" s="1"/>
  <c r="A24" i="4" s="1"/>
  <c r="A25" i="4" s="1"/>
  <c r="A26" i="4" s="1"/>
  <c r="A28" i="4" s="1"/>
  <c r="A29" i="4" s="1"/>
  <c r="A30" i="4" s="1"/>
  <c r="A31" i="4" s="1"/>
  <c r="A32" i="4" s="1"/>
  <c r="A33" i="4" s="1"/>
  <c r="A34" i="4" s="1"/>
  <c r="A36" i="4" s="1"/>
  <c r="A37" i="4" s="1"/>
  <c r="A38" i="4" s="1"/>
  <c r="Z38" i="4"/>
  <c r="Y38" i="4"/>
  <c r="Y36" i="4"/>
  <c r="X35" i="4"/>
  <c r="W35" i="4"/>
  <c r="K35" i="4"/>
  <c r="H35" i="4"/>
  <c r="G35" i="4"/>
  <c r="F35" i="4"/>
  <c r="E35" i="4"/>
  <c r="D35" i="4"/>
  <c r="Z34" i="4"/>
  <c r="Y34" i="4"/>
  <c r="Z33" i="4"/>
  <c r="Y33" i="4"/>
  <c r="Z32" i="4"/>
  <c r="Y32" i="4"/>
  <c r="Z31" i="4"/>
  <c r="Y31" i="4"/>
  <c r="Z30" i="4"/>
  <c r="Y30" i="4"/>
  <c r="Z29" i="4"/>
  <c r="Y29" i="4"/>
  <c r="Z28" i="4"/>
  <c r="Y28" i="4"/>
  <c r="X27" i="4"/>
  <c r="W27" i="4"/>
  <c r="T27" i="4"/>
  <c r="S27" i="4"/>
  <c r="R27" i="4"/>
  <c r="O27" i="4"/>
  <c r="N27" i="4"/>
  <c r="K27" i="4"/>
  <c r="H27" i="4"/>
  <c r="G27" i="4"/>
  <c r="F27" i="4"/>
  <c r="E27" i="4"/>
  <c r="D27" i="4"/>
  <c r="C27" i="4"/>
  <c r="Z26" i="4"/>
  <c r="Y26" i="4"/>
  <c r="Z25" i="4"/>
  <c r="Y25" i="4"/>
  <c r="Z24" i="4"/>
  <c r="Y24" i="4"/>
  <c r="Z23" i="4"/>
  <c r="Y23" i="4"/>
  <c r="Z22" i="4"/>
  <c r="Y22" i="4"/>
  <c r="Y21" i="4"/>
  <c r="Z20" i="4"/>
  <c r="Y20" i="4"/>
  <c r="AB19" i="4"/>
  <c r="X19" i="4"/>
  <c r="W19" i="4"/>
  <c r="T19" i="4"/>
  <c r="S19" i="4"/>
  <c r="R19" i="4"/>
  <c r="O19" i="4"/>
  <c r="N19" i="4"/>
  <c r="K19" i="4"/>
  <c r="H19" i="4"/>
  <c r="G19" i="4"/>
  <c r="F19" i="4"/>
  <c r="E19" i="4"/>
  <c r="D19" i="4"/>
  <c r="Z18" i="4"/>
  <c r="Y18" i="4"/>
  <c r="Z17" i="4"/>
  <c r="Y17" i="4"/>
  <c r="Z16" i="4"/>
  <c r="Y16" i="4"/>
  <c r="Z15" i="4"/>
  <c r="Y15" i="4"/>
  <c r="Z14" i="4"/>
  <c r="Y14" i="4"/>
  <c r="Z13" i="4"/>
  <c r="Y13" i="4"/>
  <c r="AB31" i="3"/>
  <c r="H31" i="3"/>
  <c r="H23" i="3"/>
  <c r="H15" i="3"/>
  <c r="H7" i="3"/>
  <c r="H26" i="1"/>
  <c r="H18" i="1"/>
  <c r="H10" i="1"/>
  <c r="H23" i="2"/>
  <c r="H15" i="2"/>
  <c r="H7" i="2"/>
  <c r="C31" i="3"/>
  <c r="Y34" i="3"/>
  <c r="Z33" i="3"/>
  <c r="Y33" i="3"/>
  <c r="Z32" i="3"/>
  <c r="Y32" i="3"/>
  <c r="X31" i="3"/>
  <c r="W31" i="3"/>
  <c r="T31" i="3"/>
  <c r="N31" i="3"/>
  <c r="K31" i="3"/>
  <c r="G31" i="3"/>
  <c r="F31" i="3"/>
  <c r="E31" i="3"/>
  <c r="D31" i="3"/>
  <c r="B15" i="3"/>
  <c r="B23" i="3" s="1"/>
  <c r="B31" i="3" s="1"/>
  <c r="B39" i="3" s="1"/>
  <c r="B41" i="3" s="1"/>
  <c r="A6" i="3"/>
  <c r="Z30" i="3"/>
  <c r="Y30" i="3"/>
  <c r="Y29" i="3"/>
  <c r="Z29" i="3"/>
  <c r="Z27" i="3"/>
  <c r="Y27" i="3"/>
  <c r="Z26" i="3"/>
  <c r="Y26" i="3"/>
  <c r="Z25" i="3"/>
  <c r="Y25" i="3"/>
  <c r="Z24" i="3"/>
  <c r="Y24" i="3"/>
  <c r="AB23" i="3"/>
  <c r="X23" i="3"/>
  <c r="W23" i="3"/>
  <c r="T23" i="3"/>
  <c r="N23" i="3"/>
  <c r="K23" i="3"/>
  <c r="G23" i="3"/>
  <c r="F23" i="3"/>
  <c r="E23" i="3"/>
  <c r="D23" i="3"/>
  <c r="C23" i="3"/>
  <c r="Z22" i="3"/>
  <c r="Y22" i="3"/>
  <c r="Z21" i="3"/>
  <c r="Y21" i="3"/>
  <c r="Z20" i="3"/>
  <c r="Y20" i="3"/>
  <c r="Z19" i="3"/>
  <c r="Y19" i="3"/>
  <c r="Z18" i="3"/>
  <c r="Y18" i="3"/>
  <c r="Z17" i="3"/>
  <c r="Y17" i="3"/>
  <c r="Z16" i="3"/>
  <c r="Y16" i="3"/>
  <c r="AB15" i="3"/>
  <c r="X15" i="3"/>
  <c r="W15" i="3"/>
  <c r="T15" i="3"/>
  <c r="N15" i="3"/>
  <c r="G15" i="3"/>
  <c r="F15" i="3"/>
  <c r="E15" i="3"/>
  <c r="D15" i="3"/>
  <c r="D42" i="3" s="1"/>
  <c r="C15" i="3"/>
  <c r="Z14" i="3"/>
  <c r="Y14" i="3"/>
  <c r="Z13" i="3"/>
  <c r="Y13" i="3"/>
  <c r="Z12" i="3"/>
  <c r="Y12" i="3"/>
  <c r="Z11" i="3"/>
  <c r="Y11" i="3"/>
  <c r="Z10" i="3"/>
  <c r="Y10" i="3"/>
  <c r="Z9" i="3"/>
  <c r="Y9" i="3"/>
  <c r="Z8" i="3"/>
  <c r="X7" i="3"/>
  <c r="W7" i="3"/>
  <c r="T7" i="3"/>
  <c r="S7" i="3"/>
  <c r="S42" i="3" s="1"/>
  <c r="N7" i="3"/>
  <c r="K7" i="3"/>
  <c r="K42" i="3" s="1"/>
  <c r="G7" i="3"/>
  <c r="F7" i="3"/>
  <c r="E7" i="3"/>
  <c r="Z6" i="3"/>
  <c r="Y6" i="3"/>
  <c r="Z5" i="3"/>
  <c r="Y5" i="3"/>
  <c r="AD40" i="1"/>
  <c r="AB23" i="2"/>
  <c r="AB37" i="2"/>
  <c r="Z30" i="2"/>
  <c r="Y30" i="2"/>
  <c r="Z29" i="2"/>
  <c r="Y29" i="2"/>
  <c r="Z28" i="2"/>
  <c r="Y28" i="2"/>
  <c r="Z27" i="2"/>
  <c r="Y27" i="2"/>
  <c r="Z26" i="2"/>
  <c r="Y26" i="2"/>
  <c r="Z25" i="2"/>
  <c r="Y25" i="2"/>
  <c r="Z24" i="2"/>
  <c r="Y24" i="2"/>
  <c r="B15" i="2"/>
  <c r="B23" i="2" s="1"/>
  <c r="B31" i="2" s="1"/>
  <c r="B37" i="2" s="1"/>
  <c r="A6" i="2"/>
  <c r="A8" i="2" s="1"/>
  <c r="A9" i="2" s="1"/>
  <c r="A10" i="2" s="1"/>
  <c r="A11" i="2" s="1"/>
  <c r="A12" i="2" s="1"/>
  <c r="A13" i="2" s="1"/>
  <c r="A14" i="2" s="1"/>
  <c r="A16" i="2" s="1"/>
  <c r="A17" i="2" s="1"/>
  <c r="A18" i="2" s="1"/>
  <c r="A19" i="2" s="1"/>
  <c r="A20" i="2" s="1"/>
  <c r="A21" i="2" s="1"/>
  <c r="A22" i="2" s="1"/>
  <c r="A24" i="2" s="1"/>
  <c r="X23" i="2"/>
  <c r="W23" i="2"/>
  <c r="T23" i="2"/>
  <c r="S23" i="2"/>
  <c r="N23" i="2"/>
  <c r="K23" i="2"/>
  <c r="G23" i="2"/>
  <c r="F23" i="2"/>
  <c r="E23" i="2"/>
  <c r="D23" i="2"/>
  <c r="C23" i="2"/>
  <c r="Y22" i="2"/>
  <c r="Z21" i="2"/>
  <c r="Y21" i="2"/>
  <c r="Z20" i="2"/>
  <c r="Y20" i="2"/>
  <c r="Z19" i="2"/>
  <c r="Z18" i="2"/>
  <c r="Y18" i="2"/>
  <c r="Z17" i="2"/>
  <c r="Y17" i="2"/>
  <c r="Z16" i="2"/>
  <c r="AB15" i="2"/>
  <c r="X15" i="2"/>
  <c r="W15" i="2"/>
  <c r="T15" i="2"/>
  <c r="S15" i="2"/>
  <c r="N15" i="2"/>
  <c r="K15" i="2"/>
  <c r="G15" i="2"/>
  <c r="F15" i="2"/>
  <c r="E15" i="2"/>
  <c r="D15" i="2"/>
  <c r="C15" i="2"/>
  <c r="Z14" i="2"/>
  <c r="Y14" i="2"/>
  <c r="Z13" i="2"/>
  <c r="Y13" i="2"/>
  <c r="Z12" i="2"/>
  <c r="Y12" i="2"/>
  <c r="Z11" i="2"/>
  <c r="Y11" i="2"/>
  <c r="Y10" i="2"/>
  <c r="Z9" i="2"/>
  <c r="Y9" i="2"/>
  <c r="Z8" i="2"/>
  <c r="Y8" i="2"/>
  <c r="AB7" i="2"/>
  <c r="X7" i="2"/>
  <c r="W7" i="2"/>
  <c r="T7" i="2"/>
  <c r="S7" i="2"/>
  <c r="S38" i="2" s="1"/>
  <c r="N7" i="2"/>
  <c r="K7" i="2"/>
  <c r="G7" i="2"/>
  <c r="F7" i="2"/>
  <c r="E7" i="2"/>
  <c r="D7" i="2"/>
  <c r="C7" i="2"/>
  <c r="Z6" i="2"/>
  <c r="Y6" i="2"/>
  <c r="Z5" i="2"/>
  <c r="Y5" i="2"/>
  <c r="AB29" i="1"/>
  <c r="AB28" i="1"/>
  <c r="AB33" i="1"/>
  <c r="AB32" i="1"/>
  <c r="AB31" i="1"/>
  <c r="AB30" i="1"/>
  <c r="AB25" i="1"/>
  <c r="AB24" i="1"/>
  <c r="AB23" i="1"/>
  <c r="AB22" i="1"/>
  <c r="AB21" i="1"/>
  <c r="AB20" i="1"/>
  <c r="AB19" i="1"/>
  <c r="AB12" i="1"/>
  <c r="AB17" i="1"/>
  <c r="AB16" i="1"/>
  <c r="AB15" i="1"/>
  <c r="AB14" i="1"/>
  <c r="AB13" i="1"/>
  <c r="AB7" i="1"/>
  <c r="AB5" i="1"/>
  <c r="AB9" i="1"/>
  <c r="AB8" i="1"/>
  <c r="AB6" i="1"/>
  <c r="AA28" i="1"/>
  <c r="AA27" i="1"/>
  <c r="AA32" i="1"/>
  <c r="AA31" i="1"/>
  <c r="AA30" i="1"/>
  <c r="AA29" i="1"/>
  <c r="AA24" i="1"/>
  <c r="AA25" i="1"/>
  <c r="AA23" i="1"/>
  <c r="AA22" i="1"/>
  <c r="AA21" i="1"/>
  <c r="AA20" i="1"/>
  <c r="AA19" i="1"/>
  <c r="AA17" i="1"/>
  <c r="AA16" i="1"/>
  <c r="AA15" i="1"/>
  <c r="AA14" i="1"/>
  <c r="AA13" i="1"/>
  <c r="AA12" i="1"/>
  <c r="AA11" i="1"/>
  <c r="AA9" i="1"/>
  <c r="AA8" i="1"/>
  <c r="AA7" i="1"/>
  <c r="AA5" i="1"/>
  <c r="Z26" i="1"/>
  <c r="Y26" i="1"/>
  <c r="Z18" i="1"/>
  <c r="Y18" i="1"/>
  <c r="Z10" i="1"/>
  <c r="Y10" i="1"/>
  <c r="G26" i="1"/>
  <c r="F26" i="1"/>
  <c r="E26" i="1"/>
  <c r="C26" i="1"/>
  <c r="AD18" i="1"/>
  <c r="G18" i="1"/>
  <c r="F18" i="1"/>
  <c r="E18" i="1"/>
  <c r="C18" i="1"/>
  <c r="AD10" i="1"/>
  <c r="G10" i="1"/>
  <c r="F10" i="1"/>
  <c r="E10" i="1"/>
  <c r="B18" i="1"/>
  <c r="B26" i="1" s="1"/>
  <c r="B34" i="1" s="1"/>
  <c r="A6" i="1"/>
  <c r="A7" i="1" s="1"/>
  <c r="A8" i="1" s="1"/>
  <c r="A9" i="1" s="1"/>
  <c r="A11" i="1" s="1"/>
  <c r="A12" i="1" s="1"/>
  <c r="A13" i="1" s="1"/>
  <c r="A14" i="1" s="1"/>
  <c r="A15" i="1" s="1"/>
  <c r="A16" i="1" s="1"/>
  <c r="A17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E40" i="9" l="1"/>
  <c r="C40" i="9"/>
  <c r="K40" i="9"/>
  <c r="AF27" i="7"/>
  <c r="AF19" i="7"/>
  <c r="AF11" i="7"/>
  <c r="D40" i="9"/>
  <c r="D14" i="13" s="1"/>
  <c r="X41" i="12"/>
  <c r="N40" i="4"/>
  <c r="H40" i="9"/>
  <c r="H14" i="13" s="1"/>
  <c r="N40" i="9"/>
  <c r="M42" i="9" s="1"/>
  <c r="E41" i="12"/>
  <c r="T90" i="15" s="1"/>
  <c r="U90" i="15" s="1"/>
  <c r="S41" i="12"/>
  <c r="T45" i="15" s="1"/>
  <c r="U45" i="15" s="1"/>
  <c r="Y39" i="4"/>
  <c r="Y35" i="4"/>
  <c r="G42" i="3"/>
  <c r="C42" i="3"/>
  <c r="E42" i="3"/>
  <c r="T81" i="15" s="1"/>
  <c r="U81" i="15" s="1"/>
  <c r="N42" i="3"/>
  <c r="L8" i="13" s="1"/>
  <c r="W42" i="3"/>
  <c r="F42" i="3"/>
  <c r="F8" i="13" s="1"/>
  <c r="T42" i="3"/>
  <c r="P8" i="13" s="1"/>
  <c r="Z36" i="9"/>
  <c r="H42" i="3"/>
  <c r="H8" i="13" s="1"/>
  <c r="T17" i="13"/>
  <c r="C38" i="2"/>
  <c r="T42" i="15"/>
  <c r="U42" i="15" s="1"/>
  <c r="X42" i="3"/>
  <c r="T8" i="13" s="1"/>
  <c r="X38" i="2"/>
  <c r="A25" i="2"/>
  <c r="A26" i="2" s="1"/>
  <c r="A27" i="2" s="1"/>
  <c r="A28" i="2" s="1"/>
  <c r="A29" i="2" s="1"/>
  <c r="A30" i="2" s="1"/>
  <c r="A32" i="2" s="1"/>
  <c r="A33" i="2" s="1"/>
  <c r="A34" i="2" s="1"/>
  <c r="A35" i="2" s="1"/>
  <c r="A36" i="2" s="1"/>
  <c r="Y39" i="11"/>
  <c r="C41" i="10"/>
  <c r="T28" i="15" s="1"/>
  <c r="U28" i="15" s="1"/>
  <c r="U34" i="10"/>
  <c r="W41" i="10"/>
  <c r="Z39" i="11"/>
  <c r="M44" i="10"/>
  <c r="M43" i="10"/>
  <c r="X41" i="10"/>
  <c r="T15" i="13" s="1"/>
  <c r="T87" i="15"/>
  <c r="U87" i="15" s="1"/>
  <c r="T14" i="13"/>
  <c r="F14" i="13"/>
  <c r="D41" i="8"/>
  <c r="D13" i="13" s="1"/>
  <c r="W41" i="7"/>
  <c r="M43" i="7"/>
  <c r="M44" i="7"/>
  <c r="Q43" i="5"/>
  <c r="Q44" i="5"/>
  <c r="C40" i="4"/>
  <c r="C41" i="4" s="1"/>
  <c r="S43" i="3"/>
  <c r="T36" i="15"/>
  <c r="U36" i="15" s="1"/>
  <c r="Y36" i="9"/>
  <c r="A17" i="8"/>
  <c r="A18" i="8" s="1"/>
  <c r="A19" i="8" s="1"/>
  <c r="A20" i="8" s="1"/>
  <c r="A21" i="8" s="1"/>
  <c r="A22" i="8" s="1"/>
  <c r="A23" i="8" s="1"/>
  <c r="A25" i="8" s="1"/>
  <c r="A26" i="8" s="1"/>
  <c r="A27" i="8" s="1"/>
  <c r="A28" i="8" s="1"/>
  <c r="A29" i="8" s="1"/>
  <c r="A30" i="8" s="1"/>
  <c r="A31" i="8" s="1"/>
  <c r="A33" i="8" s="1"/>
  <c r="A34" i="8" s="1"/>
  <c r="A35" i="8" s="1"/>
  <c r="A36" i="8" s="1"/>
  <c r="A37" i="8" s="1"/>
  <c r="A38" i="8" s="1"/>
  <c r="A39" i="8" s="1"/>
  <c r="D41" i="7"/>
  <c r="D12" i="13" s="1"/>
  <c r="C41" i="8"/>
  <c r="T26" i="15" s="1"/>
  <c r="U26" i="15" s="1"/>
  <c r="D41" i="5"/>
  <c r="D10" i="13" s="1"/>
  <c r="F41" i="5"/>
  <c r="F10" i="13" s="1"/>
  <c r="T21" i="15"/>
  <c r="U21" i="15" s="1"/>
  <c r="A8" i="3"/>
  <c r="A9" i="3" s="1"/>
  <c r="A10" i="3" s="1"/>
  <c r="A11" i="3" s="1"/>
  <c r="A12" i="3" s="1"/>
  <c r="A13" i="3" s="1"/>
  <c r="A14" i="3" s="1"/>
  <c r="A16" i="3" s="1"/>
  <c r="A17" i="3" s="1"/>
  <c r="A18" i="3" s="1"/>
  <c r="A19" i="3" s="1"/>
  <c r="A20" i="3" s="1"/>
  <c r="A21" i="3" s="1"/>
  <c r="A22" i="3" s="1"/>
  <c r="A24" i="3" s="1"/>
  <c r="A25" i="3" s="1"/>
  <c r="A26" i="3" s="1"/>
  <c r="A27" i="3" s="1"/>
  <c r="Y39" i="3"/>
  <c r="Z39" i="3"/>
  <c r="C41" i="1"/>
  <c r="T19" i="15" s="1"/>
  <c r="U19" i="15" s="1"/>
  <c r="G41" i="1"/>
  <c r="W38" i="2"/>
  <c r="S7" i="13" s="1"/>
  <c r="Z41" i="1"/>
  <c r="T6" i="13" s="1"/>
  <c r="E41" i="1"/>
  <c r="T79" i="15" s="1"/>
  <c r="U79" i="15" s="1"/>
  <c r="Y41" i="1"/>
  <c r="S6" i="13" s="1"/>
  <c r="H41" i="1"/>
  <c r="H6" i="13" s="1"/>
  <c r="F41" i="1"/>
  <c r="Y31" i="11"/>
  <c r="H12" i="13"/>
  <c r="X41" i="5"/>
  <c r="T10" i="13" s="1"/>
  <c r="W41" i="5"/>
  <c r="S10" i="13" s="1"/>
  <c r="S41" i="5"/>
  <c r="T38" i="15" s="1"/>
  <c r="U38" i="15" s="1"/>
  <c r="H41" i="5"/>
  <c r="H10" i="13" s="1"/>
  <c r="N41" i="5"/>
  <c r="E41" i="5"/>
  <c r="T83" i="15" s="1"/>
  <c r="U83" i="15" s="1"/>
  <c r="O41" i="5"/>
  <c r="E41" i="8"/>
  <c r="Y23" i="11"/>
  <c r="N17" i="13"/>
  <c r="Q43" i="12"/>
  <c r="K43" i="3"/>
  <c r="Y7" i="3"/>
  <c r="Y31" i="2"/>
  <c r="T35" i="15"/>
  <c r="U35" i="15" s="1"/>
  <c r="G38" i="2"/>
  <c r="G7" i="13" s="1"/>
  <c r="E38" i="2"/>
  <c r="T80" i="15" s="1"/>
  <c r="U80" i="15" s="1"/>
  <c r="K38" i="2"/>
  <c r="Z31" i="2"/>
  <c r="T38" i="2"/>
  <c r="P7" i="13" s="1"/>
  <c r="N38" i="2"/>
  <c r="L7" i="13" s="1"/>
  <c r="H38" i="2"/>
  <c r="H7" i="13" s="1"/>
  <c r="F38" i="2"/>
  <c r="F7" i="13" s="1"/>
  <c r="D38" i="2"/>
  <c r="P10" i="13"/>
  <c r="A27" i="5"/>
  <c r="A28" i="5" s="1"/>
  <c r="A29" i="5" s="1"/>
  <c r="A30" i="5" s="1"/>
  <c r="A31" i="5" s="1"/>
  <c r="A32" i="5" s="1"/>
  <c r="A34" i="5" s="1"/>
  <c r="A35" i="5" s="1"/>
  <c r="A36" i="5" s="1"/>
  <c r="A37" i="5" s="1"/>
  <c r="A38" i="5" s="1"/>
  <c r="A39" i="5" s="1"/>
  <c r="P41" i="11"/>
  <c r="AB40" i="10"/>
  <c r="D15" i="13"/>
  <c r="L15" i="13"/>
  <c r="H15" i="13"/>
  <c r="F15" i="13"/>
  <c r="A6" i="9"/>
  <c r="A7" i="9" s="1"/>
  <c r="A8" i="9" s="1"/>
  <c r="A9" i="9" s="1"/>
  <c r="A10" i="9" s="1"/>
  <c r="A11" i="9" s="1"/>
  <c r="A13" i="9" s="1"/>
  <c r="A14" i="9" s="1"/>
  <c r="A15" i="9" s="1"/>
  <c r="A16" i="9" s="1"/>
  <c r="A17" i="9" s="1"/>
  <c r="A18" i="9" s="1"/>
  <c r="A19" i="9" s="1"/>
  <c r="A21" i="9" s="1"/>
  <c r="A22" i="9" s="1"/>
  <c r="A23" i="9" s="1"/>
  <c r="A24" i="9" s="1"/>
  <c r="A25" i="9" s="1"/>
  <c r="A26" i="9" s="1"/>
  <c r="A27" i="9" s="1"/>
  <c r="A29" i="9" s="1"/>
  <c r="A30" i="9" s="1"/>
  <c r="A31" i="9" s="1"/>
  <c r="A32" i="9" s="1"/>
  <c r="A34" i="9" s="1"/>
  <c r="A35" i="9" s="1"/>
  <c r="A37" i="9" s="1"/>
  <c r="A38" i="9" s="1"/>
  <c r="S41" i="8"/>
  <c r="T41" i="15" s="1"/>
  <c r="U41" i="15" s="1"/>
  <c r="F41" i="8"/>
  <c r="F13" i="13" s="1"/>
  <c r="T41" i="8"/>
  <c r="P13" i="13" s="1"/>
  <c r="G41" i="8"/>
  <c r="G13" i="13" s="1"/>
  <c r="H41" i="8"/>
  <c r="H13" i="13" s="1"/>
  <c r="K41" i="8"/>
  <c r="A6" i="7"/>
  <c r="A7" i="7" s="1"/>
  <c r="A8" i="7" s="1"/>
  <c r="A9" i="7" s="1"/>
  <c r="A10" i="7" s="1"/>
  <c r="A12" i="7" s="1"/>
  <c r="A13" i="7" s="1"/>
  <c r="A14" i="7" s="1"/>
  <c r="A15" i="7" s="1"/>
  <c r="A16" i="7" s="1"/>
  <c r="A17" i="7" s="1"/>
  <c r="A18" i="7" s="1"/>
  <c r="A20" i="7" s="1"/>
  <c r="A21" i="7" s="1"/>
  <c r="A22" i="7" s="1"/>
  <c r="A23" i="7" s="1"/>
  <c r="A24" i="7" s="1"/>
  <c r="A25" i="7" s="1"/>
  <c r="A26" i="7" s="1"/>
  <c r="A28" i="7" s="1"/>
  <c r="A29" i="7" s="1"/>
  <c r="A30" i="7" s="1"/>
  <c r="A31" i="7" s="1"/>
  <c r="A32" i="7" s="1"/>
  <c r="A33" i="7" s="1"/>
  <c r="A34" i="7" s="1"/>
  <c r="A36" i="7" s="1"/>
  <c r="A37" i="7" s="1"/>
  <c r="A38" i="7" s="1"/>
  <c r="A39" i="7" s="1"/>
  <c r="N10" i="13"/>
  <c r="D6" i="13"/>
  <c r="A31" i="1"/>
  <c r="A32" i="1" s="1"/>
  <c r="P6" i="13"/>
  <c r="I18" i="13"/>
  <c r="J18" i="13"/>
  <c r="F40" i="11"/>
  <c r="S8" i="13"/>
  <c r="D8" i="13"/>
  <c r="S40" i="11"/>
  <c r="T44" i="15" s="1"/>
  <c r="U44" i="15" s="1"/>
  <c r="K9" i="14"/>
  <c r="G8" i="13"/>
  <c r="K17" i="14"/>
  <c r="H17" i="13"/>
  <c r="S17" i="13"/>
  <c r="F17" i="13"/>
  <c r="D17" i="13"/>
  <c r="P17" i="13"/>
  <c r="X40" i="11"/>
  <c r="E40" i="11"/>
  <c r="T89" i="15" s="1"/>
  <c r="U89" i="15" s="1"/>
  <c r="W40" i="11"/>
  <c r="D40" i="11"/>
  <c r="Y11" i="11"/>
  <c r="H40" i="11"/>
  <c r="U15" i="11"/>
  <c r="Z11" i="11"/>
  <c r="G40" i="11"/>
  <c r="Y27" i="10"/>
  <c r="Y34" i="10" s="1"/>
  <c r="Z27" i="10"/>
  <c r="U20" i="9"/>
  <c r="Z40" i="8"/>
  <c r="Y8" i="8"/>
  <c r="Z8" i="8"/>
  <c r="U8" i="8"/>
  <c r="U32" i="8"/>
  <c r="L12" i="13"/>
  <c r="T12" i="13"/>
  <c r="F12" i="13"/>
  <c r="T11" i="13"/>
  <c r="H11" i="13"/>
  <c r="Y33" i="5"/>
  <c r="Z33" i="5"/>
  <c r="U33" i="5"/>
  <c r="V33" i="5"/>
  <c r="U31" i="3"/>
  <c r="K14" i="14"/>
  <c r="K8" i="14"/>
  <c r="K7" i="14"/>
  <c r="J10" i="14"/>
  <c r="J12" i="14"/>
  <c r="K13" i="14" s="1"/>
  <c r="J15" i="14"/>
  <c r="J11" i="14"/>
  <c r="V20" i="12"/>
  <c r="V28" i="12"/>
  <c r="U20" i="12"/>
  <c r="U12" i="12"/>
  <c r="U41" i="12" s="1"/>
  <c r="Y14" i="12"/>
  <c r="Y20" i="12" s="1"/>
  <c r="Z12" i="12"/>
  <c r="V12" i="12"/>
  <c r="Y23" i="12"/>
  <c r="Y28" i="12" s="1"/>
  <c r="Y5" i="12"/>
  <c r="Y12" i="12" s="1"/>
  <c r="Z13" i="12"/>
  <c r="Z20" i="12" s="1"/>
  <c r="Z22" i="12"/>
  <c r="Z28" i="12" s="1"/>
  <c r="Y8" i="11"/>
  <c r="U23" i="11"/>
  <c r="V23" i="11"/>
  <c r="V31" i="11"/>
  <c r="Z31" i="11"/>
  <c r="Z23" i="11"/>
  <c r="Z7" i="11"/>
  <c r="Z8" i="11"/>
  <c r="U31" i="11"/>
  <c r="Z28" i="10"/>
  <c r="V26" i="10"/>
  <c r="Y14" i="10"/>
  <c r="Y18" i="10" s="1"/>
  <c r="Z10" i="10"/>
  <c r="U26" i="10"/>
  <c r="Z26" i="10"/>
  <c r="Y26" i="10"/>
  <c r="Z18" i="10"/>
  <c r="Y10" i="10"/>
  <c r="U10" i="10"/>
  <c r="V18" i="10"/>
  <c r="V10" i="10"/>
  <c r="U12" i="9"/>
  <c r="V20" i="9"/>
  <c r="U28" i="9"/>
  <c r="V28" i="9"/>
  <c r="Z12" i="9"/>
  <c r="Z40" i="9" s="1"/>
  <c r="Y28" i="9"/>
  <c r="V12" i="9"/>
  <c r="Y8" i="9"/>
  <c r="Y12" i="9" s="1"/>
  <c r="Y20" i="9"/>
  <c r="Z16" i="9"/>
  <c r="Z20" i="9" s="1"/>
  <c r="Z21" i="9"/>
  <c r="Z28" i="9" s="1"/>
  <c r="W16" i="8"/>
  <c r="X16" i="8"/>
  <c r="Z9" i="8"/>
  <c r="Z16" i="8" s="1"/>
  <c r="Y25" i="8"/>
  <c r="Y32" i="8" s="1"/>
  <c r="V24" i="8"/>
  <c r="V32" i="8"/>
  <c r="U16" i="8"/>
  <c r="U24" i="8"/>
  <c r="V16" i="8"/>
  <c r="Z17" i="8"/>
  <c r="Z24" i="8" s="1"/>
  <c r="Y18" i="8"/>
  <c r="Y24" i="8" s="1"/>
  <c r="Z26" i="8"/>
  <c r="Z32" i="8" s="1"/>
  <c r="U27" i="7"/>
  <c r="Z19" i="7"/>
  <c r="Z27" i="7"/>
  <c r="Y19" i="7"/>
  <c r="V27" i="7"/>
  <c r="V19" i="7"/>
  <c r="Y23" i="7"/>
  <c r="Y27" i="7" s="1"/>
  <c r="Y30" i="7"/>
  <c r="U19" i="7"/>
  <c r="Z5" i="7"/>
  <c r="Z30" i="7"/>
  <c r="Z35" i="7" s="1"/>
  <c r="V25" i="5"/>
  <c r="Z9" i="5"/>
  <c r="Z18" i="5"/>
  <c r="U17" i="5"/>
  <c r="Y10" i="5"/>
  <c r="Y17" i="5" s="1"/>
  <c r="U25" i="5"/>
  <c r="Z17" i="5"/>
  <c r="Y25" i="5"/>
  <c r="V17" i="5"/>
  <c r="V39" i="4"/>
  <c r="V27" i="4"/>
  <c r="Z36" i="4"/>
  <c r="Z39" i="4" s="1"/>
  <c r="Y27" i="4"/>
  <c r="Z35" i="4"/>
  <c r="Y19" i="4"/>
  <c r="Z19" i="4"/>
  <c r="U35" i="4"/>
  <c r="U27" i="4"/>
  <c r="U19" i="4"/>
  <c r="Z21" i="4"/>
  <c r="Z27" i="4" s="1"/>
  <c r="V19" i="4"/>
  <c r="V31" i="3"/>
  <c r="X10" i="1"/>
  <c r="U15" i="3"/>
  <c r="V7" i="3"/>
  <c r="Z23" i="3"/>
  <c r="Z15" i="3"/>
  <c r="Y23" i="3"/>
  <c r="V15" i="3"/>
  <c r="Z7" i="3"/>
  <c r="Z28" i="3"/>
  <c r="Y8" i="3"/>
  <c r="Y15" i="3" s="1"/>
  <c r="Y28" i="3"/>
  <c r="U23" i="3"/>
  <c r="V23" i="3"/>
  <c r="Z7" i="2"/>
  <c r="U23" i="2"/>
  <c r="Y7" i="2"/>
  <c r="Y16" i="2"/>
  <c r="Y23" i="2" s="1"/>
  <c r="V23" i="2"/>
  <c r="U15" i="2"/>
  <c r="V15" i="2"/>
  <c r="V7" i="2"/>
  <c r="Z10" i="2"/>
  <c r="Z15" i="2" s="1"/>
  <c r="Y15" i="2"/>
  <c r="Z22" i="2"/>
  <c r="Z23" i="2" s="1"/>
  <c r="U7" i="2"/>
  <c r="AB27" i="1"/>
  <c r="X18" i="1"/>
  <c r="AB10" i="1"/>
  <c r="AA33" i="1"/>
  <c r="AB26" i="1"/>
  <c r="X26" i="1"/>
  <c r="AB11" i="1"/>
  <c r="AB18" i="1" s="1"/>
  <c r="AA18" i="1"/>
  <c r="AA26" i="1"/>
  <c r="Y40" i="9" l="1"/>
  <c r="S12" i="13"/>
  <c r="AF41" i="7"/>
  <c r="Y41" i="12"/>
  <c r="V40" i="9"/>
  <c r="V41" i="12"/>
  <c r="T12" i="15"/>
  <c r="U12" i="15" s="1"/>
  <c r="U40" i="9"/>
  <c r="Z41" i="12"/>
  <c r="F6" i="13"/>
  <c r="R6" i="13" s="1"/>
  <c r="V6" i="13" s="1"/>
  <c r="D48" i="1"/>
  <c r="U40" i="4"/>
  <c r="Y40" i="4"/>
  <c r="T15" i="15"/>
  <c r="U15" i="15" s="1"/>
  <c r="V42" i="3"/>
  <c r="M43" i="9"/>
  <c r="U42" i="3"/>
  <c r="E44" i="8"/>
  <c r="L14" i="13"/>
  <c r="V41" i="10"/>
  <c r="E23" i="14"/>
  <c r="E25" i="14" s="1"/>
  <c r="E22" i="14"/>
  <c r="T22" i="15"/>
  <c r="U22" i="15" s="1"/>
  <c r="A28" i="3"/>
  <c r="A29" i="3" s="1"/>
  <c r="A30" i="3" s="1"/>
  <c r="A32" i="3" s="1"/>
  <c r="A33" i="3" s="1"/>
  <c r="C39" i="2"/>
  <c r="T20" i="15"/>
  <c r="U20" i="15" s="1"/>
  <c r="Y38" i="2"/>
  <c r="T5" i="15" s="1"/>
  <c r="U5" i="15" s="1"/>
  <c r="U40" i="11"/>
  <c r="U41" i="10"/>
  <c r="V40" i="11"/>
  <c r="V41" i="11" s="1"/>
  <c r="C41" i="9"/>
  <c r="T27" i="15"/>
  <c r="U27" i="15" s="1"/>
  <c r="U41" i="8"/>
  <c r="E13" i="13"/>
  <c r="T86" i="15"/>
  <c r="U86" i="15" s="1"/>
  <c r="L13" i="13"/>
  <c r="R13" i="13" s="1"/>
  <c r="M43" i="8"/>
  <c r="M44" i="8"/>
  <c r="L10" i="13"/>
  <c r="R10" i="13" s="1"/>
  <c r="V10" i="13" s="1"/>
  <c r="M43" i="5"/>
  <c r="M44" i="5"/>
  <c r="Y41" i="10"/>
  <c r="T13" i="15" s="1"/>
  <c r="U13" i="15" s="1"/>
  <c r="L17" i="13"/>
  <c r="R17" i="13" s="1"/>
  <c r="V17" i="13" s="1"/>
  <c r="M44" i="12"/>
  <c r="M43" i="12"/>
  <c r="M43" i="11"/>
  <c r="M42" i="11"/>
  <c r="K16" i="14"/>
  <c r="Q29" i="15"/>
  <c r="Q36" i="15"/>
  <c r="Q35" i="15"/>
  <c r="V38" i="2"/>
  <c r="V39" i="2" s="1"/>
  <c r="X41" i="1"/>
  <c r="G44" i="1"/>
  <c r="M16" i="13"/>
  <c r="Q43" i="11"/>
  <c r="Q42" i="11"/>
  <c r="S15" i="13"/>
  <c r="AF41" i="10"/>
  <c r="J19" i="13"/>
  <c r="J20" i="13"/>
  <c r="I20" i="13"/>
  <c r="U41" i="5"/>
  <c r="E11" i="13"/>
  <c r="C11" i="13"/>
  <c r="O11" i="13"/>
  <c r="G12" i="13"/>
  <c r="C12" i="13"/>
  <c r="E12" i="13"/>
  <c r="O13" i="13"/>
  <c r="C42" i="8"/>
  <c r="C13" i="13"/>
  <c r="K13" i="13"/>
  <c r="W41" i="9"/>
  <c r="S14" i="13"/>
  <c r="Q42" i="15"/>
  <c r="O14" i="13"/>
  <c r="E14" i="13"/>
  <c r="K14" i="13"/>
  <c r="T41" i="9"/>
  <c r="P14" i="13"/>
  <c r="G14" i="13"/>
  <c r="C14" i="13"/>
  <c r="K15" i="13"/>
  <c r="G15" i="13"/>
  <c r="C15" i="13"/>
  <c r="R15" i="13"/>
  <c r="V15" i="13" s="1"/>
  <c r="O41" i="11"/>
  <c r="Q41" i="11" s="1"/>
  <c r="G17" i="13"/>
  <c r="V41" i="5"/>
  <c r="C10" i="13"/>
  <c r="E10" i="13"/>
  <c r="O10" i="13"/>
  <c r="K10" i="13"/>
  <c r="C9" i="13"/>
  <c r="C8" i="13"/>
  <c r="K8" i="13"/>
  <c r="U38" i="2"/>
  <c r="U39" i="2" s="1"/>
  <c r="Z38" i="2"/>
  <c r="F39" i="2"/>
  <c r="K7" i="13"/>
  <c r="C7" i="13"/>
  <c r="T39" i="2"/>
  <c r="G6" i="13"/>
  <c r="Y42" i="1"/>
  <c r="C44" i="1"/>
  <c r="A33" i="1"/>
  <c r="A35" i="1" s="1"/>
  <c r="E6" i="13"/>
  <c r="C6" i="13"/>
  <c r="F42" i="1"/>
  <c r="O6" i="13"/>
  <c r="O17" i="13"/>
  <c r="C17" i="13"/>
  <c r="E17" i="13"/>
  <c r="K17" i="13"/>
  <c r="W41" i="11"/>
  <c r="S16" i="13"/>
  <c r="D41" i="11"/>
  <c r="D16" i="13"/>
  <c r="N41" i="11"/>
  <c r="L16" i="13"/>
  <c r="F41" i="11"/>
  <c r="F16" i="13"/>
  <c r="H41" i="11"/>
  <c r="H16" i="13"/>
  <c r="X41" i="11"/>
  <c r="T16" i="13"/>
  <c r="T41" i="11"/>
  <c r="P16" i="13"/>
  <c r="G41" i="11"/>
  <c r="G16" i="13"/>
  <c r="E41" i="11"/>
  <c r="E16" i="13"/>
  <c r="K41" i="11"/>
  <c r="K16" i="13"/>
  <c r="S41" i="11"/>
  <c r="O16" i="13"/>
  <c r="K42" i="7"/>
  <c r="K12" i="13"/>
  <c r="R12" i="13"/>
  <c r="V12" i="13" s="1"/>
  <c r="E43" i="3"/>
  <c r="E8" i="13"/>
  <c r="O8" i="13"/>
  <c r="S40" i="2"/>
  <c r="O7" i="13"/>
  <c r="W41" i="2"/>
  <c r="T7" i="13"/>
  <c r="D39" i="2"/>
  <c r="D7" i="13"/>
  <c r="E39" i="2"/>
  <c r="E7" i="13"/>
  <c r="I19" i="13"/>
  <c r="C41" i="11"/>
  <c r="C16" i="13"/>
  <c r="R42" i="12"/>
  <c r="E44" i="10"/>
  <c r="G44" i="10"/>
  <c r="W41" i="8"/>
  <c r="S13" i="13" s="1"/>
  <c r="N42" i="8"/>
  <c r="V41" i="8"/>
  <c r="X41" i="8"/>
  <c r="T13" i="13" s="1"/>
  <c r="Z41" i="8"/>
  <c r="R42" i="5"/>
  <c r="F42" i="10"/>
  <c r="G11" i="13"/>
  <c r="N11" i="13"/>
  <c r="H41" i="9"/>
  <c r="P11" i="13"/>
  <c r="W42" i="11"/>
  <c r="F11" i="13"/>
  <c r="S42" i="8"/>
  <c r="D11" i="13"/>
  <c r="K11" i="13"/>
  <c r="S11" i="13"/>
  <c r="L11" i="13"/>
  <c r="D42" i="8"/>
  <c r="AB34" i="1"/>
  <c r="AB41" i="1" s="1"/>
  <c r="AA34" i="1"/>
  <c r="S41" i="2"/>
  <c r="S39" i="2"/>
  <c r="F41" i="9"/>
  <c r="Y35" i="7"/>
  <c r="W45" i="3"/>
  <c r="C40" i="2"/>
  <c r="G43" i="9"/>
  <c r="K39" i="2"/>
  <c r="C41" i="2"/>
  <c r="N42" i="5"/>
  <c r="H42" i="1"/>
  <c r="W43" i="3"/>
  <c r="C44" i="8"/>
  <c r="F42" i="7"/>
  <c r="G42" i="12"/>
  <c r="F42" i="8"/>
  <c r="X42" i="10"/>
  <c r="G42" i="9"/>
  <c r="E43" i="10"/>
  <c r="H42" i="10"/>
  <c r="G43" i="11"/>
  <c r="F42" i="12"/>
  <c r="C43" i="7"/>
  <c r="G43" i="12"/>
  <c r="W42" i="9"/>
  <c r="H42" i="12"/>
  <c r="N42" i="12"/>
  <c r="G44" i="12"/>
  <c r="K41" i="2"/>
  <c r="G41" i="2"/>
  <c r="G43" i="10"/>
  <c r="Z42" i="1"/>
  <c r="T42" i="12"/>
  <c r="T43" i="3"/>
  <c r="N42" i="7"/>
  <c r="G39" i="2"/>
  <c r="G40" i="2"/>
  <c r="G42" i="10"/>
  <c r="C43" i="9"/>
  <c r="N42" i="10"/>
  <c r="S43" i="11"/>
  <c r="D42" i="12"/>
  <c r="O44" i="12"/>
  <c r="N39" i="2"/>
  <c r="K40" i="2"/>
  <c r="G44" i="7"/>
  <c r="G42" i="8"/>
  <c r="E43" i="9"/>
  <c r="C43" i="8"/>
  <c r="S42" i="5"/>
  <c r="G42" i="7"/>
  <c r="S42" i="11"/>
  <c r="E43" i="11"/>
  <c r="H43" i="3"/>
  <c r="C42" i="9"/>
  <c r="W39" i="2"/>
  <c r="D41" i="9"/>
  <c r="C42" i="10"/>
  <c r="H39" i="2"/>
  <c r="C44" i="7"/>
  <c r="X39" i="2"/>
  <c r="W43" i="11"/>
  <c r="G42" i="11"/>
  <c r="E42" i="11"/>
  <c r="F43" i="3"/>
  <c r="Y43" i="1"/>
  <c r="S45" i="3"/>
  <c r="W40" i="2"/>
  <c r="E40" i="2"/>
  <c r="E41" i="2"/>
  <c r="G43" i="1"/>
  <c r="E44" i="12"/>
  <c r="K42" i="12"/>
  <c r="W44" i="12"/>
  <c r="S43" i="12"/>
  <c r="E42" i="12"/>
  <c r="W42" i="12"/>
  <c r="E43" i="12"/>
  <c r="C44" i="12"/>
  <c r="O42" i="12"/>
  <c r="C42" i="12"/>
  <c r="S44" i="12"/>
  <c r="W43" i="12"/>
  <c r="C43" i="12"/>
  <c r="S42" i="12"/>
  <c r="X42" i="12"/>
  <c r="Z15" i="11"/>
  <c r="Z40" i="11" s="1"/>
  <c r="Y15" i="11"/>
  <c r="Y40" i="11" s="1"/>
  <c r="C43" i="11"/>
  <c r="C42" i="11"/>
  <c r="E42" i="10"/>
  <c r="K42" i="10"/>
  <c r="W43" i="10"/>
  <c r="D42" i="10"/>
  <c r="Z34" i="10"/>
  <c r="Z41" i="10" s="1"/>
  <c r="W44" i="10"/>
  <c r="W42" i="10"/>
  <c r="W43" i="9"/>
  <c r="E42" i="9"/>
  <c r="X41" i="9"/>
  <c r="S41" i="9"/>
  <c r="S42" i="9"/>
  <c r="N41" i="9"/>
  <c r="E41" i="9"/>
  <c r="K41" i="9"/>
  <c r="S43" i="9"/>
  <c r="G41" i="9"/>
  <c r="S43" i="8"/>
  <c r="T42" i="8"/>
  <c r="G44" i="8"/>
  <c r="G43" i="8"/>
  <c r="S44" i="8"/>
  <c r="H42" i="8"/>
  <c r="K42" i="8"/>
  <c r="E43" i="8"/>
  <c r="E42" i="8"/>
  <c r="H42" i="7"/>
  <c r="W44" i="7"/>
  <c r="G43" i="7"/>
  <c r="W42" i="7"/>
  <c r="W43" i="7"/>
  <c r="E44" i="7"/>
  <c r="C42" i="7"/>
  <c r="E43" i="7"/>
  <c r="X42" i="7"/>
  <c r="D42" i="7"/>
  <c r="E42" i="7"/>
  <c r="K42" i="5"/>
  <c r="W42" i="5"/>
  <c r="O42" i="5"/>
  <c r="C42" i="5"/>
  <c r="T42" i="5"/>
  <c r="S44" i="5"/>
  <c r="S43" i="5"/>
  <c r="F42" i="5"/>
  <c r="H42" i="5"/>
  <c r="D42" i="5"/>
  <c r="S44" i="3"/>
  <c r="E44" i="3"/>
  <c r="G45" i="3"/>
  <c r="E45" i="3"/>
  <c r="K44" i="3"/>
  <c r="D43" i="3"/>
  <c r="Y31" i="3"/>
  <c r="Y42" i="3" s="1"/>
  <c r="G42" i="1"/>
  <c r="D42" i="1"/>
  <c r="E43" i="1"/>
  <c r="E44" i="1"/>
  <c r="E42" i="1"/>
  <c r="K11" i="14"/>
  <c r="K12" i="14"/>
  <c r="K10" i="14"/>
  <c r="K15" i="14"/>
  <c r="C44" i="10"/>
  <c r="C43" i="10"/>
  <c r="Y16" i="8"/>
  <c r="Y41" i="8" s="1"/>
  <c r="T11" i="15" s="1"/>
  <c r="U11" i="15" s="1"/>
  <c r="X42" i="5"/>
  <c r="W44" i="5"/>
  <c r="W43" i="5"/>
  <c r="E42" i="5"/>
  <c r="E43" i="5"/>
  <c r="E44" i="5"/>
  <c r="C44" i="5"/>
  <c r="Y9" i="5"/>
  <c r="Y41" i="5" s="1"/>
  <c r="T8" i="15" s="1"/>
  <c r="U8" i="15" s="1"/>
  <c r="C43" i="5"/>
  <c r="Z25" i="5"/>
  <c r="Z41" i="5" s="1"/>
  <c r="W44" i="3"/>
  <c r="X43" i="3"/>
  <c r="C45" i="3"/>
  <c r="G43" i="3"/>
  <c r="G44" i="3"/>
  <c r="Z31" i="3"/>
  <c r="Z42" i="3" s="1"/>
  <c r="K45" i="3"/>
  <c r="C44" i="3"/>
  <c r="C43" i="3"/>
  <c r="N43" i="3"/>
  <c r="C42" i="1"/>
  <c r="C43" i="1"/>
  <c r="A34" i="3" l="1"/>
  <c r="A35" i="3" s="1"/>
  <c r="A37" i="3" s="1"/>
  <c r="A38" i="3" s="1"/>
  <c r="A40" i="3" s="1"/>
  <c r="R14" i="13"/>
  <c r="V14" i="13" s="1"/>
  <c r="T6" i="15"/>
  <c r="U6" i="15" s="1"/>
  <c r="T14" i="15"/>
  <c r="U14" i="15" s="1"/>
  <c r="A36" i="1"/>
  <c r="A37" i="1"/>
  <c r="T31" i="15"/>
  <c r="U31" i="15" s="1"/>
  <c r="Q17" i="13"/>
  <c r="U17" i="13" s="1"/>
  <c r="Q16" i="13"/>
  <c r="U16" i="13" s="1"/>
  <c r="Q30" i="15"/>
  <c r="Q15" i="15"/>
  <c r="Q45" i="15"/>
  <c r="Q44" i="15"/>
  <c r="Q74" i="15"/>
  <c r="Q13" i="15"/>
  <c r="Q28" i="15"/>
  <c r="Q12" i="15"/>
  <c r="Q27" i="15"/>
  <c r="Q41" i="15"/>
  <c r="Q26" i="15"/>
  <c r="Q25" i="15"/>
  <c r="Q39" i="15"/>
  <c r="Q24" i="15"/>
  <c r="Q9" i="15"/>
  <c r="Y44" i="5"/>
  <c r="Q38" i="15"/>
  <c r="Q23" i="15"/>
  <c r="Q22" i="15"/>
  <c r="Q21" i="15"/>
  <c r="Q20" i="15"/>
  <c r="Q5" i="15"/>
  <c r="Q34" i="15"/>
  <c r="Q19" i="15"/>
  <c r="Q15" i="13"/>
  <c r="U15" i="13" s="1"/>
  <c r="Q13" i="13"/>
  <c r="U13" i="13" s="1"/>
  <c r="P76" i="15"/>
  <c r="S76" i="15" s="1"/>
  <c r="M11" i="13"/>
  <c r="Q11" i="13" s="1"/>
  <c r="U11" i="13" s="1"/>
  <c r="Q12" i="13"/>
  <c r="U12" i="13" s="1"/>
  <c r="V13" i="13"/>
  <c r="Q14" i="13"/>
  <c r="U14" i="13" s="1"/>
  <c r="Z41" i="11"/>
  <c r="U41" i="11"/>
  <c r="Q7" i="13"/>
  <c r="U7" i="13" s="1"/>
  <c r="R11" i="13"/>
  <c r="V11" i="13" s="1"/>
  <c r="P31" i="15"/>
  <c r="S31" i="15" s="1"/>
  <c r="R16" i="13"/>
  <c r="V16" i="13" s="1"/>
  <c r="Y41" i="11"/>
  <c r="R7" i="13"/>
  <c r="V7" i="13" s="1"/>
  <c r="Z42" i="10"/>
  <c r="C18" i="13"/>
  <c r="B22" i="14" s="1"/>
  <c r="W42" i="8"/>
  <c r="Z42" i="12"/>
  <c r="Y43" i="12"/>
  <c r="Y42" i="12"/>
  <c r="U43" i="12"/>
  <c r="U42" i="12"/>
  <c r="Y44" i="12"/>
  <c r="U44" i="12"/>
  <c r="V42" i="12"/>
  <c r="U42" i="11"/>
  <c r="U43" i="11"/>
  <c r="U42" i="10"/>
  <c r="U43" i="10"/>
  <c r="Y42" i="10"/>
  <c r="U44" i="10"/>
  <c r="V42" i="10"/>
  <c r="V41" i="9"/>
  <c r="U43" i="9"/>
  <c r="Y43" i="9"/>
  <c r="Z41" i="9"/>
  <c r="Y41" i="9"/>
  <c r="Y42" i="9"/>
  <c r="U42" i="9"/>
  <c r="U41" i="9"/>
  <c r="W43" i="8"/>
  <c r="U43" i="8"/>
  <c r="U42" i="8"/>
  <c r="Z42" i="8"/>
  <c r="X42" i="8"/>
  <c r="W44" i="8"/>
  <c r="U44" i="8"/>
  <c r="V42" i="8"/>
  <c r="U42" i="5"/>
  <c r="U43" i="5"/>
  <c r="U44" i="5"/>
  <c r="V42" i="5"/>
  <c r="V43" i="3"/>
  <c r="Y40" i="2"/>
  <c r="Z39" i="2"/>
  <c r="Y41" i="2"/>
  <c r="Y39" i="2"/>
  <c r="X42" i="1"/>
  <c r="AB42" i="1"/>
  <c r="U41" i="2"/>
  <c r="U40" i="2"/>
  <c r="U44" i="3"/>
  <c r="U43" i="3"/>
  <c r="U45" i="3"/>
  <c r="Q76" i="15" l="1"/>
  <c r="B23" i="14"/>
  <c r="B25" i="14" s="1"/>
  <c r="Q14" i="15"/>
  <c r="Q11" i="15"/>
  <c r="Q69" i="15"/>
  <c r="Q8" i="15"/>
  <c r="Q31" i="15"/>
  <c r="Y43" i="3"/>
  <c r="C19" i="13"/>
  <c r="Z43" i="3"/>
  <c r="Y44" i="3"/>
  <c r="Y43" i="10"/>
  <c r="Y44" i="10"/>
  <c r="Y43" i="11"/>
  <c r="Y45" i="3"/>
  <c r="Y42" i="11"/>
  <c r="Y43" i="8"/>
  <c r="Y42" i="8"/>
  <c r="Y44" i="8"/>
  <c r="Z42" i="5"/>
  <c r="Y42" i="5"/>
  <c r="Y43" i="5"/>
  <c r="R40" i="4"/>
  <c r="S40" i="4"/>
  <c r="T37" i="15" l="1"/>
  <c r="U37" i="15" s="1"/>
  <c r="T46" i="15"/>
  <c r="U46" i="15" s="1"/>
  <c r="Q6" i="15"/>
  <c r="Q42" i="4"/>
  <c r="Q43" i="4"/>
  <c r="O40" i="4"/>
  <c r="T40" i="4"/>
  <c r="P9" i="13" s="1"/>
  <c r="P18" i="13" s="1"/>
  <c r="V40" i="4"/>
  <c r="X40" i="4"/>
  <c r="T9" i="13" s="1"/>
  <c r="T18" i="13" s="1"/>
  <c r="G40" i="4"/>
  <c r="G9" i="13" s="1"/>
  <c r="W40" i="4"/>
  <c r="S9" i="13" s="1"/>
  <c r="S18" i="13" s="1"/>
  <c r="N9" i="13"/>
  <c r="F40" i="4"/>
  <c r="F9" i="13" s="1"/>
  <c r="F18" i="13" s="1"/>
  <c r="H40" i="4"/>
  <c r="H9" i="13" s="1"/>
  <c r="H18" i="13" s="1"/>
  <c r="K40" i="4"/>
  <c r="D40" i="4"/>
  <c r="D9" i="13" s="1"/>
  <c r="T7" i="15"/>
  <c r="U7" i="15" s="1"/>
  <c r="E40" i="4"/>
  <c r="T82" i="15" s="1"/>
  <c r="U82" i="15" s="1"/>
  <c r="Z40" i="4"/>
  <c r="I23" i="14" l="1"/>
  <c r="I25" i="14" s="1"/>
  <c r="I22" i="14"/>
  <c r="L9" i="13"/>
  <c r="L18" i="13" s="1"/>
  <c r="L19" i="13" s="1"/>
  <c r="M43" i="4"/>
  <c r="M42" i="4"/>
  <c r="T91" i="15"/>
  <c r="U91" i="15" s="1"/>
  <c r="Q7" i="15"/>
  <c r="T19" i="13"/>
  <c r="T20" i="13"/>
  <c r="H19" i="13"/>
  <c r="S20" i="13"/>
  <c r="P19" i="13"/>
  <c r="F19" i="13"/>
  <c r="O9" i="13"/>
  <c r="O18" i="13" s="1"/>
  <c r="H22" i="14" s="1"/>
  <c r="Q37" i="15"/>
  <c r="K9" i="13"/>
  <c r="E9" i="13"/>
  <c r="D18" i="13"/>
  <c r="S19" i="13"/>
  <c r="G41" i="4"/>
  <c r="F41" i="4"/>
  <c r="E43" i="4"/>
  <c r="V41" i="4"/>
  <c r="U43" i="4"/>
  <c r="Z41" i="4"/>
  <c r="Y43" i="4"/>
  <c r="U41" i="4"/>
  <c r="U42" i="4"/>
  <c r="K41" i="4"/>
  <c r="S41" i="4"/>
  <c r="S42" i="4"/>
  <c r="E41" i="4"/>
  <c r="E42" i="4"/>
  <c r="W43" i="4"/>
  <c r="X41" i="4"/>
  <c r="Y41" i="4"/>
  <c r="Y42" i="4"/>
  <c r="R41" i="4"/>
  <c r="D41" i="4"/>
  <c r="C42" i="4"/>
  <c r="C43" i="4"/>
  <c r="W42" i="4"/>
  <c r="W41" i="4"/>
  <c r="T41" i="4"/>
  <c r="S43" i="4"/>
  <c r="G42" i="4"/>
  <c r="G43" i="4"/>
  <c r="H41" i="4"/>
  <c r="N41" i="4"/>
  <c r="O41" i="4"/>
  <c r="E18" i="13" l="1"/>
  <c r="C22" i="14" s="1"/>
  <c r="Q9" i="13"/>
  <c r="U9" i="13" s="1"/>
  <c r="R9" i="13"/>
  <c r="V9" i="13" s="1"/>
  <c r="O20" i="13"/>
  <c r="H23" i="14"/>
  <c r="H25" i="14" s="1"/>
  <c r="D19" i="13"/>
  <c r="D20" i="13"/>
  <c r="C20" i="13"/>
  <c r="P20" i="13"/>
  <c r="O19" i="13"/>
  <c r="P91" i="15"/>
  <c r="S91" i="15" s="1"/>
  <c r="Q61" i="15"/>
  <c r="E19" i="13" l="1"/>
  <c r="E20" i="13"/>
  <c r="F20" i="13"/>
  <c r="Q91" i="15"/>
  <c r="C23" i="14"/>
  <c r="C25" i="14" s="1"/>
  <c r="O42" i="7" l="1"/>
  <c r="Y11" i="7"/>
  <c r="U11" i="7"/>
  <c r="U41" i="7" s="1"/>
  <c r="Y41" i="7" l="1"/>
  <c r="T10" i="15" s="1"/>
  <c r="U10" i="15" s="1"/>
  <c r="Q10" i="15"/>
  <c r="Y42" i="7" l="1"/>
  <c r="U42" i="7"/>
  <c r="V11" i="7" l="1"/>
  <c r="V41" i="7" s="1"/>
  <c r="Z11" i="7" l="1"/>
  <c r="Z41" i="7" s="1"/>
  <c r="Y44" i="7" l="1"/>
  <c r="Y43" i="7"/>
  <c r="V42" i="7"/>
  <c r="U44" i="7"/>
  <c r="U43" i="7"/>
  <c r="Z42" i="7" l="1"/>
  <c r="R42" i="7" l="1"/>
  <c r="R43" i="3" l="1"/>
  <c r="N8" i="13"/>
  <c r="R8" i="13" s="1"/>
  <c r="N18" i="13" l="1"/>
  <c r="N19" i="13" s="1"/>
  <c r="R18" i="13"/>
  <c r="V8" i="13"/>
  <c r="V18" i="13" s="1"/>
  <c r="P43" i="3"/>
  <c r="O43" i="3"/>
  <c r="Q44" i="3"/>
  <c r="M8" i="13"/>
  <c r="M18" i="13" l="1"/>
  <c r="G22" i="14" s="1"/>
  <c r="Q8" i="13"/>
  <c r="U8" i="13" s="1"/>
  <c r="V19" i="13"/>
  <c r="R19" i="13"/>
  <c r="N20" i="13" l="1"/>
  <c r="G23" i="14"/>
  <c r="G25" i="14" s="1"/>
  <c r="M20" i="13"/>
  <c r="M19" i="13"/>
  <c r="G17" i="5" l="1"/>
  <c r="G41" i="5" s="1"/>
  <c r="G10" i="13" s="1"/>
  <c r="Q10" i="13" s="1"/>
  <c r="U10" i="13" s="1"/>
  <c r="G18" i="13" l="1"/>
  <c r="D22" i="14" s="1"/>
  <c r="G44" i="5"/>
  <c r="G43" i="5"/>
  <c r="G42" i="5"/>
  <c r="D23" i="14" l="1"/>
  <c r="D25" i="14" s="1"/>
  <c r="G20" i="13"/>
  <c r="H20" i="13"/>
  <c r="G19" i="13"/>
  <c r="AH43" i="1" l="1"/>
  <c r="M10" i="1"/>
  <c r="M41" i="1" s="1"/>
  <c r="O10" i="1"/>
  <c r="O41" i="1" s="1"/>
  <c r="T49" i="15" s="1"/>
  <c r="U49" i="15" s="1"/>
  <c r="T61" i="15" l="1"/>
  <c r="U61" i="15" s="1"/>
  <c r="O44" i="1"/>
  <c r="K6" i="13"/>
  <c r="Q6" i="13" s="1"/>
  <c r="Q18" i="13" s="1"/>
  <c r="M42" i="1"/>
  <c r="M43" i="1"/>
  <c r="P43" i="1"/>
  <c r="K18" i="13" l="1"/>
  <c r="W10" i="1"/>
  <c r="W41" i="1" s="1"/>
  <c r="AA10" i="1"/>
  <c r="AA41" i="1" s="1"/>
  <c r="T4" i="15" s="1"/>
  <c r="U4" i="15" s="1"/>
  <c r="U6" i="13"/>
  <c r="Q20" i="13"/>
  <c r="R20" i="13"/>
  <c r="Q19" i="13"/>
  <c r="L20" i="13" l="1"/>
  <c r="F22" i="14"/>
  <c r="J22" i="14" s="1"/>
  <c r="K22" i="14" s="1"/>
  <c r="K19" i="13"/>
  <c r="K20" i="13"/>
  <c r="T16" i="15"/>
  <c r="U16" i="15" s="1"/>
  <c r="U18" i="13"/>
  <c r="F23" i="14"/>
  <c r="F25" i="14" s="1"/>
  <c r="AA44" i="1"/>
  <c r="W44" i="1"/>
  <c r="AA42" i="1"/>
  <c r="AA43" i="1"/>
  <c r="W43" i="1"/>
  <c r="W42" i="1"/>
  <c r="V20" i="13" l="1"/>
  <c r="U20" i="13"/>
  <c r="U19" i="13"/>
  <c r="J23" i="14"/>
  <c r="J2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Sonne Seehotel Stefan Fuchs</author>
  </authors>
  <commentList>
    <comment ref="C4" authorId="0" guid="{44DFECDF-4871-45CF-9644-5AD7233E5B9E}" shapeId="0" xr:uid="{2D57EA4F-ECBC-4490-85FD-FC1A7ED4613E}">
      <text>
        <r>
          <rPr>
            <b/>
            <sz val="9"/>
            <color indexed="81"/>
            <rFont val="Segoe UI"/>
            <family val="2"/>
          </rPr>
          <t>Sonne Seehotel Stefan Fuchs:</t>
        </r>
        <r>
          <rPr>
            <sz val="9"/>
            <color indexed="81"/>
            <rFont val="Segoe UI"/>
            <family val="2"/>
          </rPr>
          <t xml:space="preserve">
inkl. Keine Gruppierung</t>
        </r>
      </text>
    </comment>
  </commentList>
</comments>
</file>

<file path=xl/sharedStrings.xml><?xml version="1.0" encoding="utf-8"?>
<sst xmlns="http://schemas.openxmlformats.org/spreadsheetml/2006/main" count="2047" uniqueCount="179">
  <si>
    <t>Info's</t>
  </si>
  <si>
    <t xml:space="preserve"> </t>
  </si>
  <si>
    <t>Hotel</t>
  </si>
  <si>
    <t>Wetter</t>
  </si>
  <si>
    <t>Temp.</t>
  </si>
  <si>
    <t>Bemerkung</t>
  </si>
  <si>
    <t>Fr</t>
  </si>
  <si>
    <t>°C</t>
  </si>
  <si>
    <t>Sa</t>
  </si>
  <si>
    <t>So</t>
  </si>
  <si>
    <t>KW</t>
  </si>
  <si>
    <r>
      <rPr>
        <b/>
        <sz val="11"/>
        <rFont val="Calibri"/>
        <family val="2"/>
      </rPr>
      <t>Ø</t>
    </r>
    <r>
      <rPr>
        <b/>
        <sz val="11"/>
        <rFont val="DIN Offc"/>
        <family val="2"/>
      </rPr>
      <t xml:space="preserve"> Temp</t>
    </r>
  </si>
  <si>
    <t>Mo</t>
  </si>
  <si>
    <t>Di</t>
  </si>
  <si>
    <t>Mi</t>
  </si>
  <si>
    <t>Do</t>
  </si>
  <si>
    <t>Umsatz kumuliert</t>
  </si>
  <si>
    <t>Budget pro Tag</t>
  </si>
  <si>
    <t>Diff. zu Budget</t>
  </si>
  <si>
    <t>Index</t>
  </si>
  <si>
    <t>Restaurant</t>
  </si>
  <si>
    <t>Budget</t>
  </si>
  <si>
    <t>IST</t>
  </si>
  <si>
    <t>Terrasse</t>
  </si>
  <si>
    <t>Lounge</t>
  </si>
  <si>
    <t>Bankett</t>
  </si>
  <si>
    <t>Seebad</t>
  </si>
  <si>
    <t>TOTAL Gesamtbetrieb mit Seebad</t>
  </si>
  <si>
    <t>Umsatz pro Tag</t>
  </si>
  <si>
    <r>
      <rPr>
        <b/>
        <sz val="11"/>
        <rFont val="DIN Offc Medium"/>
        <family val="2"/>
      </rPr>
      <t>TOTAL</t>
    </r>
    <r>
      <rPr>
        <sz val="11"/>
        <rFont val="DIN Offc Medium"/>
        <family val="2"/>
      </rPr>
      <t xml:space="preserve"> Gesamtbetrieb ohne Seebad</t>
    </r>
  </si>
  <si>
    <t>Seminar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</si>
  <si>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</si>
  <si>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</si>
  <si>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</si>
  <si>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</si>
  <si>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</si>
  <si>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</si>
  <si>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</si>
  <si>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</si>
  <si>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</si>
  <si>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</si>
  <si>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</si>
  <si>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</si>
  <si>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 xml:space="preserve">Monatsumsätze </t>
  </si>
  <si>
    <r>
      <rPr>
        <sz val="10"/>
        <rFont val="Calibri"/>
        <family val="2"/>
      </rPr>
      <t>Ø</t>
    </r>
    <r>
      <rPr>
        <sz val="10"/>
        <rFont val="DIN Offc"/>
        <family val="2"/>
      </rPr>
      <t xml:space="preserve"> Umsatz pro Monat</t>
    </r>
  </si>
  <si>
    <t>Gesamt</t>
  </si>
  <si>
    <t>Jahr</t>
  </si>
  <si>
    <t>Ist</t>
  </si>
  <si>
    <t>2010</t>
  </si>
  <si>
    <t>INDEX 
in%</t>
  </si>
  <si>
    <t>MA Kosten in%</t>
  </si>
  <si>
    <t>TOTAL</t>
  </si>
  <si>
    <t>2022</t>
  </si>
  <si>
    <t>Pavillon</t>
  </si>
  <si>
    <t xml:space="preserve">Tagesumsätze </t>
  </si>
  <si>
    <t>Tagesumsätze</t>
  </si>
  <si>
    <t>Monats- Umsatzentwicklung Brutto</t>
  </si>
  <si>
    <t>bewölkt</t>
  </si>
  <si>
    <t>sonnig</t>
  </si>
  <si>
    <t>Regen</t>
  </si>
  <si>
    <t>bedeckt</t>
  </si>
  <si>
    <t>Durchschnitt</t>
  </si>
  <si>
    <t>teilweise sonnig</t>
  </si>
  <si>
    <t>Januar - Dezember</t>
  </si>
  <si>
    <t>2021</t>
  </si>
  <si>
    <t>2023</t>
  </si>
  <si>
    <t>Ostersonntag</t>
  </si>
  <si>
    <t>Karfreitag</t>
  </si>
  <si>
    <t>IST/GN</t>
  </si>
  <si>
    <t>IST/ET</t>
  </si>
  <si>
    <t>TOTAL IST</t>
  </si>
  <si>
    <t>TOTAL Gesamtbetrieb ohne Seebad</t>
  </si>
  <si>
    <t>Ø Temp</t>
  </si>
  <si>
    <t>Umsatz-Jahresvergleich brutto</t>
  </si>
  <si>
    <t>Gegenkontrolle Gastronovi</t>
  </si>
  <si>
    <t>Maria Himmelfahrt</t>
  </si>
  <si>
    <t>Maria Empfängnis</t>
  </si>
  <si>
    <t>Differenz zu Budget</t>
  </si>
  <si>
    <t>MA Feier ab 15:00 geschlossen</t>
  </si>
  <si>
    <t>Di.</t>
  </si>
  <si>
    <t>Mi.</t>
  </si>
  <si>
    <t>Do.</t>
  </si>
  <si>
    <t>2024</t>
  </si>
  <si>
    <t>Valentinstag</t>
  </si>
  <si>
    <t>Fr.</t>
  </si>
  <si>
    <t>Ostermontag</t>
  </si>
  <si>
    <t>Sa.</t>
  </si>
  <si>
    <t>So.</t>
  </si>
  <si>
    <t>Fronleichnam</t>
  </si>
  <si>
    <t>Auffahrt</t>
  </si>
  <si>
    <t>Nationalfeiertag</t>
  </si>
  <si>
    <t>Silvester</t>
  </si>
  <si>
    <t>Heilig Abend</t>
  </si>
  <si>
    <t>Weihnachten</t>
  </si>
  <si>
    <t>Stephanstag</t>
  </si>
  <si>
    <t>wechselhaft</t>
  </si>
  <si>
    <t>Weisser Sonntag</t>
  </si>
  <si>
    <t>Hotel inkl. Fst</t>
  </si>
  <si>
    <t>Muttertag</t>
  </si>
  <si>
    <t>regen</t>
  </si>
  <si>
    <t>regenschauer</t>
  </si>
  <si>
    <t>hochnebel</t>
  </si>
  <si>
    <t>Schneeregen</t>
  </si>
  <si>
    <t>sonnig am NA</t>
  </si>
  <si>
    <t>Regen-Schneeschauer</t>
  </si>
  <si>
    <t xml:space="preserve">teilweise sonnig </t>
  </si>
  <si>
    <t>nebel</t>
  </si>
  <si>
    <t>Zusammenzug 2025</t>
  </si>
  <si>
    <t>2025</t>
  </si>
  <si>
    <t>Schmudo</t>
  </si>
  <si>
    <t>Güdismontag</t>
  </si>
  <si>
    <t>Güdisdienstag</t>
  </si>
  <si>
    <t>Aschermittwoch</t>
  </si>
  <si>
    <t>Pfingstsonntag</t>
  </si>
  <si>
    <t>Pfingstsmontag</t>
  </si>
  <si>
    <t xml:space="preserve">sonnig </t>
  </si>
  <si>
    <t>sonnig NA</t>
  </si>
  <si>
    <t>schnee</t>
  </si>
  <si>
    <t xml:space="preserve">teils bewölkt </t>
  </si>
  <si>
    <t>überwiegend bewölkt</t>
  </si>
  <si>
    <t>stark bewölkt</t>
  </si>
  <si>
    <t>vereinzelte Regenschauer</t>
  </si>
  <si>
    <t>Regenschauer</t>
  </si>
  <si>
    <t>bewölkt und regenschauer</t>
  </si>
  <si>
    <t>Schneeschauer, sonnig</t>
  </si>
  <si>
    <t>bewölkt / teilweise Regen</t>
  </si>
  <si>
    <t>bewölkt / sonnig</t>
  </si>
  <si>
    <t>bewölkt / Regenschauer</t>
  </si>
  <si>
    <t>teilweise bewölkt</t>
  </si>
  <si>
    <t>teilweise Regen</t>
  </si>
  <si>
    <t>sonnig, sehr windig</t>
  </si>
  <si>
    <t>sonnig, bewölkt</t>
  </si>
  <si>
    <t>teilweise Regen, bewölkt</t>
  </si>
  <si>
    <t xml:space="preserve">bewökt </t>
  </si>
  <si>
    <t>sonnig / bedeckt</t>
  </si>
  <si>
    <t>starker Regen</t>
  </si>
  <si>
    <t>bewölkt / regen</t>
  </si>
  <si>
    <t>regen, bewölkt</t>
  </si>
  <si>
    <t>ok 31.05/js</t>
  </si>
  <si>
    <t>ok 31.05</t>
  </si>
  <si>
    <t>Spatenstich Rebberg</t>
  </si>
  <si>
    <t>vereinzelt Regen</t>
  </si>
  <si>
    <t>bewölkt, gewitter</t>
  </si>
  <si>
    <t>bewölkt, teilweise regen</t>
  </si>
  <si>
    <t>Sonnig</t>
  </si>
  <si>
    <t>Windig, teilweise Regen</t>
  </si>
  <si>
    <t>bewölkt teilweise</t>
  </si>
  <si>
    <t>Tagesrekord!</t>
  </si>
  <si>
    <t>bewölkt, teilweise Regen</t>
  </si>
  <si>
    <t>leicht bewölkt</t>
  </si>
  <si>
    <t>wechselnd bewölkt</t>
  </si>
  <si>
    <t>ok 27.07/js</t>
  </si>
  <si>
    <t>ok 30.07.2025</t>
  </si>
  <si>
    <t>wechselhaft, gewitter</t>
  </si>
  <si>
    <t>ziemlich sonnig</t>
  </si>
  <si>
    <t>am NA sonnig</t>
  </si>
  <si>
    <t>VM Sonne/ NM Regen</t>
  </si>
  <si>
    <t>NA Sonnig</t>
  </si>
  <si>
    <t>Bewölkt</t>
  </si>
  <si>
    <t>bewölkt, regen</t>
  </si>
  <si>
    <t>sonnig, windig</t>
  </si>
  <si>
    <t>bewölkt, windig</t>
  </si>
  <si>
    <t>Hochnebel</t>
  </si>
  <si>
    <t>Hochnebel, NM Sonnig</t>
  </si>
  <si>
    <t>bewölkt, Regenschauer</t>
  </si>
  <si>
    <t>NA sonnig, windig</t>
  </si>
  <si>
    <t xml:space="preserve">starker Regen </t>
  </si>
  <si>
    <t>bewökt, NA sonnig</t>
  </si>
  <si>
    <t>bedeckt und regen</t>
  </si>
  <si>
    <t>bedeckt; NA sonnig</t>
  </si>
  <si>
    <t>VM sonnig/ NM Regen</t>
  </si>
  <si>
    <t xml:space="preserve">Regen </t>
  </si>
  <si>
    <t>hohe Wolkenfelder</t>
  </si>
  <si>
    <t>nebel, NA sonnig</t>
  </si>
  <si>
    <t>nebel,</t>
  </si>
  <si>
    <t>ok /10.11/js</t>
  </si>
  <si>
    <t>Wolkenfelder</t>
  </si>
  <si>
    <t xml:space="preserve">bewölkt </t>
  </si>
  <si>
    <t>leichter Regen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</si>
</sst>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.0_ ;_ * \-#,##0.0_ ;_ * &quot;-&quot;??_ ;_ @_ "/>
    <numFmt numFmtId="165" formatCode="0.0"/>
    <numFmt numFmtId="166" formatCode="0.00_ ;[Red]\-0.00\ "/>
    <numFmt numFmtId="167" formatCode="mmmm\ yyyy"/>
    <numFmt numFmtId="168" formatCode="_ * #,##0_ ;_ * \-#,##0_ ;_ * &quot;-&quot;??_ ;_ @_ "/>
    <numFmt numFmtId="169" formatCode="#,##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Pluto Bold"/>
      <family val="2"/>
    </font>
    <font>
      <sz val="24"/>
      <color theme="1"/>
      <name val="Pluto Bold"/>
      <family val="2"/>
    </font>
    <font>
      <sz val="24"/>
      <color theme="1"/>
      <name val="DIN Offc Medium"/>
      <family val="2"/>
    </font>
    <font>
      <sz val="14"/>
      <color theme="1"/>
      <name val="DIN Offc Medium"/>
      <family val="2"/>
    </font>
    <font>
      <sz val="10"/>
      <color theme="1"/>
      <name val="DIN Offc"/>
      <family val="2"/>
    </font>
    <font>
      <b/>
      <sz val="14"/>
      <color theme="1"/>
      <name val="DIN Offc Medium"/>
      <family val="2"/>
    </font>
    <font>
      <b/>
      <sz val="14"/>
      <color theme="1"/>
      <name val="DIN Offc"/>
      <family val="2"/>
    </font>
    <font>
      <sz val="11"/>
      <color theme="1"/>
      <name val="DIN Offc"/>
      <family val="2"/>
    </font>
    <font>
      <sz val="11"/>
      <name val="DIN Offc Medium"/>
      <family val="2"/>
    </font>
    <font>
      <b/>
      <sz val="11"/>
      <name val="DIN Offc Medium"/>
      <family val="2"/>
    </font>
    <font>
      <b/>
      <sz val="11"/>
      <name val="Univers LT Std 47 Cn Lt"/>
      <family val="2"/>
    </font>
    <font>
      <sz val="11"/>
      <name val="DIN Offc"/>
      <family val="2"/>
    </font>
    <font>
      <sz val="10"/>
      <name val="DIN Offc"/>
      <family val="2"/>
    </font>
    <font>
      <b/>
      <sz val="11"/>
      <name val="DIN Offc"/>
      <family val="2"/>
    </font>
    <font>
      <b/>
      <sz val="11"/>
      <name val="Calibri"/>
      <family val="2"/>
    </font>
    <font>
      <b/>
      <sz val="11"/>
      <color theme="1"/>
      <name val="DIN Offc"/>
      <family val="2"/>
    </font>
    <font>
      <sz val="9"/>
      <name val="DIN Offc"/>
      <family val="2"/>
    </font>
    <font>
      <sz val="16"/>
      <color theme="1"/>
      <name val="DIN Offc Medium"/>
      <family val="2"/>
    </font>
    <font>
      <sz val="14"/>
      <color theme="1"/>
      <name val="DIN Offc"/>
      <family val="2"/>
    </font>
    <font>
      <b/>
      <sz val="10"/>
      <name val="DIN Offc"/>
      <family val="2"/>
    </font>
    <font>
      <sz val="10"/>
      <name val="Calibri"/>
      <family val="2"/>
    </font>
    <font>
      <b/>
      <sz val="24"/>
      <color theme="1"/>
      <name val="DIN Offc"/>
      <family val="2"/>
    </font>
    <font>
      <sz val="14"/>
      <name val="DIN Offc"/>
      <family val="2"/>
    </font>
    <font>
      <sz val="18"/>
      <color theme="1"/>
      <name val="DIN Offc Medium"/>
      <family val="2"/>
    </font>
    <font>
      <b/>
      <sz val="10"/>
      <color theme="1"/>
      <name val="DIN Offc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0070C0"/>
      <name val="DIN Offc"/>
      <family val="2"/>
    </font>
    <font>
      <b/>
      <sz val="11"/>
      <color rgb="FFFF0000"/>
      <name val="DIN Offc"/>
      <family val="2"/>
    </font>
    <font>
      <b/>
      <sz val="11"/>
      <color rgb="FF00B0F0"/>
      <name val="DIN Offc"/>
      <family val="2"/>
    </font>
    <font>
      <b/>
      <sz val="11"/>
      <color rgb="FFFF0000"/>
      <name val="DIN Offc"/>
      <family val="2"/>
    </font>
    <font>
      <sz val="11"/>
      <color rgb="FFFF0000"/>
      <name val="Calibri"/>
      <family val="2"/>
      <scheme val="minor"/>
    </font>
    <font>
      <sz val="10"/>
      <color rgb="FFFF0000"/>
      <name val="DIN Offc"/>
      <family val="2"/>
    </font>
    <font>
      <b/>
      <sz val="11"/>
      <name val="DIN Offc Medium"/>
      <family val="2"/>
    </font>
    <font>
      <sz val="11"/>
      <color rgb="FF00B050"/>
      <name val="Calibri"/>
      <family val="2"/>
      <scheme val="minor"/>
    </font>
    <font>
      <sz val="11"/>
      <name val="DIN Offc"/>
      <family val="2"/>
    </font>
    <font>
      <b/>
      <sz val="11"/>
      <name val="DIN Offc"/>
      <family val="2"/>
    </font>
    <font>
      <sz val="11"/>
      <color rgb="FF242435"/>
      <name val="Segoe UI"/>
      <family val="2"/>
    </font>
    <font>
      <sz val="11"/>
      <color theme="1"/>
      <name val="DIN Offc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586">
    <xf numFmtId="0" fontId="0" fillId="0" borderId="0" xfId="0"/>
    <xf numFmtId="2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2" fontId="13" fillId="0" borderId="4" xfId="0" applyNumberFormat="1" applyFont="1" applyFill="1" applyBorder="1" applyAlignment="1">
      <alignment horizontal="center" vertical="center"/>
    </xf>
    <xf numFmtId="17" fontId="11" fillId="0" borderId="5" xfId="0" applyNumberFormat="1" applyFont="1" applyFill="1" applyBorder="1" applyAlignment="1">
      <alignment horizontal="center" vertical="center"/>
    </xf>
    <xf numFmtId="43" fontId="12" fillId="0" borderId="6" xfId="1" applyFont="1" applyFill="1" applyBorder="1" applyAlignment="1">
      <alignment horizontal="center" vertical="center"/>
    </xf>
    <xf numFmtId="43" fontId="11" fillId="0" borderId="7" xfId="1" applyFont="1" applyFill="1" applyBorder="1" applyAlignment="1">
      <alignment horizontal="center" vertical="center" wrapText="1"/>
    </xf>
    <xf numFmtId="43" fontId="11" fillId="0" borderId="6" xfId="1" applyFont="1" applyFill="1" applyBorder="1" applyAlignment="1">
      <alignment horizontal="center" vertical="center"/>
    </xf>
    <xf numFmtId="43" fontId="11" fillId="0" borderId="8" xfId="1" applyFont="1" applyFill="1" applyBorder="1" applyAlignment="1">
      <alignment horizontal="center" vertical="center"/>
    </xf>
    <xf numFmtId="43" fontId="14" fillId="0" borderId="7" xfId="1" applyFont="1" applyBorder="1" applyAlignment="1">
      <alignment horizontal="center" vertical="center"/>
    </xf>
    <xf numFmtId="4" fontId="14" fillId="0" borderId="12" xfId="1" applyNumberFormat="1" applyFont="1" applyBorder="1" applyAlignment="1">
      <alignment vertical="center"/>
    </xf>
    <xf numFmtId="4" fontId="14" fillId="0" borderId="13" xfId="1" applyNumberFormat="1" applyFont="1" applyBorder="1" applyAlignment="1">
      <alignment vertical="center"/>
    </xf>
    <xf numFmtId="4" fontId="14" fillId="0" borderId="14" xfId="1" applyNumberFormat="1" applyFont="1" applyBorder="1" applyAlignment="1">
      <alignment vertical="center"/>
    </xf>
    <xf numFmtId="4" fontId="14" fillId="0" borderId="15" xfId="1" applyNumberFormat="1" applyFont="1" applyBorder="1" applyAlignment="1">
      <alignment vertical="center"/>
    </xf>
    <xf numFmtId="4" fontId="14" fillId="0" borderId="12" xfId="1" applyNumberFormat="1" applyFont="1" applyFill="1" applyBorder="1" applyAlignment="1">
      <alignment vertical="center"/>
    </xf>
    <xf numFmtId="49" fontId="15" fillId="0" borderId="17" xfId="1" applyNumberFormat="1" applyFont="1" applyBorder="1" applyAlignment="1">
      <alignment horizontal="center" vertical="center"/>
    </xf>
    <xf numFmtId="49" fontId="15" fillId="0" borderId="8" xfId="1" applyNumberFormat="1" applyFont="1" applyBorder="1" applyAlignment="1">
      <alignment horizontal="center" vertical="center"/>
    </xf>
    <xf numFmtId="1" fontId="14" fillId="4" borderId="12" xfId="1" applyNumberFormat="1" applyFont="1" applyFill="1" applyBorder="1" applyAlignment="1">
      <alignment horizontal="center" vertical="center"/>
    </xf>
    <xf numFmtId="43" fontId="14" fillId="4" borderId="7" xfId="1" applyFont="1" applyFill="1" applyBorder="1" applyAlignment="1">
      <alignment horizontal="center" vertical="center"/>
    </xf>
    <xf numFmtId="4" fontId="14" fillId="4" borderId="12" xfId="1" applyNumberFormat="1" applyFont="1" applyFill="1" applyBorder="1" applyAlignment="1">
      <alignment vertical="center"/>
    </xf>
    <xf numFmtId="4" fontId="14" fillId="4" borderId="13" xfId="1" applyNumberFormat="1" applyFont="1" applyFill="1" applyBorder="1" applyAlignment="1">
      <alignment vertical="center"/>
    </xf>
    <xf numFmtId="4" fontId="14" fillId="4" borderId="14" xfId="1" applyNumberFormat="1" applyFont="1" applyFill="1" applyBorder="1" applyAlignment="1">
      <alignment vertical="center"/>
    </xf>
    <xf numFmtId="4" fontId="14" fillId="4" borderId="15" xfId="1" applyNumberFormat="1" applyFont="1" applyFill="1" applyBorder="1" applyAlignment="1">
      <alignment vertical="center"/>
    </xf>
    <xf numFmtId="43" fontId="15" fillId="4" borderId="15" xfId="1" applyFont="1" applyFill="1" applyBorder="1" applyAlignment="1">
      <alignment horizontal="left" vertical="center"/>
    </xf>
    <xf numFmtId="164" fontId="15" fillId="4" borderId="16" xfId="1" applyNumberFormat="1" applyFont="1" applyFill="1" applyBorder="1" applyAlignment="1">
      <alignment horizontal="left" vertical="center"/>
    </xf>
    <xf numFmtId="49" fontId="15" fillId="4" borderId="17" xfId="1" applyNumberFormat="1" applyFont="1" applyFill="1" applyBorder="1" applyAlignment="1">
      <alignment horizontal="center" vertical="center"/>
    </xf>
    <xf numFmtId="49" fontId="15" fillId="4" borderId="8" xfId="1" applyNumberFormat="1" applyFont="1" applyFill="1" applyBorder="1" applyAlignment="1">
      <alignment horizontal="center" vertical="center"/>
    </xf>
    <xf numFmtId="43" fontId="16" fillId="5" borderId="18" xfId="1" applyFont="1" applyFill="1" applyBorder="1" applyAlignment="1">
      <alignment horizontal="right" vertical="center"/>
    </xf>
    <xf numFmtId="1" fontId="16" fillId="5" borderId="14" xfId="1" applyNumberFormat="1" applyFont="1" applyFill="1" applyBorder="1" applyAlignment="1">
      <alignment horizontal="left" vertical="center"/>
    </xf>
    <xf numFmtId="4" fontId="16" fillId="5" borderId="12" xfId="1" applyNumberFormat="1" applyFont="1" applyFill="1" applyBorder="1" applyAlignment="1">
      <alignment vertical="center"/>
    </xf>
    <xf numFmtId="4" fontId="16" fillId="5" borderId="13" xfId="1" applyNumberFormat="1" applyFont="1" applyFill="1" applyBorder="1" applyAlignment="1">
      <alignment vertical="center"/>
    </xf>
    <xf numFmtId="4" fontId="16" fillId="5" borderId="14" xfId="1" applyNumberFormat="1" applyFont="1" applyFill="1" applyBorder="1" applyAlignment="1">
      <alignment vertical="center"/>
    </xf>
    <xf numFmtId="4" fontId="16" fillId="5" borderId="15" xfId="1" applyNumberFormat="1" applyFont="1" applyFill="1" applyBorder="1" applyAlignment="1">
      <alignment vertical="center"/>
    </xf>
    <xf numFmtId="43" fontId="16" fillId="5" borderId="15" xfId="1" applyFont="1" applyFill="1" applyBorder="1" applyAlignment="1">
      <alignment horizontal="left" vertical="center"/>
    </xf>
    <xf numFmtId="164" fontId="16" fillId="5" borderId="16" xfId="1" applyNumberFormat="1" applyFont="1" applyFill="1" applyBorder="1" applyAlignment="1">
      <alignment horizontal="left" vertical="center"/>
    </xf>
    <xf numFmtId="49" fontId="15" fillId="5" borderId="17" xfId="1" applyNumberFormat="1" applyFont="1" applyFill="1" applyBorder="1" applyAlignment="1">
      <alignment horizontal="center" vertical="center"/>
    </xf>
    <xf numFmtId="49" fontId="15" fillId="5" borderId="14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" fontId="14" fillId="0" borderId="12" xfId="1" applyNumberFormat="1" applyFont="1" applyBorder="1" applyAlignment="1">
      <alignment horizontal="center" vertical="center"/>
    </xf>
    <xf numFmtId="43" fontId="15" fillId="0" borderId="15" xfId="1" applyFont="1" applyBorder="1" applyAlignment="1">
      <alignment horizontal="left" vertical="center"/>
    </xf>
    <xf numFmtId="164" fontId="15" fillId="0" borderId="16" xfId="1" applyNumberFormat="1" applyFont="1" applyBorder="1" applyAlignment="1">
      <alignment horizontal="left" vertical="center"/>
    </xf>
    <xf numFmtId="1" fontId="14" fillId="0" borderId="12" xfId="1" applyNumberFormat="1" applyFont="1" applyFill="1" applyBorder="1" applyAlignment="1">
      <alignment horizontal="center" vertical="center"/>
    </xf>
    <xf numFmtId="4" fontId="14" fillId="0" borderId="18" xfId="1" applyNumberFormat="1" applyFont="1" applyBorder="1" applyAlignment="1">
      <alignment vertical="center"/>
    </xf>
    <xf numFmtId="4" fontId="14" fillId="0" borderId="12" xfId="1" applyNumberFormat="1" applyFont="1" applyBorder="1" applyAlignment="1">
      <alignment horizontal="right" vertical="center"/>
    </xf>
    <xf numFmtId="43" fontId="15" fillId="0" borderId="15" xfId="1" applyFont="1" applyFill="1" applyBorder="1" applyAlignment="1">
      <alignment horizontal="left" vertical="center"/>
    </xf>
    <xf numFmtId="164" fontId="15" fillId="0" borderId="16" xfId="1" applyNumberFormat="1" applyFont="1" applyFill="1" applyBorder="1" applyAlignment="1">
      <alignment horizontal="left" vertical="center"/>
    </xf>
    <xf numFmtId="43" fontId="14" fillId="0" borderId="13" xfId="1" applyFont="1" applyBorder="1" applyAlignment="1">
      <alignment horizontal="center" vertical="center"/>
    </xf>
    <xf numFmtId="43" fontId="14" fillId="4" borderId="13" xfId="1" applyFont="1" applyFill="1" applyBorder="1" applyAlignment="1">
      <alignment horizontal="center" vertical="center"/>
    </xf>
    <xf numFmtId="4" fontId="16" fillId="5" borderId="19" xfId="1" applyNumberFormat="1" applyFont="1" applyFill="1" applyBorder="1" applyAlignment="1">
      <alignment vertical="center"/>
    </xf>
    <xf numFmtId="4" fontId="16" fillId="5" borderId="20" xfId="1" applyNumberFormat="1" applyFont="1" applyFill="1" applyBorder="1" applyAlignment="1">
      <alignment vertical="center"/>
    </xf>
    <xf numFmtId="4" fontId="16" fillId="5" borderId="21" xfId="1" applyNumberFormat="1" applyFont="1" applyFill="1" applyBorder="1" applyAlignment="1">
      <alignment vertical="center"/>
    </xf>
    <xf numFmtId="43" fontId="16" fillId="5" borderId="21" xfId="1" applyFont="1" applyFill="1" applyBorder="1" applyAlignment="1">
      <alignment horizontal="left" vertical="center"/>
    </xf>
    <xf numFmtId="164" fontId="16" fillId="5" borderId="22" xfId="1" applyNumberFormat="1" applyFont="1" applyFill="1" applyBorder="1" applyAlignment="1">
      <alignment horizontal="left" vertical="center"/>
    </xf>
    <xf numFmtId="49" fontId="15" fillId="5" borderId="23" xfId="1" applyNumberFormat="1" applyFont="1" applyFill="1" applyBorder="1" applyAlignment="1">
      <alignment horizontal="center" vertical="center"/>
    </xf>
    <xf numFmtId="49" fontId="15" fillId="5" borderId="24" xfId="1" applyNumberFormat="1" applyFont="1" applyFill="1" applyBorder="1" applyAlignment="1">
      <alignment horizontal="center" vertical="center"/>
    </xf>
    <xf numFmtId="43" fontId="19" fillId="6" borderId="26" xfId="1" applyFont="1" applyFill="1" applyBorder="1" applyAlignment="1">
      <alignment horizontal="center" vertical="center"/>
    </xf>
    <xf numFmtId="43" fontId="16" fillId="6" borderId="25" xfId="1" applyFont="1" applyFill="1" applyBorder="1" applyAlignment="1">
      <alignment horizontal="left" vertical="center"/>
    </xf>
    <xf numFmtId="2" fontId="14" fillId="5" borderId="33" xfId="1" applyNumberFormat="1" applyFont="1" applyFill="1" applyBorder="1" applyAlignment="1">
      <alignment horizontal="left" vertical="center"/>
    </xf>
    <xf numFmtId="43" fontId="19" fillId="5" borderId="34" xfId="1" applyFont="1" applyFill="1" applyBorder="1" applyAlignment="1">
      <alignment horizontal="center" vertical="center"/>
    </xf>
    <xf numFmtId="4" fontId="14" fillId="5" borderId="35" xfId="1" applyNumberFormat="1" applyFont="1" applyFill="1" applyBorder="1" applyAlignment="1">
      <alignment vertical="center"/>
    </xf>
    <xf numFmtId="4" fontId="14" fillId="5" borderId="34" xfId="1" applyNumberFormat="1" applyFont="1" applyFill="1" applyBorder="1" applyAlignment="1">
      <alignment vertical="center"/>
    </xf>
    <xf numFmtId="4" fontId="14" fillId="5" borderId="36" xfId="1" applyNumberFormat="1" applyFont="1" applyFill="1" applyBorder="1" applyAlignment="1">
      <alignment vertical="center"/>
    </xf>
    <xf numFmtId="4" fontId="16" fillId="5" borderId="35" xfId="1" applyNumberFormat="1" applyFont="1" applyFill="1" applyBorder="1" applyAlignment="1">
      <alignment vertical="center"/>
    </xf>
    <xf numFmtId="43" fontId="14" fillId="5" borderId="33" xfId="1" applyFont="1" applyFill="1" applyBorder="1" applyAlignment="1">
      <alignment horizontal="left" vertical="center"/>
    </xf>
    <xf numFmtId="4" fontId="16" fillId="5" borderId="37" xfId="1" applyNumberFormat="1" applyFont="1" applyFill="1" applyBorder="1" applyAlignment="1">
      <alignment vertical="center"/>
    </xf>
    <xf numFmtId="4" fontId="16" fillId="5" borderId="36" xfId="1" applyNumberFormat="1" applyFont="1" applyFill="1" applyBorder="1" applyAlignment="1">
      <alignment vertical="center"/>
    </xf>
    <xf numFmtId="2" fontId="18" fillId="0" borderId="18" xfId="0" applyNumberFormat="1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4" fontId="0" fillId="0" borderId="12" xfId="0" applyNumberFormat="1" applyBorder="1" applyAlignment="1">
      <alignment vertical="center"/>
    </xf>
    <xf numFmtId="4" fontId="0" fillId="0" borderId="13" xfId="0" applyNumberFormat="1" applyBorder="1" applyAlignment="1">
      <alignment vertical="center"/>
    </xf>
    <xf numFmtId="2" fontId="18" fillId="0" borderId="33" xfId="0" applyNumberFormat="1" applyFont="1" applyBorder="1" applyAlignment="1">
      <alignment horizontal="left" vertical="center"/>
    </xf>
    <xf numFmtId="0" fontId="0" fillId="0" borderId="36" xfId="0" applyBorder="1" applyAlignment="1">
      <alignment vertical="center"/>
    </xf>
    <xf numFmtId="2" fontId="0" fillId="0" borderId="34" xfId="0" applyNumberForma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4" fontId="14" fillId="0" borderId="17" xfId="1" applyNumberFormat="1" applyFont="1" applyBorder="1" applyAlignment="1">
      <alignment vertical="center"/>
    </xf>
    <xf numFmtId="4" fontId="14" fillId="4" borderId="17" xfId="1" applyNumberFormat="1" applyFont="1" applyFill="1" applyBorder="1" applyAlignment="1">
      <alignment vertical="center"/>
    </xf>
    <xf numFmtId="4" fontId="16" fillId="5" borderId="17" xfId="1" applyNumberFormat="1" applyFont="1" applyFill="1" applyBorder="1" applyAlignment="1">
      <alignment vertical="center"/>
    </xf>
    <xf numFmtId="4" fontId="14" fillId="5" borderId="37" xfId="1" applyNumberFormat="1" applyFont="1" applyFill="1" applyBorder="1" applyAlignment="1">
      <alignment vertical="center"/>
    </xf>
    <xf numFmtId="43" fontId="12" fillId="0" borderId="11" xfId="1" applyFont="1" applyFill="1" applyBorder="1" applyAlignment="1">
      <alignment horizontal="center" vertical="center"/>
    </xf>
    <xf numFmtId="4" fontId="14" fillId="0" borderId="13" xfId="1" applyNumberFormat="1" applyFont="1" applyBorder="1" applyAlignment="1">
      <alignment horizontal="right" vertical="center"/>
    </xf>
    <xf numFmtId="4" fontId="14" fillId="4" borderId="13" xfId="1" applyNumberFormat="1" applyFont="1" applyFill="1" applyBorder="1" applyAlignment="1">
      <alignment horizontal="right" vertical="center"/>
    </xf>
    <xf numFmtId="2" fontId="0" fillId="0" borderId="44" xfId="0" applyNumberFormat="1" applyBorder="1" applyAlignment="1">
      <alignment vertical="center"/>
    </xf>
    <xf numFmtId="4" fontId="14" fillId="2" borderId="13" xfId="1" applyNumberFormat="1" applyFont="1" applyFill="1" applyBorder="1" applyAlignment="1">
      <alignment vertical="center"/>
    </xf>
    <xf numFmtId="43" fontId="14" fillId="0" borderId="43" xfId="1" applyFont="1" applyBorder="1" applyAlignment="1">
      <alignment horizontal="center" vertical="center"/>
    </xf>
    <xf numFmtId="43" fontId="14" fillId="4" borderId="43" xfId="1" applyFont="1" applyFill="1" applyBorder="1" applyAlignment="1">
      <alignment horizontal="center" vertical="center"/>
    </xf>
    <xf numFmtId="43" fontId="14" fillId="0" borderId="12" xfId="1" applyFont="1" applyBorder="1" applyAlignment="1">
      <alignment horizontal="center" vertical="center"/>
    </xf>
    <xf numFmtId="43" fontId="14" fillId="4" borderId="6" xfId="1" applyFont="1" applyFill="1" applyBorder="1" applyAlignment="1">
      <alignment vertical="center"/>
    </xf>
    <xf numFmtId="43" fontId="16" fillId="5" borderId="17" xfId="1" applyFont="1" applyFill="1" applyBorder="1" applyAlignment="1">
      <alignment horizontal="left" vertical="center"/>
    </xf>
    <xf numFmtId="43" fontId="14" fillId="4" borderId="7" xfId="1" applyFont="1" applyFill="1" applyBorder="1" applyAlignment="1">
      <alignment vertical="center"/>
    </xf>
    <xf numFmtId="165" fontId="0" fillId="0" borderId="35" xfId="0" applyNumberFormat="1" applyBorder="1" applyAlignment="1">
      <alignment vertical="center"/>
    </xf>
    <xf numFmtId="4" fontId="2" fillId="0" borderId="12" xfId="0" applyNumberFormat="1" applyFont="1" applyBorder="1" applyAlignment="1">
      <alignment vertical="center"/>
    </xf>
    <xf numFmtId="165" fontId="2" fillId="0" borderId="35" xfId="0" applyNumberFormat="1" applyFont="1" applyBorder="1" applyAlignment="1">
      <alignment vertical="center"/>
    </xf>
    <xf numFmtId="43" fontId="19" fillId="5" borderId="42" xfId="1" applyFont="1" applyFill="1" applyBorder="1" applyAlignment="1">
      <alignment horizontal="center" vertical="center"/>
    </xf>
    <xf numFmtId="4" fontId="16" fillId="5" borderId="39" xfId="1" applyNumberFormat="1" applyFont="1" applyFill="1" applyBorder="1" applyAlignment="1">
      <alignment vertical="center"/>
    </xf>
    <xf numFmtId="4" fontId="16" fillId="5" borderId="40" xfId="1" applyNumberFormat="1" applyFont="1" applyFill="1" applyBorder="1" applyAlignment="1">
      <alignment vertical="center"/>
    </xf>
    <xf numFmtId="43" fontId="19" fillId="6" borderId="32" xfId="1" applyFont="1" applyFill="1" applyBorder="1" applyAlignment="1">
      <alignment horizontal="center" vertical="center"/>
    </xf>
    <xf numFmtId="4" fontId="14" fillId="6" borderId="49" xfId="1" applyNumberFormat="1" applyFont="1" applyFill="1" applyBorder="1" applyAlignment="1">
      <alignment vertical="center"/>
    </xf>
    <xf numFmtId="4" fontId="14" fillId="6" borderId="2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" fontId="13" fillId="0" borderId="4" xfId="0" applyNumberFormat="1" applyFont="1" applyFill="1" applyBorder="1" applyAlignment="1">
      <alignment horizontal="center" vertical="center"/>
    </xf>
    <xf numFmtId="43" fontId="12" fillId="7" borderId="11" xfId="1" applyFont="1" applyFill="1" applyBorder="1" applyAlignment="1">
      <alignment horizontal="center" vertical="center"/>
    </xf>
    <xf numFmtId="43" fontId="11" fillId="7" borderId="7" xfId="1" applyFont="1" applyFill="1" applyBorder="1" applyAlignment="1">
      <alignment horizontal="center" vertical="center" wrapText="1"/>
    </xf>
    <xf numFmtId="43" fontId="14" fillId="7" borderId="6" xfId="1" applyFont="1" applyFill="1" applyBorder="1" applyAlignment="1">
      <alignment vertical="center"/>
    </xf>
    <xf numFmtId="43" fontId="14" fillId="7" borderId="13" xfId="1" applyFont="1" applyFill="1" applyBorder="1" applyAlignment="1">
      <alignment vertical="center"/>
    </xf>
    <xf numFmtId="4" fontId="2" fillId="7" borderId="12" xfId="0" applyNumberFormat="1" applyFont="1" applyFill="1" applyBorder="1" applyAlignment="1">
      <alignment vertical="center"/>
    </xf>
    <xf numFmtId="4" fontId="0" fillId="7" borderId="13" xfId="0" applyNumberFormat="1" applyFill="1" applyBorder="1" applyAlignment="1">
      <alignment vertical="center"/>
    </xf>
    <xf numFmtId="165" fontId="2" fillId="7" borderId="35" xfId="0" applyNumberFormat="1" applyFont="1" applyFill="1" applyBorder="1" applyAlignment="1">
      <alignment vertical="center"/>
    </xf>
    <xf numFmtId="2" fontId="0" fillId="7" borderId="34" xfId="0" applyNumberFormat="1" applyFill="1" applyBorder="1" applyAlignment="1">
      <alignment vertical="center"/>
    </xf>
    <xf numFmtId="4" fontId="16" fillId="6" borderId="4" xfId="1" applyNumberFormat="1" applyFont="1" applyFill="1" applyBorder="1" applyAlignment="1">
      <alignment vertical="center"/>
    </xf>
    <xf numFmtId="4" fontId="16" fillId="6" borderId="49" xfId="1" applyNumberFormat="1" applyFont="1" applyFill="1" applyBorder="1" applyAlignment="1">
      <alignment vertical="center"/>
    </xf>
    <xf numFmtId="4" fontId="14" fillId="7" borderId="12" xfId="1" applyNumberFormat="1" applyFont="1" applyFill="1" applyBorder="1" applyAlignment="1">
      <alignment vertical="center"/>
    </xf>
    <xf numFmtId="4" fontId="16" fillId="5" borderId="34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" fontId="14" fillId="0" borderId="17" xfId="1" applyNumberFormat="1" applyFont="1" applyFill="1" applyBorder="1" applyAlignment="1">
      <alignment vertical="center"/>
    </xf>
    <xf numFmtId="4" fontId="14" fillId="3" borderId="12" xfId="1" applyNumberFormat="1" applyFont="1" applyFill="1" applyBorder="1" applyAlignment="1">
      <alignment vertical="center"/>
    </xf>
    <xf numFmtId="43" fontId="11" fillId="4" borderId="7" xfId="1" applyFont="1" applyFill="1" applyBorder="1" applyAlignment="1">
      <alignment horizontal="center" vertical="center" wrapText="1"/>
    </xf>
    <xf numFmtId="4" fontId="14" fillId="3" borderId="35" xfId="1" applyNumberFormat="1" applyFont="1" applyFill="1" applyBorder="1" applyAlignment="1">
      <alignment vertical="center"/>
    </xf>
    <xf numFmtId="43" fontId="16" fillId="6" borderId="4" xfId="1" applyFont="1" applyFill="1" applyBorder="1" applyAlignment="1">
      <alignment horizontal="left" vertical="center"/>
    </xf>
    <xf numFmtId="43" fontId="19" fillId="6" borderId="5" xfId="1" applyFont="1" applyFill="1" applyBorder="1" applyAlignment="1">
      <alignment horizontal="center" vertical="center"/>
    </xf>
    <xf numFmtId="4" fontId="16" fillId="6" borderId="5" xfId="1" applyNumberFormat="1" applyFont="1" applyFill="1" applyBorder="1" applyAlignment="1">
      <alignment vertical="center"/>
    </xf>
    <xf numFmtId="43" fontId="15" fillId="6" borderId="18" xfId="1" applyFont="1" applyFill="1" applyBorder="1" applyAlignment="1">
      <alignment horizontal="left" vertical="center"/>
    </xf>
    <xf numFmtId="43" fontId="19" fillId="6" borderId="14" xfId="1" applyFont="1" applyFill="1" applyBorder="1" applyAlignment="1">
      <alignment horizontal="center" vertical="center"/>
    </xf>
    <xf numFmtId="4" fontId="14" fillId="6" borderId="12" xfId="1" applyNumberFormat="1" applyFont="1" applyFill="1" applyBorder="1" applyAlignment="1">
      <alignment vertical="center"/>
    </xf>
    <xf numFmtId="4" fontId="14" fillId="6" borderId="17" xfId="1" applyNumberFormat="1" applyFont="1" applyFill="1" applyBorder="1" applyAlignment="1">
      <alignment vertical="center"/>
    </xf>
    <xf numFmtId="4" fontId="0" fillId="0" borderId="17" xfId="0" applyNumberFormat="1" applyBorder="1" applyAlignment="1">
      <alignment vertical="center"/>
    </xf>
    <xf numFmtId="4" fontId="14" fillId="7" borderId="35" xfId="1" applyNumberFormat="1" applyFont="1" applyFill="1" applyBorder="1" applyAlignment="1">
      <alignment vertical="center"/>
    </xf>
    <xf numFmtId="4" fontId="14" fillId="4" borderId="37" xfId="1" applyNumberFormat="1" applyFont="1" applyFill="1" applyBorder="1" applyAlignment="1">
      <alignment vertical="center"/>
    </xf>
    <xf numFmtId="43" fontId="12" fillId="7" borderId="6" xfId="1" applyFont="1" applyFill="1" applyBorder="1" applyAlignment="1">
      <alignment horizontal="center" vertical="center"/>
    </xf>
    <xf numFmtId="4" fontId="14" fillId="7" borderId="14" xfId="1" applyNumberFormat="1" applyFont="1" applyFill="1" applyBorder="1" applyAlignment="1">
      <alignment vertical="center"/>
    </xf>
    <xf numFmtId="4" fontId="16" fillId="6" borderId="2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3" fontId="16" fillId="0" borderId="0" xfId="1" applyFont="1" applyFill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1" applyFont="1" applyFill="1" applyAlignment="1">
      <alignment vertical="center"/>
    </xf>
    <xf numFmtId="43" fontId="14" fillId="0" borderId="0" xfId="1" applyFont="1" applyAlignment="1">
      <alignment vertical="center"/>
    </xf>
    <xf numFmtId="0" fontId="14" fillId="0" borderId="0" xfId="0" applyFont="1" applyBorder="1" applyAlignment="1">
      <alignment horizontal="left" vertical="center"/>
    </xf>
    <xf numFmtId="43" fontId="16" fillId="0" borderId="0" xfId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Alignment="1">
      <alignment vertical="center"/>
    </xf>
    <xf numFmtId="4" fontId="14" fillId="0" borderId="0" xfId="0" applyNumberFormat="1" applyFont="1" applyAlignment="1">
      <alignment vertical="center"/>
    </xf>
    <xf numFmtId="0" fontId="14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17" fontId="16" fillId="5" borderId="28" xfId="0" applyNumberFormat="1" applyFont="1" applyFill="1" applyBorder="1" applyAlignment="1">
      <alignment horizontal="center" vertical="center"/>
    </xf>
    <xf numFmtId="17" fontId="16" fillId="5" borderId="9" xfId="0" applyNumberFormat="1" applyFont="1" applyFill="1" applyBorder="1" applyAlignment="1">
      <alignment horizontal="center" vertical="center"/>
    </xf>
    <xf numFmtId="43" fontId="14" fillId="0" borderId="8" xfId="1" applyFont="1" applyBorder="1" applyAlignment="1">
      <alignment horizontal="left" vertical="center"/>
    </xf>
    <xf numFmtId="43" fontId="14" fillId="0" borderId="14" xfId="1" applyFont="1" applyBorder="1" applyAlignment="1">
      <alignment horizontal="left" vertical="center"/>
    </xf>
    <xf numFmtId="43" fontId="14" fillId="0" borderId="29" xfId="1" applyFont="1" applyBorder="1" applyAlignment="1">
      <alignment horizontal="left" vertical="center"/>
    </xf>
    <xf numFmtId="4" fontId="14" fillId="0" borderId="11" xfId="1" applyNumberFormat="1" applyFont="1" applyBorder="1" applyAlignment="1">
      <alignment vertical="center"/>
    </xf>
    <xf numFmtId="43" fontId="16" fillId="7" borderId="11" xfId="1" applyFont="1" applyFill="1" applyBorder="1" applyAlignment="1">
      <alignment vertical="center"/>
    </xf>
    <xf numFmtId="43" fontId="16" fillId="6" borderId="38" xfId="1" applyFont="1" applyFill="1" applyBorder="1" applyAlignment="1">
      <alignment horizontal="center" vertical="center" wrapText="1"/>
    </xf>
    <xf numFmtId="3" fontId="16" fillId="6" borderId="31" xfId="1" applyNumberFormat="1" applyFont="1" applyFill="1" applyBorder="1" applyAlignment="1">
      <alignment vertical="center"/>
    </xf>
    <xf numFmtId="3" fontId="16" fillId="6" borderId="53" xfId="1" applyNumberFormat="1" applyFont="1" applyFill="1" applyBorder="1" applyAlignment="1">
      <alignment vertical="center"/>
    </xf>
    <xf numFmtId="43" fontId="14" fillId="3" borderId="31" xfId="1" applyFont="1" applyFill="1" applyBorder="1" applyAlignment="1">
      <alignment vertical="center"/>
    </xf>
    <xf numFmtId="4" fontId="16" fillId="4" borderId="15" xfId="1" applyNumberFormat="1" applyFont="1" applyFill="1" applyBorder="1" applyAlignment="1">
      <alignment vertical="center"/>
    </xf>
    <xf numFmtId="49" fontId="16" fillId="5" borderId="12" xfId="1" applyNumberFormat="1" applyFont="1" applyFill="1" applyBorder="1" applyAlignment="1">
      <alignment horizontal="center" vertical="center"/>
    </xf>
    <xf numFmtId="49" fontId="16" fillId="5" borderId="6" xfId="1" applyNumberFormat="1" applyFont="1" applyFill="1" applyBorder="1" applyAlignment="1">
      <alignment horizontal="center" vertical="center"/>
    </xf>
    <xf numFmtId="4" fontId="14" fillId="0" borderId="23" xfId="1" applyNumberFormat="1" applyFont="1" applyBorder="1" applyAlignment="1">
      <alignment vertical="center"/>
    </xf>
    <xf numFmtId="4" fontId="14" fillId="0" borderId="21" xfId="1" applyNumberFormat="1" applyFont="1" applyBorder="1" applyAlignment="1">
      <alignment vertical="center"/>
    </xf>
    <xf numFmtId="43" fontId="14" fillId="0" borderId="24" xfId="1" applyFont="1" applyBorder="1" applyAlignment="1">
      <alignment horizontal="left" vertical="center"/>
    </xf>
    <xf numFmtId="2" fontId="16" fillId="6" borderId="4" xfId="1" applyNumberFormat="1" applyFont="1" applyFill="1" applyBorder="1" applyAlignment="1">
      <alignment horizontal="left" vertical="center"/>
    </xf>
    <xf numFmtId="43" fontId="14" fillId="5" borderId="54" xfId="1" applyFont="1" applyFill="1" applyBorder="1" applyAlignment="1">
      <alignment horizontal="left" vertical="center"/>
    </xf>
    <xf numFmtId="2" fontId="14" fillId="5" borderId="54" xfId="1" applyNumberFormat="1" applyFont="1" applyFill="1" applyBorder="1" applyAlignment="1">
      <alignment horizontal="left" vertical="center"/>
    </xf>
    <xf numFmtId="43" fontId="19" fillId="5" borderId="55" xfId="1" applyFont="1" applyFill="1" applyBorder="1" applyAlignment="1">
      <alignment horizontal="center" vertical="center"/>
    </xf>
    <xf numFmtId="4" fontId="14" fillId="5" borderId="41" xfId="1" applyNumberFormat="1" applyFont="1" applyFill="1" applyBorder="1" applyAlignment="1">
      <alignment vertical="center"/>
    </xf>
    <xf numFmtId="4" fontId="14" fillId="5" borderId="55" xfId="1" applyNumberFormat="1" applyFont="1" applyFill="1" applyBorder="1" applyAlignment="1">
      <alignment vertical="center"/>
    </xf>
    <xf numFmtId="43" fontId="16" fillId="6" borderId="17" xfId="1" applyFont="1" applyFill="1" applyBorder="1" applyAlignment="1">
      <alignment vertical="center"/>
    </xf>
    <xf numFmtId="43" fontId="16" fillId="6" borderId="11" xfId="1" applyFont="1" applyFill="1" applyBorder="1" applyAlignment="1">
      <alignment vertical="center"/>
    </xf>
    <xf numFmtId="43" fontId="14" fillId="4" borderId="12" xfId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4" fillId="0" borderId="0" xfId="2" applyFont="1" applyAlignment="1">
      <alignment vertical="center"/>
    </xf>
    <xf numFmtId="0" fontId="10" fillId="0" borderId="0" xfId="2" applyAlignment="1">
      <alignment vertical="center"/>
    </xf>
    <xf numFmtId="14" fontId="10" fillId="0" borderId="0" xfId="2" applyNumberFormat="1" applyAlignment="1">
      <alignment horizontal="center" vertical="center"/>
    </xf>
    <xf numFmtId="0" fontId="10" fillId="0" borderId="0" xfId="2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168" fontId="14" fillId="3" borderId="57" xfId="2" applyNumberFormat="1" applyFont="1" applyFill="1" applyBorder="1" applyAlignment="1">
      <alignment vertical="center"/>
    </xf>
    <xf numFmtId="4" fontId="15" fillId="0" borderId="14" xfId="3" applyNumberFormat="1" applyFont="1" applyFill="1" applyBorder="1" applyAlignment="1">
      <alignment vertical="center"/>
    </xf>
    <xf numFmtId="0" fontId="18" fillId="0" borderId="0" xfId="2" applyFont="1" applyAlignment="1">
      <alignment vertical="center"/>
    </xf>
    <xf numFmtId="168" fontId="14" fillId="0" borderId="57" xfId="2" applyNumberFormat="1" applyFont="1" applyFill="1" applyBorder="1" applyAlignment="1">
      <alignment vertical="center"/>
    </xf>
    <xf numFmtId="168" fontId="14" fillId="0" borderId="59" xfId="2" applyNumberFormat="1" applyFont="1" applyFill="1" applyBorder="1" applyAlignment="1">
      <alignment vertical="center"/>
    </xf>
    <xf numFmtId="4" fontId="15" fillId="0" borderId="51" xfId="3" applyNumberFormat="1" applyFont="1" applyFill="1" applyBorder="1" applyAlignment="1">
      <alignment vertical="center"/>
    </xf>
    <xf numFmtId="43" fontId="16" fillId="6" borderId="4" xfId="3" applyFont="1" applyFill="1" applyBorder="1" applyAlignment="1">
      <alignment horizontal="left" vertical="center"/>
    </xf>
    <xf numFmtId="43" fontId="19" fillId="6" borderId="32" xfId="3" applyFont="1" applyFill="1" applyBorder="1" applyAlignment="1">
      <alignment horizontal="center" vertical="center"/>
    </xf>
    <xf numFmtId="4" fontId="14" fillId="6" borderId="60" xfId="3" applyNumberFormat="1" applyFont="1" applyFill="1" applyBorder="1" applyAlignment="1">
      <alignment vertical="center"/>
    </xf>
    <xf numFmtId="0" fontId="18" fillId="5" borderId="56" xfId="2" applyFont="1" applyFill="1" applyBorder="1" applyAlignment="1">
      <alignment horizontal="center" vertical="center"/>
    </xf>
    <xf numFmtId="0" fontId="18" fillId="5" borderId="4" xfId="2" applyFont="1" applyFill="1" applyBorder="1" applyAlignment="1">
      <alignment horizontal="center" vertical="center"/>
    </xf>
    <xf numFmtId="0" fontId="27" fillId="5" borderId="27" xfId="2" applyFont="1" applyFill="1" applyBorder="1" applyAlignment="1">
      <alignment horizontal="center" vertical="center"/>
    </xf>
    <xf numFmtId="3" fontId="14" fillId="0" borderId="57" xfId="3" applyNumberFormat="1" applyFont="1" applyFill="1" applyBorder="1" applyAlignment="1">
      <alignment vertical="center"/>
    </xf>
    <xf numFmtId="3" fontId="14" fillId="0" borderId="12" xfId="3" applyNumberFormat="1" applyFont="1" applyFill="1" applyBorder="1" applyAlignment="1">
      <alignment vertical="center"/>
    </xf>
    <xf numFmtId="3" fontId="14" fillId="0" borderId="61" xfId="3" applyNumberFormat="1" applyFont="1" applyFill="1" applyBorder="1" applyAlignment="1">
      <alignment vertical="center"/>
    </xf>
    <xf numFmtId="43" fontId="16" fillId="6" borderId="38" xfId="3" applyFont="1" applyFill="1" applyBorder="1" applyAlignment="1">
      <alignment horizontal="left" vertical="center"/>
    </xf>
    <xf numFmtId="43" fontId="19" fillId="6" borderId="30" xfId="3" applyFont="1" applyFill="1" applyBorder="1" applyAlignment="1">
      <alignment horizontal="center" vertical="center"/>
    </xf>
    <xf numFmtId="4" fontId="14" fillId="6" borderId="62" xfId="3" applyNumberFormat="1" applyFont="1" applyFill="1" applyBorder="1" applyAlignment="1">
      <alignment vertical="center"/>
    </xf>
    <xf numFmtId="43" fontId="16" fillId="0" borderId="0" xfId="3" applyFont="1" applyFill="1" applyBorder="1" applyAlignment="1">
      <alignment horizontal="left" vertical="center"/>
    </xf>
    <xf numFmtId="43" fontId="19" fillId="0" borderId="0" xfId="3" applyFont="1" applyFill="1" applyBorder="1" applyAlignment="1">
      <alignment horizontal="center" vertical="center"/>
    </xf>
    <xf numFmtId="4" fontId="14" fillId="0" borderId="0" xfId="3" applyNumberFormat="1" applyFont="1" applyFill="1" applyBorder="1" applyAlignment="1">
      <alignment vertical="center"/>
    </xf>
    <xf numFmtId="4" fontId="22" fillId="0" borderId="0" xfId="3" applyNumberFormat="1" applyFont="1" applyFill="1" applyBorder="1" applyAlignment="1">
      <alignment vertical="center"/>
    </xf>
    <xf numFmtId="43" fontId="14" fillId="0" borderId="0" xfId="1" applyFont="1" applyFill="1" applyAlignment="1">
      <alignment horizontal="center" vertical="center"/>
    </xf>
    <xf numFmtId="4" fontId="14" fillId="0" borderId="13" xfId="1" applyNumberFormat="1" applyFont="1" applyFill="1" applyBorder="1" applyAlignment="1">
      <alignment vertical="center"/>
    </xf>
    <xf numFmtId="4" fontId="14" fillId="0" borderId="14" xfId="1" applyNumberFormat="1" applyFont="1" applyFill="1" applyBorder="1" applyAlignment="1">
      <alignment vertical="center"/>
    </xf>
    <xf numFmtId="43" fontId="14" fillId="0" borderId="12" xfId="1" applyFont="1" applyFill="1" applyBorder="1" applyAlignment="1">
      <alignment horizontal="center" vertical="center"/>
    </xf>
    <xf numFmtId="43" fontId="14" fillId="0" borderId="43" xfId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3" fontId="16" fillId="13" borderId="31" xfId="1" applyNumberFormat="1" applyFont="1" applyFill="1" applyBorder="1" applyAlignment="1">
      <alignment vertical="center"/>
    </xf>
    <xf numFmtId="4" fontId="18" fillId="0" borderId="0" xfId="0" applyNumberFormat="1" applyFont="1" applyAlignment="1">
      <alignment vertical="center"/>
    </xf>
    <xf numFmtId="4" fontId="14" fillId="0" borderId="0" xfId="0" applyNumberFormat="1" applyFont="1" applyBorder="1" applyAlignment="1">
      <alignment vertical="center"/>
    </xf>
    <xf numFmtId="43" fontId="14" fillId="0" borderId="7" xfId="1" applyFont="1" applyFill="1" applyBorder="1" applyAlignment="1">
      <alignment horizontal="center" vertical="center"/>
    </xf>
    <xf numFmtId="4" fontId="14" fillId="0" borderId="15" xfId="1" applyNumberFormat="1" applyFont="1" applyFill="1" applyBorder="1" applyAlignment="1">
      <alignment vertical="center"/>
    </xf>
    <xf numFmtId="4" fontId="14" fillId="0" borderId="13" xfId="1" applyNumberFormat="1" applyFont="1" applyFill="1" applyBorder="1" applyAlignment="1">
      <alignment horizontal="right" vertical="center"/>
    </xf>
    <xf numFmtId="49" fontId="15" fillId="0" borderId="17" xfId="1" applyNumberFormat="1" applyFont="1" applyFill="1" applyBorder="1" applyAlignment="1">
      <alignment horizontal="center" vertical="center"/>
    </xf>
    <xf numFmtId="49" fontId="15" fillId="0" borderId="8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15" fillId="0" borderId="8" xfId="1" applyNumberFormat="1" applyFont="1" applyBorder="1" applyAlignment="1">
      <alignment horizontal="left" vertical="center"/>
    </xf>
    <xf numFmtId="49" fontId="15" fillId="4" borderId="8" xfId="1" applyNumberFormat="1" applyFont="1" applyFill="1" applyBorder="1" applyAlignment="1">
      <alignment horizontal="left" vertical="center"/>
    </xf>
    <xf numFmtId="4" fontId="14" fillId="0" borderId="12" xfId="1" applyNumberFormat="1" applyFont="1" applyFill="1" applyBorder="1" applyAlignment="1">
      <alignment horizontal="right" vertical="center"/>
    </xf>
    <xf numFmtId="43" fontId="14" fillId="4" borderId="13" xfId="1" applyFont="1" applyFill="1" applyBorder="1" applyAlignment="1">
      <alignment vertical="center"/>
    </xf>
    <xf numFmtId="0" fontId="0" fillId="4" borderId="0" xfId="0" applyFill="1" applyAlignment="1">
      <alignment vertical="center"/>
    </xf>
    <xf numFmtId="43" fontId="14" fillId="0" borderId="8" xfId="1" applyFont="1" applyBorder="1" applyAlignment="1">
      <alignment horizontal="center" vertical="center"/>
    </xf>
    <xf numFmtId="43" fontId="12" fillId="0" borderId="43" xfId="1" applyFont="1" applyFill="1" applyBorder="1" applyAlignment="1">
      <alignment horizontal="center" vertical="center"/>
    </xf>
    <xf numFmtId="4" fontId="14" fillId="0" borderId="47" xfId="1" applyNumberFormat="1" applyFont="1" applyBorder="1" applyAlignment="1">
      <alignment vertical="center"/>
    </xf>
    <xf numFmtId="4" fontId="14" fillId="4" borderId="47" xfId="1" applyNumberFormat="1" applyFont="1" applyFill="1" applyBorder="1" applyAlignment="1">
      <alignment vertical="center"/>
    </xf>
    <xf numFmtId="4" fontId="14" fillId="5" borderId="44" xfId="1" applyNumberFormat="1" applyFont="1" applyFill="1" applyBorder="1" applyAlignment="1">
      <alignment vertical="center"/>
    </xf>
    <xf numFmtId="4" fontId="0" fillId="0" borderId="47" xfId="0" applyNumberFormat="1" applyBorder="1" applyAlignment="1">
      <alignment vertical="center"/>
    </xf>
    <xf numFmtId="165" fontId="0" fillId="0" borderId="44" xfId="0" applyNumberFormat="1" applyBorder="1" applyAlignment="1">
      <alignment vertical="center"/>
    </xf>
    <xf numFmtId="43" fontId="12" fillId="0" borderId="15" xfId="1" applyFont="1" applyFill="1" applyBorder="1" applyAlignment="1">
      <alignment horizontal="center" vertical="center"/>
    </xf>
    <xf numFmtId="4" fontId="16" fillId="6" borderId="64" xfId="1" applyNumberFormat="1" applyFont="1" applyFill="1" applyBorder="1" applyAlignment="1">
      <alignment vertical="center"/>
    </xf>
    <xf numFmtId="4" fontId="14" fillId="5" borderId="63" xfId="1" applyNumberFormat="1" applyFont="1" applyFill="1" applyBorder="1" applyAlignment="1">
      <alignment vertical="center"/>
    </xf>
    <xf numFmtId="4" fontId="0" fillId="0" borderId="15" xfId="0" applyNumberFormat="1" applyBorder="1" applyAlignment="1">
      <alignment vertical="center"/>
    </xf>
    <xf numFmtId="165" fontId="0" fillId="0" borderId="63" xfId="0" applyNumberFormat="1" applyBorder="1" applyAlignment="1">
      <alignment vertical="center"/>
    </xf>
    <xf numFmtId="2" fontId="0" fillId="0" borderId="31" xfId="0" applyNumberFormat="1" applyBorder="1" applyAlignment="1">
      <alignment vertical="center"/>
    </xf>
    <xf numFmtId="2" fontId="0" fillId="0" borderId="53" xfId="0" applyNumberFormat="1" applyBorder="1" applyAlignment="1">
      <alignment vertical="center"/>
    </xf>
    <xf numFmtId="4" fontId="14" fillId="0" borderId="47" xfId="1" applyNumberFormat="1" applyFont="1" applyFill="1" applyBorder="1" applyAlignment="1">
      <alignment vertical="center"/>
    </xf>
    <xf numFmtId="4" fontId="0" fillId="5" borderId="12" xfId="0" applyNumberFormat="1" applyFill="1" applyBorder="1" applyAlignment="1">
      <alignment vertical="center"/>
    </xf>
    <xf numFmtId="0" fontId="0" fillId="14" borderId="0" xfId="0" applyFill="1" applyAlignment="1">
      <alignment vertical="center"/>
    </xf>
    <xf numFmtId="43" fontId="12" fillId="0" borderId="7" xfId="1" applyFont="1" applyFill="1" applyBorder="1" applyAlignment="1">
      <alignment horizontal="center" vertical="center" wrapText="1"/>
    </xf>
    <xf numFmtId="43" fontId="11" fillId="0" borderId="8" xfId="1" applyFont="1" applyFill="1" applyBorder="1" applyAlignment="1">
      <alignment horizontal="center" vertical="center" wrapText="1"/>
    </xf>
    <xf numFmtId="165" fontId="0" fillId="0" borderId="37" xfId="0" applyNumberFormat="1" applyBorder="1" applyAlignment="1">
      <alignment vertical="center"/>
    </xf>
    <xf numFmtId="43" fontId="12" fillId="0" borderId="13" xfId="1" applyFont="1" applyFill="1" applyBorder="1" applyAlignment="1">
      <alignment horizontal="center" vertical="center"/>
    </xf>
    <xf numFmtId="4" fontId="0" fillId="0" borderId="57" xfId="0" applyNumberFormat="1" applyFill="1" applyBorder="1" applyAlignment="1">
      <alignment vertical="center"/>
    </xf>
    <xf numFmtId="165" fontId="0" fillId="0" borderId="59" xfId="0" applyNumberFormat="1" applyBorder="1" applyAlignment="1">
      <alignment vertical="center"/>
    </xf>
    <xf numFmtId="4" fontId="16" fillId="5" borderId="57" xfId="1" applyNumberFormat="1" applyFont="1" applyFill="1" applyBorder="1" applyAlignment="1">
      <alignment vertical="center"/>
    </xf>
    <xf numFmtId="4" fontId="16" fillId="5" borderId="59" xfId="1" applyNumberFormat="1" applyFont="1" applyFill="1" applyBorder="1" applyAlignment="1">
      <alignment vertical="center"/>
    </xf>
    <xf numFmtId="4" fontId="16" fillId="6" borderId="60" xfId="1" applyNumberFormat="1" applyFont="1" applyFill="1" applyBorder="1" applyAlignment="1">
      <alignment vertical="center"/>
    </xf>
    <xf numFmtId="4" fontId="14" fillId="5" borderId="33" xfId="1" applyNumberFormat="1" applyFont="1" applyFill="1" applyBorder="1" applyAlignment="1">
      <alignment vertical="center"/>
    </xf>
    <xf numFmtId="4" fontId="14" fillId="3" borderId="13" xfId="1" applyNumberFormat="1" applyFont="1" applyFill="1" applyBorder="1" applyAlignment="1">
      <alignment vertical="center"/>
    </xf>
    <xf numFmtId="4" fontId="16" fillId="5" borderId="18" xfId="1" applyNumberFormat="1" applyFont="1" applyFill="1" applyBorder="1" applyAlignment="1">
      <alignment vertical="center"/>
    </xf>
    <xf numFmtId="4" fontId="14" fillId="7" borderId="6" xfId="1" applyNumberFormat="1" applyFont="1" applyFill="1" applyBorder="1" applyAlignment="1">
      <alignment vertical="center"/>
    </xf>
    <xf numFmtId="43" fontId="30" fillId="7" borderId="17" xfId="1" applyFont="1" applyFill="1" applyBorder="1" applyAlignment="1">
      <alignment vertical="center"/>
    </xf>
    <xf numFmtId="43" fontId="31" fillId="7" borderId="17" xfId="1" applyFont="1" applyFill="1" applyBorder="1" applyAlignment="1">
      <alignment vertical="center"/>
    </xf>
    <xf numFmtId="43" fontId="32" fillId="7" borderId="17" xfId="1" applyFont="1" applyFill="1" applyBorder="1" applyAlignment="1">
      <alignment vertical="center"/>
    </xf>
    <xf numFmtId="169" fontId="16" fillId="6" borderId="4" xfId="1" applyNumberFormat="1" applyFont="1" applyFill="1" applyBorder="1" applyAlignment="1">
      <alignment vertical="center"/>
    </xf>
    <xf numFmtId="4" fontId="16" fillId="5" borderId="6" xfId="1" applyNumberFormat="1" applyFont="1" applyFill="1" applyBorder="1" applyAlignment="1">
      <alignment vertical="center"/>
    </xf>
    <xf numFmtId="4" fontId="16" fillId="5" borderId="11" xfId="1" applyNumberFormat="1" applyFont="1" applyFill="1" applyBorder="1" applyAlignment="1">
      <alignment vertical="center"/>
    </xf>
    <xf numFmtId="4" fontId="16" fillId="0" borderId="11" xfId="1" applyNumberFormat="1" applyFont="1" applyFill="1" applyBorder="1" applyAlignment="1">
      <alignment vertical="center"/>
    </xf>
    <xf numFmtId="165" fontId="0" fillId="0" borderId="41" xfId="0" applyNumberFormat="1" applyBorder="1" applyAlignment="1">
      <alignment vertical="center"/>
    </xf>
    <xf numFmtId="2" fontId="0" fillId="0" borderId="65" xfId="0" applyNumberFormat="1" applyBorder="1" applyAlignment="1">
      <alignment vertical="center"/>
    </xf>
    <xf numFmtId="2" fontId="0" fillId="0" borderId="39" xfId="0" applyNumberFormat="1" applyBorder="1" applyAlignment="1">
      <alignment vertical="center"/>
    </xf>
    <xf numFmtId="2" fontId="0" fillId="0" borderId="66" xfId="0" applyNumberFormat="1" applyBorder="1" applyAlignment="1">
      <alignment vertical="center"/>
    </xf>
    <xf numFmtId="165" fontId="0" fillId="0" borderId="4" xfId="0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165" fontId="0" fillId="0" borderId="64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4" fontId="14" fillId="0" borderId="0" xfId="1" applyNumberFormat="1" applyFont="1" applyBorder="1" applyAlignment="1">
      <alignment vertical="center"/>
    </xf>
    <xf numFmtId="4" fontId="14" fillId="0" borderId="6" xfId="1" applyNumberFormat="1" applyFont="1" applyFill="1" applyBorder="1" applyAlignment="1">
      <alignment vertical="center"/>
    </xf>
    <xf numFmtId="4" fontId="14" fillId="0" borderId="11" xfId="1" applyNumberFormat="1" applyFont="1" applyFill="1" applyBorder="1" applyAlignment="1">
      <alignment vertical="center"/>
    </xf>
    <xf numFmtId="49" fontId="15" fillId="5" borderId="14" xfId="1" applyNumberFormat="1" applyFont="1" applyFill="1" applyBorder="1" applyAlignment="1">
      <alignment horizontal="left" vertical="center"/>
    </xf>
    <xf numFmtId="49" fontId="15" fillId="0" borderId="8" xfId="1" applyNumberFormat="1" applyFont="1" applyFill="1" applyBorder="1" applyAlignment="1">
      <alignment horizontal="left" vertical="center"/>
    </xf>
    <xf numFmtId="49" fontId="15" fillId="5" borderId="34" xfId="1" applyNumberFormat="1" applyFont="1" applyFill="1" applyBorder="1" applyAlignment="1">
      <alignment horizontal="center" vertical="center"/>
    </xf>
    <xf numFmtId="4" fontId="16" fillId="5" borderId="16" xfId="1" applyNumberFormat="1" applyFont="1" applyFill="1" applyBorder="1" applyAlignment="1">
      <alignment vertical="center"/>
    </xf>
    <xf numFmtId="4" fontId="0" fillId="0" borderId="64" xfId="0" applyNumberFormat="1" applyBorder="1" applyAlignment="1">
      <alignment vertical="center"/>
    </xf>
    <xf numFmtId="0" fontId="0" fillId="0" borderId="67" xfId="0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NumberFormat="1" applyFont="1" applyBorder="1"/>
    <xf numFmtId="4" fontId="16" fillId="5" borderId="47" xfId="1" applyNumberFormat="1" applyFont="1" applyFill="1" applyBorder="1" applyAlignment="1">
      <alignment vertical="center"/>
    </xf>
    <xf numFmtId="4" fontId="16" fillId="5" borderId="43" xfId="1" applyNumberFormat="1" applyFont="1" applyFill="1" applyBorder="1" applyAlignment="1">
      <alignment vertical="center"/>
    </xf>
    <xf numFmtId="49" fontId="22" fillId="5" borderId="11" xfId="1" applyNumberFormat="1" applyFont="1" applyFill="1" applyBorder="1" applyAlignment="1">
      <alignment horizontal="center" vertical="center"/>
    </xf>
    <xf numFmtId="49" fontId="22" fillId="5" borderId="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3" xfId="0" applyBorder="1" applyAlignment="1">
      <alignment vertical="center"/>
    </xf>
    <xf numFmtId="4" fontId="16" fillId="5" borderId="33" xfId="1" applyNumberFormat="1" applyFont="1" applyFill="1" applyBorder="1" applyAlignment="1">
      <alignment vertical="center"/>
    </xf>
    <xf numFmtId="4" fontId="16" fillId="6" borderId="3" xfId="1" applyNumberFormat="1" applyFont="1" applyFill="1" applyBorder="1" applyAlignment="1">
      <alignment vertical="center"/>
    </xf>
    <xf numFmtId="43" fontId="22" fillId="5" borderId="35" xfId="1" applyFont="1" applyFill="1" applyBorder="1" applyAlignment="1">
      <alignment horizontal="left" vertical="center"/>
    </xf>
    <xf numFmtId="4" fontId="16" fillId="5" borderId="63" xfId="1" applyNumberFormat="1" applyFont="1" applyFill="1" applyBorder="1" applyAlignment="1">
      <alignment vertical="center"/>
    </xf>
    <xf numFmtId="164" fontId="15" fillId="0" borderId="15" xfId="1" applyNumberFormat="1" applyFont="1" applyFill="1" applyBorder="1" applyAlignment="1">
      <alignment horizontal="left" vertical="center"/>
    </xf>
    <xf numFmtId="164" fontId="15" fillId="0" borderId="15" xfId="1" applyNumberFormat="1" applyFont="1" applyBorder="1" applyAlignment="1">
      <alignment horizontal="left" vertical="center"/>
    </xf>
    <xf numFmtId="164" fontId="15" fillId="4" borderId="15" xfId="1" applyNumberFormat="1" applyFont="1" applyFill="1" applyBorder="1" applyAlignment="1">
      <alignment horizontal="left" vertical="center"/>
    </xf>
    <xf numFmtId="164" fontId="16" fillId="5" borderId="15" xfId="1" applyNumberFormat="1" applyFont="1" applyFill="1" applyBorder="1" applyAlignment="1">
      <alignment horizontal="left" vertical="center"/>
    </xf>
    <xf numFmtId="164" fontId="22" fillId="5" borderId="65" xfId="1" applyNumberFormat="1" applyFont="1" applyFill="1" applyBorder="1" applyAlignment="1">
      <alignment horizontal="left" vertical="center"/>
    </xf>
    <xf numFmtId="165" fontId="0" fillId="0" borderId="68" xfId="0" applyNumberFormat="1" applyBorder="1" applyAlignment="1">
      <alignment vertical="center"/>
    </xf>
    <xf numFmtId="4" fontId="14" fillId="3" borderId="52" xfId="1" applyNumberFormat="1" applyFont="1" applyFill="1" applyBorder="1" applyAlignment="1">
      <alignment vertical="center"/>
    </xf>
    <xf numFmtId="4" fontId="14" fillId="3" borderId="4" xfId="1" applyNumberFormat="1" applyFont="1" applyFill="1" applyBorder="1" applyAlignment="1">
      <alignment vertical="center"/>
    </xf>
    <xf numFmtId="4" fontId="14" fillId="4" borderId="11" xfId="1" applyNumberFormat="1" applyFont="1" applyFill="1" applyBorder="1" applyAlignment="1">
      <alignment vertical="center"/>
    </xf>
    <xf numFmtId="4" fontId="14" fillId="4" borderId="34" xfId="1" applyNumberFormat="1" applyFont="1" applyFill="1" applyBorder="1" applyAlignment="1">
      <alignment vertical="center"/>
    </xf>
    <xf numFmtId="4" fontId="14" fillId="7" borderId="8" xfId="1" applyNumberFormat="1" applyFont="1" applyFill="1" applyBorder="1" applyAlignment="1">
      <alignment vertical="center"/>
    </xf>
    <xf numFmtId="4" fontId="14" fillId="7" borderId="34" xfId="1" applyNumberFormat="1" applyFont="1" applyFill="1" applyBorder="1" applyAlignment="1">
      <alignment vertical="center"/>
    </xf>
    <xf numFmtId="0" fontId="27" fillId="5" borderId="67" xfId="2" applyFont="1" applyFill="1" applyBorder="1" applyAlignment="1">
      <alignment horizontal="center" vertical="center"/>
    </xf>
    <xf numFmtId="1" fontId="14" fillId="3" borderId="12" xfId="1" applyNumberFormat="1" applyFont="1" applyFill="1" applyBorder="1" applyAlignment="1">
      <alignment horizontal="center" vertical="center"/>
    </xf>
    <xf numFmtId="43" fontId="14" fillId="3" borderId="7" xfId="1" applyFont="1" applyFill="1" applyBorder="1" applyAlignment="1">
      <alignment horizontal="center" vertical="center"/>
    </xf>
    <xf numFmtId="4" fontId="14" fillId="3" borderId="14" xfId="1" applyNumberFormat="1" applyFont="1" applyFill="1" applyBorder="1" applyAlignment="1">
      <alignment vertical="center"/>
    </xf>
    <xf numFmtId="4" fontId="14" fillId="3" borderId="15" xfId="1" applyNumberFormat="1" applyFont="1" applyFill="1" applyBorder="1" applyAlignment="1">
      <alignment vertical="center"/>
    </xf>
    <xf numFmtId="4" fontId="14" fillId="3" borderId="47" xfId="1" applyNumberFormat="1" applyFont="1" applyFill="1" applyBorder="1" applyAlignment="1">
      <alignment vertical="center"/>
    </xf>
    <xf numFmtId="43" fontId="14" fillId="3" borderId="12" xfId="1" applyFont="1" applyFill="1" applyBorder="1" applyAlignment="1">
      <alignment horizontal="center" vertical="center"/>
    </xf>
    <xf numFmtId="43" fontId="14" fillId="3" borderId="43" xfId="1" applyFont="1" applyFill="1" applyBorder="1" applyAlignment="1">
      <alignment horizontal="center" vertical="center"/>
    </xf>
    <xf numFmtId="4" fontId="0" fillId="0" borderId="0" xfId="0" applyNumberFormat="1"/>
    <xf numFmtId="4" fontId="0" fillId="0" borderId="15" xfId="0" applyNumberFormat="1" applyBorder="1"/>
    <xf numFmtId="43" fontId="14" fillId="7" borderId="9" xfId="1" applyNumberFormat="1" applyFont="1" applyFill="1" applyBorder="1" applyAlignment="1">
      <alignment vertical="center"/>
    </xf>
    <xf numFmtId="4" fontId="10" fillId="0" borderId="0" xfId="0" applyNumberFormat="1" applyFont="1"/>
    <xf numFmtId="43" fontId="14" fillId="4" borderId="11" xfId="1" applyFont="1" applyFill="1" applyBorder="1" applyAlignment="1">
      <alignment vertical="center"/>
    </xf>
    <xf numFmtId="43" fontId="14" fillId="4" borderId="12" xfId="1" applyFont="1" applyFill="1" applyBorder="1" applyAlignment="1">
      <alignment vertical="center"/>
    </xf>
    <xf numFmtId="0" fontId="33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4" fontId="16" fillId="6" borderId="1" xfId="1" applyNumberFormat="1" applyFont="1" applyFill="1" applyBorder="1" applyAlignment="1">
      <alignment vertical="center"/>
    </xf>
    <xf numFmtId="4" fontId="16" fillId="5" borderId="44" xfId="1" applyNumberFormat="1" applyFont="1" applyFill="1" applyBorder="1" applyAlignment="1">
      <alignment vertical="center"/>
    </xf>
    <xf numFmtId="4" fontId="0" fillId="0" borderId="18" xfId="0" applyNumberFormat="1" applyBorder="1" applyAlignment="1">
      <alignment vertical="center"/>
    </xf>
    <xf numFmtId="4" fontId="16" fillId="5" borderId="70" xfId="1" applyNumberFormat="1" applyFont="1" applyFill="1" applyBorder="1" applyAlignment="1">
      <alignment vertical="center"/>
    </xf>
    <xf numFmtId="4" fontId="0" fillId="0" borderId="32" xfId="0" applyNumberFormat="1" applyFill="1" applyBorder="1" applyAlignment="1">
      <alignment vertical="center"/>
    </xf>
    <xf numFmtId="4" fontId="0" fillId="0" borderId="64" xfId="0" applyNumberFormat="1" applyFill="1" applyBorder="1" applyAlignment="1">
      <alignment vertical="center"/>
    </xf>
    <xf numFmtId="4" fontId="0" fillId="0" borderId="5" xfId="0" applyNumberFormat="1" applyBorder="1" applyAlignment="1">
      <alignment vertical="center"/>
    </xf>
    <xf numFmtId="0" fontId="34" fillId="0" borderId="0" xfId="0" applyFont="1" applyAlignment="1">
      <alignment vertical="center"/>
    </xf>
    <xf numFmtId="4" fontId="34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3" fontId="12" fillId="7" borderId="2" xfId="1" applyFont="1" applyFill="1" applyBorder="1" applyAlignment="1">
      <alignment horizontal="center" vertical="center" wrapText="1"/>
    </xf>
    <xf numFmtId="43" fontId="11" fillId="0" borderId="10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4" fontId="10" fillId="4" borderId="12" xfId="1" applyNumberFormat="1" applyFont="1" applyFill="1" applyBorder="1" applyAlignment="1">
      <alignment vertical="center"/>
    </xf>
    <xf numFmtId="0" fontId="6" fillId="0" borderId="66" xfId="0" applyFont="1" applyBorder="1" applyAlignment="1">
      <alignment horizontal="center" vertical="center"/>
    </xf>
    <xf numFmtId="0" fontId="0" fillId="0" borderId="66" xfId="0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14" borderId="0" xfId="0" applyFont="1" applyFill="1" applyAlignment="1">
      <alignment vertical="center"/>
    </xf>
    <xf numFmtId="43" fontId="36" fillId="0" borderId="1" xfId="1" applyFont="1" applyFill="1" applyBorder="1" applyAlignment="1">
      <alignment horizontal="center" vertical="center" wrapText="1"/>
    </xf>
    <xf numFmtId="43" fontId="36" fillId="0" borderId="2" xfId="1" applyFont="1" applyFill="1" applyBorder="1" applyAlignment="1">
      <alignment horizontal="center" vertical="center" wrapText="1"/>
    </xf>
    <xf numFmtId="4" fontId="0" fillId="0" borderId="0" xfId="0" applyNumberFormat="1" applyFill="1" applyAlignment="1">
      <alignment vertical="center"/>
    </xf>
    <xf numFmtId="0" fontId="7" fillId="0" borderId="0" xfId="0" applyFont="1" applyFill="1" applyAlignment="1">
      <alignment vertical="center"/>
    </xf>
    <xf numFmtId="4" fontId="7" fillId="0" borderId="0" xfId="0" applyNumberFormat="1" applyFont="1" applyAlignment="1">
      <alignment vertical="center"/>
    </xf>
    <xf numFmtId="4" fontId="0" fillId="5" borderId="17" xfId="0" applyNumberFormat="1" applyFill="1" applyBorder="1" applyAlignment="1">
      <alignment vertical="center"/>
    </xf>
    <xf numFmtId="4" fontId="0" fillId="5" borderId="15" xfId="0" applyNumberFormat="1" applyFill="1" applyBorder="1" applyAlignment="1">
      <alignment vertical="center"/>
    </xf>
    <xf numFmtId="4" fontId="16" fillId="0" borderId="13" xfId="1" applyNumberFormat="1" applyFont="1" applyFill="1" applyBorder="1" applyAlignment="1">
      <alignment vertical="center"/>
    </xf>
    <xf numFmtId="43" fontId="14" fillId="7" borderId="7" xfId="1" applyFont="1" applyFill="1" applyBorder="1" applyAlignment="1">
      <alignment vertical="center"/>
    </xf>
    <xf numFmtId="4" fontId="0" fillId="0" borderId="49" xfId="0" applyNumberFormat="1" applyBorder="1" applyAlignment="1">
      <alignment vertical="center"/>
    </xf>
    <xf numFmtId="4" fontId="14" fillId="6" borderId="13" xfId="1" applyNumberFormat="1" applyFont="1" applyFill="1" applyBorder="1" applyAlignment="1">
      <alignment vertical="center"/>
    </xf>
    <xf numFmtId="0" fontId="0" fillId="6" borderId="63" xfId="0" applyFill="1" applyBorder="1" applyAlignment="1">
      <alignment horizontal="left" vertical="center"/>
    </xf>
    <xf numFmtId="0" fontId="0" fillId="6" borderId="34" xfId="0" applyFill="1" applyBorder="1" applyAlignment="1">
      <alignment horizontal="left" vertical="center"/>
    </xf>
    <xf numFmtId="4" fontId="14" fillId="6" borderId="57" xfId="1" applyNumberFormat="1" applyFont="1" applyFill="1" applyBorder="1" applyAlignment="1">
      <alignment vertical="center"/>
    </xf>
    <xf numFmtId="4" fontId="14" fillId="6" borderId="18" xfId="1" applyNumberFormat="1" applyFont="1" applyFill="1" applyBorder="1" applyAlignment="1">
      <alignment vertical="center"/>
    </xf>
    <xf numFmtId="0" fontId="10" fillId="0" borderId="0" xfId="2" applyBorder="1" applyAlignment="1">
      <alignment vertical="center"/>
    </xf>
    <xf numFmtId="0" fontId="7" fillId="0" borderId="66" xfId="2" applyFont="1" applyBorder="1" applyAlignment="1">
      <alignment vertical="center"/>
    </xf>
    <xf numFmtId="0" fontId="27" fillId="5" borderId="60" xfId="2" applyFont="1" applyFill="1" applyBorder="1" applyAlignment="1">
      <alignment horizontal="center" vertical="center"/>
    </xf>
    <xf numFmtId="4" fontId="14" fillId="6" borderId="71" xfId="3" applyNumberFormat="1" applyFont="1" applyFill="1" applyBorder="1" applyAlignment="1">
      <alignment vertical="center"/>
    </xf>
    <xf numFmtId="4" fontId="14" fillId="6" borderId="69" xfId="3" applyNumberFormat="1" applyFont="1" applyFill="1" applyBorder="1" applyAlignment="1">
      <alignment vertical="center"/>
    </xf>
    <xf numFmtId="0" fontId="18" fillId="5" borderId="1" xfId="2" applyFont="1" applyFill="1" applyBorder="1" applyAlignment="1">
      <alignment horizontal="center" vertical="center"/>
    </xf>
    <xf numFmtId="165" fontId="0" fillId="0" borderId="35" xfId="0" applyNumberFormat="1" applyFont="1" applyBorder="1" applyAlignment="1">
      <alignment vertical="center"/>
    </xf>
    <xf numFmtId="4" fontId="0" fillId="0" borderId="12" xfId="0" applyNumberFormat="1" applyFont="1" applyBorder="1" applyAlignment="1">
      <alignment vertical="center"/>
    </xf>
    <xf numFmtId="4" fontId="0" fillId="7" borderId="12" xfId="0" applyNumberFormat="1" applyFont="1" applyFill="1" applyBorder="1" applyAlignment="1">
      <alignment vertical="center"/>
    </xf>
    <xf numFmtId="165" fontId="0" fillId="7" borderId="35" xfId="0" applyNumberFormat="1" applyFont="1" applyFill="1" applyBorder="1" applyAlignment="1">
      <alignment vertical="center"/>
    </xf>
    <xf numFmtId="4" fontId="14" fillId="6" borderId="35" xfId="1" applyNumberFormat="1" applyFont="1" applyFill="1" applyBorder="1" applyAlignment="1">
      <alignment vertical="center"/>
    </xf>
    <xf numFmtId="4" fontId="14" fillId="6" borderId="52" xfId="1" applyNumberFormat="1" applyFont="1" applyFill="1" applyBorder="1" applyAlignment="1">
      <alignment vertical="center"/>
    </xf>
    <xf numFmtId="4" fontId="0" fillId="0" borderId="67" xfId="0" applyNumberFormat="1" applyBorder="1" applyAlignment="1">
      <alignment vertical="center"/>
    </xf>
    <xf numFmtId="4" fontId="10" fillId="6" borderId="34" xfId="0" applyNumberFormat="1" applyFont="1" applyFill="1" applyBorder="1" applyAlignment="1">
      <alignment vertical="center"/>
    </xf>
    <xf numFmtId="4" fontId="14" fillId="6" borderId="33" xfId="1" applyNumberFormat="1" applyFont="1" applyFill="1" applyBorder="1" applyAlignment="1">
      <alignment vertical="center"/>
    </xf>
    <xf numFmtId="4" fontId="10" fillId="6" borderId="59" xfId="0" applyNumberFormat="1" applyFont="1" applyFill="1" applyBorder="1" applyAlignment="1">
      <alignment vertical="center"/>
    </xf>
    <xf numFmtId="4" fontId="18" fillId="0" borderId="0" xfId="0" applyNumberFormat="1" applyFont="1" applyFill="1" applyAlignment="1">
      <alignment vertical="center"/>
    </xf>
    <xf numFmtId="0" fontId="37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4" fontId="0" fillId="3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164" fontId="14" fillId="0" borderId="16" xfId="1" applyNumberFormat="1" applyFont="1" applyFill="1" applyBorder="1" applyAlignment="1">
      <alignment horizontal="left" vertical="center"/>
    </xf>
    <xf numFmtId="43" fontId="14" fillId="0" borderId="15" xfId="1" applyFont="1" applyFill="1" applyBorder="1" applyAlignment="1">
      <alignment horizontal="left" vertical="center"/>
    </xf>
    <xf numFmtId="4" fontId="39" fillId="5" borderId="13" xfId="1" applyNumberFormat="1" applyFont="1" applyFill="1" applyBorder="1" applyAlignment="1">
      <alignment vertical="center"/>
    </xf>
    <xf numFmtId="4" fontId="39" fillId="5" borderId="14" xfId="1" applyNumberFormat="1" applyFont="1" applyFill="1" applyBorder="1" applyAlignment="1">
      <alignment vertical="center"/>
    </xf>
    <xf numFmtId="4" fontId="39" fillId="5" borderId="17" xfId="1" applyNumberFormat="1" applyFont="1" applyFill="1" applyBorder="1" applyAlignment="1">
      <alignment vertical="center"/>
    </xf>
    <xf numFmtId="0" fontId="9" fillId="14" borderId="0" xfId="0" applyFont="1" applyFill="1" applyAlignment="1">
      <alignment vertical="center" wrapText="1"/>
    </xf>
    <xf numFmtId="43" fontId="16" fillId="5" borderId="6" xfId="1" applyFont="1" applyFill="1" applyBorder="1" applyAlignment="1">
      <alignment vertical="center"/>
    </xf>
    <xf numFmtId="43" fontId="14" fillId="0" borderId="13" xfId="1" applyFont="1" applyFill="1" applyBorder="1" applyAlignment="1">
      <alignment horizontal="center" vertical="center"/>
    </xf>
    <xf numFmtId="4" fontId="16" fillId="5" borderId="72" xfId="1" applyNumberFormat="1" applyFont="1" applyFill="1" applyBorder="1" applyAlignment="1">
      <alignment vertical="center"/>
    </xf>
    <xf numFmtId="165" fontId="2" fillId="0" borderId="35" xfId="0" applyNumberFormat="1" applyFont="1" applyFill="1" applyBorder="1" applyAlignment="1">
      <alignment vertical="center"/>
    </xf>
    <xf numFmtId="2" fontId="0" fillId="0" borderId="34" xfId="0" applyNumberFormat="1" applyFill="1" applyBorder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4" fontId="16" fillId="5" borderId="0" xfId="1" applyNumberFormat="1" applyFont="1" applyFill="1" applyBorder="1" applyAlignment="1">
      <alignment vertical="center"/>
    </xf>
    <xf numFmtId="43" fontId="11" fillId="0" borderId="7" xfId="1" applyFont="1" applyFill="1" applyBorder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9" fontId="16" fillId="5" borderId="19" xfId="1" applyNumberFormat="1" applyFont="1" applyFill="1" applyBorder="1" applyAlignment="1">
      <alignment horizontal="center" vertical="center"/>
    </xf>
    <xf numFmtId="43" fontId="14" fillId="0" borderId="13" xfId="1" applyFont="1" applyBorder="1" applyAlignment="1">
      <alignment horizontal="left" vertical="center"/>
    </xf>
    <xf numFmtId="4" fontId="14" fillId="6" borderId="3" xfId="3" applyNumberFormat="1" applyFont="1" applyFill="1" applyBorder="1" applyAlignment="1">
      <alignment vertical="center"/>
    </xf>
    <xf numFmtId="0" fontId="18" fillId="5" borderId="67" xfId="2" applyFont="1" applyFill="1" applyBorder="1" applyAlignment="1">
      <alignment horizontal="center" vertical="center"/>
    </xf>
    <xf numFmtId="4" fontId="14" fillId="6" borderId="29" xfId="3" applyNumberFormat="1" applyFont="1" applyFill="1" applyBorder="1" applyAlignment="1">
      <alignment vertical="center"/>
    </xf>
    <xf numFmtId="43" fontId="12" fillId="0" borderId="12" xfId="1" applyFont="1" applyFill="1" applyBorder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4" fontId="14" fillId="4" borderId="12" xfId="1" applyNumberFormat="1" applyFont="1" applyFill="1" applyBorder="1" applyAlignment="1">
      <alignment horizontal="right" vertical="center"/>
    </xf>
    <xf numFmtId="4" fontId="16" fillId="5" borderId="41" xfId="1" applyNumberFormat="1" applyFont="1" applyFill="1" applyBorder="1" applyAlignment="1">
      <alignment vertical="center"/>
    </xf>
    <xf numFmtId="4" fontId="16" fillId="5" borderId="66" xfId="1" applyNumberFormat="1" applyFont="1" applyFill="1" applyBorder="1" applyAlignment="1">
      <alignment vertical="center"/>
    </xf>
    <xf numFmtId="4" fontId="16" fillId="5" borderId="65" xfId="1" applyNumberFormat="1" applyFont="1" applyFill="1" applyBorder="1" applyAlignment="1">
      <alignment vertical="center"/>
    </xf>
    <xf numFmtId="4" fontId="16" fillId="5" borderId="55" xfId="1" applyNumberFormat="1" applyFont="1" applyFill="1" applyBorder="1" applyAlignment="1">
      <alignment vertical="center"/>
    </xf>
    <xf numFmtId="4" fontId="14" fillId="4" borderId="12" xfId="0" applyNumberFormat="1" applyFont="1" applyFill="1" applyBorder="1"/>
    <xf numFmtId="4" fontId="14" fillId="4" borderId="18" xfId="1" applyNumberFormat="1" applyFont="1" applyFill="1" applyBorder="1" applyAlignment="1">
      <alignment vertical="center"/>
    </xf>
    <xf numFmtId="43" fontId="14" fillId="4" borderId="47" xfId="1" applyFont="1" applyFill="1" applyBorder="1" applyAlignment="1">
      <alignment horizontal="center" vertical="center"/>
    </xf>
    <xf numFmtId="49" fontId="15" fillId="4" borderId="14" xfId="1" applyNumberFormat="1" applyFont="1" applyFill="1" applyBorder="1" applyAlignment="1">
      <alignment horizontal="center" vertical="center"/>
    </xf>
    <xf numFmtId="164" fontId="15" fillId="0" borderId="47" xfId="1" applyNumberFormat="1" applyFont="1" applyBorder="1" applyAlignment="1">
      <alignment horizontal="left" vertical="center"/>
    </xf>
    <xf numFmtId="43" fontId="15" fillId="0" borderId="12" xfId="1" applyFont="1" applyBorder="1" applyAlignment="1">
      <alignment horizontal="left" vertical="center"/>
    </xf>
    <xf numFmtId="167" fontId="26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" fontId="38" fillId="0" borderId="17" xfId="1" applyNumberFormat="1" applyFont="1" applyFill="1" applyBorder="1" applyAlignment="1">
      <alignment vertical="center"/>
    </xf>
    <xf numFmtId="4" fontId="10" fillId="4" borderId="47" xfId="1" applyNumberFormat="1" applyFont="1" applyFill="1" applyBorder="1" applyAlignment="1">
      <alignment vertical="center"/>
    </xf>
    <xf numFmtId="4" fontId="10" fillId="4" borderId="15" xfId="1" applyNumberFormat="1" applyFont="1" applyFill="1" applyBorder="1" applyAlignment="1">
      <alignment vertical="center"/>
    </xf>
    <xf numFmtId="1" fontId="16" fillId="5" borderId="8" xfId="1" applyNumberFormat="1" applyFont="1" applyFill="1" applyBorder="1" applyAlignment="1">
      <alignment horizontal="left" vertical="center"/>
    </xf>
    <xf numFmtId="49" fontId="15" fillId="5" borderId="8" xfId="1" applyNumberFormat="1" applyFont="1" applyFill="1" applyBorder="1" applyAlignment="1">
      <alignment horizontal="center" vertical="center"/>
    </xf>
    <xf numFmtId="4" fontId="0" fillId="0" borderId="14" xfId="0" applyNumberFormat="1" applyBorder="1" applyAlignment="1">
      <alignment vertical="center"/>
    </xf>
    <xf numFmtId="2" fontId="0" fillId="0" borderId="36" xfId="0" applyNumberFormat="1" applyBorder="1" applyAlignment="1">
      <alignment vertical="center"/>
    </xf>
    <xf numFmtId="4" fontId="0" fillId="0" borderId="43" xfId="0" applyNumberFormat="1" applyBorder="1" applyAlignment="1">
      <alignment vertical="center"/>
    </xf>
    <xf numFmtId="43" fontId="12" fillId="0" borderId="17" xfId="1" applyFont="1" applyFill="1" applyBorder="1" applyAlignment="1">
      <alignment horizontal="center" vertical="center"/>
    </xf>
    <xf numFmtId="4" fontId="0" fillId="0" borderId="11" xfId="0" applyNumberFormat="1" applyBorder="1" applyAlignment="1">
      <alignment vertical="center"/>
    </xf>
    <xf numFmtId="43" fontId="14" fillId="4" borderId="8" xfId="1" applyFont="1" applyFill="1" applyBorder="1" applyAlignment="1">
      <alignment horizontal="center" vertical="center"/>
    </xf>
    <xf numFmtId="4" fontId="14" fillId="4" borderId="52" xfId="1" applyNumberFormat="1" applyFont="1" applyFill="1" applyBorder="1" applyAlignment="1">
      <alignment vertical="center"/>
    </xf>
    <xf numFmtId="43" fontId="16" fillId="5" borderId="45" xfId="1" applyFont="1" applyFill="1" applyBorder="1" applyAlignment="1">
      <alignment horizontal="right" vertical="center"/>
    </xf>
    <xf numFmtId="4" fontId="16" fillId="5" borderId="23" xfId="1" applyNumberFormat="1" applyFont="1" applyFill="1" applyBorder="1" applyAlignment="1">
      <alignment vertical="center"/>
    </xf>
    <xf numFmtId="43" fontId="16" fillId="5" borderId="11" xfId="1" applyFont="1" applyFill="1" applyBorder="1" applyAlignment="1">
      <alignment horizontal="left" vertical="center"/>
    </xf>
    <xf numFmtId="164" fontId="16" fillId="5" borderId="10" xfId="1" applyNumberFormat="1" applyFont="1" applyFill="1" applyBorder="1" applyAlignment="1">
      <alignment horizontal="left" vertical="center"/>
    </xf>
    <xf numFmtId="49" fontId="15" fillId="5" borderId="11" xfId="1" applyNumberFormat="1" applyFont="1" applyFill="1" applyBorder="1" applyAlignment="1">
      <alignment horizontal="center" vertical="center"/>
    </xf>
    <xf numFmtId="1" fontId="14" fillId="0" borderId="17" xfId="1" applyNumberFormat="1" applyFont="1" applyFill="1" applyBorder="1" applyAlignment="1">
      <alignment horizontal="center" vertical="center"/>
    </xf>
    <xf numFmtId="49" fontId="15" fillId="0" borderId="11" xfId="1" applyNumberFormat="1" applyFont="1" applyFill="1" applyBorder="1" applyAlignment="1">
      <alignment horizontal="center" vertical="center"/>
    </xf>
    <xf numFmtId="4" fontId="0" fillId="0" borderId="4" xfId="0" applyNumberFormat="1" applyBorder="1" applyAlignment="1">
      <alignment vertical="center"/>
    </xf>
    <xf numFmtId="43" fontId="14" fillId="0" borderId="17" xfId="1" applyFont="1" applyFill="1" applyBorder="1" applyAlignment="1">
      <alignment horizontal="left" vertical="center"/>
    </xf>
    <xf numFmtId="49" fontId="15" fillId="3" borderId="8" xfId="1" applyNumberFormat="1" applyFont="1" applyFill="1" applyBorder="1" applyAlignment="1">
      <alignment horizontal="center" vertical="center"/>
    </xf>
    <xf numFmtId="1" fontId="14" fillId="0" borderId="6" xfId="1" applyNumberFormat="1" applyFont="1" applyFill="1" applyBorder="1" applyAlignment="1">
      <alignment horizontal="center" vertical="center"/>
    </xf>
    <xf numFmtId="4" fontId="14" fillId="3" borderId="17" xfId="1" applyNumberFormat="1" applyFont="1" applyFill="1" applyBorder="1" applyAlignment="1">
      <alignment vertical="center"/>
    </xf>
    <xf numFmtId="43" fontId="15" fillId="3" borderId="15" xfId="1" applyFont="1" applyFill="1" applyBorder="1" applyAlignment="1">
      <alignment horizontal="left" vertical="center"/>
    </xf>
    <xf numFmtId="164" fontId="15" fillId="3" borderId="16" xfId="1" applyNumberFormat="1" applyFont="1" applyFill="1" applyBorder="1" applyAlignment="1">
      <alignment horizontal="left" vertical="center"/>
    </xf>
    <xf numFmtId="49" fontId="15" fillId="3" borderId="17" xfId="1" applyNumberFormat="1" applyFont="1" applyFill="1" applyBorder="1" applyAlignment="1">
      <alignment horizontal="center" vertical="center"/>
    </xf>
    <xf numFmtId="43" fontId="14" fillId="4" borderId="9" xfId="1" applyNumberFormat="1" applyFont="1" applyFill="1" applyBorder="1" applyAlignment="1">
      <alignment vertical="center"/>
    </xf>
    <xf numFmtId="4" fontId="14" fillId="6" borderId="1" xfId="3" applyNumberFormat="1" applyFont="1" applyFill="1" applyBorder="1" applyAlignment="1">
      <alignment vertical="center"/>
    </xf>
    <xf numFmtId="0" fontId="18" fillId="5" borderId="60" xfId="2" applyFont="1" applyFill="1" applyBorder="1" applyAlignment="1">
      <alignment horizontal="center" vertical="center"/>
    </xf>
    <xf numFmtId="0" fontId="18" fillId="5" borderId="27" xfId="2" applyFont="1" applyFill="1" applyBorder="1" applyAlignment="1">
      <alignment horizontal="center" vertical="center"/>
    </xf>
    <xf numFmtId="0" fontId="18" fillId="5" borderId="2" xfId="2" applyFont="1" applyFill="1" applyBorder="1" applyAlignment="1">
      <alignment horizontal="center" vertical="center"/>
    </xf>
    <xf numFmtId="4" fontId="14" fillId="6" borderId="54" xfId="3" applyNumberFormat="1" applyFont="1" applyFill="1" applyBorder="1" applyAlignment="1">
      <alignment vertical="center"/>
    </xf>
    <xf numFmtId="3" fontId="14" fillId="0" borderId="59" xfId="3" applyNumberFormat="1" applyFont="1" applyFill="1" applyBorder="1" applyAlignment="1">
      <alignment vertical="center"/>
    </xf>
    <xf numFmtId="3" fontId="14" fillId="0" borderId="57" xfId="2" applyNumberFormat="1" applyFont="1" applyFill="1" applyBorder="1" applyAlignment="1">
      <alignment horizontal="right" vertical="center"/>
    </xf>
    <xf numFmtId="3" fontId="14" fillId="0" borderId="57" xfId="2" applyNumberFormat="1" applyFont="1" applyFill="1" applyBorder="1" applyAlignment="1">
      <alignment vertical="center"/>
    </xf>
    <xf numFmtId="3" fontId="14" fillId="0" borderId="59" xfId="2" applyNumberFormat="1" applyFont="1" applyFill="1" applyBorder="1" applyAlignment="1">
      <alignment vertical="center"/>
    </xf>
    <xf numFmtId="3" fontId="14" fillId="0" borderId="59" xfId="2" applyNumberFormat="1" applyFont="1" applyFill="1" applyBorder="1" applyAlignment="1">
      <alignment horizontal="right" vertical="center"/>
    </xf>
    <xf numFmtId="43" fontId="12" fillId="7" borderId="4" xfId="1" applyFont="1" applyFill="1" applyBorder="1" applyAlignment="1">
      <alignment horizontal="center" vertical="center" wrapText="1"/>
    </xf>
    <xf numFmtId="4" fontId="14" fillId="0" borderId="18" xfId="1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43" fontId="0" fillId="0" borderId="0" xfId="0" applyNumberFormat="1" applyAlignment="1">
      <alignment vertical="center"/>
    </xf>
    <xf numFmtId="4" fontId="14" fillId="0" borderId="8" xfId="1" applyNumberFormat="1" applyFont="1" applyFill="1" applyBorder="1" applyAlignment="1">
      <alignment vertical="center"/>
    </xf>
    <xf numFmtId="4" fontId="14" fillId="7" borderId="43" xfId="1" applyNumberFormat="1" applyFont="1" applyFill="1" applyBorder="1" applyAlignment="1">
      <alignment vertical="center"/>
    </xf>
    <xf numFmtId="43" fontId="14" fillId="0" borderId="12" xfId="1" applyFont="1" applyFill="1" applyBorder="1" applyAlignment="1">
      <alignment horizontal="left" vertical="center"/>
    </xf>
    <xf numFmtId="164" fontId="14" fillId="0" borderId="10" xfId="1" applyNumberFormat="1" applyFont="1" applyFill="1" applyBorder="1" applyAlignment="1">
      <alignment horizontal="left" vertical="center"/>
    </xf>
    <xf numFmtId="43" fontId="11" fillId="0" borderId="16" xfId="1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14" fontId="0" fillId="0" borderId="0" xfId="0" applyNumberFormat="1" applyFill="1" applyAlignment="1">
      <alignment vertical="center"/>
    </xf>
    <xf numFmtId="4" fontId="16" fillId="0" borderId="43" xfId="1" applyNumberFormat="1" applyFont="1" applyFill="1" applyBorder="1" applyAlignment="1">
      <alignment vertical="center"/>
    </xf>
    <xf numFmtId="4" fontId="40" fillId="0" borderId="12" xfId="0" applyNumberFormat="1" applyFont="1" applyBorder="1"/>
    <xf numFmtId="4" fontId="16" fillId="5" borderId="52" xfId="1" applyNumberFormat="1" applyFont="1" applyFill="1" applyBorder="1" applyAlignment="1">
      <alignment vertical="center"/>
    </xf>
    <xf numFmtId="4" fontId="14" fillId="3" borderId="13" xfId="1" applyNumberFormat="1" applyFont="1" applyFill="1" applyBorder="1" applyAlignment="1">
      <alignment horizontal="right" vertical="center"/>
    </xf>
    <xf numFmtId="4" fontId="14" fillId="3" borderId="12" xfId="0" applyNumberFormat="1" applyFont="1" applyFill="1" applyBorder="1"/>
    <xf numFmtId="43" fontId="14" fillId="3" borderId="47" xfId="1" applyFont="1" applyFill="1" applyBorder="1" applyAlignment="1">
      <alignment horizontal="center" vertical="center"/>
    </xf>
    <xf numFmtId="43" fontId="14" fillId="3" borderId="12" xfId="1" applyFont="1" applyFill="1" applyBorder="1" applyAlignment="1">
      <alignment vertical="center"/>
    </xf>
    <xf numFmtId="49" fontId="15" fillId="3" borderId="14" xfId="1" applyNumberFormat="1" applyFont="1" applyFill="1" applyBorder="1" applyAlignment="1">
      <alignment horizontal="center" vertical="center"/>
    </xf>
    <xf numFmtId="4" fontId="16" fillId="5" borderId="24" xfId="1" applyNumberFormat="1" applyFont="1" applyFill="1" applyBorder="1" applyAlignment="1">
      <alignment vertical="center"/>
    </xf>
    <xf numFmtId="4" fontId="16" fillId="5" borderId="73" xfId="1" applyNumberFormat="1" applyFont="1" applyFill="1" applyBorder="1" applyAlignment="1">
      <alignment vertical="center"/>
    </xf>
    <xf numFmtId="2" fontId="0" fillId="0" borderId="32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4" fontId="14" fillId="3" borderId="6" xfId="1" applyNumberFormat="1" applyFont="1" applyFill="1" applyBorder="1" applyAlignment="1">
      <alignment vertical="center"/>
    </xf>
    <xf numFmtId="4" fontId="14" fillId="3" borderId="11" xfId="1" applyNumberFormat="1" applyFont="1" applyFill="1" applyBorder="1" applyAlignment="1">
      <alignment vertical="center"/>
    </xf>
    <xf numFmtId="4" fontId="14" fillId="3" borderId="43" xfId="1" applyNumberFormat="1" applyFont="1" applyFill="1" applyBorder="1" applyAlignment="1">
      <alignment vertical="center"/>
    </xf>
    <xf numFmtId="4" fontId="14" fillId="3" borderId="7" xfId="1" applyNumberFormat="1" applyFont="1" applyFill="1" applyBorder="1" applyAlignment="1">
      <alignment horizontal="right" vertical="center"/>
    </xf>
    <xf numFmtId="4" fontId="14" fillId="3" borderId="9" xfId="1" applyNumberFormat="1" applyFont="1" applyFill="1" applyBorder="1" applyAlignment="1">
      <alignment vertical="center"/>
    </xf>
    <xf numFmtId="43" fontId="14" fillId="3" borderId="14" xfId="1" applyFont="1" applyFill="1" applyBorder="1" applyAlignment="1">
      <alignment vertical="center"/>
    </xf>
    <xf numFmtId="43" fontId="16" fillId="6" borderId="23" xfId="1" applyFont="1" applyFill="1" applyBorder="1" applyAlignment="1">
      <alignment vertical="center"/>
    </xf>
    <xf numFmtId="43" fontId="32" fillId="7" borderId="23" xfId="1" applyFont="1" applyFill="1" applyBorder="1" applyAlignment="1">
      <alignment vertical="center"/>
    </xf>
    <xf numFmtId="4" fontId="14" fillId="14" borderId="17" xfId="1" applyNumberFormat="1" applyFont="1" applyFill="1" applyBorder="1" applyAlignment="1">
      <alignment vertical="center"/>
    </xf>
    <xf numFmtId="43" fontId="14" fillId="14" borderId="14" xfId="1" applyFont="1" applyFill="1" applyBorder="1" applyAlignment="1">
      <alignment horizontal="left" vertical="center"/>
    </xf>
    <xf numFmtId="4" fontId="14" fillId="4" borderId="6" xfId="1" applyNumberFormat="1" applyFont="1" applyFill="1" applyBorder="1" applyAlignment="1">
      <alignment vertical="center"/>
    </xf>
    <xf numFmtId="4" fontId="14" fillId="4" borderId="9" xfId="1" applyNumberFormat="1" applyFont="1" applyFill="1" applyBorder="1" applyAlignment="1">
      <alignment vertical="center"/>
    </xf>
    <xf numFmtId="4" fontId="14" fillId="4" borderId="43" xfId="1" applyNumberFormat="1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43" fontId="15" fillId="0" borderId="15" xfId="1" applyNumberFormat="1" applyFont="1" applyBorder="1" applyAlignment="1">
      <alignment horizontal="left" vertical="center"/>
    </xf>
    <xf numFmtId="43" fontId="14" fillId="13" borderId="6" xfId="1" applyFont="1" applyFill="1" applyBorder="1" applyAlignment="1">
      <alignment vertical="center"/>
    </xf>
    <xf numFmtId="0" fontId="7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4" fontId="16" fillId="5" borderId="45" xfId="1" applyNumberFormat="1" applyFont="1" applyFill="1" applyBorder="1" applyAlignment="1">
      <alignment vertical="center"/>
    </xf>
    <xf numFmtId="4" fontId="16" fillId="6" borderId="32" xfId="1" applyNumberFormat="1" applyFont="1" applyFill="1" applyBorder="1" applyAlignment="1">
      <alignment vertical="center"/>
    </xf>
    <xf numFmtId="43" fontId="14" fillId="3" borderId="11" xfId="1" applyFont="1" applyFill="1" applyBorder="1" applyAlignment="1">
      <alignment horizontal="left" vertical="center"/>
    </xf>
    <xf numFmtId="43" fontId="14" fillId="4" borderId="11" xfId="1" applyFont="1" applyFill="1" applyBorder="1" applyAlignment="1">
      <alignment horizontal="left" vertical="center"/>
    </xf>
    <xf numFmtId="4" fontId="14" fillId="3" borderId="5" xfId="1" applyNumberFormat="1" applyFont="1" applyFill="1" applyBorder="1" applyAlignment="1">
      <alignment vertical="center"/>
    </xf>
    <xf numFmtId="4" fontId="14" fillId="7" borderId="5" xfId="1" applyNumberFormat="1" applyFont="1" applyFill="1" applyBorder="1" applyAlignment="1">
      <alignment vertical="center"/>
    </xf>
    <xf numFmtId="4" fontId="14" fillId="3" borderId="7" xfId="1" applyNumberFormat="1" applyFont="1" applyFill="1" applyBorder="1" applyAlignment="1">
      <alignment vertical="center"/>
    </xf>
    <xf numFmtId="4" fontId="14" fillId="7" borderId="7" xfId="1" applyNumberFormat="1" applyFont="1" applyFill="1" applyBorder="1" applyAlignment="1">
      <alignment vertical="center"/>
    </xf>
    <xf numFmtId="4" fontId="14" fillId="4" borderId="7" xfId="1" applyNumberFormat="1" applyFont="1" applyFill="1" applyBorder="1" applyAlignment="1">
      <alignment vertical="center"/>
    </xf>
    <xf numFmtId="4" fontId="16" fillId="6" borderId="60" xfId="3" applyNumberFormat="1" applyFont="1" applyFill="1" applyBorder="1" applyAlignment="1">
      <alignment vertical="center"/>
    </xf>
    <xf numFmtId="4" fontId="16" fillId="6" borderId="2" xfId="3" applyNumberFormat="1" applyFont="1" applyFill="1" applyBorder="1" applyAlignment="1">
      <alignment vertical="center"/>
    </xf>
    <xf numFmtId="4" fontId="16" fillId="6" borderId="3" xfId="3" applyNumberFormat="1" applyFont="1" applyFill="1" applyBorder="1" applyAlignment="1">
      <alignment vertical="center"/>
    </xf>
    <xf numFmtId="4" fontId="16" fillId="6" borderId="1" xfId="3" applyNumberFormat="1" applyFont="1" applyFill="1" applyBorder="1" applyAlignment="1">
      <alignment vertical="center"/>
    </xf>
    <xf numFmtId="4" fontId="16" fillId="6" borderId="62" xfId="3" applyNumberFormat="1" applyFont="1" applyFill="1" applyBorder="1" applyAlignment="1">
      <alignment vertical="center"/>
    </xf>
    <xf numFmtId="4" fontId="16" fillId="6" borderId="29" xfId="3" applyNumberFormat="1" applyFont="1" applyFill="1" applyBorder="1" applyAlignment="1">
      <alignment vertical="center"/>
    </xf>
    <xf numFmtId="4" fontId="16" fillId="6" borderId="69" xfId="3" applyNumberFormat="1" applyFont="1" applyFill="1" applyBorder="1" applyAlignment="1">
      <alignment vertical="center"/>
    </xf>
    <xf numFmtId="43" fontId="14" fillId="6" borderId="30" xfId="3" applyFont="1" applyFill="1" applyBorder="1" applyAlignment="1">
      <alignment horizontal="center" vertical="center"/>
    </xf>
    <xf numFmtId="4" fontId="16" fillId="6" borderId="71" xfId="3" applyNumberFormat="1" applyFont="1" applyFill="1" applyBorder="1" applyAlignment="1">
      <alignment vertical="center"/>
    </xf>
    <xf numFmtId="0" fontId="10" fillId="0" borderId="0" xfId="2" applyFont="1" applyAlignment="1">
      <alignment vertical="center"/>
    </xf>
    <xf numFmtId="165" fontId="0" fillId="0" borderId="28" xfId="0" applyNumberFormat="1" applyBorder="1" applyAlignment="1">
      <alignment vertical="center"/>
    </xf>
    <xf numFmtId="43" fontId="15" fillId="4" borderId="12" xfId="1" applyFont="1" applyFill="1" applyBorder="1" applyAlignment="1">
      <alignment horizontal="left" vertical="center"/>
    </xf>
    <xf numFmtId="4" fontId="41" fillId="0" borderId="0" xfId="0" applyNumberFormat="1" applyFont="1"/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3" fontId="11" fillId="0" borderId="10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43" fontId="11" fillId="0" borderId="1" xfId="1" applyFont="1" applyFill="1" applyBorder="1" applyAlignment="1">
      <alignment horizontal="center" vertical="center" wrapText="1"/>
    </xf>
    <xf numFmtId="43" fontId="11" fillId="0" borderId="2" xfId="1" applyFont="1" applyFill="1" applyBorder="1" applyAlignment="1">
      <alignment horizontal="center" vertical="center" wrapText="1"/>
    </xf>
    <xf numFmtId="43" fontId="12" fillId="7" borderId="1" xfId="1" applyFont="1" applyFill="1" applyBorder="1" applyAlignment="1">
      <alignment horizontal="center" vertical="center" wrapText="1"/>
    </xf>
    <xf numFmtId="43" fontId="12" fillId="7" borderId="2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 wrapText="1"/>
    </xf>
    <xf numFmtId="43" fontId="12" fillId="0" borderId="2" xfId="1" applyFont="1" applyFill="1" applyBorder="1" applyAlignment="1">
      <alignment horizontal="center" vertical="center" wrapText="1"/>
    </xf>
    <xf numFmtId="43" fontId="16" fillId="0" borderId="18" xfId="1" applyFont="1" applyFill="1" applyBorder="1" applyAlignment="1">
      <alignment horizontal="left" vertical="center"/>
    </xf>
    <xf numFmtId="43" fontId="16" fillId="0" borderId="14" xfId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7" fontId="13" fillId="0" borderId="1" xfId="0" applyNumberFormat="1" applyFont="1" applyFill="1" applyBorder="1" applyAlignment="1">
      <alignment horizontal="center" vertical="center"/>
    </xf>
    <xf numFmtId="17" fontId="13" fillId="0" borderId="2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43" fontId="16" fillId="0" borderId="33" xfId="1" applyFont="1" applyFill="1" applyBorder="1" applyAlignment="1">
      <alignment horizontal="left" vertical="center"/>
    </xf>
    <xf numFmtId="43" fontId="16" fillId="0" borderId="36" xfId="1" applyFont="1" applyFill="1" applyBorder="1" applyAlignment="1">
      <alignment horizontal="left" vertical="center"/>
    </xf>
    <xf numFmtId="43" fontId="16" fillId="0" borderId="50" xfId="1" applyFont="1" applyFill="1" applyBorder="1" applyAlignment="1">
      <alignment horizontal="left" vertical="center"/>
    </xf>
    <xf numFmtId="43" fontId="16" fillId="0" borderId="51" xfId="1" applyFont="1" applyFill="1" applyBorder="1" applyAlignment="1">
      <alignment horizontal="left" vertical="center"/>
    </xf>
    <xf numFmtId="43" fontId="16" fillId="0" borderId="45" xfId="1" applyFont="1" applyFill="1" applyBorder="1" applyAlignment="1">
      <alignment horizontal="left" vertical="center"/>
    </xf>
    <xf numFmtId="43" fontId="16" fillId="0" borderId="8" xfId="1" applyFont="1" applyFill="1" applyBorder="1" applyAlignment="1">
      <alignment horizontal="left" vertical="center"/>
    </xf>
    <xf numFmtId="17" fontId="16" fillId="0" borderId="46" xfId="0" applyNumberFormat="1" applyFont="1" applyFill="1" applyBorder="1" applyAlignment="1">
      <alignment horizontal="center" vertical="center"/>
    </xf>
    <xf numFmtId="17" fontId="16" fillId="0" borderId="45" xfId="0" applyNumberFormat="1" applyFont="1" applyFill="1" applyBorder="1" applyAlignment="1">
      <alignment horizontal="center" vertical="center"/>
    </xf>
    <xf numFmtId="43" fontId="16" fillId="7" borderId="48" xfId="1" applyFont="1" applyFill="1" applyBorder="1" applyAlignment="1">
      <alignment horizontal="center" vertical="center" wrapText="1"/>
    </xf>
    <xf numFmtId="43" fontId="16" fillId="7" borderId="11" xfId="1" applyFont="1" applyFill="1" applyBorder="1" applyAlignment="1">
      <alignment horizontal="center" vertical="center" wrapText="1"/>
    </xf>
    <xf numFmtId="17" fontId="16" fillId="0" borderId="27" xfId="0" applyNumberFormat="1" applyFont="1" applyFill="1" applyBorder="1" applyAlignment="1">
      <alignment horizontal="center" vertical="center" wrapText="1"/>
    </xf>
    <xf numFmtId="17" fontId="16" fillId="0" borderId="8" xfId="0" applyNumberFormat="1" applyFont="1" applyFill="1" applyBorder="1" applyAlignment="1">
      <alignment horizontal="center" vertical="center" wrapText="1"/>
    </xf>
    <xf numFmtId="43" fontId="16" fillId="0" borderId="18" xfId="3" applyFont="1" applyFill="1" applyBorder="1" applyAlignment="1">
      <alignment horizontal="left" vertical="center"/>
    </xf>
    <xf numFmtId="43" fontId="16" fillId="0" borderId="47" xfId="3" applyFont="1" applyFill="1" applyBorder="1" applyAlignment="1">
      <alignment horizontal="left" vertical="center"/>
    </xf>
    <xf numFmtId="43" fontId="16" fillId="0" borderId="50" xfId="3" applyFont="1" applyFill="1" applyBorder="1" applyAlignment="1">
      <alignment horizontal="left" vertical="center"/>
    </xf>
    <xf numFmtId="43" fontId="16" fillId="0" borderId="58" xfId="3" applyFont="1" applyFill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5" borderId="3" xfId="2" applyFont="1" applyFill="1" applyBorder="1" applyAlignment="1">
      <alignment horizontal="left" vertical="center"/>
    </xf>
    <xf numFmtId="43" fontId="16" fillId="0" borderId="45" xfId="3" applyFont="1" applyFill="1" applyBorder="1" applyAlignment="1">
      <alignment horizontal="left" vertical="center"/>
    </xf>
    <xf numFmtId="43" fontId="16" fillId="0" borderId="43" xfId="3" applyFont="1" applyFill="1" applyBorder="1" applyAlignment="1">
      <alignment horizontal="left" vertical="center"/>
    </xf>
    <xf numFmtId="43" fontId="16" fillId="0" borderId="14" xfId="3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</cellXfs>
  <cellStyles count="4">
    <cellStyle name="Komma" xfId="1" builtinId="3"/>
    <cellStyle name="Komma 2" xfId="3" xr:uid="{00000000-0005-0000-0000-000001000000}"/>
    <cellStyle name="Standard" xfId="0" builtinId="0"/>
    <cellStyle name="Standard 2" xfId="2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usernames" Target="revisions/userNames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revisionHeaders" Target="revisions/revisionHeader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SCH&#196;FTSLEITUNG/BUCHHALTUNG/BUDGET_KENNZAHLEN/2024/SON%20Tagesums&#228;tze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ESCH&#196;FTSLEITUNG/BUCHHALTUNG/BUDGET_KENNZAHLEN/2023/SON%20Tagesums&#228;tz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_24"/>
      <sheetName val="02_24"/>
      <sheetName val="03_24"/>
      <sheetName val="04_24"/>
      <sheetName val="05_24"/>
      <sheetName val="06_24"/>
      <sheetName val="07_24"/>
      <sheetName val="08_24"/>
      <sheetName val="09_24"/>
      <sheetName val="10_24"/>
      <sheetName val="11_24"/>
      <sheetName val="12_24"/>
      <sheetName val="Jahresumsatz Monat 2024"/>
      <sheetName val="Jahresvergleich"/>
      <sheetName val="Monatsentwicklung"/>
    </sheetNames>
    <sheetDataSet>
      <sheetData sheetId="0">
        <row r="41">
          <cell r="C41">
            <v>196428.56</v>
          </cell>
          <cell r="E41">
            <v>2166.9</v>
          </cell>
          <cell r="O41">
            <v>63505.4</v>
          </cell>
          <cell r="S41">
            <v>115919.1</v>
          </cell>
          <cell r="U41">
            <v>124595.66</v>
          </cell>
        </row>
      </sheetData>
      <sheetData sheetId="1">
        <row r="39">
          <cell r="C39">
            <v>239354.4</v>
          </cell>
          <cell r="E39">
            <v>8837.1</v>
          </cell>
          <cell r="M39">
            <v>23964.3</v>
          </cell>
          <cell r="Q39">
            <v>58379.399999999994</v>
          </cell>
          <cell r="S39">
            <v>76089.100000000006</v>
          </cell>
          <cell r="Y39">
            <v>411911.5</v>
          </cell>
        </row>
      </sheetData>
      <sheetData sheetId="2">
        <row r="41">
          <cell r="C41">
            <v>290727.40000000002</v>
          </cell>
          <cell r="E41">
            <v>15026.7</v>
          </cell>
          <cell r="M41">
            <v>83501.7</v>
          </cell>
          <cell r="Q41">
            <v>101200</v>
          </cell>
          <cell r="S41">
            <v>146459.19999999998</v>
          </cell>
          <cell r="Y41">
            <v>645051.69999999995</v>
          </cell>
        </row>
      </sheetData>
      <sheetData sheetId="3">
        <row r="40">
          <cell r="C40">
            <v>250780.05</v>
          </cell>
          <cell r="E40">
            <v>93116.099999999991</v>
          </cell>
          <cell r="M40">
            <v>151952.4</v>
          </cell>
          <cell r="S40">
            <v>159613.79999999999</v>
          </cell>
          <cell r="Y40">
            <v>758661.55</v>
          </cell>
        </row>
      </sheetData>
      <sheetData sheetId="4">
        <row r="41">
          <cell r="C41">
            <v>262086.30000000005</v>
          </cell>
          <cell r="E41">
            <v>151015.30000000002</v>
          </cell>
          <cell r="M41">
            <v>260163.1</v>
          </cell>
          <cell r="Q41">
            <v>81071.199999999997</v>
          </cell>
          <cell r="S41">
            <v>222080.20000000004</v>
          </cell>
          <cell r="Y41">
            <v>1034281.1</v>
          </cell>
        </row>
      </sheetData>
      <sheetData sheetId="5">
        <row r="40">
          <cell r="C40">
            <v>226260.68</v>
          </cell>
          <cell r="E40">
            <v>174785.85</v>
          </cell>
          <cell r="M40">
            <v>267263.5</v>
          </cell>
          <cell r="Q40">
            <v>133804.4</v>
          </cell>
          <cell r="S40">
            <v>258532.43</v>
          </cell>
          <cell r="Y40">
            <v>1130357.45</v>
          </cell>
        </row>
      </sheetData>
      <sheetData sheetId="6">
        <row r="41">
          <cell r="C41">
            <v>185832.1</v>
          </cell>
          <cell r="E41">
            <v>403154.94</v>
          </cell>
          <cell r="M41">
            <v>150934.5</v>
          </cell>
          <cell r="Q41">
            <v>35192.400000000001</v>
          </cell>
          <cell r="S41">
            <v>279546.34999999998</v>
          </cell>
          <cell r="Y41">
            <v>1202262.7900000003</v>
          </cell>
        </row>
      </sheetData>
      <sheetData sheetId="7">
        <row r="41">
          <cell r="C41">
            <v>124608.62000000001</v>
          </cell>
          <cell r="E41">
            <v>440200.72</v>
          </cell>
          <cell r="M41">
            <v>183408</v>
          </cell>
          <cell r="Q41">
            <v>104942.7</v>
          </cell>
          <cell r="S41">
            <v>295815.84999999998</v>
          </cell>
          <cell r="Y41">
            <v>1332074.08</v>
          </cell>
        </row>
      </sheetData>
      <sheetData sheetId="8">
        <row r="41">
          <cell r="C41">
            <v>237704.37</v>
          </cell>
          <cell r="E41">
            <v>110609.75</v>
          </cell>
          <cell r="M41">
            <v>207098</v>
          </cell>
          <cell r="Q41">
            <v>117671.2</v>
          </cell>
          <cell r="S41">
            <v>223136.5</v>
          </cell>
          <cell r="Y41">
            <v>955300.02000000014</v>
          </cell>
        </row>
      </sheetData>
      <sheetData sheetId="9">
        <row r="41">
          <cell r="C41">
            <v>288141.90000000002</v>
          </cell>
          <cell r="E41">
            <v>14928.900000000001</v>
          </cell>
          <cell r="M41">
            <v>137658.80000000002</v>
          </cell>
          <cell r="Q41">
            <v>112360.6</v>
          </cell>
          <cell r="S41">
            <v>181301.85</v>
          </cell>
          <cell r="Y41">
            <v>744304.55</v>
          </cell>
        </row>
      </sheetData>
      <sheetData sheetId="10">
        <row r="40">
          <cell r="C40">
            <v>254793.95</v>
          </cell>
          <cell r="E40">
            <v>1808.1</v>
          </cell>
          <cell r="M40">
            <v>96432.2</v>
          </cell>
          <cell r="Q40">
            <v>117804.49999999999</v>
          </cell>
          <cell r="S40">
            <v>127068.1</v>
          </cell>
          <cell r="Y40">
            <v>599343.55000000005</v>
          </cell>
        </row>
      </sheetData>
      <sheetData sheetId="11">
        <row r="42">
          <cell r="C42">
            <v>304869.75</v>
          </cell>
          <cell r="E42">
            <v>232.6</v>
          </cell>
          <cell r="M42">
            <v>111014.6</v>
          </cell>
          <cell r="Q42">
            <v>48670.000000000007</v>
          </cell>
          <cell r="S42">
            <v>139268</v>
          </cell>
          <cell r="Y42">
            <v>604663.75</v>
          </cell>
        </row>
      </sheetData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_23"/>
      <sheetName val="02_23"/>
      <sheetName val="03_23"/>
      <sheetName val="04_23"/>
      <sheetName val="05_23"/>
      <sheetName val="06_23"/>
      <sheetName val="07_23"/>
      <sheetName val="08_23"/>
      <sheetName val="09_23"/>
      <sheetName val="10_23"/>
      <sheetName val="11_23"/>
      <sheetName val="12_23"/>
      <sheetName val="Jahresumsatz Monat 2023"/>
      <sheetName val="Jahresvergleich"/>
      <sheetName val="Monatsentwicklung"/>
    </sheetNames>
    <sheetDataSet>
      <sheetData sheetId="0">
        <row r="42">
          <cell r="E42">
            <v>2304.6999999999998</v>
          </cell>
          <cell r="K42">
            <v>57322.799999999996</v>
          </cell>
          <cell r="O42">
            <v>70347.3</v>
          </cell>
          <cell r="Q42">
            <v>93773.15</v>
          </cell>
        </row>
      </sheetData>
      <sheetData sheetId="1">
        <row r="38">
          <cell r="E38">
            <v>13637</v>
          </cell>
          <cell r="K38">
            <v>38484.6</v>
          </cell>
          <cell r="O38">
            <v>31725.8</v>
          </cell>
          <cell r="Q38">
            <v>74800.5</v>
          </cell>
        </row>
      </sheetData>
      <sheetData sheetId="2">
        <row r="41">
          <cell r="E41">
            <v>13333.4</v>
          </cell>
          <cell r="K41">
            <v>54062.3</v>
          </cell>
          <cell r="O41">
            <v>103832.09999999999</v>
          </cell>
          <cell r="Q41">
            <v>111699</v>
          </cell>
        </row>
      </sheetData>
      <sheetData sheetId="3">
        <row r="40">
          <cell r="E40">
            <v>22135.201000000001</v>
          </cell>
          <cell r="K40">
            <v>104357.4</v>
          </cell>
          <cell r="O40">
            <v>58604.599999999991</v>
          </cell>
          <cell r="Q40">
            <v>161692.66999999998</v>
          </cell>
        </row>
      </sheetData>
      <sheetData sheetId="4">
        <row r="41">
          <cell r="E41">
            <v>170970.75</v>
          </cell>
          <cell r="K41">
            <v>159984.79999999999</v>
          </cell>
          <cell r="O41">
            <v>113407.6</v>
          </cell>
          <cell r="Q41">
            <v>201559.67999999999</v>
          </cell>
        </row>
      </sheetData>
      <sheetData sheetId="5">
        <row r="40">
          <cell r="E40">
            <v>450268.60000000003</v>
          </cell>
          <cell r="K40">
            <v>181457.90000000002</v>
          </cell>
          <cell r="O40">
            <v>129826.3</v>
          </cell>
          <cell r="Q40">
            <v>254903.6</v>
          </cell>
        </row>
      </sheetData>
      <sheetData sheetId="6">
        <row r="42">
          <cell r="E42">
            <v>391307.85000000003</v>
          </cell>
          <cell r="K42">
            <v>163340</v>
          </cell>
          <cell r="O42">
            <v>51511.35</v>
          </cell>
          <cell r="Q42">
            <v>259888.52</v>
          </cell>
        </row>
      </sheetData>
      <sheetData sheetId="7">
        <row r="41">
          <cell r="E41">
            <v>302379.90000000002</v>
          </cell>
          <cell r="K41">
            <v>157321.9</v>
          </cell>
          <cell r="O41">
            <v>64503.5</v>
          </cell>
          <cell r="Q41">
            <v>254901.55000000002</v>
          </cell>
        </row>
      </sheetData>
      <sheetData sheetId="8">
        <row r="40">
          <cell r="E40">
            <v>294369.60000000003</v>
          </cell>
          <cell r="K40">
            <v>210663.5</v>
          </cell>
          <cell r="O40">
            <v>139672.1</v>
          </cell>
          <cell r="Q40">
            <v>247641.69999999995</v>
          </cell>
        </row>
      </sheetData>
      <sheetData sheetId="9">
        <row r="42">
          <cell r="E42">
            <v>112605.50000000001</v>
          </cell>
          <cell r="K42">
            <v>113436.70000000001</v>
          </cell>
          <cell r="O42">
            <v>91583.1</v>
          </cell>
          <cell r="Q42">
            <v>152849.65000000002</v>
          </cell>
        </row>
      </sheetData>
      <sheetData sheetId="10">
        <row r="40">
          <cell r="E40">
            <v>373.40000000000003</v>
          </cell>
          <cell r="K40">
            <v>57620.000000000007</v>
          </cell>
          <cell r="O40">
            <v>124284.7</v>
          </cell>
          <cell r="Q40">
            <v>125500.34999999999</v>
          </cell>
        </row>
      </sheetData>
      <sheetData sheetId="11">
        <row r="41">
          <cell r="E41">
            <v>1328.1</v>
          </cell>
          <cell r="K41">
            <v>90547.9</v>
          </cell>
          <cell r="O41">
            <v>30247.499999999996</v>
          </cell>
          <cell r="Q41">
            <v>92696.6</v>
          </cell>
        </row>
      </sheetData>
      <sheetData sheetId="12"/>
      <sheetData sheetId="13"/>
      <sheetData sheetId="14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671" Type="http://schemas.openxmlformats.org/officeDocument/2006/relationships/revisionLog" Target="revisionLog39.xml"/><Relationship Id="rId769" Type="http://schemas.openxmlformats.org/officeDocument/2006/relationships/revisionLog" Target="revisionLog223.xml"/><Relationship Id="rId976" Type="http://schemas.openxmlformats.org/officeDocument/2006/relationships/revisionLog" Target="revisionLog430.xml"/><Relationship Id="rId629" Type="http://schemas.openxmlformats.org/officeDocument/2006/relationships/revisionLog" Target="revisionLog3.xml"/><Relationship Id="rId836" Type="http://schemas.openxmlformats.org/officeDocument/2006/relationships/revisionLog" Target="revisionLog290.xml"/><Relationship Id="rId1021" Type="http://schemas.openxmlformats.org/officeDocument/2006/relationships/revisionLog" Target="revisionLog475.xml"/><Relationship Id="rId682" Type="http://schemas.openxmlformats.org/officeDocument/2006/relationships/revisionLog" Target="revisionLog136.xml"/><Relationship Id="rId903" Type="http://schemas.openxmlformats.org/officeDocument/2006/relationships/revisionLog" Target="revisionLog357.xml"/><Relationship Id="rId987" Type="http://schemas.openxmlformats.org/officeDocument/2006/relationships/revisionLog" Target="revisionLog441.xml"/><Relationship Id="rId847" Type="http://schemas.openxmlformats.org/officeDocument/2006/relationships/revisionLog" Target="revisionLog301.xml"/><Relationship Id="rId1032" Type="http://schemas.openxmlformats.org/officeDocument/2006/relationships/revisionLog" Target="revisionLog486.xml"/><Relationship Id="rId693" Type="http://schemas.openxmlformats.org/officeDocument/2006/relationships/revisionLog" Target="revisionLog147.xml"/><Relationship Id="rId707" Type="http://schemas.openxmlformats.org/officeDocument/2006/relationships/revisionLog" Target="revisionLog161.xml"/><Relationship Id="rId914" Type="http://schemas.openxmlformats.org/officeDocument/2006/relationships/revisionLog" Target="revisionLog368.xml"/><Relationship Id="rId553" Type="http://schemas.openxmlformats.org/officeDocument/2006/relationships/revisionLog" Target="revisionLog50.xml"/><Relationship Id="rId760" Type="http://schemas.openxmlformats.org/officeDocument/2006/relationships/revisionLog" Target="revisionLog214.xml"/><Relationship Id="rId998" Type="http://schemas.openxmlformats.org/officeDocument/2006/relationships/revisionLog" Target="revisionLog452.xml"/><Relationship Id="rId858" Type="http://schemas.openxmlformats.org/officeDocument/2006/relationships/revisionLog" Target="revisionLog312.xml"/><Relationship Id="rId1043" Type="http://schemas.openxmlformats.org/officeDocument/2006/relationships/revisionLog" Target="revisionLog497.xml"/><Relationship Id="rId620" Type="http://schemas.openxmlformats.org/officeDocument/2006/relationships/revisionLog" Target="revisionLog127.xml"/><Relationship Id="rId662" Type="http://schemas.openxmlformats.org/officeDocument/2006/relationships/revisionLog" Target="revisionLog34.xml"/><Relationship Id="rId718" Type="http://schemas.openxmlformats.org/officeDocument/2006/relationships/revisionLog" Target="revisionLog172.xml"/><Relationship Id="rId925" Type="http://schemas.openxmlformats.org/officeDocument/2006/relationships/revisionLog" Target="revisionLog379.xml"/><Relationship Id="rId1085" Type="http://schemas.openxmlformats.org/officeDocument/2006/relationships/revisionLog" Target="revisionLog539.xml"/><Relationship Id="rId967" Type="http://schemas.openxmlformats.org/officeDocument/2006/relationships/revisionLog" Target="revisionLog421.xml"/><Relationship Id="rId564" Type="http://schemas.openxmlformats.org/officeDocument/2006/relationships/revisionLog" Target="revisionLog61.xml"/><Relationship Id="rId771" Type="http://schemas.openxmlformats.org/officeDocument/2006/relationships/revisionLog" Target="revisionLog225.xml"/><Relationship Id="rId827" Type="http://schemas.openxmlformats.org/officeDocument/2006/relationships/revisionLog" Target="revisionLog281.xml"/><Relationship Id="rId869" Type="http://schemas.openxmlformats.org/officeDocument/2006/relationships/revisionLog" Target="revisionLog323.xml"/><Relationship Id="rId1012" Type="http://schemas.openxmlformats.org/officeDocument/2006/relationships/revisionLog" Target="revisionLog466.xml"/><Relationship Id="rId631" Type="http://schemas.openxmlformats.org/officeDocument/2006/relationships/revisionLog" Target="revisionLog5.xml"/><Relationship Id="rId673" Type="http://schemas.openxmlformats.org/officeDocument/2006/relationships/revisionLog" Target="revisionLog41.xml"/><Relationship Id="rId729" Type="http://schemas.openxmlformats.org/officeDocument/2006/relationships/revisionLog" Target="revisionLog183.xml"/><Relationship Id="rId880" Type="http://schemas.openxmlformats.org/officeDocument/2006/relationships/revisionLog" Target="revisionLog334.xml"/><Relationship Id="rId1054" Type="http://schemas.openxmlformats.org/officeDocument/2006/relationships/revisionLog" Target="revisionLog508.xml"/><Relationship Id="rId936" Type="http://schemas.openxmlformats.org/officeDocument/2006/relationships/revisionLog" Target="revisionLog390.xml"/><Relationship Id="rId978" Type="http://schemas.openxmlformats.org/officeDocument/2006/relationships/revisionLog" Target="revisionLog432.xml"/><Relationship Id="rId575" Type="http://schemas.openxmlformats.org/officeDocument/2006/relationships/revisionLog" Target="revisionLog72.xml"/><Relationship Id="rId740" Type="http://schemas.openxmlformats.org/officeDocument/2006/relationships/revisionLog" Target="revisionLog194.xml"/><Relationship Id="rId782" Type="http://schemas.openxmlformats.org/officeDocument/2006/relationships/revisionLog" Target="revisionLog236.xml"/><Relationship Id="rId838" Type="http://schemas.openxmlformats.org/officeDocument/2006/relationships/revisionLog" Target="revisionLog292.xml"/><Relationship Id="rId1023" Type="http://schemas.openxmlformats.org/officeDocument/2006/relationships/revisionLog" Target="revisionLog477.xml"/><Relationship Id="rId600" Type="http://schemas.openxmlformats.org/officeDocument/2006/relationships/revisionLog" Target="revisionLog92.xml"/><Relationship Id="rId642" Type="http://schemas.openxmlformats.org/officeDocument/2006/relationships/revisionLog" Target="revisionLog14.xml"/><Relationship Id="rId684" Type="http://schemas.openxmlformats.org/officeDocument/2006/relationships/revisionLog" Target="revisionLog138.xml"/><Relationship Id="rId1065" Type="http://schemas.openxmlformats.org/officeDocument/2006/relationships/revisionLog" Target="revisionLog519.xml"/><Relationship Id="rId891" Type="http://schemas.openxmlformats.org/officeDocument/2006/relationships/revisionLog" Target="revisionLog345.xml"/><Relationship Id="rId905" Type="http://schemas.openxmlformats.org/officeDocument/2006/relationships/revisionLog" Target="revisionLog359.xml"/><Relationship Id="rId947" Type="http://schemas.openxmlformats.org/officeDocument/2006/relationships/revisionLog" Target="revisionLog401.xml"/><Relationship Id="rId989" Type="http://schemas.openxmlformats.org/officeDocument/2006/relationships/revisionLog" Target="revisionLog443.xml"/><Relationship Id="rId586" Type="http://schemas.openxmlformats.org/officeDocument/2006/relationships/revisionLog" Target="revisionLog80.xml"/><Relationship Id="rId751" Type="http://schemas.openxmlformats.org/officeDocument/2006/relationships/revisionLog" Target="revisionLog205.xml"/><Relationship Id="rId793" Type="http://schemas.openxmlformats.org/officeDocument/2006/relationships/revisionLog" Target="revisionLog247.xml"/><Relationship Id="rId807" Type="http://schemas.openxmlformats.org/officeDocument/2006/relationships/revisionLog" Target="revisionLog261.xml"/><Relationship Id="rId849" Type="http://schemas.openxmlformats.org/officeDocument/2006/relationships/revisionLog" Target="revisionLog303.xml"/><Relationship Id="rId611" Type="http://schemas.openxmlformats.org/officeDocument/2006/relationships/revisionLog" Target="revisionLog103.xml"/><Relationship Id="rId653" Type="http://schemas.openxmlformats.org/officeDocument/2006/relationships/revisionLog" Target="revisionLog25.xml"/><Relationship Id="rId1034" Type="http://schemas.openxmlformats.org/officeDocument/2006/relationships/revisionLog" Target="revisionLog488.xml"/><Relationship Id="rId1076" Type="http://schemas.openxmlformats.org/officeDocument/2006/relationships/revisionLog" Target="revisionLog530.xml"/><Relationship Id="rId695" Type="http://schemas.openxmlformats.org/officeDocument/2006/relationships/revisionLog" Target="revisionLog149.xml"/><Relationship Id="rId709" Type="http://schemas.openxmlformats.org/officeDocument/2006/relationships/revisionLog" Target="revisionLog163.xml"/><Relationship Id="rId860" Type="http://schemas.openxmlformats.org/officeDocument/2006/relationships/revisionLog" Target="revisionLog314.xml"/><Relationship Id="rId916" Type="http://schemas.openxmlformats.org/officeDocument/2006/relationships/revisionLog" Target="revisionLog370.xml"/><Relationship Id="rId958" Type="http://schemas.openxmlformats.org/officeDocument/2006/relationships/revisionLog" Target="revisionLog412.xml"/><Relationship Id="rId597" Type="http://schemas.openxmlformats.org/officeDocument/2006/relationships/revisionLog" Target="revisionLog121.xml"/><Relationship Id="rId555" Type="http://schemas.openxmlformats.org/officeDocument/2006/relationships/revisionLog" Target="revisionLog52.xml"/><Relationship Id="rId720" Type="http://schemas.openxmlformats.org/officeDocument/2006/relationships/revisionLog" Target="revisionLog174.xml"/><Relationship Id="rId762" Type="http://schemas.openxmlformats.org/officeDocument/2006/relationships/revisionLog" Target="revisionLog216.xml"/><Relationship Id="rId818" Type="http://schemas.openxmlformats.org/officeDocument/2006/relationships/revisionLog" Target="revisionLog272.xml"/><Relationship Id="rId622" Type="http://schemas.openxmlformats.org/officeDocument/2006/relationships/revisionLog" Target="revisionLog107.xml"/><Relationship Id="rId1003" Type="http://schemas.openxmlformats.org/officeDocument/2006/relationships/revisionLog" Target="revisionLog457.xml"/><Relationship Id="rId1045" Type="http://schemas.openxmlformats.org/officeDocument/2006/relationships/revisionLog" Target="revisionLog499.xml"/><Relationship Id="rId1087" Type="http://schemas.openxmlformats.org/officeDocument/2006/relationships/revisionLog" Target="revisionLog541.xml"/><Relationship Id="rId664" Type="http://schemas.openxmlformats.org/officeDocument/2006/relationships/revisionLog" Target="revisionLog112.xml"/><Relationship Id="rId871" Type="http://schemas.openxmlformats.org/officeDocument/2006/relationships/revisionLog" Target="revisionLog325.xml"/><Relationship Id="rId927" Type="http://schemas.openxmlformats.org/officeDocument/2006/relationships/revisionLog" Target="revisionLog381.xml"/><Relationship Id="rId969" Type="http://schemas.openxmlformats.org/officeDocument/2006/relationships/revisionLog" Target="revisionLog423.xml"/><Relationship Id="rId566" Type="http://schemas.openxmlformats.org/officeDocument/2006/relationships/revisionLog" Target="revisionLog63.xml"/><Relationship Id="rId731" Type="http://schemas.openxmlformats.org/officeDocument/2006/relationships/revisionLog" Target="revisionLog185.xml"/><Relationship Id="rId773" Type="http://schemas.openxmlformats.org/officeDocument/2006/relationships/revisionLog" Target="revisionLog227.xml"/><Relationship Id="rId633" Type="http://schemas.openxmlformats.org/officeDocument/2006/relationships/revisionLog" Target="revisionLog7.xml"/><Relationship Id="rId829" Type="http://schemas.openxmlformats.org/officeDocument/2006/relationships/revisionLog" Target="revisionLog283.xml"/><Relationship Id="rId980" Type="http://schemas.openxmlformats.org/officeDocument/2006/relationships/revisionLog" Target="revisionLog434.xml"/><Relationship Id="rId1014" Type="http://schemas.openxmlformats.org/officeDocument/2006/relationships/revisionLog" Target="revisionLog468.xml"/><Relationship Id="rId1056" Type="http://schemas.openxmlformats.org/officeDocument/2006/relationships/revisionLog" Target="revisionLog510.xml"/><Relationship Id="rId675" Type="http://schemas.openxmlformats.org/officeDocument/2006/relationships/revisionLog" Target="revisionLog42.xml"/><Relationship Id="rId840" Type="http://schemas.openxmlformats.org/officeDocument/2006/relationships/revisionLog" Target="revisionLog294.xml"/><Relationship Id="rId882" Type="http://schemas.openxmlformats.org/officeDocument/2006/relationships/revisionLog" Target="revisionLog336.xml"/><Relationship Id="rId938" Type="http://schemas.openxmlformats.org/officeDocument/2006/relationships/revisionLog" Target="revisionLog392.xml"/><Relationship Id="rId577" Type="http://schemas.openxmlformats.org/officeDocument/2006/relationships/revisionLog" Target="revisionLog74.xml"/><Relationship Id="rId700" Type="http://schemas.openxmlformats.org/officeDocument/2006/relationships/revisionLog" Target="revisionLog154.xml"/><Relationship Id="rId742" Type="http://schemas.openxmlformats.org/officeDocument/2006/relationships/revisionLog" Target="revisionLog196.xml"/><Relationship Id="rId602" Type="http://schemas.openxmlformats.org/officeDocument/2006/relationships/revisionLog" Target="revisionLog94.xml"/><Relationship Id="rId784" Type="http://schemas.openxmlformats.org/officeDocument/2006/relationships/revisionLog" Target="revisionLog238.xml"/><Relationship Id="rId991" Type="http://schemas.openxmlformats.org/officeDocument/2006/relationships/revisionLog" Target="revisionLog445.xml"/><Relationship Id="rId1025" Type="http://schemas.openxmlformats.org/officeDocument/2006/relationships/revisionLog" Target="revisionLog479.xml"/><Relationship Id="rId1067" Type="http://schemas.openxmlformats.org/officeDocument/2006/relationships/revisionLog" Target="revisionLog521.xml"/><Relationship Id="rId644" Type="http://schemas.openxmlformats.org/officeDocument/2006/relationships/revisionLog" Target="revisionLog16.xml"/><Relationship Id="rId686" Type="http://schemas.openxmlformats.org/officeDocument/2006/relationships/revisionLog" Target="revisionLog140.xml"/><Relationship Id="rId851" Type="http://schemas.openxmlformats.org/officeDocument/2006/relationships/revisionLog" Target="revisionLog305.xml"/><Relationship Id="rId893" Type="http://schemas.openxmlformats.org/officeDocument/2006/relationships/revisionLog" Target="revisionLog347.xml"/><Relationship Id="rId907" Type="http://schemas.openxmlformats.org/officeDocument/2006/relationships/revisionLog" Target="revisionLog361.xml"/><Relationship Id="rId711" Type="http://schemas.openxmlformats.org/officeDocument/2006/relationships/revisionLog" Target="revisionLog165.xml"/><Relationship Id="rId753" Type="http://schemas.openxmlformats.org/officeDocument/2006/relationships/revisionLog" Target="revisionLog207.xml"/><Relationship Id="rId949" Type="http://schemas.openxmlformats.org/officeDocument/2006/relationships/revisionLog" Target="revisionLog403.xml"/><Relationship Id="rId588" Type="http://schemas.openxmlformats.org/officeDocument/2006/relationships/revisionLog" Target="revisionLog82.xml"/><Relationship Id="rId795" Type="http://schemas.openxmlformats.org/officeDocument/2006/relationships/revisionLog" Target="revisionLog249.xml"/><Relationship Id="rId809" Type="http://schemas.openxmlformats.org/officeDocument/2006/relationships/revisionLog" Target="revisionLog263.xml"/><Relationship Id="rId960" Type="http://schemas.openxmlformats.org/officeDocument/2006/relationships/revisionLog" Target="revisionLog414.xml"/><Relationship Id="rId1036" Type="http://schemas.openxmlformats.org/officeDocument/2006/relationships/revisionLog" Target="revisionLog490.xml"/><Relationship Id="rId613" Type="http://schemas.openxmlformats.org/officeDocument/2006/relationships/revisionLog" Target="revisionLog122.xml"/><Relationship Id="rId655" Type="http://schemas.openxmlformats.org/officeDocument/2006/relationships/revisionLog" Target="revisionLog27.xml"/><Relationship Id="rId697" Type="http://schemas.openxmlformats.org/officeDocument/2006/relationships/revisionLog" Target="revisionLog151.xml"/><Relationship Id="rId820" Type="http://schemas.openxmlformats.org/officeDocument/2006/relationships/revisionLog" Target="revisionLog274.xml"/><Relationship Id="rId862" Type="http://schemas.openxmlformats.org/officeDocument/2006/relationships/revisionLog" Target="revisionLog316.xml"/><Relationship Id="rId918" Type="http://schemas.openxmlformats.org/officeDocument/2006/relationships/revisionLog" Target="revisionLog372.xml"/><Relationship Id="rId1078" Type="http://schemas.openxmlformats.org/officeDocument/2006/relationships/revisionLog" Target="revisionLog532.xml"/><Relationship Id="rId722" Type="http://schemas.openxmlformats.org/officeDocument/2006/relationships/revisionLog" Target="revisionLog176.xml"/><Relationship Id="rId557" Type="http://schemas.openxmlformats.org/officeDocument/2006/relationships/revisionLog" Target="revisionLog54.xml"/><Relationship Id="rId599" Type="http://schemas.openxmlformats.org/officeDocument/2006/relationships/revisionLog" Target="revisionLog91.xml"/><Relationship Id="rId764" Type="http://schemas.openxmlformats.org/officeDocument/2006/relationships/revisionLog" Target="revisionLog218.xml"/><Relationship Id="rId971" Type="http://schemas.openxmlformats.org/officeDocument/2006/relationships/revisionLog" Target="revisionLog425.xml"/><Relationship Id="rId1005" Type="http://schemas.openxmlformats.org/officeDocument/2006/relationships/revisionLog" Target="revisionLog459.xml"/><Relationship Id="rId624" Type="http://schemas.openxmlformats.org/officeDocument/2006/relationships/revisionLog" Target="revisionLog109.xml"/><Relationship Id="rId666" Type="http://schemas.openxmlformats.org/officeDocument/2006/relationships/revisionLog" Target="revisionLog36.xml"/><Relationship Id="rId831" Type="http://schemas.openxmlformats.org/officeDocument/2006/relationships/revisionLog" Target="revisionLog285.xml"/><Relationship Id="rId873" Type="http://schemas.openxmlformats.org/officeDocument/2006/relationships/revisionLog" Target="revisionLog327.xml"/><Relationship Id="rId1047" Type="http://schemas.openxmlformats.org/officeDocument/2006/relationships/revisionLog" Target="revisionLog501.xml"/><Relationship Id="rId1089" Type="http://schemas.openxmlformats.org/officeDocument/2006/relationships/revisionLog" Target="revisionLog543.xml"/><Relationship Id="rId929" Type="http://schemas.openxmlformats.org/officeDocument/2006/relationships/revisionLog" Target="revisionLog383.xml"/><Relationship Id="rId568" Type="http://schemas.openxmlformats.org/officeDocument/2006/relationships/revisionLog" Target="revisionLog65.xml"/><Relationship Id="rId733" Type="http://schemas.openxmlformats.org/officeDocument/2006/relationships/revisionLog" Target="revisionLog187.xml"/><Relationship Id="rId775" Type="http://schemas.openxmlformats.org/officeDocument/2006/relationships/revisionLog" Target="revisionLog229.xml"/><Relationship Id="rId940" Type="http://schemas.openxmlformats.org/officeDocument/2006/relationships/revisionLog" Target="revisionLog394.xml"/><Relationship Id="rId982" Type="http://schemas.openxmlformats.org/officeDocument/2006/relationships/revisionLog" Target="revisionLog436.xml"/><Relationship Id="rId1016" Type="http://schemas.openxmlformats.org/officeDocument/2006/relationships/revisionLog" Target="revisionLog470.xml"/><Relationship Id="rId635" Type="http://schemas.openxmlformats.org/officeDocument/2006/relationships/revisionLog" Target="revisionLog9.xml"/><Relationship Id="rId677" Type="http://schemas.openxmlformats.org/officeDocument/2006/relationships/revisionLog" Target="revisionLog43.xml"/><Relationship Id="rId800" Type="http://schemas.openxmlformats.org/officeDocument/2006/relationships/revisionLog" Target="revisionLog254.xml"/><Relationship Id="rId842" Type="http://schemas.openxmlformats.org/officeDocument/2006/relationships/revisionLog" Target="revisionLog296.xml"/><Relationship Id="rId1058" Type="http://schemas.openxmlformats.org/officeDocument/2006/relationships/revisionLog" Target="revisionLog512.xml"/><Relationship Id="rId702" Type="http://schemas.openxmlformats.org/officeDocument/2006/relationships/revisionLog" Target="revisionLog156.xml"/><Relationship Id="rId884" Type="http://schemas.openxmlformats.org/officeDocument/2006/relationships/revisionLog" Target="revisionLog338.xml"/><Relationship Id="rId579" Type="http://schemas.openxmlformats.org/officeDocument/2006/relationships/revisionLog" Target="revisionLog117.xml"/><Relationship Id="rId744" Type="http://schemas.openxmlformats.org/officeDocument/2006/relationships/revisionLog" Target="revisionLog198.xml"/><Relationship Id="rId786" Type="http://schemas.openxmlformats.org/officeDocument/2006/relationships/revisionLog" Target="revisionLog240.xml"/><Relationship Id="rId951" Type="http://schemas.openxmlformats.org/officeDocument/2006/relationships/revisionLog" Target="revisionLog405.xml"/><Relationship Id="rId993" Type="http://schemas.openxmlformats.org/officeDocument/2006/relationships/revisionLog" Target="revisionLog447.xml"/><Relationship Id="rId590" Type="http://schemas.openxmlformats.org/officeDocument/2006/relationships/revisionLog" Target="revisionLog84.xml"/><Relationship Id="rId604" Type="http://schemas.openxmlformats.org/officeDocument/2006/relationships/revisionLog" Target="revisionLog96.xml"/><Relationship Id="rId646" Type="http://schemas.openxmlformats.org/officeDocument/2006/relationships/revisionLog" Target="revisionLog18.xml"/><Relationship Id="rId811" Type="http://schemas.openxmlformats.org/officeDocument/2006/relationships/revisionLog" Target="revisionLog265.xml"/><Relationship Id="rId1027" Type="http://schemas.openxmlformats.org/officeDocument/2006/relationships/revisionLog" Target="revisionLog481.xml"/><Relationship Id="rId1069" Type="http://schemas.openxmlformats.org/officeDocument/2006/relationships/revisionLog" Target="revisionLog523.xml"/><Relationship Id="rId688" Type="http://schemas.openxmlformats.org/officeDocument/2006/relationships/revisionLog" Target="revisionLog142.xml"/><Relationship Id="rId853" Type="http://schemas.openxmlformats.org/officeDocument/2006/relationships/revisionLog" Target="revisionLog307.xml"/><Relationship Id="rId895" Type="http://schemas.openxmlformats.org/officeDocument/2006/relationships/revisionLog" Target="revisionLog349.xml"/><Relationship Id="rId909" Type="http://schemas.openxmlformats.org/officeDocument/2006/relationships/revisionLog" Target="revisionLog363.xml"/><Relationship Id="rId1080" Type="http://schemas.openxmlformats.org/officeDocument/2006/relationships/revisionLog" Target="revisionLog534.xml"/><Relationship Id="rId548" Type="http://schemas.openxmlformats.org/officeDocument/2006/relationships/revisionLog" Target="revisionLog45.xml"/><Relationship Id="rId713" Type="http://schemas.openxmlformats.org/officeDocument/2006/relationships/revisionLog" Target="revisionLog167.xml"/><Relationship Id="rId755" Type="http://schemas.openxmlformats.org/officeDocument/2006/relationships/revisionLog" Target="revisionLog209.xml"/><Relationship Id="rId797" Type="http://schemas.openxmlformats.org/officeDocument/2006/relationships/revisionLog" Target="revisionLog251.xml"/><Relationship Id="rId920" Type="http://schemas.openxmlformats.org/officeDocument/2006/relationships/revisionLog" Target="revisionLog374.xml"/><Relationship Id="rId962" Type="http://schemas.openxmlformats.org/officeDocument/2006/relationships/revisionLog" Target="revisionLog416.xml"/><Relationship Id="rId615" Type="http://schemas.openxmlformats.org/officeDocument/2006/relationships/revisionLog" Target="revisionLog124.xml"/><Relationship Id="rId822" Type="http://schemas.openxmlformats.org/officeDocument/2006/relationships/revisionLog" Target="revisionLog276.xml"/><Relationship Id="rId1038" Type="http://schemas.openxmlformats.org/officeDocument/2006/relationships/revisionLog" Target="revisionLog492.xml"/><Relationship Id="rId657" Type="http://schemas.openxmlformats.org/officeDocument/2006/relationships/revisionLog" Target="revisionLog29.xml"/><Relationship Id="rId699" Type="http://schemas.openxmlformats.org/officeDocument/2006/relationships/revisionLog" Target="revisionLog153.xml"/><Relationship Id="rId864" Type="http://schemas.openxmlformats.org/officeDocument/2006/relationships/revisionLog" Target="revisionLog318.xml"/><Relationship Id="rId1091" Type="http://schemas.openxmlformats.org/officeDocument/2006/relationships/revisionLog" Target="revisionLog545.xml"/><Relationship Id="rId559" Type="http://schemas.openxmlformats.org/officeDocument/2006/relationships/revisionLog" Target="revisionLog56.xml"/><Relationship Id="rId724" Type="http://schemas.openxmlformats.org/officeDocument/2006/relationships/revisionLog" Target="revisionLog178.xml"/><Relationship Id="rId766" Type="http://schemas.openxmlformats.org/officeDocument/2006/relationships/revisionLog" Target="revisionLog220.xml"/><Relationship Id="rId931" Type="http://schemas.openxmlformats.org/officeDocument/2006/relationships/revisionLog" Target="revisionLog385.xml"/><Relationship Id="rId570" Type="http://schemas.openxmlformats.org/officeDocument/2006/relationships/revisionLog" Target="revisionLog67.xml"/><Relationship Id="rId626" Type="http://schemas.openxmlformats.org/officeDocument/2006/relationships/revisionLog" Target="revisionLog129.xml"/><Relationship Id="rId973" Type="http://schemas.openxmlformats.org/officeDocument/2006/relationships/revisionLog" Target="revisionLog427.xml"/><Relationship Id="rId1007" Type="http://schemas.openxmlformats.org/officeDocument/2006/relationships/revisionLog" Target="revisionLog461.xml"/><Relationship Id="rId1049" Type="http://schemas.openxmlformats.org/officeDocument/2006/relationships/revisionLog" Target="revisionLog503.xml"/><Relationship Id="rId668" Type="http://schemas.openxmlformats.org/officeDocument/2006/relationships/revisionLog" Target="revisionLog113.xml"/><Relationship Id="rId833" Type="http://schemas.openxmlformats.org/officeDocument/2006/relationships/revisionLog" Target="revisionLog287.xml"/><Relationship Id="rId875" Type="http://schemas.openxmlformats.org/officeDocument/2006/relationships/revisionLog" Target="revisionLog329.xml"/><Relationship Id="rId1060" Type="http://schemas.openxmlformats.org/officeDocument/2006/relationships/revisionLog" Target="revisionLog514.xml"/><Relationship Id="rId735" Type="http://schemas.openxmlformats.org/officeDocument/2006/relationships/revisionLog" Target="revisionLog189.xml"/><Relationship Id="rId900" Type="http://schemas.openxmlformats.org/officeDocument/2006/relationships/revisionLog" Target="revisionLog354.xml"/><Relationship Id="rId942" Type="http://schemas.openxmlformats.org/officeDocument/2006/relationships/revisionLog" Target="revisionLog396.xml"/><Relationship Id="rId581" Type="http://schemas.openxmlformats.org/officeDocument/2006/relationships/revisionLog" Target="revisionLog77.xml"/><Relationship Id="rId777" Type="http://schemas.openxmlformats.org/officeDocument/2006/relationships/revisionLog" Target="revisionLog231.xml"/><Relationship Id="rId984" Type="http://schemas.openxmlformats.org/officeDocument/2006/relationships/revisionLog" Target="revisionLog438.xml"/><Relationship Id="rId1018" Type="http://schemas.openxmlformats.org/officeDocument/2006/relationships/revisionLog" Target="revisionLog472.xml"/><Relationship Id="rId637" Type="http://schemas.openxmlformats.org/officeDocument/2006/relationships/revisionLog" Target="revisionLog131.xml"/><Relationship Id="rId679" Type="http://schemas.openxmlformats.org/officeDocument/2006/relationships/revisionLog" Target="revisionLog133.xml"/><Relationship Id="rId802" Type="http://schemas.openxmlformats.org/officeDocument/2006/relationships/revisionLog" Target="revisionLog256.xml"/><Relationship Id="rId844" Type="http://schemas.openxmlformats.org/officeDocument/2006/relationships/revisionLog" Target="revisionLog298.xml"/><Relationship Id="rId886" Type="http://schemas.openxmlformats.org/officeDocument/2006/relationships/revisionLog" Target="revisionLog340.xml"/><Relationship Id="rId690" Type="http://schemas.openxmlformats.org/officeDocument/2006/relationships/revisionLog" Target="revisionLog144.xml"/><Relationship Id="rId704" Type="http://schemas.openxmlformats.org/officeDocument/2006/relationships/revisionLog" Target="revisionLog158.xml"/><Relationship Id="rId746" Type="http://schemas.openxmlformats.org/officeDocument/2006/relationships/revisionLog" Target="revisionLog200.xml"/><Relationship Id="rId911" Type="http://schemas.openxmlformats.org/officeDocument/2006/relationships/revisionLog" Target="revisionLog365.xml"/><Relationship Id="rId1071" Type="http://schemas.openxmlformats.org/officeDocument/2006/relationships/revisionLog" Target="revisionLog525.xml"/><Relationship Id="rId550" Type="http://schemas.openxmlformats.org/officeDocument/2006/relationships/revisionLog" Target="revisionLog47.xml"/><Relationship Id="rId788" Type="http://schemas.openxmlformats.org/officeDocument/2006/relationships/revisionLog" Target="revisionLog242.xml"/><Relationship Id="rId953" Type="http://schemas.openxmlformats.org/officeDocument/2006/relationships/revisionLog" Target="revisionLog407.xml"/><Relationship Id="rId995" Type="http://schemas.openxmlformats.org/officeDocument/2006/relationships/revisionLog" Target="revisionLog449.xml"/><Relationship Id="rId1029" Type="http://schemas.openxmlformats.org/officeDocument/2006/relationships/revisionLog" Target="revisionLog483.xml"/><Relationship Id="rId592" Type="http://schemas.openxmlformats.org/officeDocument/2006/relationships/revisionLog" Target="revisionLog86.xml"/><Relationship Id="rId606" Type="http://schemas.openxmlformats.org/officeDocument/2006/relationships/revisionLog" Target="revisionLog98.xml"/><Relationship Id="rId648" Type="http://schemas.openxmlformats.org/officeDocument/2006/relationships/revisionLog" Target="revisionLog20.xml"/><Relationship Id="rId813" Type="http://schemas.openxmlformats.org/officeDocument/2006/relationships/revisionLog" Target="revisionLog267.xml"/><Relationship Id="rId855" Type="http://schemas.openxmlformats.org/officeDocument/2006/relationships/revisionLog" Target="revisionLog309.xml"/><Relationship Id="rId1040" Type="http://schemas.openxmlformats.org/officeDocument/2006/relationships/revisionLog" Target="revisionLog494.xml"/><Relationship Id="rId715" Type="http://schemas.openxmlformats.org/officeDocument/2006/relationships/revisionLog" Target="revisionLog169.xml"/><Relationship Id="rId897" Type="http://schemas.openxmlformats.org/officeDocument/2006/relationships/revisionLog" Target="revisionLog351.xml"/><Relationship Id="rId922" Type="http://schemas.openxmlformats.org/officeDocument/2006/relationships/revisionLog" Target="revisionLog376.xml"/><Relationship Id="rId1082" Type="http://schemas.openxmlformats.org/officeDocument/2006/relationships/revisionLog" Target="revisionLog536.xml"/><Relationship Id="rId757" Type="http://schemas.openxmlformats.org/officeDocument/2006/relationships/revisionLog" Target="revisionLog211.xml"/><Relationship Id="rId799" Type="http://schemas.openxmlformats.org/officeDocument/2006/relationships/revisionLog" Target="revisionLog253.xml"/><Relationship Id="rId964" Type="http://schemas.openxmlformats.org/officeDocument/2006/relationships/revisionLog" Target="revisionLog418.xml"/><Relationship Id="rId561" Type="http://schemas.openxmlformats.org/officeDocument/2006/relationships/revisionLog" Target="revisionLog58.xml"/><Relationship Id="rId617" Type="http://schemas.openxmlformats.org/officeDocument/2006/relationships/revisionLog" Target="revisionLog105.xml"/><Relationship Id="rId659" Type="http://schemas.openxmlformats.org/officeDocument/2006/relationships/revisionLog" Target="revisionLog31.xml"/><Relationship Id="rId824" Type="http://schemas.openxmlformats.org/officeDocument/2006/relationships/revisionLog" Target="revisionLog278.xml"/><Relationship Id="rId866" Type="http://schemas.openxmlformats.org/officeDocument/2006/relationships/revisionLog" Target="revisionLog320.xml"/><Relationship Id="rId670" Type="http://schemas.openxmlformats.org/officeDocument/2006/relationships/revisionLog" Target="revisionLog38.xml"/><Relationship Id="rId1051" Type="http://schemas.openxmlformats.org/officeDocument/2006/relationships/revisionLog" Target="revisionLog505.xml"/><Relationship Id="rId726" Type="http://schemas.openxmlformats.org/officeDocument/2006/relationships/revisionLog" Target="revisionLog180.xml"/><Relationship Id="rId768" Type="http://schemas.openxmlformats.org/officeDocument/2006/relationships/revisionLog" Target="revisionLog222.xml"/><Relationship Id="rId933" Type="http://schemas.openxmlformats.org/officeDocument/2006/relationships/revisionLog" Target="revisionLog387.xml"/><Relationship Id="rId975" Type="http://schemas.openxmlformats.org/officeDocument/2006/relationships/revisionLog" Target="revisionLog429.xml"/><Relationship Id="rId1009" Type="http://schemas.openxmlformats.org/officeDocument/2006/relationships/revisionLog" Target="revisionLog463.xml"/><Relationship Id="rId572" Type="http://schemas.openxmlformats.org/officeDocument/2006/relationships/revisionLog" Target="revisionLog69.xml"/><Relationship Id="rId628" Type="http://schemas.openxmlformats.org/officeDocument/2006/relationships/revisionLog" Target="revisionLog2.xml"/><Relationship Id="rId835" Type="http://schemas.openxmlformats.org/officeDocument/2006/relationships/revisionLog" Target="revisionLog289.xml"/><Relationship Id="rId877" Type="http://schemas.openxmlformats.org/officeDocument/2006/relationships/revisionLog" Target="revisionLog331.xml"/><Relationship Id="rId1020" Type="http://schemas.openxmlformats.org/officeDocument/2006/relationships/revisionLog" Target="revisionLog474.xml"/><Relationship Id="rId1062" Type="http://schemas.openxmlformats.org/officeDocument/2006/relationships/revisionLog" Target="revisionLog516.xml"/><Relationship Id="rId681" Type="http://schemas.openxmlformats.org/officeDocument/2006/relationships/revisionLog" Target="revisionLog135.xml"/><Relationship Id="rId737" Type="http://schemas.openxmlformats.org/officeDocument/2006/relationships/revisionLog" Target="revisionLog191.xml"/><Relationship Id="rId779" Type="http://schemas.openxmlformats.org/officeDocument/2006/relationships/revisionLog" Target="revisionLog233.xml"/><Relationship Id="rId902" Type="http://schemas.openxmlformats.org/officeDocument/2006/relationships/revisionLog" Target="revisionLog356.xml"/><Relationship Id="rId944" Type="http://schemas.openxmlformats.org/officeDocument/2006/relationships/revisionLog" Target="revisionLog398.xml"/><Relationship Id="rId986" Type="http://schemas.openxmlformats.org/officeDocument/2006/relationships/revisionLog" Target="revisionLog440.xml"/><Relationship Id="rId639" Type="http://schemas.openxmlformats.org/officeDocument/2006/relationships/revisionLog" Target="revisionLog11.xml"/><Relationship Id="rId583" Type="http://schemas.openxmlformats.org/officeDocument/2006/relationships/revisionLog" Target="revisionLog118.xml"/><Relationship Id="rId790" Type="http://schemas.openxmlformats.org/officeDocument/2006/relationships/revisionLog" Target="revisionLog244.xml"/><Relationship Id="rId804" Type="http://schemas.openxmlformats.org/officeDocument/2006/relationships/revisionLog" Target="revisionLog258.xml"/><Relationship Id="rId650" Type="http://schemas.openxmlformats.org/officeDocument/2006/relationships/revisionLog" Target="revisionLog22.xml"/><Relationship Id="rId846" Type="http://schemas.openxmlformats.org/officeDocument/2006/relationships/revisionLog" Target="revisionLog300.xml"/><Relationship Id="rId888" Type="http://schemas.openxmlformats.org/officeDocument/2006/relationships/revisionLog" Target="revisionLog342.xml"/><Relationship Id="rId1031" Type="http://schemas.openxmlformats.org/officeDocument/2006/relationships/revisionLog" Target="revisionLog485.xml"/><Relationship Id="rId1073" Type="http://schemas.openxmlformats.org/officeDocument/2006/relationships/revisionLog" Target="revisionLog527.xml"/><Relationship Id="rId692" Type="http://schemas.openxmlformats.org/officeDocument/2006/relationships/revisionLog" Target="revisionLog146.xml"/><Relationship Id="rId706" Type="http://schemas.openxmlformats.org/officeDocument/2006/relationships/revisionLog" Target="revisionLog160.xml"/><Relationship Id="rId748" Type="http://schemas.openxmlformats.org/officeDocument/2006/relationships/revisionLog" Target="revisionLog202.xml"/><Relationship Id="rId913" Type="http://schemas.openxmlformats.org/officeDocument/2006/relationships/revisionLog" Target="revisionLog367.xml"/><Relationship Id="rId955" Type="http://schemas.openxmlformats.org/officeDocument/2006/relationships/revisionLog" Target="revisionLog409.xml"/><Relationship Id="rId608" Type="http://schemas.openxmlformats.org/officeDocument/2006/relationships/revisionLog" Target="revisionLog100.xml"/><Relationship Id="rId552" Type="http://schemas.openxmlformats.org/officeDocument/2006/relationships/revisionLog" Target="revisionLog49.xml"/><Relationship Id="rId594" Type="http://schemas.openxmlformats.org/officeDocument/2006/relationships/revisionLog" Target="revisionLog88.xml"/><Relationship Id="rId815" Type="http://schemas.openxmlformats.org/officeDocument/2006/relationships/revisionLog" Target="revisionLog269.xml"/><Relationship Id="rId997" Type="http://schemas.openxmlformats.org/officeDocument/2006/relationships/revisionLog" Target="revisionLog451.xml"/><Relationship Id="rId857" Type="http://schemas.openxmlformats.org/officeDocument/2006/relationships/revisionLog" Target="revisionLog311.xml"/><Relationship Id="rId899" Type="http://schemas.openxmlformats.org/officeDocument/2006/relationships/revisionLog" Target="revisionLog353.xml"/><Relationship Id="rId1000" Type="http://schemas.openxmlformats.org/officeDocument/2006/relationships/revisionLog" Target="revisionLog454.xml"/><Relationship Id="rId1042" Type="http://schemas.openxmlformats.org/officeDocument/2006/relationships/revisionLog" Target="revisionLog496.xml"/><Relationship Id="rId1084" Type="http://schemas.openxmlformats.org/officeDocument/2006/relationships/revisionLog" Target="revisionLog538.xml"/><Relationship Id="rId661" Type="http://schemas.openxmlformats.org/officeDocument/2006/relationships/revisionLog" Target="revisionLog33.xml"/><Relationship Id="rId717" Type="http://schemas.openxmlformats.org/officeDocument/2006/relationships/revisionLog" Target="revisionLog171.xml"/><Relationship Id="rId759" Type="http://schemas.openxmlformats.org/officeDocument/2006/relationships/revisionLog" Target="revisionLog213.xml"/><Relationship Id="rId924" Type="http://schemas.openxmlformats.org/officeDocument/2006/relationships/revisionLog" Target="revisionLog378.xml"/><Relationship Id="rId966" Type="http://schemas.openxmlformats.org/officeDocument/2006/relationships/revisionLog" Target="revisionLog420.xml"/><Relationship Id="rId619" Type="http://schemas.openxmlformats.org/officeDocument/2006/relationships/revisionLog" Target="revisionLog126.xml"/><Relationship Id="rId563" Type="http://schemas.openxmlformats.org/officeDocument/2006/relationships/revisionLog" Target="revisionLog60.xml"/><Relationship Id="rId770" Type="http://schemas.openxmlformats.org/officeDocument/2006/relationships/revisionLog" Target="revisionLog224.xml"/><Relationship Id="rId826" Type="http://schemas.openxmlformats.org/officeDocument/2006/relationships/revisionLog" Target="revisionLog280.xml"/><Relationship Id="rId868" Type="http://schemas.openxmlformats.org/officeDocument/2006/relationships/revisionLog" Target="revisionLog322.xml"/><Relationship Id="rId1011" Type="http://schemas.openxmlformats.org/officeDocument/2006/relationships/revisionLog" Target="revisionLog465.xml"/><Relationship Id="rId1053" Type="http://schemas.openxmlformats.org/officeDocument/2006/relationships/revisionLog" Target="revisionLog507.xml"/><Relationship Id="rId630" Type="http://schemas.openxmlformats.org/officeDocument/2006/relationships/revisionLog" Target="revisionLog4.xml"/><Relationship Id="rId672" Type="http://schemas.openxmlformats.org/officeDocument/2006/relationships/revisionLog" Target="revisionLog40.xml"/><Relationship Id="rId728" Type="http://schemas.openxmlformats.org/officeDocument/2006/relationships/revisionLog" Target="revisionLog182.xml"/><Relationship Id="rId935" Type="http://schemas.openxmlformats.org/officeDocument/2006/relationships/revisionLog" Target="revisionLog389.xml"/><Relationship Id="rId574" Type="http://schemas.openxmlformats.org/officeDocument/2006/relationships/revisionLog" Target="revisionLog71.xml"/><Relationship Id="rId977" Type="http://schemas.openxmlformats.org/officeDocument/2006/relationships/revisionLog" Target="revisionLog431.xml"/><Relationship Id="rId781" Type="http://schemas.openxmlformats.org/officeDocument/2006/relationships/revisionLog" Target="revisionLog235.xml"/><Relationship Id="rId837" Type="http://schemas.openxmlformats.org/officeDocument/2006/relationships/revisionLog" Target="revisionLog291.xml"/><Relationship Id="rId879" Type="http://schemas.openxmlformats.org/officeDocument/2006/relationships/revisionLog" Target="revisionLog333.xml"/><Relationship Id="rId1022" Type="http://schemas.openxmlformats.org/officeDocument/2006/relationships/revisionLog" Target="revisionLog476.xml"/><Relationship Id="rId641" Type="http://schemas.openxmlformats.org/officeDocument/2006/relationships/revisionLog" Target="revisionLog13.xml"/><Relationship Id="rId683" Type="http://schemas.openxmlformats.org/officeDocument/2006/relationships/revisionLog" Target="revisionLog137.xml"/><Relationship Id="rId739" Type="http://schemas.openxmlformats.org/officeDocument/2006/relationships/revisionLog" Target="revisionLog193.xml"/><Relationship Id="rId890" Type="http://schemas.openxmlformats.org/officeDocument/2006/relationships/revisionLog" Target="revisionLog344.xml"/><Relationship Id="rId904" Type="http://schemas.openxmlformats.org/officeDocument/2006/relationships/revisionLog" Target="revisionLog358.xml"/><Relationship Id="rId1064" Type="http://schemas.openxmlformats.org/officeDocument/2006/relationships/revisionLog" Target="revisionLog518.xml"/><Relationship Id="rId946" Type="http://schemas.openxmlformats.org/officeDocument/2006/relationships/revisionLog" Target="revisionLog400.xml"/><Relationship Id="rId988" Type="http://schemas.openxmlformats.org/officeDocument/2006/relationships/revisionLog" Target="revisionLog442.xml"/><Relationship Id="rId585" Type="http://schemas.openxmlformats.org/officeDocument/2006/relationships/revisionLog" Target="revisionLog79.xml"/><Relationship Id="rId750" Type="http://schemas.openxmlformats.org/officeDocument/2006/relationships/revisionLog" Target="revisionLog204.xml"/><Relationship Id="rId792" Type="http://schemas.openxmlformats.org/officeDocument/2006/relationships/revisionLog" Target="revisionLog246.xml"/><Relationship Id="rId806" Type="http://schemas.openxmlformats.org/officeDocument/2006/relationships/revisionLog" Target="revisionLog260.xml"/><Relationship Id="rId848" Type="http://schemas.openxmlformats.org/officeDocument/2006/relationships/revisionLog" Target="revisionLog302.xml"/><Relationship Id="rId1033" Type="http://schemas.openxmlformats.org/officeDocument/2006/relationships/revisionLog" Target="revisionLog487.xml"/><Relationship Id="rId610" Type="http://schemas.openxmlformats.org/officeDocument/2006/relationships/revisionLog" Target="revisionLog102.xml"/><Relationship Id="rId652" Type="http://schemas.openxmlformats.org/officeDocument/2006/relationships/revisionLog" Target="revisionLog24.xml"/><Relationship Id="rId694" Type="http://schemas.openxmlformats.org/officeDocument/2006/relationships/revisionLog" Target="revisionLog148.xml"/><Relationship Id="rId708" Type="http://schemas.openxmlformats.org/officeDocument/2006/relationships/revisionLog" Target="revisionLog162.xml"/><Relationship Id="rId915" Type="http://schemas.openxmlformats.org/officeDocument/2006/relationships/revisionLog" Target="revisionLog369.xml"/><Relationship Id="rId1075" Type="http://schemas.openxmlformats.org/officeDocument/2006/relationships/revisionLog" Target="revisionLog529.xml"/><Relationship Id="rId957" Type="http://schemas.openxmlformats.org/officeDocument/2006/relationships/revisionLog" Target="revisionLog411.xml"/><Relationship Id="rId999" Type="http://schemas.openxmlformats.org/officeDocument/2006/relationships/revisionLog" Target="revisionLog453.xml"/><Relationship Id="rId554" Type="http://schemas.openxmlformats.org/officeDocument/2006/relationships/revisionLog" Target="revisionLog51.xml"/><Relationship Id="rId596" Type="http://schemas.openxmlformats.org/officeDocument/2006/relationships/revisionLog" Target="revisionLog120.xml"/><Relationship Id="rId761" Type="http://schemas.openxmlformats.org/officeDocument/2006/relationships/revisionLog" Target="revisionLog215.xml"/><Relationship Id="rId817" Type="http://schemas.openxmlformats.org/officeDocument/2006/relationships/revisionLog" Target="revisionLog271.xml"/><Relationship Id="rId859" Type="http://schemas.openxmlformats.org/officeDocument/2006/relationships/revisionLog" Target="revisionLog313.xml"/><Relationship Id="rId1002" Type="http://schemas.openxmlformats.org/officeDocument/2006/relationships/revisionLog" Target="revisionLog456.xml"/><Relationship Id="rId621" Type="http://schemas.openxmlformats.org/officeDocument/2006/relationships/revisionLog" Target="revisionLog128.xml"/><Relationship Id="rId663" Type="http://schemas.openxmlformats.org/officeDocument/2006/relationships/revisionLog" Target="revisionLog111.xml"/><Relationship Id="rId870" Type="http://schemas.openxmlformats.org/officeDocument/2006/relationships/revisionLog" Target="revisionLog324.xml"/><Relationship Id="rId1044" Type="http://schemas.openxmlformats.org/officeDocument/2006/relationships/revisionLog" Target="revisionLog498.xml"/><Relationship Id="rId1086" Type="http://schemas.openxmlformats.org/officeDocument/2006/relationships/revisionLog" Target="revisionLog540.xml"/><Relationship Id="rId719" Type="http://schemas.openxmlformats.org/officeDocument/2006/relationships/revisionLog" Target="revisionLog173.xml"/><Relationship Id="rId926" Type="http://schemas.openxmlformats.org/officeDocument/2006/relationships/revisionLog" Target="revisionLog380.xml"/><Relationship Id="rId968" Type="http://schemas.openxmlformats.org/officeDocument/2006/relationships/revisionLog" Target="revisionLog422.xml"/><Relationship Id="rId565" Type="http://schemas.openxmlformats.org/officeDocument/2006/relationships/revisionLog" Target="revisionLog62.xml"/><Relationship Id="rId730" Type="http://schemas.openxmlformats.org/officeDocument/2006/relationships/revisionLog" Target="revisionLog184.xml"/><Relationship Id="rId772" Type="http://schemas.openxmlformats.org/officeDocument/2006/relationships/revisionLog" Target="revisionLog226.xml"/><Relationship Id="rId828" Type="http://schemas.openxmlformats.org/officeDocument/2006/relationships/revisionLog" Target="revisionLog282.xml"/><Relationship Id="rId1013" Type="http://schemas.openxmlformats.org/officeDocument/2006/relationships/revisionLog" Target="revisionLog467.xml"/><Relationship Id="rId632" Type="http://schemas.openxmlformats.org/officeDocument/2006/relationships/revisionLog" Target="revisionLog6.xml"/><Relationship Id="rId1055" Type="http://schemas.openxmlformats.org/officeDocument/2006/relationships/revisionLog" Target="revisionLog509.xml"/><Relationship Id="rId674" Type="http://schemas.openxmlformats.org/officeDocument/2006/relationships/revisionLog" Target="revisionLog115.xml"/><Relationship Id="rId881" Type="http://schemas.openxmlformats.org/officeDocument/2006/relationships/revisionLog" Target="revisionLog335.xml"/><Relationship Id="rId937" Type="http://schemas.openxmlformats.org/officeDocument/2006/relationships/revisionLog" Target="revisionLog391.xml"/><Relationship Id="rId979" Type="http://schemas.openxmlformats.org/officeDocument/2006/relationships/revisionLog" Target="revisionLog433.xml"/><Relationship Id="rId576" Type="http://schemas.openxmlformats.org/officeDocument/2006/relationships/revisionLog" Target="revisionLog73.xml"/><Relationship Id="rId741" Type="http://schemas.openxmlformats.org/officeDocument/2006/relationships/revisionLog" Target="revisionLog195.xml"/><Relationship Id="rId783" Type="http://schemas.openxmlformats.org/officeDocument/2006/relationships/revisionLog" Target="revisionLog237.xml"/><Relationship Id="rId839" Type="http://schemas.openxmlformats.org/officeDocument/2006/relationships/revisionLog" Target="revisionLog293.xml"/><Relationship Id="rId990" Type="http://schemas.openxmlformats.org/officeDocument/2006/relationships/revisionLog" Target="revisionLog444.xml"/><Relationship Id="rId601" Type="http://schemas.openxmlformats.org/officeDocument/2006/relationships/revisionLog" Target="revisionLog93.xml"/><Relationship Id="rId643" Type="http://schemas.openxmlformats.org/officeDocument/2006/relationships/revisionLog" Target="revisionLog15.xml"/><Relationship Id="rId1024" Type="http://schemas.openxmlformats.org/officeDocument/2006/relationships/revisionLog" Target="revisionLog478.xml"/><Relationship Id="rId1066" Type="http://schemas.openxmlformats.org/officeDocument/2006/relationships/revisionLog" Target="revisionLog520.xml"/><Relationship Id="rId685" Type="http://schemas.openxmlformats.org/officeDocument/2006/relationships/revisionLog" Target="revisionLog139.xml"/><Relationship Id="rId850" Type="http://schemas.openxmlformats.org/officeDocument/2006/relationships/revisionLog" Target="revisionLog304.xml"/><Relationship Id="rId892" Type="http://schemas.openxmlformats.org/officeDocument/2006/relationships/revisionLog" Target="revisionLog346.xml"/><Relationship Id="rId906" Type="http://schemas.openxmlformats.org/officeDocument/2006/relationships/revisionLog" Target="revisionLog360.xml"/><Relationship Id="rId948" Type="http://schemas.openxmlformats.org/officeDocument/2006/relationships/revisionLog" Target="revisionLog402.xml"/><Relationship Id="rId587" Type="http://schemas.openxmlformats.org/officeDocument/2006/relationships/revisionLog" Target="revisionLog81.xml"/><Relationship Id="rId710" Type="http://schemas.openxmlformats.org/officeDocument/2006/relationships/revisionLog" Target="revisionLog164.xml"/><Relationship Id="rId752" Type="http://schemas.openxmlformats.org/officeDocument/2006/relationships/revisionLog" Target="revisionLog206.xml"/><Relationship Id="rId808" Type="http://schemas.openxmlformats.org/officeDocument/2006/relationships/revisionLog" Target="revisionLog262.xml"/><Relationship Id="rId612" Type="http://schemas.openxmlformats.org/officeDocument/2006/relationships/revisionLog" Target="revisionLog104.xml"/><Relationship Id="rId794" Type="http://schemas.openxmlformats.org/officeDocument/2006/relationships/revisionLog" Target="revisionLog248.xml"/><Relationship Id="rId1035" Type="http://schemas.openxmlformats.org/officeDocument/2006/relationships/revisionLog" Target="revisionLog489.xml"/><Relationship Id="rId1077" Type="http://schemas.openxmlformats.org/officeDocument/2006/relationships/revisionLog" Target="revisionLog531.xml"/><Relationship Id="rId654" Type="http://schemas.openxmlformats.org/officeDocument/2006/relationships/revisionLog" Target="revisionLog26.xml"/><Relationship Id="rId696" Type="http://schemas.openxmlformats.org/officeDocument/2006/relationships/revisionLog" Target="revisionLog150.xml"/><Relationship Id="rId861" Type="http://schemas.openxmlformats.org/officeDocument/2006/relationships/revisionLog" Target="revisionLog315.xml"/><Relationship Id="rId917" Type="http://schemas.openxmlformats.org/officeDocument/2006/relationships/revisionLog" Target="revisionLog371.xml"/><Relationship Id="rId959" Type="http://schemas.openxmlformats.org/officeDocument/2006/relationships/revisionLog" Target="revisionLog413.xml"/><Relationship Id="rId556" Type="http://schemas.openxmlformats.org/officeDocument/2006/relationships/revisionLog" Target="revisionLog53.xml"/><Relationship Id="rId721" Type="http://schemas.openxmlformats.org/officeDocument/2006/relationships/revisionLog" Target="revisionLog175.xml"/><Relationship Id="rId763" Type="http://schemas.openxmlformats.org/officeDocument/2006/relationships/revisionLog" Target="revisionLog217.xml"/><Relationship Id="rId598" Type="http://schemas.openxmlformats.org/officeDocument/2006/relationships/revisionLog" Target="revisionLog90.xml"/><Relationship Id="rId819" Type="http://schemas.openxmlformats.org/officeDocument/2006/relationships/revisionLog" Target="revisionLog273.xml"/><Relationship Id="rId970" Type="http://schemas.openxmlformats.org/officeDocument/2006/relationships/revisionLog" Target="revisionLog424.xml"/><Relationship Id="rId1004" Type="http://schemas.openxmlformats.org/officeDocument/2006/relationships/revisionLog" Target="revisionLog458.xml"/><Relationship Id="rId1046" Type="http://schemas.openxmlformats.org/officeDocument/2006/relationships/revisionLog" Target="revisionLog500.xml"/><Relationship Id="rId623" Type="http://schemas.openxmlformats.org/officeDocument/2006/relationships/revisionLog" Target="revisionLog108.xml"/><Relationship Id="rId665" Type="http://schemas.openxmlformats.org/officeDocument/2006/relationships/revisionLog" Target="revisionLog35.xml"/><Relationship Id="rId830" Type="http://schemas.openxmlformats.org/officeDocument/2006/relationships/revisionLog" Target="revisionLog284.xml"/><Relationship Id="rId872" Type="http://schemas.openxmlformats.org/officeDocument/2006/relationships/revisionLog" Target="revisionLog326.xml"/><Relationship Id="rId928" Type="http://schemas.openxmlformats.org/officeDocument/2006/relationships/revisionLog" Target="revisionLog382.xml"/><Relationship Id="rId1088" Type="http://schemas.openxmlformats.org/officeDocument/2006/relationships/revisionLog" Target="revisionLog542.xml"/><Relationship Id="rId567" Type="http://schemas.openxmlformats.org/officeDocument/2006/relationships/revisionLog" Target="revisionLog64.xml"/><Relationship Id="rId732" Type="http://schemas.openxmlformats.org/officeDocument/2006/relationships/revisionLog" Target="revisionLog186.xml"/><Relationship Id="rId774" Type="http://schemas.openxmlformats.org/officeDocument/2006/relationships/revisionLog" Target="revisionLog228.xml"/><Relationship Id="rId981" Type="http://schemas.openxmlformats.org/officeDocument/2006/relationships/revisionLog" Target="revisionLog435.xml"/><Relationship Id="rId1015" Type="http://schemas.openxmlformats.org/officeDocument/2006/relationships/revisionLog" Target="revisionLog469.xml"/><Relationship Id="rId1057" Type="http://schemas.openxmlformats.org/officeDocument/2006/relationships/revisionLog" Target="revisionLog511.xml"/><Relationship Id="rId634" Type="http://schemas.openxmlformats.org/officeDocument/2006/relationships/revisionLog" Target="revisionLog8.xml"/><Relationship Id="rId676" Type="http://schemas.openxmlformats.org/officeDocument/2006/relationships/revisionLog" Target="revisionLog116.xml"/><Relationship Id="rId841" Type="http://schemas.openxmlformats.org/officeDocument/2006/relationships/revisionLog" Target="revisionLog295.xml"/><Relationship Id="rId883" Type="http://schemas.openxmlformats.org/officeDocument/2006/relationships/revisionLog" Target="revisionLog337.xml"/><Relationship Id="rId701" Type="http://schemas.openxmlformats.org/officeDocument/2006/relationships/revisionLog" Target="revisionLog155.xml"/><Relationship Id="rId939" Type="http://schemas.openxmlformats.org/officeDocument/2006/relationships/revisionLog" Target="revisionLog393.xml"/><Relationship Id="rId578" Type="http://schemas.openxmlformats.org/officeDocument/2006/relationships/revisionLog" Target="revisionLog75.xml"/><Relationship Id="rId743" Type="http://schemas.openxmlformats.org/officeDocument/2006/relationships/revisionLog" Target="revisionLog197.xml"/><Relationship Id="rId785" Type="http://schemas.openxmlformats.org/officeDocument/2006/relationships/revisionLog" Target="revisionLog239.xml"/><Relationship Id="rId950" Type="http://schemas.openxmlformats.org/officeDocument/2006/relationships/revisionLog" Target="revisionLog404.xml"/><Relationship Id="rId992" Type="http://schemas.openxmlformats.org/officeDocument/2006/relationships/revisionLog" Target="revisionLog446.xml"/><Relationship Id="rId1026" Type="http://schemas.openxmlformats.org/officeDocument/2006/relationships/revisionLog" Target="revisionLog480.xml"/><Relationship Id="rId603" Type="http://schemas.openxmlformats.org/officeDocument/2006/relationships/revisionLog" Target="revisionLog95.xml"/><Relationship Id="rId645" Type="http://schemas.openxmlformats.org/officeDocument/2006/relationships/revisionLog" Target="revisionLog17.xml"/><Relationship Id="rId687" Type="http://schemas.openxmlformats.org/officeDocument/2006/relationships/revisionLog" Target="revisionLog141.xml"/><Relationship Id="rId810" Type="http://schemas.openxmlformats.org/officeDocument/2006/relationships/revisionLog" Target="revisionLog264.xml"/><Relationship Id="rId852" Type="http://schemas.openxmlformats.org/officeDocument/2006/relationships/revisionLog" Target="revisionLog306.xml"/><Relationship Id="rId908" Type="http://schemas.openxmlformats.org/officeDocument/2006/relationships/revisionLog" Target="revisionLog362.xml"/><Relationship Id="rId1068" Type="http://schemas.openxmlformats.org/officeDocument/2006/relationships/revisionLog" Target="revisionLog522.xml"/><Relationship Id="rId712" Type="http://schemas.openxmlformats.org/officeDocument/2006/relationships/revisionLog" Target="revisionLog166.xml"/><Relationship Id="rId894" Type="http://schemas.openxmlformats.org/officeDocument/2006/relationships/revisionLog" Target="revisionLog348.xml"/><Relationship Id="rId589" Type="http://schemas.openxmlformats.org/officeDocument/2006/relationships/revisionLog" Target="revisionLog83.xml"/><Relationship Id="rId547" Type="http://schemas.openxmlformats.org/officeDocument/2006/relationships/revisionLog" Target="revisionLog44.xml"/><Relationship Id="rId754" Type="http://schemas.openxmlformats.org/officeDocument/2006/relationships/revisionLog" Target="revisionLog208.xml"/><Relationship Id="rId796" Type="http://schemas.openxmlformats.org/officeDocument/2006/relationships/revisionLog" Target="revisionLog250.xml"/><Relationship Id="rId961" Type="http://schemas.openxmlformats.org/officeDocument/2006/relationships/revisionLog" Target="revisionLog415.xml"/><Relationship Id="rId614" Type="http://schemas.openxmlformats.org/officeDocument/2006/relationships/revisionLog" Target="revisionLog123.xml"/><Relationship Id="rId656" Type="http://schemas.openxmlformats.org/officeDocument/2006/relationships/revisionLog" Target="revisionLog28.xml"/><Relationship Id="rId821" Type="http://schemas.openxmlformats.org/officeDocument/2006/relationships/revisionLog" Target="revisionLog275.xml"/><Relationship Id="rId863" Type="http://schemas.openxmlformats.org/officeDocument/2006/relationships/revisionLog" Target="revisionLog317.xml"/><Relationship Id="rId1037" Type="http://schemas.openxmlformats.org/officeDocument/2006/relationships/revisionLog" Target="revisionLog491.xml"/><Relationship Id="rId1079" Type="http://schemas.openxmlformats.org/officeDocument/2006/relationships/revisionLog" Target="revisionLog533.xml"/><Relationship Id="rId698" Type="http://schemas.openxmlformats.org/officeDocument/2006/relationships/revisionLog" Target="revisionLog152.xml"/><Relationship Id="rId919" Type="http://schemas.openxmlformats.org/officeDocument/2006/relationships/revisionLog" Target="revisionLog373.xml"/><Relationship Id="rId1090" Type="http://schemas.openxmlformats.org/officeDocument/2006/relationships/revisionLog" Target="revisionLog544.xml"/><Relationship Id="rId558" Type="http://schemas.openxmlformats.org/officeDocument/2006/relationships/revisionLog" Target="revisionLog55.xml"/><Relationship Id="rId723" Type="http://schemas.openxmlformats.org/officeDocument/2006/relationships/revisionLog" Target="revisionLog177.xml"/><Relationship Id="rId765" Type="http://schemas.openxmlformats.org/officeDocument/2006/relationships/revisionLog" Target="revisionLog219.xml"/><Relationship Id="rId930" Type="http://schemas.openxmlformats.org/officeDocument/2006/relationships/revisionLog" Target="revisionLog384.xml"/><Relationship Id="rId972" Type="http://schemas.openxmlformats.org/officeDocument/2006/relationships/revisionLog" Target="revisionLog426.xml"/><Relationship Id="rId1006" Type="http://schemas.openxmlformats.org/officeDocument/2006/relationships/revisionLog" Target="revisionLog460.xml"/><Relationship Id="rId625" Type="http://schemas.openxmlformats.org/officeDocument/2006/relationships/revisionLog" Target="revisionLog110.xml"/><Relationship Id="rId832" Type="http://schemas.openxmlformats.org/officeDocument/2006/relationships/revisionLog" Target="revisionLog286.xml"/><Relationship Id="rId1048" Type="http://schemas.openxmlformats.org/officeDocument/2006/relationships/revisionLog" Target="revisionLog502.xml"/><Relationship Id="rId667" Type="http://schemas.openxmlformats.org/officeDocument/2006/relationships/revisionLog" Target="revisionLog37.xml"/><Relationship Id="rId874" Type="http://schemas.openxmlformats.org/officeDocument/2006/relationships/revisionLog" Target="revisionLog328.xml"/><Relationship Id="rId569" Type="http://schemas.openxmlformats.org/officeDocument/2006/relationships/revisionLog" Target="revisionLog66.xml"/><Relationship Id="rId734" Type="http://schemas.openxmlformats.org/officeDocument/2006/relationships/revisionLog" Target="revisionLog188.xml"/><Relationship Id="rId776" Type="http://schemas.openxmlformats.org/officeDocument/2006/relationships/revisionLog" Target="revisionLog230.xml"/><Relationship Id="rId941" Type="http://schemas.openxmlformats.org/officeDocument/2006/relationships/revisionLog" Target="revisionLog395.xml"/><Relationship Id="rId983" Type="http://schemas.openxmlformats.org/officeDocument/2006/relationships/revisionLog" Target="revisionLog437.xml"/><Relationship Id="rId580" Type="http://schemas.openxmlformats.org/officeDocument/2006/relationships/revisionLog" Target="revisionLog76.xml"/><Relationship Id="rId636" Type="http://schemas.openxmlformats.org/officeDocument/2006/relationships/revisionLog" Target="revisionLog130.xml"/><Relationship Id="rId801" Type="http://schemas.openxmlformats.org/officeDocument/2006/relationships/revisionLog" Target="revisionLog255.xml"/><Relationship Id="rId1017" Type="http://schemas.openxmlformats.org/officeDocument/2006/relationships/revisionLog" Target="revisionLog471.xml"/><Relationship Id="rId1059" Type="http://schemas.openxmlformats.org/officeDocument/2006/relationships/revisionLog" Target="revisionLog513.xml"/><Relationship Id="rId678" Type="http://schemas.openxmlformats.org/officeDocument/2006/relationships/revisionLog" Target="revisionLog132.xml"/><Relationship Id="rId843" Type="http://schemas.openxmlformats.org/officeDocument/2006/relationships/revisionLog" Target="revisionLog297.xml"/><Relationship Id="rId885" Type="http://schemas.openxmlformats.org/officeDocument/2006/relationships/revisionLog" Target="revisionLog339.xml"/><Relationship Id="rId1070" Type="http://schemas.openxmlformats.org/officeDocument/2006/relationships/revisionLog" Target="revisionLog524.xml"/><Relationship Id="rId703" Type="http://schemas.openxmlformats.org/officeDocument/2006/relationships/revisionLog" Target="revisionLog157.xml"/><Relationship Id="rId745" Type="http://schemas.openxmlformats.org/officeDocument/2006/relationships/revisionLog" Target="revisionLog199.xml"/><Relationship Id="rId910" Type="http://schemas.openxmlformats.org/officeDocument/2006/relationships/revisionLog" Target="revisionLog364.xml"/><Relationship Id="rId952" Type="http://schemas.openxmlformats.org/officeDocument/2006/relationships/revisionLog" Target="revisionLog406.xml"/><Relationship Id="rId591" Type="http://schemas.openxmlformats.org/officeDocument/2006/relationships/revisionLog" Target="revisionLog85.xml"/><Relationship Id="rId605" Type="http://schemas.openxmlformats.org/officeDocument/2006/relationships/revisionLog" Target="revisionLog97.xml"/><Relationship Id="rId787" Type="http://schemas.openxmlformats.org/officeDocument/2006/relationships/revisionLog" Target="revisionLog241.xml"/><Relationship Id="rId812" Type="http://schemas.openxmlformats.org/officeDocument/2006/relationships/revisionLog" Target="revisionLog266.xml"/><Relationship Id="rId994" Type="http://schemas.openxmlformats.org/officeDocument/2006/relationships/revisionLog" Target="revisionLog448.xml"/><Relationship Id="rId1028" Type="http://schemas.openxmlformats.org/officeDocument/2006/relationships/revisionLog" Target="revisionLog482.xml"/><Relationship Id="rId647" Type="http://schemas.openxmlformats.org/officeDocument/2006/relationships/revisionLog" Target="revisionLog19.xml"/><Relationship Id="rId689" Type="http://schemas.openxmlformats.org/officeDocument/2006/relationships/revisionLog" Target="revisionLog143.xml"/><Relationship Id="rId854" Type="http://schemas.openxmlformats.org/officeDocument/2006/relationships/revisionLog" Target="revisionLog308.xml"/><Relationship Id="rId896" Type="http://schemas.openxmlformats.org/officeDocument/2006/relationships/revisionLog" Target="revisionLog350.xml"/><Relationship Id="rId1081" Type="http://schemas.openxmlformats.org/officeDocument/2006/relationships/revisionLog" Target="revisionLog535.xml"/><Relationship Id="rId549" Type="http://schemas.openxmlformats.org/officeDocument/2006/relationships/revisionLog" Target="revisionLog46.xml"/><Relationship Id="rId714" Type="http://schemas.openxmlformats.org/officeDocument/2006/relationships/revisionLog" Target="revisionLog168.xml"/><Relationship Id="rId756" Type="http://schemas.openxmlformats.org/officeDocument/2006/relationships/revisionLog" Target="revisionLog210.xml"/><Relationship Id="rId921" Type="http://schemas.openxmlformats.org/officeDocument/2006/relationships/revisionLog" Target="revisionLog375.xml"/><Relationship Id="rId560" Type="http://schemas.openxmlformats.org/officeDocument/2006/relationships/revisionLog" Target="revisionLog57.xml"/><Relationship Id="rId798" Type="http://schemas.openxmlformats.org/officeDocument/2006/relationships/revisionLog" Target="revisionLog252.xml"/><Relationship Id="rId963" Type="http://schemas.openxmlformats.org/officeDocument/2006/relationships/revisionLog" Target="revisionLog417.xml"/><Relationship Id="rId1039" Type="http://schemas.openxmlformats.org/officeDocument/2006/relationships/revisionLog" Target="revisionLog493.xml"/><Relationship Id="rId616" Type="http://schemas.openxmlformats.org/officeDocument/2006/relationships/revisionLog" Target="revisionLog125.xml"/><Relationship Id="rId658" Type="http://schemas.openxmlformats.org/officeDocument/2006/relationships/revisionLog" Target="revisionLog30.xml"/><Relationship Id="rId823" Type="http://schemas.openxmlformats.org/officeDocument/2006/relationships/revisionLog" Target="revisionLog277.xml"/><Relationship Id="rId865" Type="http://schemas.openxmlformats.org/officeDocument/2006/relationships/revisionLog" Target="revisionLog319.xml"/><Relationship Id="rId1050" Type="http://schemas.openxmlformats.org/officeDocument/2006/relationships/revisionLog" Target="revisionLog504.xml"/><Relationship Id="rId725" Type="http://schemas.openxmlformats.org/officeDocument/2006/relationships/revisionLog" Target="revisionLog179.xml"/><Relationship Id="rId932" Type="http://schemas.openxmlformats.org/officeDocument/2006/relationships/revisionLog" Target="revisionLog386.xml"/><Relationship Id="rId1092" Type="http://schemas.openxmlformats.org/officeDocument/2006/relationships/revisionLog" Target="revisionLog546.xml"/><Relationship Id="rId767" Type="http://schemas.openxmlformats.org/officeDocument/2006/relationships/revisionLog" Target="revisionLog221.xml"/><Relationship Id="rId974" Type="http://schemas.openxmlformats.org/officeDocument/2006/relationships/revisionLog" Target="revisionLog428.xml"/><Relationship Id="rId1008" Type="http://schemas.openxmlformats.org/officeDocument/2006/relationships/revisionLog" Target="revisionLog462.xml"/><Relationship Id="rId571" Type="http://schemas.openxmlformats.org/officeDocument/2006/relationships/revisionLog" Target="revisionLog68.xml"/><Relationship Id="rId627" Type="http://schemas.openxmlformats.org/officeDocument/2006/relationships/revisionLog" Target="revisionLog1.xml"/><Relationship Id="rId669" Type="http://schemas.openxmlformats.org/officeDocument/2006/relationships/revisionLog" Target="revisionLog114.xml"/><Relationship Id="rId834" Type="http://schemas.openxmlformats.org/officeDocument/2006/relationships/revisionLog" Target="revisionLog288.xml"/><Relationship Id="rId876" Type="http://schemas.openxmlformats.org/officeDocument/2006/relationships/revisionLog" Target="revisionLog330.xml"/><Relationship Id="rId680" Type="http://schemas.openxmlformats.org/officeDocument/2006/relationships/revisionLog" Target="revisionLog134.xml"/><Relationship Id="rId736" Type="http://schemas.openxmlformats.org/officeDocument/2006/relationships/revisionLog" Target="revisionLog190.xml"/><Relationship Id="rId901" Type="http://schemas.openxmlformats.org/officeDocument/2006/relationships/revisionLog" Target="revisionLog355.xml"/><Relationship Id="rId1061" Type="http://schemas.openxmlformats.org/officeDocument/2006/relationships/revisionLog" Target="revisionLog515.xml"/><Relationship Id="rId778" Type="http://schemas.openxmlformats.org/officeDocument/2006/relationships/revisionLog" Target="revisionLog232.xml"/><Relationship Id="rId943" Type="http://schemas.openxmlformats.org/officeDocument/2006/relationships/revisionLog" Target="revisionLog397.xml"/><Relationship Id="rId985" Type="http://schemas.openxmlformats.org/officeDocument/2006/relationships/revisionLog" Target="revisionLog439.xml"/><Relationship Id="rId1019" Type="http://schemas.openxmlformats.org/officeDocument/2006/relationships/revisionLog" Target="revisionLog473.xml"/><Relationship Id="rId582" Type="http://schemas.openxmlformats.org/officeDocument/2006/relationships/revisionLog" Target="revisionLog78.xml"/><Relationship Id="rId638" Type="http://schemas.openxmlformats.org/officeDocument/2006/relationships/revisionLog" Target="revisionLog10.xml"/><Relationship Id="rId803" Type="http://schemas.openxmlformats.org/officeDocument/2006/relationships/revisionLog" Target="revisionLog257.xml"/><Relationship Id="rId845" Type="http://schemas.openxmlformats.org/officeDocument/2006/relationships/revisionLog" Target="revisionLog299.xml"/><Relationship Id="rId1030" Type="http://schemas.openxmlformats.org/officeDocument/2006/relationships/revisionLog" Target="revisionLog484.xml"/><Relationship Id="rId705" Type="http://schemas.openxmlformats.org/officeDocument/2006/relationships/revisionLog" Target="revisionLog159.xml"/><Relationship Id="rId887" Type="http://schemas.openxmlformats.org/officeDocument/2006/relationships/revisionLog" Target="revisionLog341.xml"/><Relationship Id="rId1072" Type="http://schemas.openxmlformats.org/officeDocument/2006/relationships/revisionLog" Target="revisionLog526.xml"/><Relationship Id="rId691" Type="http://schemas.openxmlformats.org/officeDocument/2006/relationships/revisionLog" Target="revisionLog145.xml"/><Relationship Id="rId747" Type="http://schemas.openxmlformats.org/officeDocument/2006/relationships/revisionLog" Target="revisionLog201.xml"/><Relationship Id="rId789" Type="http://schemas.openxmlformats.org/officeDocument/2006/relationships/revisionLog" Target="revisionLog243.xml"/><Relationship Id="rId912" Type="http://schemas.openxmlformats.org/officeDocument/2006/relationships/revisionLog" Target="revisionLog366.xml"/><Relationship Id="rId954" Type="http://schemas.openxmlformats.org/officeDocument/2006/relationships/revisionLog" Target="revisionLog408.xml"/><Relationship Id="rId996" Type="http://schemas.openxmlformats.org/officeDocument/2006/relationships/revisionLog" Target="revisionLog450.xml"/><Relationship Id="rId551" Type="http://schemas.openxmlformats.org/officeDocument/2006/relationships/revisionLog" Target="revisionLog48.xml"/><Relationship Id="rId593" Type="http://schemas.openxmlformats.org/officeDocument/2006/relationships/revisionLog" Target="revisionLog87.xml"/><Relationship Id="rId607" Type="http://schemas.openxmlformats.org/officeDocument/2006/relationships/revisionLog" Target="revisionLog99.xml"/><Relationship Id="rId649" Type="http://schemas.openxmlformats.org/officeDocument/2006/relationships/revisionLog" Target="revisionLog21.xml"/><Relationship Id="rId814" Type="http://schemas.openxmlformats.org/officeDocument/2006/relationships/revisionLog" Target="revisionLog268.xml"/><Relationship Id="rId856" Type="http://schemas.openxmlformats.org/officeDocument/2006/relationships/revisionLog" Target="revisionLog310.xml"/><Relationship Id="rId660" Type="http://schemas.openxmlformats.org/officeDocument/2006/relationships/revisionLog" Target="revisionLog32.xml"/><Relationship Id="rId898" Type="http://schemas.openxmlformats.org/officeDocument/2006/relationships/revisionLog" Target="revisionLog352.xml"/><Relationship Id="rId1041" Type="http://schemas.openxmlformats.org/officeDocument/2006/relationships/revisionLog" Target="revisionLog495.xml"/><Relationship Id="rId1083" Type="http://schemas.openxmlformats.org/officeDocument/2006/relationships/revisionLog" Target="revisionLog537.xml"/><Relationship Id="rId716" Type="http://schemas.openxmlformats.org/officeDocument/2006/relationships/revisionLog" Target="revisionLog170.xml"/><Relationship Id="rId758" Type="http://schemas.openxmlformats.org/officeDocument/2006/relationships/revisionLog" Target="revisionLog212.xml"/><Relationship Id="rId923" Type="http://schemas.openxmlformats.org/officeDocument/2006/relationships/revisionLog" Target="revisionLog377.xml"/><Relationship Id="rId965" Type="http://schemas.openxmlformats.org/officeDocument/2006/relationships/revisionLog" Target="revisionLog419.xml"/><Relationship Id="rId618" Type="http://schemas.openxmlformats.org/officeDocument/2006/relationships/revisionLog" Target="revisionLog106.xml"/><Relationship Id="rId562" Type="http://schemas.openxmlformats.org/officeDocument/2006/relationships/revisionLog" Target="revisionLog59.xml"/><Relationship Id="rId825" Type="http://schemas.openxmlformats.org/officeDocument/2006/relationships/revisionLog" Target="revisionLog279.xml"/><Relationship Id="rId867" Type="http://schemas.openxmlformats.org/officeDocument/2006/relationships/revisionLog" Target="revisionLog321.xml"/><Relationship Id="rId1010" Type="http://schemas.openxmlformats.org/officeDocument/2006/relationships/revisionLog" Target="revisionLog464.xml"/><Relationship Id="rId1052" Type="http://schemas.openxmlformats.org/officeDocument/2006/relationships/revisionLog" Target="revisionLog506.xml"/><Relationship Id="rId727" Type="http://schemas.openxmlformats.org/officeDocument/2006/relationships/revisionLog" Target="revisionLog181.xml"/><Relationship Id="rId934" Type="http://schemas.openxmlformats.org/officeDocument/2006/relationships/revisionLog" Target="revisionLog388.xml"/><Relationship Id="rId573" Type="http://schemas.openxmlformats.org/officeDocument/2006/relationships/revisionLog" Target="revisionLog70.xml"/><Relationship Id="rId780" Type="http://schemas.openxmlformats.org/officeDocument/2006/relationships/revisionLog" Target="revisionLog234.xml"/><Relationship Id="rId878" Type="http://schemas.openxmlformats.org/officeDocument/2006/relationships/revisionLog" Target="revisionLog332.xml"/><Relationship Id="rId1063" Type="http://schemas.openxmlformats.org/officeDocument/2006/relationships/revisionLog" Target="revisionLog517.xml"/><Relationship Id="rId640" Type="http://schemas.openxmlformats.org/officeDocument/2006/relationships/revisionLog" Target="revisionLog12.xml"/><Relationship Id="rId738" Type="http://schemas.openxmlformats.org/officeDocument/2006/relationships/revisionLog" Target="revisionLog192.xml"/><Relationship Id="rId945" Type="http://schemas.openxmlformats.org/officeDocument/2006/relationships/revisionLog" Target="revisionLog399.xml"/><Relationship Id="rId584" Type="http://schemas.openxmlformats.org/officeDocument/2006/relationships/revisionLog" Target="revisionLog119.xml"/><Relationship Id="rId805" Type="http://schemas.openxmlformats.org/officeDocument/2006/relationships/revisionLog" Target="revisionLog259.xml"/><Relationship Id="rId791" Type="http://schemas.openxmlformats.org/officeDocument/2006/relationships/revisionLog" Target="revisionLog245.xml"/><Relationship Id="rId889" Type="http://schemas.openxmlformats.org/officeDocument/2006/relationships/revisionLog" Target="revisionLog343.xml"/><Relationship Id="rId1074" Type="http://schemas.openxmlformats.org/officeDocument/2006/relationships/revisionLog" Target="revisionLog528.xml"/><Relationship Id="rId651" Type="http://schemas.openxmlformats.org/officeDocument/2006/relationships/revisionLog" Target="revisionLog23.xml"/><Relationship Id="rId749" Type="http://schemas.openxmlformats.org/officeDocument/2006/relationships/revisionLog" Target="revisionLog203.xml"/><Relationship Id="rId609" Type="http://schemas.openxmlformats.org/officeDocument/2006/relationships/revisionLog" Target="revisionLog101.xml"/><Relationship Id="rId956" Type="http://schemas.openxmlformats.org/officeDocument/2006/relationships/revisionLog" Target="revisionLog410.xml"/><Relationship Id="rId595" Type="http://schemas.openxmlformats.org/officeDocument/2006/relationships/revisionLog" Target="revisionLog89.xml"/><Relationship Id="rId816" Type="http://schemas.openxmlformats.org/officeDocument/2006/relationships/revisionLog" Target="revisionLog270.xml"/><Relationship Id="rId1001" Type="http://schemas.openxmlformats.org/officeDocument/2006/relationships/revisionLog" Target="revisionLog45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F8AF947-371F-4F38-8C50-D9A46CEC198E}" diskRevisions="1" revisionId="21430" version="707">
  <header guid="{E7102A8C-AA01-4703-87EA-0D5957820EA8}" dateTime="2025-06-23T14:45:48" maxSheetId="16" userName="Sonne Seehotel Stefan Fuchs" r:id="rId5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FC7DEBE-FB7C-46E7-8B5B-4E152C019A5F}" dateTime="2025-06-24T11:23:06" maxSheetId="16" userName="Sonne Seehotel Jennifer Stieger" r:id="rId548" minRId="145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10B5A6-F21E-4CC6-8FFA-737C061890B2}" dateTime="2025-06-24T12:34:39" maxSheetId="16" userName="Sonne Seehotel Reception" r:id="rId549" minRId="14605" maxRId="146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CBEBB6-23A4-407C-B39B-E2917FFE44D8}" dateTime="2025-06-24T16:34:42" maxSheetId="16" userName="Balance Familie Stefan Fuchs" r:id="rId5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BEFB7B9-3411-4518-9F9C-7537D5EDB554}" dateTime="2025-06-24T17:03:32" maxSheetId="16" userName="Balance Familie Stefan Fuchs" r:id="rId551" minRId="14653" maxRId="146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E202B1B-BCFA-470A-BEE3-4A5C9174386B}" dateTime="2025-06-25T16:18:03" maxSheetId="16" userName="Sonne Seehotel Jennifer Stieger" r:id="rId5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C154F3F-45A9-45D3-9F84-5D533684B69B}" dateTime="2025-06-25T16:55:25" maxSheetId="16" userName="Sonne Seehotel Jennifer Stieger" r:id="rId553" minRId="146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7B067C-F04C-4341-AA51-3D8BDBA6C223}" dateTime="2025-06-25T16:56:19" maxSheetId="16" userName="Sonne Seehotel Jennifer Stieger" r:id="rId554" minRId="146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AFAA378-AB14-429C-89EE-E4C7130D1B25}" dateTime="2025-06-26T13:51:50" maxSheetId="16" userName="Sonne Seehotel Nicole Koch" r:id="rId555" minRId="146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75E5C3-80F9-470D-986D-AF0429230C2A}" dateTime="2025-06-26T13:52:38" maxSheetId="16" userName="Sonne Seehotel Nicole Koch" r:id="rId556" minRId="14712" maxRId="147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97AF984-9FCC-44B3-B59B-EDC31BBE3285}" dateTime="2025-06-26T13:53:27" maxSheetId="16" userName="Sonne Seehotel Nicole Koch" r:id="rId557" minRId="147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D73C3A5-51D6-4AA7-90A2-EE102F04B18E}" dateTime="2025-06-26T13:54:00" maxSheetId="16" userName="Sonne Seehotel Nicole Koch" r:id="rId558" minRId="147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81B2DC-199D-4C2C-8C33-EFAFFABBBE74}" dateTime="2025-06-26T13:54:22" maxSheetId="16" userName="Sonne Seehotel Nicole Koch" r:id="rId559" minRId="14717" maxRId="147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33D35D-D3FE-4422-AA11-D6F5343098AF}" dateTime="2025-06-26T13:54:35" maxSheetId="16" userName="Sonne Seehotel Nicole Koch" r:id="rId560" minRId="147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D1560B-C732-44ED-B2E3-45CDC190764E}" dateTime="2025-06-26T13:54:49" maxSheetId="16" userName="Sonne Seehotel Nicole Koch" r:id="rId561" minRId="147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8160756-82D0-46EA-B72D-A438BF0B6C27}" dateTime="2025-06-26T13:55:02" maxSheetId="16" userName="Sonne Seehotel Nicole Koch" r:id="rId562" minRId="147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99B9480-A2E1-4EF5-AAA8-628DC4C978DD}" dateTime="2025-06-26T13:55:23" maxSheetId="16" userName="Sonne Seehotel Nicole Koch" r:id="rId563" minRId="147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6023340-FD3F-462A-9E87-42F0974A4864}" dateTime="2025-06-26T13:56:07" maxSheetId="16" userName="Sonne Seehotel Nicole Koch" r:id="rId564" minRId="147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4AEF275-AD31-4009-95E3-3A8A5956175B}" dateTime="2025-06-26T13:56:36" maxSheetId="16" userName="Sonne Seehotel Nicole Koch" r:id="rId565" minRId="147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58C87F-177A-4D93-B82A-E9FC5B90C839}" dateTime="2025-06-26T15:38:45" maxSheetId="16" userName="Sonne Seehotel Nicole Koch" r:id="rId566" minRId="147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D0E4F1-A3E1-4A04-B910-46DB76E74393}" dateTime="2025-06-26T15:39:15" maxSheetId="16" userName="Sonne Seehotel Nicole Koch" r:id="rId567" minRId="14726" maxRId="147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073C648-84AA-41E5-BC26-F736F9A1B460}" dateTime="2025-06-26T15:39:58" maxSheetId="16" userName="Sonne Seehotel Nicole Koch" r:id="rId568" minRId="14728" maxRId="147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2D0A9C7-5462-4880-95A6-A990D60D2B37}" dateTime="2025-06-26T15:40:41" maxSheetId="16" userName="Sonne Seehotel Nicole Koch" r:id="rId569" minRId="14730" maxRId="147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7A2EC28-8F47-4DBA-AE7C-F8CCF4A28C38}" dateTime="2025-06-26T15:41:33" maxSheetId="16" userName="Sonne Seehotel Nicole Koch" r:id="rId570" minRId="1473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DF6C2D8-158E-4942-93DD-E3F767012C84}" dateTime="2025-06-26T15:42:36" maxSheetId="16" userName="Sonne Seehotel Nicole Koch" r:id="rId571" minRId="14734" maxRId="147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E0DB2DE-EA80-4423-9851-86BD004695BA}" dateTime="2025-06-26T15:43:02" maxSheetId="16" userName="Sonne Seehotel Nicole Koch" r:id="rId572" minRId="14736" maxRId="147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C93EDD5-1D96-4179-8ECB-EA2191059257}" dateTime="2025-06-26T15:46:48" maxSheetId="16" userName="Sonne Seehotel Nicole Koch" r:id="rId573" minRId="147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54189B-93A0-4735-90E6-6A9194CA8BE4}" dateTime="2025-06-26T16:57:23" maxSheetId="16" userName="Sonne Seehotel Stefan Fuchs" r:id="rId5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7A4B43-1779-423A-83FE-5E70CED1AB5F}" dateTime="2025-06-27T17:06:36" maxSheetId="16" userName="Sonne Seehotel Nicole Koch" r:id="rId575" minRId="14753" maxRId="147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9A79DA-BCE7-4A95-AF9A-92549256103E}" dateTime="2025-06-28T08:36:21" maxSheetId="16" userName="Sonne Seehotel Jennifer Stieger" r:id="rId576" minRId="14774" maxRId="147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C0B46B2-4197-4504-91DD-F4A52AAF2F0A}" dateTime="2025-06-28T08:37:45" maxSheetId="16" userName="Sonne Seehotel Jennifer Stieger" r:id="rId577" minRId="147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DDA31E-93BD-464F-8BA6-992BCF0557DF}" dateTime="2025-06-28T08:54:58" maxSheetId="16" userName="Sonne Seehotel Jennifer Stieger" r:id="rId578" minRId="147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0DAF49-728C-4690-89A8-B96C538918D6}" dateTime="2025-06-28T08:55:28" maxSheetId="16" userName="Sonne Seehotel Jennifer Stieger" r:id="rId579" minRId="147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6EB733-A852-4C40-B943-3C15E797B613}" dateTime="2025-06-28T10:24:34" maxSheetId="16" userName="Sonne Seehotel Nicole Koch" r:id="rId580" minRId="14795" maxRId="148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AC8945B-E26D-450E-9FC8-58CBE603B676}" dateTime="2025-06-28T10:24:43" maxSheetId="16" userName="Sonne Seehotel Nicole Koch" r:id="rId581" minRId="14816" maxRId="148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412FF45-D999-4AF2-B909-508E94D633EE}" dateTime="2025-06-29T11:13:55" maxSheetId="16" userName="Sonne Seehotel Nicole Koch" r:id="rId582" minRId="14818" maxRId="148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6307E51-4779-47B3-B396-64ED3096C7CA}" dateTime="2025-06-29T11:57:31" maxSheetId="16" userName="Sonne Seehotel Stefan Fuchs" r:id="rId583" minRId="148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8D66F3B-1539-4123-A67E-506D6DA329B8}" dateTime="2025-06-29T12:00:23" maxSheetId="16" userName="Sonne Seehotel Stefan Fuchs" r:id="rId584" minRId="14838" maxRId="149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A0EA7B3-513E-43BB-B9BC-19E9157704A3}" dateTime="2025-06-30T16:42:37" maxSheetId="16" userName="Sonne Seehotel Stefan Fuchs" r:id="rId585" minRId="14909" maxRId="149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DC86BFA-26DE-44C8-AC5D-623BC33FB5F7}" dateTime="2025-06-30T16:45:28" maxSheetId="16" userName="Sonne Seehotel Stefan Fuchs" r:id="rId586" minRId="149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E0CD6E-C3E9-44FC-BE87-B0E702119137}" dateTime="2025-06-30T18:40:26" maxSheetId="16" userName="Sonne Seehotel Nicole Koch" r:id="rId587" minRId="14916" maxRId="149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EAC6AE3-5AA8-4D8A-A5D4-3B580E86DD70}" dateTime="2025-07-01T11:49:52" maxSheetId="16" userName="Sonne Seehotel Jennifer Stieger" r:id="rId588" minRId="149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A60B4ED-0C18-4774-8FEE-E5CBEC906A1E}" dateTime="2025-07-01T12:09:31" maxSheetId="16" userName="Sonne Seehotel Marcel Thoma" r:id="rId5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BE8F1A9-E74D-48AB-A6A8-2D9DD923C989}" dateTime="2025-07-01T13:46:11" maxSheetId="16" userName="Sonne Seehotel Nicole Koch" r:id="rId590" minRId="14953" maxRId="149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2B564BF-9DF3-40CB-89B4-54322EC06904}" dateTime="2025-07-01T13:48:47" maxSheetId="16" userName="Sonne Seehotel Nicole Koch" r:id="rId591" minRId="14974" maxRId="149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2134559-3AC3-47D6-8075-175CE1313470}" dateTime="2025-07-01T13:50:49" maxSheetId="16" userName="Sonne Seehotel Nicole Koch" r:id="rId592" minRId="14979" maxRId="149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93FC8D-C9DF-46BC-BD83-A8640440D8DC}" dateTime="2025-07-01T13:52:37" maxSheetId="16" userName="Sonne Seehotel Nicole Koch" r:id="rId593" minRId="14982" maxRId="149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0058DFC-BCD2-491C-A7BF-E01841B8A235}" dateTime="2025-07-01T14:10:48" maxSheetId="16" userName="Sonne Seehotel Nicole Koch" r:id="rId594" minRId="14985" maxRId="149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7FAD66-19AC-4D04-8E1C-A7E0F147856E}" dateTime="2025-07-01T15:20:37" maxSheetId="16" userName="Sonne Seehotel Stefan Fuchs" r:id="rId5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E8B78C1-4835-4300-A50D-9AB44F105B26}" dateTime="2025-07-01T15:59:34" maxSheetId="16" userName="Sonne Seehotel Stefan Fuchs" r:id="rId596" minRId="15003" maxRId="152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EE3D038-8277-43DB-A8D4-A1B5AA69363F}" dateTime="2025-07-02T07:24:01" maxSheetId="16" userName="Marc Muff" r:id="rId597" minRId="152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3BF3D1-B7FB-4323-9888-213C4B87F9B7}" dateTime="2025-07-02T17:14:28" maxSheetId="16" userName="Sonne Seehotel Nicole Koch" r:id="rId598" minRId="15248" maxRId="152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A209A9-292E-44A7-A347-C74099FDC514}" dateTime="2025-07-02T17:15:12" maxSheetId="16" userName="Sonne Seehotel Nicole Koch" r:id="rId599" minRId="15306" maxRId="153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2E5C8AF-D80B-44F2-8045-FA721EEA6A33}" dateTime="2025-07-03T07:32:22" maxSheetId="16" userName="Marc Muff" r:id="rId600" minRId="153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BBEE92-640F-4CC9-BC1D-264D980B5CDA}" dateTime="2025-07-03T09:30:41" maxSheetId="16" userName="Sonne Seehotel Nicole Koch" r:id="rId601" minRId="15322" maxRId="153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E204FA8-56C1-4CC7-A5A0-968B64A74EBA}" dateTime="2025-07-03T09:30:57" maxSheetId="16" userName="Sonne Seehotel Nicole Koch" r:id="rId602" minRId="15342" maxRId="153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73823E-1A9B-41DA-90E0-0DE970A2EFCA}" dateTime="2025-07-04T07:42:07" maxSheetId="16" userName="Marc Muff" r:id="rId603" minRId="153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B3F748-F62A-406D-8F3D-DF80782B2194}" dateTime="2025-07-04T15:45:30" maxSheetId="16" userName="Sonne Seehotel Reception" r:id="rId604" minRId="15357" maxRId="153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C30D444-E9C9-44AD-83A4-5CD77D84FEBA}" dateTime="2025-07-04T15:52:19" maxSheetId="16" userName="Sonne Seehotel Reception" r:id="rId605" minRId="15371" maxRId="153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B920D76-B77D-402C-B026-5371E614E01C}" dateTime="2025-07-04T15:53:17" maxSheetId="16" userName="Sonne Seehotel Reception" r:id="rId606" minRId="153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B206374-0407-4E0D-8EDF-B142963FFDAB}" dateTime="2025-07-04T15:54:18" maxSheetId="16" userName="Sonne Seehotel Reception" r:id="rId607" minRId="15376" maxRId="153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660EA47-C9C0-4800-949E-CFDE2183C89E}" dateTime="2025-07-04T15:57:31" maxSheetId="16" userName="Sonne Seehotel Reception" r:id="rId608" minRId="153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EFF459F-37BE-4B50-8BDD-82F3E1B35EAA}" dateTime="2025-07-05T08:06:38" maxSheetId="16" userName="Sonne Seehotel Jennifer Stieger" r:id="rId609" minRId="153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3630ACD-4838-4866-B3F9-37525F6CA8F3}" dateTime="2025-07-05T12:50:24" maxSheetId="16" userName="Sonne Seehotel Reception" r:id="rId610" minRId="15392" maxRId="153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35D9D30-CF70-494D-9062-B62437426B5B}" dateTime="2025-07-05T12:53:03" maxSheetId="16" userName="Sonne Seehotel Reception" r:id="rId611" minRId="154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979FAB8-4F7D-42F9-BB53-0AD25FF6AA9E}" dateTime="2025-07-05T12:54:12" maxSheetId="16" userName="Sonne Seehotel Reception" r:id="rId612" minRId="15407" maxRId="154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3BB14DF-27D2-4748-910A-A0AAF85AC675}" dateTime="2025-07-05T12:56:22" maxSheetId="16" userName="Sonne Seehotel Reception" r:id="rId613" minRId="15409" maxRId="154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02B221-D65D-473C-84CA-48DC02552A2D}" dateTime="2025-07-05T13:00:19" maxSheetId="16" userName="Sonne Seehotel Reception" r:id="rId614" minRId="154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4618760-7EB8-434A-80BA-9429EBADE36F}" dateTime="2025-07-05T22:35:57" maxSheetId="16" userName="Sonne Seehotel Stefan Fuchs" r:id="rId6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074215E-76D6-47F7-B8E2-A0CF0DD1295D}" dateTime="2025-07-06T10:03:49" maxSheetId="16" userName="Sonne Seehotel Jennifer Stieger" r:id="rId616" minRId="154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2E40610-8921-44E9-823B-079CCF4D37DF}" dateTime="2025-07-06T10:36:31" maxSheetId="16" userName="Sonne Seehotel Reception" r:id="rId617" minRId="15439" maxRId="154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2F94E67-65FE-4756-A6CA-B2737A4D3EE2}" dateTime="2025-07-06T11:22:43" maxSheetId="16" userName="Sonne Seehotel Jennifer Stieger" r:id="rId6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0EFA1D-F233-4E97-B78D-677F78DFE8BC}" dateTime="2025-07-06T12:23:53" maxSheetId="16" userName="Sonne Seehotel Reception" r:id="rId619" minRId="15465" maxRId="154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091A58-74AB-41E8-AFAD-A73C109A8649}" dateTime="2025-07-06T12:25:23" maxSheetId="16" userName="Sonne Seehotel Reception" r:id="rId620" minRId="15472" maxRId="154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79A548D-13B0-4374-B6D7-0257B91CA0A6}" dateTime="2025-07-07T10:44:20" maxSheetId="16" userName="Sonne Seehotel Stefan Fuchs" r:id="rId621" minRId="15474" maxRId="154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896EA8-47D7-44B4-BADE-C2438F09047B}" dateTime="2025-07-08T07:22:44" maxSheetId="16" userName="Marc Muff" r:id="rId622" minRId="154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CCFAC7-FBD8-4D40-B973-5C4372EF2ABC}" dateTime="2025-07-08T13:30:32" maxSheetId="16" userName="Sonne Seehotel Nicole Koch" r:id="rId623" minRId="15500" maxRId="155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930076-AF27-41FC-A1B8-501EA53191D5}" dateTime="2025-07-08T14:18:08" maxSheetId="16" userName="Sonne Seehotel Jennifer Stieger" r:id="rId624" minRId="155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6F038D7-CE0B-4187-940A-DA4EAE5B3424}" dateTime="2025-07-08T14:35:15" maxSheetId="16" userName="Sonne Seehotel Jennifer Stieger" r:id="rId625" minRId="155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3A38CE9-8BD1-417E-9CE9-E7A5E62A7C23}" dateTime="2025-07-09T08:08:09" maxSheetId="16" userName="Marc Muff" r:id="rId626" minRId="155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9A5434-0E70-4F58-B33B-195E9CC76EEA}" dateTime="2025-07-09T13:45:24" maxSheetId="16" userName="Sonne Seehotel Nicole Koch" r:id="rId627" minRId="15561" maxRId="155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1BB88B-6A79-4718-919A-0761766EBE39}" dateTime="2025-07-09T13:46:18" maxSheetId="16" userName="Sonne Seehotel Nicole Koch" r:id="rId628" minRId="155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A09D42-AFAB-4E4A-8A75-0A5E7ABB7195}" dateTime="2025-07-09T13:46:35" maxSheetId="16" userName="Sonne Seehotel Nicole Koch" r:id="rId629" minRId="15580" maxRId="155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D6A43A-ECAA-405A-AB41-2264F9E8E009}" dateTime="2025-07-10T07:28:02" maxSheetId="16" userName="Marc Muff" r:id="rId630" minRId="155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4567B84-E5CA-4204-8867-113510B3DBA7}" dateTime="2025-07-10T09:19:07" maxSheetId="16" userName="Sonne Seehotel Nicole Koch" r:id="rId631" minRId="15595" maxRId="156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CEFEBD1-66CC-4740-B435-A06D670D4C96}" dateTime="2025-07-11T08:23:05" maxSheetId="16" userName="Sonne Seehotel Jennifer Stieger" r:id="rId632" minRId="156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510EF0-51CC-4B27-99D2-7E4EECF91AD6}" dateTime="2025-07-11T15:45:54" maxSheetId="16" userName="Sonne Seehotel Jennifer Stieger" r:id="rId63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59B584-13C4-4EBB-80B7-71CAE0FB1019}" dateTime="2025-07-11T16:30:22" maxSheetId="16" userName="Sonne Seehotel Nicole Koch" r:id="rId634" minRId="15644" maxRId="156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930BE0B-413B-41E5-BC03-7CA83D669A6C}" dateTime="2025-07-11T16:36:37" maxSheetId="16" userName="Sonne Seehotel Nicole Koch" r:id="rId635" minRId="156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F9B735-203D-4273-A7FF-0DAD88848764}" dateTime="2025-07-11T16:36:44" maxSheetId="16" userName="Sonne Seehotel Nicole Koch" r:id="rId636" minRId="15665" maxRId="156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BD44C38-1D0B-42D4-86B8-3A47085752BC}" dateTime="2025-07-12T08:02:34" maxSheetId="16" userName="Marc Muff" r:id="rId637" minRId="156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1A0165-1A0F-42C4-9A6F-92F86617A301}" dateTime="2025-07-13T10:45:17" maxSheetId="16" userName="Sonne Seehotel Nicole Koch" r:id="rId638" minRId="15680" maxRId="156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0195B6-A0C7-46A6-B0DF-28648CB8522A}" dateTime="2025-07-13T10:48:08" maxSheetId="16" userName="Sonne Seehotel Nicole Koch" r:id="rId639" minRId="15694" maxRId="156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8402B3-0A83-44F5-94F7-968189033C78}" dateTime="2025-07-13T10:52:09" maxSheetId="16" userName="Sonne Seehotel Nicole Koch" r:id="rId640" minRId="156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5C32E84-CBFF-457D-975A-F41BFD9AE239}" dateTime="2025-07-13T11:00:52" maxSheetId="16" userName="Sonne Seehotel Nicole Koch" r:id="rId641" minRId="15700" maxRId="157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199170B-FBB6-4868-8C76-8160929C6CAD}" dateTime="2025-07-13T11:29:08" maxSheetId="16" userName="Sonne Seehotel Nicole Koch" r:id="rId642" minRId="15704" maxRId="157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6352F8-9B40-46FD-A88D-31C3B07F78C4}" dateTime="2025-07-14T12:18:31" maxSheetId="16" userName="Sonne Seehotel Reception" r:id="rId643" minRId="15708" maxRId="157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424FC8-9598-4A54-B76F-DD3BBA2268FF}" dateTime="2025-07-14T12:22:18" maxSheetId="16" userName="Sonne Seehotel Reception" r:id="rId644" minRId="15713" maxRId="157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4DA5B02-6C89-48E9-B076-47EE092335F6}" dateTime="2025-07-14T17:12:52" maxSheetId="16" userName="Sonne Seehotel Jennifer Stieger" r:id="rId645" minRId="15718" maxRId="157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A8DAFEB-E90A-42AE-AF40-418F72EC4E5E}" dateTime="2025-07-14T19:50:09" maxSheetId="16" userName="Sonne Seehotel Stefan Fuchs" r:id="rId646" minRId="15732" maxRId="157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6DCA9B2-D7E7-49BC-832D-08C369612776}" dateTime="2025-07-15T08:26:25" maxSheetId="16" userName="Sonne Seehotel Jennifer Stieger" r:id="rId647" minRId="15748" maxRId="157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6FFCB3-FB6F-4A1E-8E6A-4D3E16B2BD96}" dateTime="2025-07-15T08:30:15" maxSheetId="16" userName="Sonne Seehotel Jennifer Stieger" r:id="rId648" minRId="15762" maxRId="157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760FEB3-4B4B-4B68-9B0C-AD73C8EB2333}" dateTime="2025-07-16T07:14:41" maxSheetId="16" userName="Sonne Seehotel Nicole Koch" r:id="rId649" minRId="15765" maxRId="157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4D7627-074F-40E8-9F90-6DC77DA0EE73}" dateTime="2025-07-16T07:14:59" maxSheetId="16" userName="Sonne Seehotel Nicole Koch" r:id="rId650" minRId="15793" maxRId="157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33CCA0-0269-4731-BE2A-3043DFCAD7CD}" dateTime="2025-07-16T08:02:52" maxSheetId="16" userName="Sonne Seehotel Jennifer Stieger" r:id="rId651" minRId="157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B2CD84D-D7AA-4A64-8D29-833DF42389D1}" dateTime="2025-07-16T08:26:36" maxSheetId="16" userName="Sonne Seehotel Jennifer Stieger" r:id="rId6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81E78F-090E-483A-BFCF-5A6BD0F8D3AD}" dateTime="2025-07-16T10:52:40" maxSheetId="16" userName="Sonne Seehotel Marcel Thoma" r:id="rId6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F8AC17-400A-4A5D-9E6A-7EDA8036539D}" dateTime="2025-07-17T07:36:54" maxSheetId="16" userName="Sonne Seehotel Nicole Koch" r:id="rId654" minRId="158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42D5AD-AE3E-450D-97C7-8F3FE9B3A3BC}" dateTime="2025-07-17T07:45:30" maxSheetId="16" userName="Sonne Seehotel Nicole Koch" r:id="rId655" minRId="15847" maxRId="158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D7D6397-7F1B-4493-B2D4-37B0BE9088B9}" dateTime="2025-07-17T07:46:59" maxSheetId="16" userName="Sonne Seehotel Nicole Koch" r:id="rId656" minRId="15852" maxRId="158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BC8B45-1984-4A16-9758-7B2E9DEA8979}" dateTime="2025-07-17T07:47:09" maxSheetId="16" userName="Sonne Seehotel Nicole Koch" r:id="rId657" minRId="158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7BAF4F-A0A5-47E2-927B-30A2EFAE9D58}" dateTime="2025-07-17T10:17:40" maxSheetId="16" userName="Sonne Seehotel Jennifer Stieger" r:id="rId658" minRId="158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965E0D-25F4-48EA-AAC9-CF9526AD82F4}" dateTime="2025-07-17T14:12:50" maxSheetId="16" userName="Sonne Seehotel Nicole Koch" r:id="rId6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0A58C1-C1E6-4E0F-9B73-B60D1AF047E4}" dateTime="2025-07-18T09:02:42" maxSheetId="16" userName="Sonne Seehotel Jennifer Stieger" r:id="rId660" minRId="158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E6C551-B11B-457B-BAF4-5D645F4D79AD}" dateTime="2025-07-18T12:23:44" maxSheetId="16" userName="Sonne Seehotel Nicole Koch" r:id="rId661" minRId="15882" maxRId="158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8197348-1629-4835-B083-48EE033F4D0B}" dateTime="2025-07-18T12:27:13" maxSheetId="16" userName="Sonne Seehotel Nicole Koch" r:id="rId662" minRId="15884" maxRId="158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238886-256A-4CD9-830C-ABD1D7B1712E}" dateTime="2025-07-19T10:12:55" maxSheetId="16" userName="Sonne Seehotel Reception" r:id="rId663" minRId="15893" maxRId="158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9A68AD-981C-4BB6-BDBF-E2E9DD4514F5}" dateTime="2025-07-19T10:17:31" maxSheetId="16" userName="Sonne Seehotel Reception" r:id="rId664" minRId="15910" maxRId="159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D6FA316-2F55-492F-B856-46671ADCFD05}" dateTime="2025-07-19T13:14:00" maxSheetId="16" userName="Sonne Seehotel Marcel Thoma" r:id="rId6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FD8073-EBD0-4F11-A653-A54FAD74B030}" dateTime="2025-07-19T14:43:49" maxSheetId="16" userName="Sonne Seehotel Stefan Fuchs" r:id="rId666" minRId="159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DB6DD9-EE5B-414B-86D1-FDD9AE159520}" dateTime="2025-07-20T13:03:19" maxSheetId="16" userName="Sonne Seehotel Reception" r:id="rId667" minRId="15940" maxRId="159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8743C9C-282B-49EF-B94F-700EC44084B8}" dateTime="2025-07-20T13:13:55" maxSheetId="16" userName="Sonne Seehotel Reception" r:id="rId668" minRId="15954" maxRId="159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69CDAD9-4B27-4CF7-A638-97BC6433363B}" dateTime="2025-07-20T13:16:41" maxSheetId="16" userName="Sonne Seehotel Reception" r:id="rId669" minRId="15958" maxRId="159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DC636B7-2E01-43F6-A067-8B57612D40FB}" dateTime="2025-07-21T09:52:17" maxSheetId="16" userName="Sonne Seehotel Jennifer Stieger" r:id="rId670" minRId="15963" maxRId="159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0795D7E-F99E-456C-BDA3-EFC513025647}" dateTime="2025-07-21T14:58:53" maxSheetId="16" userName="Sonne Seehotel Reception" r:id="rId671" minRId="15979" maxRId="159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2ADC0B-B4CB-4DA6-AE51-9F524E3F6776}" dateTime="2025-07-21T15:25:49" maxSheetId="16" userName="Sonne Seehotel Reception" r:id="rId672" minRId="15993" maxRId="159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9FF71C-F924-4E87-B534-820BB99B0EC4}" dateTime="2025-07-21T15:27:07" maxSheetId="16" userName="Sonne Seehotel Reception" r:id="rId673" minRId="15997" maxRId="159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1798B97-ECDF-40F7-B37C-4188AB324FD3}" dateTime="2025-07-22T08:01:52" maxSheetId="16" userName="Marc Muff" r:id="rId674" minRId="160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E9F08E-4D20-412C-AB78-2438779DCC5C}" dateTime="2025-07-22T18:20:25" maxSheetId="16" userName="Sonne Seehotel Stefan Fuchs" r:id="rId6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DBA310-905C-4BC9-808C-FE6F15D1E32C}" dateTime="2025-07-23T07:33:31" maxSheetId="16" userName="Marc Muff" r:id="rId676" minRId="160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969AD4E-560E-4274-85B0-7A588357E272}" dateTime="2025-07-23T08:57:46" maxSheetId="16" userName="Sonne Seehotel Nicole Koch" r:id="rId677" minRId="16038" maxRId="160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405E7C6-83C2-4B9C-ABFE-7692F0E8AF5B}" dateTime="2025-07-23T09:05:30" maxSheetId="16" userName="Sonne Seehotel Nicole Koch" r:id="rId678" minRId="16070" maxRId="160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637822E-0789-4607-A8DE-681906E72434}" dateTime="2025-07-23T10:13:50" maxSheetId="16" userName="Sonne Seehotel Stefan Fuchs" r:id="rId6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883069-4084-48A6-9248-B63E279BB0EF}" dateTime="2025-07-24T07:42:36" maxSheetId="16" userName="Marc Muff" r:id="rId680" minRId="160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4C847A7-8277-440D-ADAB-AA701E9AABDE}" dateTime="2025-07-24T08:24:40" maxSheetId="16" userName="Sonne Seehotel Nicole Koch" r:id="rId681" minRId="16100" maxRId="161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922F2B-3416-4447-9C42-E29F7CF555C0}" dateTime="2025-07-24T08:36:05" maxSheetId="16" userName="Sonne Seehotel Nicole Koch" r:id="rId682" minRId="16120" maxRId="161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0AFCE14-F8FC-4C76-A3FD-CD23BFBEDAA1}" dateTime="2025-07-25T08:14:22" maxSheetId="16" userName="Marc Muff" r:id="rId683" minRId="161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98CA864-8EFB-4D6C-863E-5D817E2D0336}" dateTime="2025-07-25T09:20:23" maxSheetId="16" userName="Sonne Seehotel Nicole Koch" r:id="rId684" minRId="16138" maxRId="161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E2F91D6-770A-43EA-81B2-8D5FD22E7DD3}" dateTime="2025-07-25T10:43:56" maxSheetId="16" userName="Sonne Seehotel Marcel Thoma" r:id="rId6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4A0CFC1-E6BF-4B7E-A4BB-BCF15D68F203}" dateTime="2025-07-25T13:28:24" maxSheetId="16" userName="Sonne Seehotel Jennifer Stieger" r:id="rId6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DB39719-44D8-408D-9550-9AE23AE2BEED}" dateTime="2025-07-25T21:24:32" maxSheetId="16" userName="Sonne Seehotel Stefan Fuchs" r:id="rId687" minRId="16185" maxRId="161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036FF29-FED1-4374-8BED-FCE8960F19DA}" dateTime="2025-07-26T13:01:27" maxSheetId="16" userName="Sonne Seehotel Stefan Fuchs" r:id="rId688" minRId="16188" maxRId="161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E88E67E-4DC9-41E1-9884-9FACEE541D6B}" dateTime="2025-07-26T13:10:18" maxSheetId="16" userName="Sonne Seehotel Jennifer Stieger" r:id="rId6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775782-1259-49FF-B22C-A0E98FDD0C66}" dateTime="2025-07-26T13:13:08" maxSheetId="16" userName="Sonne Seehotel Stefan Fuchs" r:id="rId690" minRId="16224" maxRId="164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67484C-596B-4F9E-A427-D59043E21BAC}" dateTime="2025-07-26T14:02:48" maxSheetId="16" userName="Sonne Seehotel Stefan Fuchs" r:id="rId691" minRId="16464" maxRId="167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346122-F4ED-4F23-914B-14E2554DE1C1}" dateTime="2025-07-26T14:09:25" maxSheetId="16" userName="Sonne Seehotel Stefan Fuchs" r:id="rId692" minRId="16716" maxRId="168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6B815D-C2B7-4BA9-B69A-5F56420F062B}" dateTime="2025-07-26T14:15:23" maxSheetId="16" userName="Sonne Seehotel Stefan Fuchs" r:id="rId693" minRId="16820" maxRId="169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9997E9-AFE3-4D96-A5EC-5607F9587919}" dateTime="2025-07-26T14:25:27" maxSheetId="16" userName="Sonne Seehotel Stefan Fuchs" r:id="rId694" minRId="16913" maxRId="169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23C6FDF-88ED-4CBC-AE55-A457C1B8F62B}" dateTime="2025-07-26T14:39:56" maxSheetId="16" userName="Sonne Seehotel Stefan Fuchs" r:id="rId695" minRId="16944" maxRId="173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F8BD6AA-0B92-4F27-8CED-37845A8D4B59}" dateTime="2025-07-27T09:46:15" maxSheetId="16" userName="Sonne Seehotel Nicole Koch" r:id="rId696" minRId="17322" maxRId="173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3B7ABC-A946-488C-B47B-6817228832C1}" dateTime="2025-07-27T09:50:03" maxSheetId="16" userName="Sonne Seehotel Nicole Koch" r:id="rId697" minRId="17336" maxRId="173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785C8B-E81B-4129-A241-9F959CF56720}" dateTime="2025-07-27T12:40:48" maxSheetId="16" userName="Sonne Seehotel Jennifer Stieger" r:id="rId698" minRId="17344" maxRId="173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ED3EF1-E2D5-45F3-9DCC-FC3D069B977A}" dateTime="2025-07-27T12:41:33" maxSheetId="16" userName="Sonne Seehotel Jennifer Stieger" r:id="rId699" minRId="173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3C2EC1-F91F-4568-B018-2DC7B73FE6AB}" dateTime="2025-07-28T07:57:06" maxSheetId="16" userName="Marc Muff" r:id="rId7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909761F-1A1A-4840-9152-EF26BF969144}" dateTime="2025-07-28T11:06:18" maxSheetId="16" userName="Sonne Seehotel Stefan Fuchs" r:id="rId701" minRId="17375" maxRId="173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89CE931-5892-4555-AE7C-3D5A51AEE3CB}" dateTime="2025-07-28T11:07:05" maxSheetId="16" userName="Sonne Seehotel Stefan Fuchs" r:id="rId702" minRId="17382" maxRId="173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27012C-1104-4C6A-A27E-A2ECB4EFC84E}" dateTime="2025-07-28T11:08:02" maxSheetId="16" userName="Sonne Seehotel Stefan Fuchs" r:id="rId703" minRId="173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5E31A58-C3C7-4F12-8E94-8A0C0CA42322}" dateTime="2025-07-28T11:12:39" maxSheetId="16" userName="Sonne Seehotel Stefan Fuchs" r:id="rId704" minRId="173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9D3680-03D7-4886-9623-77F2E994782F}" dateTime="2025-07-29T08:19:31" maxSheetId="16" userName="Sonne Seehotel Marcel Thoma" r:id="rId7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BD12B9-E7F4-4A34-98C1-11CA6C731362}" dateTime="2025-07-29T09:58:14" maxSheetId="16" userName="Sonne Seehotel Reception" r:id="rId706" minRId="17398" maxRId="173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EF62919-EDB2-4F5E-9E07-C24A1E6B3BDE}" dateTime="2025-07-29T10:34:43" maxSheetId="16" userName="Sonne Seehotel Reception" r:id="rId707" minRId="17412" maxRId="174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F9CD0E-303C-4276-9EE1-FA4BB46835D7}" dateTime="2025-07-29T16:18:07" maxSheetId="16" userName="Sonne Seehotel Marcel Thoma" r:id="rId7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35FD4D-5B78-45EB-BC21-070D1F3DE0C9}" dateTime="2025-07-31T09:12:06" maxSheetId="16" userName="Sonne Seehotel Nicole Koch" r:id="rId709" minRId="17433" maxRId="174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90458E-353B-4181-B834-806B85408B5F}" dateTime="2025-07-31T09:12:21" maxSheetId="16" userName="Sonne Seehotel Nicole Koch" r:id="rId710" minRId="17460" maxRId="174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69D578F-F178-40D9-87EA-9060BE9147D9}" dateTime="2025-07-31T09:25:07" maxSheetId="16" userName="Sonne Seehotel Nicole Koch" r:id="rId711" minRId="17462" maxRId="174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659779-8FE0-4040-BA40-85D7DECF59AF}" dateTime="2025-07-31T09:25:55" maxSheetId="16" userName="Sonne Seehotel Nicole Koch" r:id="rId712" minRId="174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1B653C1-B6B8-48B9-8CAF-5D19543C517A}" dateTime="2025-07-31T09:26:18" maxSheetId="16" userName="Sonne Seehotel Nicole Koch" r:id="rId713" minRId="174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C603685-BDBE-4675-A2FD-5A62EA9FD49A}" dateTime="2025-07-31T09:37:36" maxSheetId="16" userName="Sonne Seehotel Nicole Koch" r:id="rId714" minRId="17466" maxRId="174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2E9D10-CE23-4FDD-95A6-62FEC0CF8783}" dateTime="2025-07-31T10:01:41" maxSheetId="16" userName="Sonne Seehotel Nicole Koch" r:id="rId715" minRId="174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335659-85BB-45A9-8F81-7CF60548130D}" dateTime="2025-07-31T10:21:50" maxSheetId="16" userName="Sonne Seehotel Nicole Koch" r:id="rId716" minRId="17469" maxRId="174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F38DDAA-4053-4126-8A08-C5861099C18D}" dateTime="2025-07-31T11:44:16" maxSheetId="16" userName="Sonne Seehotel Nicole Koch" r:id="rId717" minRId="17473" maxRId="174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9735CCE-1E0A-4A22-8FBA-80385B388677}" dateTime="2025-07-31T18:56:40" maxSheetId="16" userName="Sonne Seehotel Stefan Fuchs" r:id="rId7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C1FFC0C-AE5F-4E29-965C-79D55DD511E8}" dateTime="2025-08-01T10:46:14" maxSheetId="16" userName="Sonne Seehotel Stefan Fuchs" r:id="rId719" minRId="17496" maxRId="175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5A8DC31-BA89-4422-B337-DF8B64F7F7BA}" dateTime="2025-08-01T11:32:49" maxSheetId="16" userName="Sonne Seehotel Stefan Fuchs" r:id="rId720" minRId="175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E07506-515D-4690-92BB-F62D0C9D29D3}" dateTime="2025-08-02T13:43:37" maxSheetId="16" userName="Sonne Seehotel Nicole Koch" r:id="rId721" minRId="17504" maxRId="175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7CDE51-169E-4E42-ABDB-4AB48D672D63}" dateTime="2025-08-02T13:49:00" maxSheetId="16" userName="Sonne Seehotel Nicole Koch" r:id="rId722" minRId="175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807AD9-B8A4-4ABE-B150-AE325F80ECCB}" dateTime="2025-08-03T08:26:52" maxSheetId="16" userName="Sonne Seehotel Nicole Koch" r:id="rId723" minRId="17528" maxRId="175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2FD63D-F561-4EA2-AE60-9A6111E080F2}" dateTime="2025-08-04T07:32:44" maxSheetId="16" userName="Marc Muff" r:id="rId724" minRId="17550" maxRId="175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604C22-F62B-467A-A8D9-D41092F615E1}" dateTime="2025-08-04T08:08:46" maxSheetId="16" userName="Sonne Seehotel Nicole Koch" r:id="rId725" minRId="17565" maxRId="175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AFAF89B-0593-490A-802D-FDA0FC0118B4}" dateTime="2025-08-04T08:26:55" maxSheetId="16" userName="Sonne Seehotel Nicole Koch" r:id="rId726" minRId="17584" maxRId="175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804F7D-F203-445D-866B-C26AF3C0086D}" dateTime="2025-08-05T07:42:50" maxSheetId="16" userName="Sonne Seehotel Anlassorganisation" r:id="rId727" minRId="175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8B74271-1DF8-4611-989D-D8CEB079F089}" dateTime="2025-08-05T12:36:21" maxSheetId="16" userName="Sonne Seehotel Nicole Koch" r:id="rId728" minRId="17599" maxRId="176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13C6B3-E6F3-4E63-94F5-5E489B334F05}" dateTime="2025-08-05T12:38:04" maxSheetId="16" userName="Sonne Seehotel Nicole Koch" r:id="rId729" minRId="17615" maxRId="176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80AC656-1764-4580-B3B7-692E6FEF7ED2}" dateTime="2025-08-05T12:39:07" maxSheetId="16" userName="Sonne Seehotel Nicole Koch" r:id="rId730" minRId="176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B3B69F4-7403-4E39-AFC5-74C397D27C70}" dateTime="2025-08-05T12:55:13" maxSheetId="16" userName="Sonne Seehotel Jennifer Stieger" r:id="rId731" minRId="17619" maxRId="176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88308A-4CDC-44CC-AD3C-7D8351FAA757}" dateTime="2025-08-06T08:12:29" maxSheetId="16" userName="Sonne Seehotel Nicole Koch" r:id="rId732" minRId="17626" maxRId="176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08AC20-0E85-4B13-8579-2AEA373BDA69}" dateTime="2025-08-07T07:56:05" maxSheetId="16" userName="Marc Muff" r:id="rId733" minRId="176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0ECEB5F-9127-4628-AD61-59F238516FAC}" dateTime="2025-08-07T07:57:10" maxSheetId="16" userName="Marc Muff" r:id="rId734" minRId="17661" maxRId="176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55F19FF-44E9-4AA5-8D27-F7C80E699758}" dateTime="2025-08-07T08:19:14" maxSheetId="16" userName="Sonne Seehotel Nicole Koch" r:id="rId735" minRId="17663" maxRId="176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4F845C1-9E78-4090-8A12-A6E258EB8E82}" dateTime="2025-08-07T08:19:32" maxSheetId="16" userName="Sonne Seehotel Nicole Koch" r:id="rId736" minRId="17682" maxRId="176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CEBE0B-1891-45FD-8752-9340BF50439D}" dateTime="2025-08-08T07:55:38" maxSheetId="16" userName="Sonne Seehotel Nicole Koch" r:id="rId737" minRId="176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CE76A4-7AE0-4157-AC38-6E3CF8183C74}" dateTime="2025-08-08T07:55:47" maxSheetId="16" userName="Sonne Seehotel Nicole Koch" r:id="rId738" minRId="17697" maxRId="176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D86092D-DBF8-40CC-A3C4-985F461CA5A9}" dateTime="2025-08-08T07:56:17" maxSheetId="16" userName="Sonne Seehotel Nicole Koch" r:id="rId739" minRId="176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6406584-3C10-47B3-90F3-B3E467DCDA62}" dateTime="2025-08-08T07:58:41" maxSheetId="16" userName="Sonne Seehotel Nicole Koch" r:id="rId740" minRId="17700" maxRId="177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288545A-DA3C-472C-B1BF-7A2BD7D38AED}" dateTime="2025-08-08T11:46:10" maxSheetId="16" userName="Sonne Seehotel Stefan Fuchs" r:id="rId7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8C6EDE-2F00-4ADB-BE0D-653A62908081}" dateTime="2025-08-10T09:37:46" maxSheetId="16" userName="Sonne Seehotel Nicole Koch" r:id="rId742" minRId="17721" maxRId="177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CE1EB7-40B3-4259-AF9B-F2354A1680A3}" dateTime="2025-08-10T09:42:58" maxSheetId="16" userName="Sonne Seehotel Nicole Koch" r:id="rId743" minRId="17735" maxRId="177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B1D9B07-A15B-425C-A6F5-ED32498AE9C7}" dateTime="2025-08-10T11:42:24" maxSheetId="16" userName="Sonne Seehotel Stefan Fuchs" r:id="rId7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4986353-24B3-4E5D-A652-2AAB0BA97F11}" dateTime="2025-08-11T16:11:37" maxSheetId="16" userName="Sonne Seehotel Nicole Koch" r:id="rId745" minRId="17765" maxRId="177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84E2A9-F402-41E8-B912-9B00273A2C85}" dateTime="2025-08-12T22:15:40" maxSheetId="16" userName="Sonne Seehotel Nicole Koch" r:id="rId746" minRId="17773" maxRId="177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3BB0E9A-A3AC-41C3-8920-CC77B5CFB6A4}" dateTime="2025-08-13T14:21:28" maxSheetId="16" userName="Sonne Seehotel Reception" r:id="rId747" minRId="17793" maxRId="177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2A13B4-669A-485B-9FE7-0F428CA37D81}" dateTime="2025-08-13T14:26:45" maxSheetId="16" userName="Sonne Seehotel Reception" r:id="rId748" minRId="17797" maxRId="177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F1C1931-F03E-4E41-9664-7440E2BFCA4A}" dateTime="2025-08-13T14:27:07" maxSheetId="16" userName="Sonne Seehotel Reception" r:id="rId749" minRId="177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B2B17CF-3DB9-45B6-B4B4-107E542A701D}" dateTime="2025-08-14T12:12:10" maxSheetId="16" userName="Sonne Seehotel Anlassorganisation" r:id="rId750" minRId="17800" maxRId="178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2F41463-E721-4650-97C1-31DA8DCB6E0A}" dateTime="2025-08-14T12:45:06" maxSheetId="16" userName="Sonne Seehotel Reception" r:id="rId751" minRId="17802" maxRId="178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0317E33-395D-4D90-8FAB-E63F5766AA09}" dateTime="2025-08-14T12:46:39" maxSheetId="16" userName="Sonne Seehotel Reception" r:id="rId752" minRId="17819" maxRId="178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EA5BB8-97CD-4CB5-A462-F13C3BCFA47E}" dateTime="2025-08-14T12:46:51" maxSheetId="16" userName="Sonne Seehotel Reception" r:id="rId753" minRId="178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6FAE9F-D7F8-49D4-A0C8-87560FAE7CDC}" dateTime="2025-08-14T22:04:46" maxSheetId="16" userName="Sonne Seehotel Stefan Fuchs" r:id="rId754" minRId="17823" maxRId="178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F91958-F41B-4E27-9CCE-9DC0F14DCA23}" dateTime="2025-08-15T15:55:06" maxSheetId="16" userName="Sonne Seehotel Stefan Fuchs" r:id="rId755" minRId="17844" maxRId="178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2289051-2C25-49A8-B78F-A62538059A6F}" dateTime="2025-08-15T15:55:40" maxSheetId="16" userName="Sonne Seehotel Stefan Fuchs" r:id="rId756" minRId="178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E2EAA5-4059-4DC6-B683-121720360B82}" dateTime="2025-08-15T18:36:00" maxSheetId="16" userName="Sonne Seehotel Anlassorganisation" r:id="rId757" minRId="178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31330BE-6C94-4754-B722-AC79AF5E67F8}" dateTime="2025-08-15T18:36:46" maxSheetId="16" userName="Sonne Seehotel Anlassorganisation" r:id="rId758" minRId="178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46B92C-8FCF-4796-A532-243BA511E416}" dateTime="2025-08-16T11:45:10" maxSheetId="16" userName="Sonne Seehotel Jennifer Stieger" r:id="rId759" minRId="17880" maxRId="178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5D1CDB0-8DC6-4DE0-B51F-A4037338FA69}" dateTime="2025-08-16T11:45:22" maxSheetId="16" userName="Sonne Seehotel Jennifer Stieger" r:id="rId760" minRId="17894" maxRId="178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A14B199-CF4B-482D-A5E6-B6EEEA9283A4}" dateTime="2025-08-16T13:40:23" maxSheetId="16" userName="Sonne Seehotel Stefan Fuchs" r:id="rId761" minRId="17899" maxRId="179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2C1393-C420-4022-B879-01E38131F0E0}" dateTime="2025-08-17T16:00:02" maxSheetId="16" userName="Sonne Seehotel Stefan Fuchs" r:id="rId762" minRId="17909" maxRId="179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0A7EDE-A824-4567-8826-C5DA54F80456}" dateTime="2025-08-17T16:09:18" maxSheetId="16" userName="Sonne Seehotel Reception" r:id="rId763" minRId="17917" maxRId="179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F70CB7-DF7B-4339-95CC-E235A825D60D}" dateTime="2025-08-18T10:32:01" maxSheetId="16" userName="Sonne Seehotel Stefan Fuchs" r:id="rId764" minRId="17931" maxRId="179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A6B148-F7DA-4E55-B471-57F335F0BBBA}" dateTime="2025-08-18T10:39:01" maxSheetId="16" userName="Sonne Seehotel Stefan Fuchs" r:id="rId7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A551C5-BA0E-4D9D-A43B-4736E6212C56}" dateTime="2025-08-18T16:38:20" maxSheetId="16" userName="Sonne Seehotel Stefan Fuchs" r:id="rId7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9C071EA-6801-4998-923D-4E76E8C09FEE}" dateTime="2025-08-19T13:09:19" maxSheetId="16" userName="Sonne Seehotel Nicole Koch" r:id="rId767" minRId="17953" maxRId="179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3C612AA-E25D-4F1A-B5D8-59F3E5496BFE}" dateTime="2025-08-19T13:09:28" maxSheetId="16" userName="Sonne Seehotel Nicole Koch" r:id="rId768" minRId="17973" maxRId="179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73D92A4-DC3B-4EB1-B36E-25FBD3CA8545}" dateTime="2025-08-19T14:05:36" maxSheetId="16" userName="Sonne Seehotel Stefan Fuchs" r:id="rId7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2C8708-9F20-46D5-86DA-FD628FC12FF1}" dateTime="2025-08-20T08:50:58" maxSheetId="16" userName="Sonne Seehotel Anlassorganisation" r:id="rId770" minRId="17987" maxRId="179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A2B090A-C1EE-4F1E-A189-788646AEDB3A}" dateTime="2025-08-20T09:27:19" maxSheetId="16" userName="Sonne Seehotel Jennifer Stieger" r:id="rId771" minRId="18001" maxRId="180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549A75E-89EE-423C-B507-936F08EAA9A2}" dateTime="2025-08-20T15:04:27" maxSheetId="16" userName="Sonne Seehotel Nicole Koch" r:id="rId772" minRId="18016" maxRId="180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3390D26-526C-49E2-9C97-D745796167AC}" dateTime="2025-08-20T15:06:23" maxSheetId="16" userName="Sonne Seehotel Nicole Koch" r:id="rId773" minRId="18036" maxRId="180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CF68C4-6FB5-4ADB-A4B2-C98484F7B449}" dateTime="2025-08-20T18:07:56" maxSheetId="16" userName="Marc Muff" r:id="rId774" minRId="180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A9EFA3-29B6-4386-99F5-A6D56EEB7FF8}" dateTime="2025-08-21T08:00:58" maxSheetId="16" userName="Sonne Seehotel Anlassorganisation" r:id="rId775" minRId="180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D49DD7A-0C4D-46CD-B1DF-98812AD27DA1}" dateTime="2025-08-21T12:40:03" maxSheetId="16" userName="Sonne Seehotel Nicole Koch" r:id="rId776" minRId="18064" maxRId="180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25F87CC-B7AC-40C2-A10A-9D6B0B3C39C5}" dateTime="2025-08-21T12:40:17" maxSheetId="16" userName="Sonne Seehotel Nicole Koch" r:id="rId777" minRId="18084" maxRId="180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0AE2116-F5E1-48F9-A260-AFC89A19EF10}" dateTime="2025-08-21T12:42:56" maxSheetId="16" userName="Sonne Seehotel Nicole Koch" r:id="rId778" minRId="180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5A102E8-BA3B-4AA5-9469-5D02F722DA7A}" dateTime="2025-08-22T08:49:11" maxSheetId="16" userName="Sonne Seehotel Anlassorganisation" r:id="rId779" minRId="180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152D63-82A9-426E-82C9-49C9E7138B1D}" dateTime="2025-08-22T08:49:39" maxSheetId="16" userName="Sonne Seehotel Anlassorganisation" r:id="rId7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8D17DFC-82ED-4F5B-84D4-5D6E8E7D6795}" dateTime="2025-08-22T11:10:25" maxSheetId="16" userName="Sonne Seehotel Nicole Koch" r:id="rId781" minRId="18100" maxRId="181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3CB68D-89B8-424E-A624-ED34E141E308}" dateTime="2025-08-22T11:11:19" maxSheetId="16" userName="Sonne Seehotel Nicole Koch" r:id="rId782" minRId="181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4B6F0FD-24F8-49C6-A086-B0ABAFC67303}" dateTime="2025-08-23T08:10:29" maxSheetId="16" userName="Sonne Seehotel Anlassorganisation" r:id="rId783" minRId="181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82D2913-0F27-49EE-97AB-4D4029578B3B}" dateTime="2025-08-23T09:53:08" maxSheetId="16" userName="Sonne Seehotel Reception" r:id="rId784" minRId="18134" maxRId="181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6B10A6B-18F8-413D-8E3B-20435821688B}" dateTime="2025-08-23T09:56:51" maxSheetId="16" userName="Sonne Seehotel Reception" r:id="rId785" minRId="181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FF15BDB-9FE7-4CCD-965A-B9A61DB2F18C}" dateTime="2025-08-23T09:59:18" maxSheetId="16" userName="Sonne Seehotel Reception" r:id="rId786" minRId="18149" maxRId="181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FBA848-B4E4-4F72-A788-018245724F1B}" dateTime="2025-08-23T10:03:40" maxSheetId="16" userName="Sonne Seehotel Reception" r:id="rId787" minRId="18152" maxRId="181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4F798D-B442-4460-AECB-87ACC6273740}" dateTime="2025-08-23T10:06:27" maxSheetId="16" userName="Sonne Seehotel Reception" r:id="rId788" minRId="181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8679A7-1C0C-4975-94ED-19B73E0B5B66}" dateTime="2025-08-24T16:37:14" maxSheetId="16" userName="Sonne Seehotel Reception" r:id="rId789" minRId="181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4B67FC-9CFD-437C-B426-4511251FF687}" dateTime="2025-08-24T16:46:14" maxSheetId="16" userName="Sonne Seehotel Reception" r:id="rId790" minRId="18170" maxRId="181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F8C257-C9C9-43C7-B1BD-551B81424799}" dateTime="2025-08-24T16:48:23" maxSheetId="16" userName="Sonne Seehotel Reception" r:id="rId791" minRId="18175" maxRId="181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AD2B2D-4741-45AC-A65B-2D91F580A00B}" dateTime="2025-08-26T08:51:23" maxSheetId="16" userName="Sonne Seehotel Anlassorganisation" r:id="rId792" minRId="181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018206C-B0FE-4DD0-8803-9249F9508C89}" dateTime="2025-08-26T09:32:13" maxSheetId="16" userName="Sonne Seehotel Nicole Koch" r:id="rId793" minRId="18193" maxRId="182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03E96C7-1603-4046-9F02-0C57439BD121}" dateTime="2025-08-27T09:37:53" maxSheetId="16" userName="Sonne Seehotel Anlassorganisation" r:id="rId794" minRId="182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C125EB1-AEC9-4FAB-9413-4E0F10839B9E}" dateTime="2025-08-27T16:48:38" maxSheetId="16" userName="Sonne Seehotel Jennifer Stieger" r:id="rId795" minRId="18238" maxRId="182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FC825CD-C450-4705-BBE8-608BD90220D4}" dateTime="2025-08-27T16:50:26" maxSheetId="16" userName="Sonne Seehotel Jennifer Stieger" r:id="rId796" minRId="182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5D12CE9-38A7-4658-B1A5-E94D67988C7C}" dateTime="2025-08-28T09:58:47" maxSheetId="16" userName="Sonne Seehotel Nicole Koch" r:id="rId797" minRId="18253" maxRId="182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BC6416-27C2-4673-903F-6AB71874054A}" dateTime="2025-08-28T11:06:54" maxSheetId="16" userName="Sonne Seehotel Anlassorganisation" r:id="rId798" minRId="182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2BC606-C38C-4D45-AF42-79C0F47B1636}" dateTime="2025-08-29T06:42:57" maxSheetId="16" userName="Sonne Seehotel Nicole Koch" r:id="rId799" minRId="18298" maxRId="182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ABF7B0-8613-43E9-9731-3D404E1F1182}" dateTime="2025-08-29T08:41:08" maxSheetId="16" userName="Sonne Seehotel Anlassorganisation" r:id="rId800" minRId="183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01D385-10C0-4D97-B184-82F32B8B898C}" dateTime="2025-08-30T08:51:33" maxSheetId="16" userName="Sonne Seehotel Nicole Koch" r:id="rId801" minRId="18325" maxRId="183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666E49-5F45-4E5F-9FBA-00968E7FB9CE}" dateTime="2025-08-30T09:32:03" maxSheetId="16" userName="Sonne Seehotel Nicole Koch" r:id="rId802" minRId="18351" maxRId="183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A40884-BEFC-43E5-B90C-27AF28AA3372}" dateTime="2025-08-30T09:32:17" maxSheetId="16" userName="Sonne Seehotel Nicole Koch" r:id="rId803" minRId="18366" maxRId="183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AD612E-8148-47FD-A66A-26B4469AF742}" dateTime="2025-08-30T21:04:46" maxSheetId="16" userName="Sonne Seehotel Stefan Fuchs" r:id="rId804" minRId="18368" maxRId="183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75434F-5C6C-4B67-861A-D3CBEEB4B7C5}" dateTime="2025-08-31T12:07:40" maxSheetId="16" userName="Sonne Seehotel Jennifer Stieger" r:id="rId805" minRId="18384" maxRId="183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EB203C-7266-439D-BA0B-F9DBE192A588}" dateTime="2025-08-31T12:23:58" maxSheetId="16" userName="Sonne Seehotel Jennifer Stieger" r:id="rId806" minRId="183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617248E-1135-4E07-AFE0-CC8B137C0626}" dateTime="2025-08-31T12:24:38" maxSheetId="16" userName="Sonne Seehotel Jennifer Stieger" r:id="rId807" minRId="184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A11C801-659F-499B-B19A-0139433B67C7}" dateTime="2025-09-01T09:47:04" maxSheetId="16" userName="Sonne Seehotel Nicole Koch" r:id="rId808" minRId="18401" maxRId="184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85D046-889B-4D75-975B-07B4C1D9DDDA}" dateTime="2025-09-01T09:48:01" maxSheetId="16" userName="Sonne Seehotel Nicole Koch" r:id="rId809" minRId="184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29E344-D631-48E0-8B32-A587B9F76CDB}" dateTime="2025-09-01T10:04:28" maxSheetId="16" userName="Sonne Seehotel Nicole Koch" r:id="rId810" minRId="18416" maxRId="184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3E41E3-F429-4BDA-AB94-BF14D4C0B0AA}" dateTime="2025-09-02T06:56:16" maxSheetId="16" userName="Sonne Seehotel Nicole Koch" r:id="rId811" minRId="18438" maxRId="184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E16D45-63AF-4234-A8C4-577921E6AE60}" dateTime="2025-09-02T06:57:57" maxSheetId="16" userName="Sonne Seehotel Nicole Koch" r:id="rId812" minRId="18454" maxRId="184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03A32E-EEFF-47C2-AFF1-9448886A527E}" dateTime="2025-09-02T10:52:13" maxSheetId="16" userName="Sonne Seehotel Jennifer Stieger" r:id="rId813" minRId="184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F67773-78E0-4E53-985A-A0C92589D61C}" dateTime="2025-09-02T10:53:16" maxSheetId="16" userName="Sonne Seehotel Jennifer Stieger" r:id="rId814" minRId="184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32CEB68-1CD5-4F39-8573-1F978EE4A671}" dateTime="2025-09-02T10:56:14" maxSheetId="16" userName="Sonne Seehotel Jennifer Stieger" r:id="rId8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E62883-084B-42E6-B512-0C3D4D4B7E1D}" dateTime="2025-09-02T14:54:31" maxSheetId="16" userName="Sonne Seehotel Stefan Fuchs" r:id="rId816" minRId="184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C816B84-ED77-41B7-B232-31A25F28EA19}" dateTime="2025-09-03T08:05:24" maxSheetId="16" userName="Marc Muff" r:id="rId817" minRId="184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0A3BCD-A2DB-41E5-AF8B-67D423897298}" dateTime="2025-09-03T09:25:02" maxSheetId="16" userName="Sonne Seehotel Nicole Koch" r:id="rId818" minRId="18501" maxRId="185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56EBAA-4999-4DBC-8BC0-349C6EDD5DD0}" dateTime="2025-09-03T09:26:21" maxSheetId="16" userName="Sonne Seehotel Nicole Koch" r:id="rId819" minRId="18522" maxRId="185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A9361C-02F4-4B58-A331-B8AB7E0FE7C1}" dateTime="2025-09-03T11:30:12" maxSheetId="16" userName="Sonne Seehotel Jennifer Stieger" r:id="rId8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332CAB5-0C9D-496D-8B15-3D175CF2F0D5}" dateTime="2025-09-03T12:52:07" maxSheetId="16" userName="Sonne Seehotel Stefan Fuchs" r:id="rId821" minRId="18536" maxRId="185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F16929E-824B-496B-A421-843FD8CA72BC}" dateTime="2025-09-03T12:56:03" maxSheetId="16" userName="Sonne Seehotel Stefan Fuchs" r:id="rId8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1D74FE1-1B8F-42E7-9552-951AF9E74A05}" dateTime="2025-09-04T07:20:17" maxSheetId="16" userName="Sonne Seehotel Nicole Koch" r:id="rId823" minRId="18550" maxRId="185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EDBC32-EDD0-471A-A483-5E72B5BA832D}" dateTime="2025-09-04T08:02:01" maxSheetId="16" userName="Sonne Seehotel Nicole Koch" r:id="rId824" minRId="185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2F3056-440F-4C8C-9E56-1CC7C9250823}" dateTime="2025-09-04T08:27:18" maxSheetId="16" userName="Sonne Seehotel Jennifer Stieger" r:id="rId825" minRId="185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2A6092A-6E01-42DB-AD59-0C9904D9574D}" dateTime="2025-09-04T11:22:16" maxSheetId="16" userName="Sonne Seehotel Jennifer Stieger" r:id="rId826" minRId="185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DE3A30-7BBC-43DE-8F7E-C04131808712}" dateTime="2025-09-05T07:57:29" maxSheetId="16" userName="Marc Muff" r:id="rId827" minRId="186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8D1B01-A90E-4105-B3D5-E3F0E085F88E}" dateTime="2025-09-06T07:09:28" maxSheetId="16" userName="Sonne Seehotel Nicole Koch" r:id="rId828" minRId="18623" maxRId="186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50BD401-EE03-483C-B337-F7F74A226C66}" dateTime="2025-09-06T07:13:32" maxSheetId="16" userName="Sonne Seehotel Nicole Koch" r:id="rId829" minRId="18637" maxRId="186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AC7C303-4865-40B6-AE91-D179D06B2177}" dateTime="2025-09-06T08:09:09" maxSheetId="16" userName="Sonne Seehotel Jennifer Stieger" r:id="rId830" minRId="186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77716E-B698-4091-B926-204E98F058A3}" dateTime="2025-09-07T08:48:11" maxSheetId="16" userName="Sonne Seehotel Nicole Koch" r:id="rId831" minRId="18668" maxRId="186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2DE75E5-390C-4F3F-801E-AF804DA2D968}" dateTime="2025-09-07T08:48:22" maxSheetId="16" userName="Sonne Seehotel Nicole Koch" r:id="rId832" minRId="18688" maxRId="186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523082-42AF-479B-A8CB-18B01B76FDA0}" dateTime="2025-09-08T14:49:42" maxSheetId="16" userName="Sonne Seehotel Anlassorganisation" r:id="rId833" minRId="186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F081EB-AA9F-4AFB-88D9-812901812753}" dateTime="2025-09-09T09:48:40" maxSheetId="16" userName="Sonne Seehotel Nicole Koch" r:id="rId834" minRId="18703" maxRId="187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72EDB9-005A-4BF7-A2BB-FBED466DA42B}" dateTime="2025-09-09T09:51:40" maxSheetId="16" userName="Sonne Seehotel Nicole Koch" r:id="rId835" minRId="18722" maxRId="187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58FCDF-5BE0-465D-B446-32E9AB51A3F7}" dateTime="2025-09-09T09:52:46" maxSheetId="16" userName="Sonne Seehotel Nicole Koch" r:id="rId836" minRId="18732" maxRId="187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15C65A-493D-44C5-A399-EDFFE5615A5B}" dateTime="2025-09-09T10:26:45" maxSheetId="16" userName="Sonne Seehotel Stefan Fuchs" r:id="rId837" minRId="18736" maxRId="187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E3312E-F6D4-4E30-83A2-BDF19E285C33}" dateTime="2025-09-09T10:51:17" maxSheetId="16" userName="Sonne Seehotel Jennifer Stieger" r:id="rId838" minRId="187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4C0F8F6-BD0D-43EB-B997-E9CDAB5B24C2}" dateTime="2025-09-09T10:52:06" maxSheetId="16" userName="Sonne Seehotel Jennifer Stieger" r:id="rId839" minRId="187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7827C1-0F02-4FF8-9F78-FFD189D0ECBA}" dateTime="2025-09-09T10:55:06" maxSheetId="16" userName="Sonne Seehotel Jennifer Stieger" r:id="rId840" minRId="187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B25F94F-B52E-49B0-9AB4-56BFA798FA71}" dateTime="2025-09-09T10:55:17" maxSheetId="16" userName="Sonne Seehotel Jennifer Stieger" r:id="rId841" minRId="187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5A5A66-C0FE-43A2-B0DB-F869306D5FDC}" dateTime="2025-09-10T08:15:31" maxSheetId="16" userName="Sonne Seehotel Anlassorganisation" r:id="rId842" minRId="187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C44D52-B48C-40CA-A5C4-2CBA94DFAB68}" dateTime="2025-09-10T09:18:46" maxSheetId="16" userName="Sonne Seehotel Nicole Koch" r:id="rId843" minRId="18779" maxRId="187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39E8AC2-1F03-4EF3-AE86-EB564D8BD945}" dateTime="2025-09-10T09:21:45" maxSheetId="16" userName="Sonne Seehotel Nicole Koch" r:id="rId844" minRId="18800" maxRId="188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368A7E-03CB-4B4D-A1F0-53CBB809B8AD}" dateTime="2025-09-10T14:41:07" maxSheetId="16" userName="Sonne Seehotel Jennifer Stieger" r:id="rId8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69E4E00-3953-479B-8BA5-4A3512C4A506}" dateTime="2025-09-11T08:07:07" maxSheetId="16" userName="Sonne Seehotel Jennifer Stieger" r:id="rId846" minRId="188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134941D-0CFB-435D-BCA7-4BB896A52C64}" dateTime="2025-09-11T09:09:10" maxSheetId="16" userName="Sonne Seehotel Reception" r:id="rId847" minRId="18832" maxRId="188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89CD91-7B27-4AEB-BC9B-5C513D5756E5}" dateTime="2025-09-11T09:12:18" maxSheetId="16" userName="Sonne Seehotel Reception" r:id="rId848" minRId="18849" maxRId="188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C7E881-7DC1-43EA-B9D4-BC4CB8799C5D}" dateTime="2025-09-12T07:50:13" maxSheetId="16" userName="Sonne Seehotel Jennifer Stieger" r:id="rId849" minRId="188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AAD1FE-BCFA-4C72-9F97-46266470697E}" dateTime="2025-09-12T11:57:00" maxSheetId="16" userName="Sonne Seehotel Reception" r:id="rId850" minRId="18865" maxRId="188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744BB76-3E43-45C0-98DD-8888F7CA884B}" dateTime="2025-09-12T11:59:25" maxSheetId="16" userName="Sonne Seehotel Reception" r:id="rId851" minRId="18879" maxRId="188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E6C9F0-11BE-453F-BC11-7AF968040AD7}" dateTime="2025-09-13T07:58:31" maxSheetId="16" userName="Sonne Seehotel Nicole Koch" r:id="rId852" minRId="18885" maxRId="188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B8F6404-6C88-4F30-8DE6-85AB407AA724}" dateTime="2025-09-13T13:53:04" maxSheetId="16" userName="Sonne Seehotel Jennifer Stieger" r:id="rId8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14015AF-58BF-4FDC-B555-71AE03F5C8E5}" dateTime="2025-09-13T13:54:21" maxSheetId="16" userName="Sonne Seehotel Jennifer Stieger" r:id="rId854" minRId="189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29F871-6979-4190-8571-ECFE1EBEDFB8}" dateTime="2025-09-13T13:54:33" maxSheetId="16" userName="Sonne Seehotel Jennifer Stieger" r:id="rId855" minRId="18923" maxRId="189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0E47F6-3194-4EC2-BB4B-E3F1B902FEA1}" dateTime="2025-09-13T14:16:29" maxSheetId="16" userName="Sonne Seehotel Jennifer Stieger" r:id="rId856" minRId="18925" maxRId="189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6F091E-28DF-4831-BDB1-B6574A870CD2}" dateTime="2025-09-13T14:25:51" maxSheetId="16" userName="Sonne Seehotel Stefan Fuchs" r:id="rId857" minRId="189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C9F5748-3DB7-4CF6-BBB9-1B5C2249E4B2}" dateTime="2025-09-13T14:26:11" maxSheetId="16" userName="Sonne Seehotel Stefan Fuchs" r:id="rId8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18CBB1D-EB96-4A45-8A29-80BBEDEDEC66}" dateTime="2025-09-13T16:11:44" maxSheetId="16" userName="Sonne Seehotel Jennifer Stieger" r:id="rId8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9F8FDC4-31B0-433D-B320-ADE24A225DCB}" dateTime="2025-09-14T08:40:05" maxSheetId="16" userName="Sonne Seehotel Nicole Koch" r:id="rId860" minRId="18965" maxRId="189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57B2C6-18B1-411E-A71B-8B46A0054CB0}" dateTime="2025-09-14T08:49:00" maxSheetId="16" userName="Sonne Seehotel Nicole Koch" r:id="rId861" minRId="18985" maxRId="189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F0F405-BFDD-42E4-BD02-960743F04CF5}" dateTime="2025-09-15T08:35:23" maxSheetId="16" userName="Sonne Seehotel Nicole Koch" r:id="rId862" minRId="189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F3AC9C8-81F1-4550-AF46-14BC682D8A26}" dateTime="2025-09-15T08:35:31" maxSheetId="16" userName="Sonne Seehotel Nicole Koch" r:id="rId863" minRId="19001" maxRId="190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A8AF695-D5D2-4EF9-8140-2FF8FA9F0F6E}" dateTime="2025-09-15T08:46:40" maxSheetId="16" userName="Sonne Seehotel Nicole Koch" r:id="rId864" minRId="19003" maxRId="190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CAD85C-F8A2-42DE-8239-B5B7E68952C1}" dateTime="2025-09-16T07:38:03" maxSheetId="16" userName="Marc Muff" r:id="rId865" minRId="190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5DD4021-24D2-4CBA-A821-24E4579624A0}" dateTime="2025-09-16T07:41:22" maxSheetId="16" userName="Sonne Seehotel Nicole Koch" r:id="rId866" minRId="190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E3F92B8-8275-4324-9351-5B84B6ADFF38}" dateTime="2025-09-16T07:43:18" maxSheetId="16" userName="Sonne Seehotel Nicole Koch" r:id="rId867" minRId="19035" maxRId="190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F1598A-5C0A-4F5A-9C1A-FD2CBD9B75F7}" dateTime="2025-09-16T10:47:55" maxSheetId="16" userName="Marc Muff" r:id="rId868" minRId="190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8A55C78-01B5-41DE-BE4F-F7117D041B8A}" dateTime="2025-09-17T13:39:50" maxSheetId="16" userName="Sonne Seehotel Nicole Koch" r:id="rId869" minRId="19057" maxRId="190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830D984-58DF-42A2-96E7-C90F139FDE9D}" dateTime="2025-09-17T14:03:20" maxSheetId="16" userName="Sonne Seehotel Jennifer Stieger" r:id="rId8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66CDDD-E7E9-44D8-8266-A8EDB1C3C64B}" dateTime="2025-09-17T14:30:58" maxSheetId="16" userName="Marc Muff" r:id="rId871" minRId="191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EDA75F2-15EC-4A78-8191-F60ACADE21EA}" dateTime="2025-09-18T08:16:59" maxSheetId="16" userName="Marc Muff" r:id="rId872" minRId="191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11FC55-BB41-4822-B12C-5DCD948F137E}" dateTime="2025-09-18T09:10:36" maxSheetId="16" userName="Sonne Seehotel Jennifer Stieger" r:id="rId8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89241B-649B-4CFE-B01B-01113132294C}" dateTime="2025-09-18T09:24:44" maxSheetId="16" userName="Sonne Seehotel Jennifer Stieger" r:id="rId8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BE5FEAC-3661-44C9-B8DE-3A4518875D2E}" dateTime="2025-09-18T10:36:04" maxSheetId="16" userName="Sonne Seehotel Nicole Koch" r:id="rId875" minRId="19156" maxRId="191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016CB4B-D9D9-4D89-8E80-43F5462928D0}" dateTime="2025-09-18T10:43:09" maxSheetId="16" userName="Sonne Seehotel Nicole Koch" r:id="rId876" minRId="19175" maxRId="191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7863BE-B521-4B0A-9808-EE2AB6D768AF}" dateTime="2025-09-18T12:15:30" maxSheetId="16" userName="Sonne Seehotel Nicole Koch" r:id="rId877" minRId="19181" maxRId="191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BAF489-9B49-42A4-924D-9A97DA3C5D96}" dateTime="2025-09-18T12:41:17" maxSheetId="16" userName="Sonne Seehotel Nicole Koch" r:id="rId878" minRId="19201" maxRId="192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76FB48-C397-43AF-8037-1D8148B7022F}" dateTime="2025-09-18T14:11:08" maxSheetId="16" userName="Sonne Seehotel Nicole Koch" r:id="rId8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C3C877-B28F-47A9-AB1D-98664608E02B}" dateTime="2025-09-19T10:57:32" maxSheetId="16" userName="Sonne Seehotel Jennifer Stieger" r:id="rId880" minRId="19224" maxRId="192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263A0B2-E4D8-4F70-B036-22291D78909F}" dateTime="2025-09-19T13:01:05" maxSheetId="16" userName="Sonne Seehotel Reception" r:id="rId881" minRId="19240" maxRId="192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75576E-6C35-46A6-964F-53FD74654053}" dateTime="2025-09-20T08:33:13" maxSheetId="16" userName="Sonne Seehotel Jennifer Stieger" r:id="rId8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0FDC1F-1A09-4110-937F-CD3A8BD824BE}" dateTime="2025-09-20T10:25:17" maxSheetId="16" userName="Sonne Seehotel Reception" r:id="rId883" minRId="19262" maxRId="192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D1E445F-7F93-4496-8BED-04E5539A10A8}" dateTime="2025-09-20T10:25:25" maxSheetId="16" userName="Sonne Seehotel Reception" r:id="rId884" minRId="192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D0DFFF-B809-4A82-AACA-277846623AA3}" dateTime="2025-09-21T09:21:04" maxSheetId="16" userName="Sonne Seehotel Reception" r:id="rId885" minRId="192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CAC18F-E017-4EA5-81FA-FAEAC1E1AECC}" dateTime="2025-09-21T10:23:13" maxSheetId="16" userName="Sonne Seehotel Reception" r:id="rId886" minRId="19285" maxRId="192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D17ED9-7FA2-4730-A597-02FFDD8247BD}" dateTime="2025-09-21T10:23:22" maxSheetId="16" userName="Sonne Seehotel Reception" r:id="rId887" minRId="192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B2B81A6-B21A-4A3A-A7E2-982C60C1E061}" dateTime="2025-09-21T10:24:11" maxSheetId="16" userName="Sonne Seehotel Reception" r:id="rId888" minRId="19292" maxRId="192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9EA35E-7CAA-45B7-A5FA-FDC714A2BAE0}" dateTime="2025-09-21T10:24:29" maxSheetId="16" userName="Sonne Seehotel Reception" r:id="rId889" minRId="192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66FFCD-AEED-4912-A834-18A715F8557B}" dateTime="2025-09-22T08:40:12" maxSheetId="16" userName="Sonne Seehotel Nicole Koch" r:id="rId890" minRId="19295" maxRId="192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BCBD00-853C-4BEE-9327-30C8C8D45D21}" dateTime="2025-09-22T08:40:30" maxSheetId="16" userName="Sonne Seehotel Nicole Koch" r:id="rId891" minRId="193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4418143-5DA7-4803-BAF8-95147A41AF4B}" dateTime="2025-09-22T08:40:42" maxSheetId="16" userName="Sonne Seehotel Nicole Koch" r:id="rId892" minRId="193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BEBCB2-827D-4BF7-9040-AF7ADC925895}" dateTime="2025-09-22T08:43:20" maxSheetId="16" userName="Sonne Seehotel Nicole Koch" r:id="rId893" minRId="19311" maxRId="193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81AB22E-18D6-4038-BD5E-B4599DBE21E2}" dateTime="2025-09-22T08:44:22" maxSheetId="16" userName="Sonne Seehotel Nicole Koch" r:id="rId894" minRId="193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DDBB5B-DB60-4EAD-9168-E4D480E62903}" dateTime="2025-09-22T08:44:41" maxSheetId="16" userName="Sonne Seehotel Nicole Koch" r:id="rId895" minRId="19318" maxRId="193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6E3297-1621-4D58-AB0B-0172348EAAEF}" dateTime="2025-09-23T07:46:05" maxSheetId="16" userName="Marc Muff" r:id="rId896" minRId="193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9F1EB69-E2E8-4FF9-A7EE-550E2E949BA5}" dateTime="2025-09-23T08:19:26" maxSheetId="16" userName="Sonne Seehotel Nicole Koch" r:id="rId897" minRId="19338" maxRId="193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9347A6C-6C1C-4A7C-890C-4F72756C2B0B}" dateTime="2025-09-23T08:26:03" maxSheetId="16" userName="Sonne Seehotel Nicole Koch" r:id="rId898" minRId="19357" maxRId="193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2C98F28-8522-4B3D-8D23-13D4ADC4EED0}" dateTime="2025-09-23T10:10:33" maxSheetId="16" userName="Sonne Seehotel Jennifer Stieger" r:id="rId8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36E842-4844-4484-8F59-1094C1E10754}" dateTime="2025-09-24T09:54:21" maxSheetId="16" userName="Sonne Seehotel Jennifer Stieger" r:id="rId900" minRId="193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966D18-631D-44E0-9B88-F16B5589516D}" dateTime="2025-09-24T09:56:04" maxSheetId="16" userName="Sonne Seehotel Jennifer Stieger" r:id="rId901" minRId="19384" maxRId="193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16406EA-0A9A-4D23-A041-F58DF8A47FB3}" dateTime="2025-09-24T10:50:07" maxSheetId="16" userName="Sonne Seehotel Reception" r:id="rId902" minRId="19387" maxRId="193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EABBD3-20B5-42DC-A4E4-E59EE4ADD956}" dateTime="2025-09-24T10:51:53" maxSheetId="16" userName="Sonne Seehotel Reception" r:id="rId903" minRId="194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61E6D5-48B7-4394-AD2E-8E81CAB550A1}" dateTime="2025-09-25T08:12:34" maxSheetId="16" userName="Marc Muff" r:id="rId904" minRId="194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FE191D-AE7B-4966-BD19-B0A7A934A9B8}" dateTime="2025-09-25T09:02:57" maxSheetId="16" userName="Sonne Seehotel Nicole Koch" r:id="rId905" minRId="19433" maxRId="194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8274D1E-A6F7-4125-B4A4-D37148EDC17E}" dateTime="2025-09-25T09:04:17" maxSheetId="16" userName="Sonne Seehotel Nicole Koch" r:id="rId906" minRId="19450" maxRId="194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2988FBB-6993-4731-B89C-D896D76845E8}" dateTime="2025-09-25T09:04:35" maxSheetId="16" userName="Sonne Seehotel Nicole Koch" r:id="rId907" minRId="19452" maxRId="194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74D822-B7E6-4BEF-9299-BA1A746A780D}" dateTime="2025-09-25T10:20:39" maxSheetId="16" userName="Sonne Seehotel Jennifer Stieger" r:id="rId9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D2000F-991E-457E-8BE7-649CAE4E52B9}" dateTime="2025-09-26T07:56:26" maxSheetId="16" userName="Marc Muff" r:id="rId909" minRId="19468" maxRId="194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31B712-53E6-48D2-B708-FD90E8E44509}" dateTime="2025-09-26T07:57:33" maxSheetId="16" userName="Sonne Seehotel Reception" r:id="rId910" minRId="19482" maxRId="194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E7F1FB3-829A-4A8C-BB01-BC2ED329A40B}" dateTime="2025-09-26T07:58:02" maxSheetId="16" userName="Sonne Seehotel Reception" r:id="rId9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6DCC13-7901-4775-B7AF-EE37F9E4C621}" dateTime="2025-09-26T08:23:19" maxSheetId="16" userName="Sonne Seehotel Nicole Koch" r:id="rId912" minRId="19512" maxRId="195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91CEDC-F3EC-4879-AD8F-7520FD676852}" dateTime="2025-09-26T12:52:05" maxSheetId="16" userName="Sonne Seehotel Nicole Koch" r:id="rId913" minRId="19526" maxRId="195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D77D37-61E5-4E49-BE4A-60BAB4499857}" dateTime="2025-09-27T08:36:52" maxSheetId="16" userName="Marc Muff" r:id="rId914" minRId="195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E6072A2-9166-4E78-A759-DBAF76BDCFEF}" dateTime="2025-09-27T08:37:15" maxSheetId="16" userName="Marc Muff" r:id="rId915" minRId="19554" maxRId="195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D766A77-7655-435D-8349-F7CE4420F500}" dateTime="2025-09-27T08:51:22" maxSheetId="16" userName="Sonne Seehotel Reception" r:id="rId916" minRId="19556" maxRId="195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99B105B-7FCD-4BF1-9D06-4C89198ED2A4}" dateTime="2025-09-28T08:20:44" maxSheetId="16" userName="Sonne Seehotel Nicole Koch" r:id="rId917" minRId="19576" maxRId="195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3451B07-30FA-4FCB-A5F4-A117CF1931A5}" dateTime="2025-09-28T08:21:17" maxSheetId="16" userName="Sonne Seehotel Nicole Koch" r:id="rId918" minRId="19596" maxRId="195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ABED09-4513-4365-AA86-3FEA55F84209}" dateTime="2025-09-29T10:49:43" maxSheetId="16" userName="Sonne Seehotel Anlassorganisation" r:id="rId919" minRId="196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C4B5D1E-D7C7-47F6-A322-13C40A8C3AA3}" dateTime="2025-09-29T13:10:18" maxSheetId="16" userName="Sonne Seehotel Reception" r:id="rId920" minRId="19613" maxRId="196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2B23749-2D7F-4D0F-B2D2-E766D6A56BA8}" dateTime="2025-09-29T13:10:51" maxSheetId="16" userName="Sonne Seehotel Reception" r:id="rId921" minRId="19631" maxRId="196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BD7F1F-1D12-4139-9FED-F14A06224102}" dateTime="2025-09-30T13:01:50" maxSheetId="16" userName="Sonne Seehotel Jennifer Stieger" r:id="rId922" minRId="19633" maxRId="196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D8C767-78BA-4B92-845E-79EF2A340B90}" dateTime="2025-09-30T15:13:22" maxSheetId="16" userName="Sonne Seehotel Nicole Koch" r:id="rId923" minRId="19635" maxRId="196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6AF8031-A3F5-4822-9788-4068D84E4D87}" dateTime="2025-09-30T15:14:16" maxSheetId="16" userName="Sonne Seehotel Nicole Koch" r:id="rId924" minRId="196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BCD6C32-300C-4CE3-86CC-CE9CDC9E1DEC}" dateTime="2025-10-01T09:09:41" maxSheetId="16" userName="Sonne Seehotel Nicole Koch" r:id="rId925" minRId="19655" maxRId="196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7303F7-4E86-4D58-8624-86086FD73CB1}" dateTime="2025-10-01T09:18:22" maxSheetId="16" userName="Sonne Seehotel Nicole Koch" r:id="rId926" minRId="19673" maxRId="196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E811B7-6CF8-4F6D-8ED4-509BC4A99D1A}" dateTime="2025-10-01T09:27:24" maxSheetId="16" userName="Sonne Seehotel Nicole Koch" r:id="rId927" minRId="19685" maxRId="196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ABEAFD6-7FEA-42B9-99D9-263727FBA9B9}" dateTime="2025-10-01T09:45:07" maxSheetId="16" userName="Sonne Seehotel Jennifer Stieger" r:id="rId9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F84BEC-9FF6-4236-9963-42696BF35662}" dateTime="2025-10-01T10:12:40" maxSheetId="16" userName="Sonne Seehotel Jennifer Stieger" r:id="rId929" minRId="197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CDD1DC-0443-4A7B-B0FD-284D28548DAC}" dateTime="2025-10-01T10:13:54" maxSheetId="16" userName="Sonne Seehotel Jennifer Stieger" r:id="rId930" minRId="197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39B054A-B03D-4FD1-B7EF-ABA00FEB271F}" dateTime="2025-10-02T07:59:40" maxSheetId="16" userName="Sonne Seehotel Anlassorganisation" r:id="rId931" minRId="197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93DA93-A0A4-4B3D-8A12-94B2F906BB44}" dateTime="2025-10-02T08:10:27" maxSheetId="16" userName="Sonne Seehotel Nicole Koch" r:id="rId9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D2B3CE1-1AAD-4AB2-BE97-F8443D44BC58}" dateTime="2025-10-02T08:49:22" maxSheetId="16" userName="Sonne Seehotel Nicole Koch" r:id="rId933" minRId="19740" maxRId="1974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A58885A-1A6C-4E03-B47C-07485ABE847B}" dateTime="2025-10-03T06:56:50" maxSheetId="16" userName="Sonne Seehotel Nicole Koch" r:id="rId934" minRId="197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AAE038-62B0-42E3-907E-037E9BD9785E}" dateTime="2025-10-03T06:57:28" maxSheetId="16" userName="Sonne Seehotel Nicole Koch" r:id="rId935" minRId="19772" maxRId="197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AEAFEB-81B2-4066-A806-B5214E790B6C}" dateTime="2025-10-03T06:59:06" maxSheetId="16" userName="Sonne Seehotel Nicole Koch" r:id="rId936" minRId="19776" maxRId="197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05E30A1-0378-42B0-99F0-970B7A4BB67E}" dateTime="2025-10-04T07:48:12" maxSheetId="16" userName="Sonne Seehotel Nicole Koch" r:id="rId937" minRId="197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901289-EFDF-48E0-868E-108A23EC479D}" dateTime="2025-10-04T08:12:57" maxSheetId="16" userName="Sonne Seehotel Nicole Koch" r:id="rId938" minRId="19795" maxRId="198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FFB229-2E96-40A5-B1A4-83FBBC08AD12}" dateTime="2025-10-05T10:40:00" maxSheetId="16" userName="Sonne Seehotel Nicole Koch" r:id="rId939" minRId="198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541D16D-4537-44F5-918E-409A4A4AD564}" dateTime="2025-10-05T10:52:45" maxSheetId="16" userName="Sonne Seehotel Nicole Koch" r:id="rId940" minRId="19816" maxRId="198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BB507C-C7A7-410B-90CB-35CF32AE5201}" dateTime="2025-10-06T07:42:48" maxSheetId="16" userName="Marc Muff" r:id="rId941" minRId="19824" maxRId="198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E0CD4CE-2436-4F09-A075-C2D1EA5A292D}" dateTime="2025-10-06T07:54:46" maxSheetId="16" userName="Sonne Seehotel Reception" r:id="rId942" minRId="198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E0C04B-D3A8-409D-839E-FA9B26551B7A}" dateTime="2025-10-06T07:56:27" maxSheetId="16" userName="Sonne Seehotel Reception" r:id="rId943" minRId="19853" maxRId="198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DC7EF26-7132-49DD-9BD0-02A0CC92CCDA}" dateTime="2025-10-06T07:57:43" maxSheetId="16" userName="Sonne Seehotel Reception" r:id="rId9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2BC493-67C0-457C-8E93-FEE9D0BB9998}" dateTime="2025-10-06T15:05:53" maxSheetId="16" userName="Sonne Seehotel Jennifer Stieger" r:id="rId9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5452731-64DE-4D61-BFD4-EAB4EF8156F6}" dateTime="2025-10-07T07:46:37" maxSheetId="16" userName="Marc Muff" r:id="rId946" minRId="198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A3C958D-EBCD-471F-8457-CA6D8B085B79}" dateTime="2025-10-07T09:05:30" maxSheetId="16" userName="Sonne Seehotel Nicole Koch" r:id="rId947" minRId="19896" maxRId="199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DCE7F1-9D81-406E-900F-6E5D3DEE4CEA}" dateTime="2025-10-07T09:14:18" maxSheetId="16" userName="Sonne Seehotel Nicole Koch" r:id="rId948" minRId="19940" maxRId="199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6C64B5E-5B3E-43F6-B3B0-5DBA1B712ACD}" dateTime="2025-10-08T07:32:39" maxSheetId="16" userName="Sonne Seehotel Reception" r:id="rId9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8BD9AE6-C4AE-4AB7-ACD0-1D1B4989000E}" dateTime="2025-10-08T07:33:44" maxSheetId="16" userName="Sonne Seehotel Reception" r:id="rId950" minRId="199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FF4C49-283C-47FC-9617-64C607457A1B}" dateTime="2025-10-08T07:34:18" maxSheetId="16" userName="Sonne Seehotel Reception" r:id="rId951" minRId="19965" maxRId="199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B7E2C7-2BB3-41A8-A771-214BCDEE889B}" dateTime="2025-10-08T07:36:00" maxSheetId="16" userName="Sonne Seehotel Reception" r:id="rId952" minRId="19967" maxRId="199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4155E2-1C85-4C11-96EA-B54F46911F38}" dateTime="2025-10-08T07:40:50" maxSheetId="16" userName="Marc Muff" r:id="rId953" minRId="199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0D83E49-8536-48F4-BD70-731BC42ACABE}" dateTime="2025-10-09T08:12:58" maxSheetId="16" userName="Marc Muff" r:id="rId954" minRId="199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8E96F3-9566-4947-A998-FDCDB3222957}" dateTime="2025-10-09T10:19:42" maxSheetId="16" userName="Sonne Seehotel Reception" r:id="rId955" minRId="19997" maxRId="200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8114C49-4339-436C-84B8-613182D819D2}" dateTime="2025-10-09T10:20:43" maxSheetId="16" userName="Sonne Seehotel Reception" r:id="rId956" minRId="20013" maxRId="200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FB45596-3273-4446-84C0-631988567F51}" dateTime="2025-10-10T07:12:00" maxSheetId="16" userName="Sonne Seehotel Reception" r:id="rId957" minRId="20016" maxRId="200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C3CCD6A-EB21-4A13-A63F-A6F95DBA0D75}" dateTime="2025-10-10T08:02:05" maxSheetId="16" userName="Marc Muff" r:id="rId9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BE1BCE-0875-4BFE-887B-5DB064BC19B8}" dateTime="2025-10-11T07:50:26" maxSheetId="16" userName="Sonne Seehotel Reception" r:id="rId959" minRId="20048" maxRId="200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93FC27-996C-487D-86CA-2A0DC969D103}" dateTime="2025-10-11T07:52:02" maxSheetId="16" userName="Sonne Seehotel Reception" r:id="rId960" minRId="20051" maxRId="200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FA5149-6BAB-4828-AB8C-012A652FC2E3}" dateTime="2025-10-11T10:39:23" maxSheetId="16" userName="Sonne Seehotel Nicole Koch" r:id="rId961" minRId="20056" maxRId="200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677398-6D2E-418B-AC12-DC82E508D70D}" dateTime="2025-10-11T10:39:41" maxSheetId="16" userName="Sonne Seehotel Nicole Koch" r:id="rId962" minRId="200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184DEB0-2D99-45BA-AAAA-5DA036B6196A}" dateTime="2025-10-11T10:45:41" maxSheetId="16" userName="Sonne Seehotel Stefan Fuchs" r:id="rId9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6583CF-776B-4D43-977F-AF7B08064EB4}" dateTime="2025-10-11T11:40:33" maxSheetId="16" userName="Sonne Seehotel Jennifer Stieger" r:id="rId964" minRId="200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98DC935-8A79-4391-8DBF-801E0464DEF7}" dateTime="2025-10-12T08:34:34" maxSheetId="16" userName="Sonne Seehotel Nicole Koch" r:id="rId965" minRId="201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57B3969-BBC3-4778-A53E-208E6B0096C3}" dateTime="2025-10-12T08:36:40" maxSheetId="16" userName="Sonne Seehotel Nicole Koch" r:id="rId966" minRId="20115" maxRId="201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CB2A9F-2F23-4507-8FF6-BF6D7D518DB3}" dateTime="2025-10-12T09:28:47" maxSheetId="16" userName="Sonne Seehotel Jennifer Stieger" r:id="rId9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CD4D65-5EDC-46E9-9294-627AFF74291E}" dateTime="2025-10-13T07:57:56" maxSheetId="16" userName="Marc Muff" r:id="rId968" minRId="20135" maxRId="201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AF93B9C-AC65-4956-9585-BCC7F272A07E}" dateTime="2025-10-13T08:11:02" maxSheetId="16" userName="Sonne Seehotel Reception" r:id="rId969" minRId="20149" maxRId="201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28B2C13-BCF7-402E-A487-606689584C12}" dateTime="2025-10-13T08:24:02" maxSheetId="16" userName="Sonne Seehotel Reception" r:id="rId970" minRId="20165" maxRId="201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7FE6E6A-05C1-40C4-85EF-8CCA2B6F122F}" dateTime="2025-10-13T09:20:48" maxSheetId="16" userName="Sonne Seehotel Stefan Fuchs" r:id="rId9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442ABF9-3E56-42D7-B3B0-2D25DF4C5F21}" dateTime="2025-10-13T21:11:43" maxSheetId="16" userName="Sonne Seehotel Stefan Fuchs" r:id="rId9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CB247DC-D73F-43D7-80AD-2730D48977B4}" dateTime="2025-10-16T09:37:11" maxSheetId="16" userName="Sonne Seehotel Reception" r:id="rId9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0262C34-D4C6-44C6-9D9A-F895347AB366}" dateTime="2025-10-16T09:37:40" maxSheetId="16" userName="Sonne Seehotel Reception" r:id="rId9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23B430-EE8A-4BDD-BBFD-E54752395BDB}" dateTime="2025-10-16T09:38:35" maxSheetId="16" userName="Sonne Seehotel Reception" r:id="rId9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83ECF2C-5FB9-4E2A-9698-075AD1AB5BE5}" dateTime="2025-10-16T12:46:52" maxSheetId="16" userName="Sonne Seehotel Nicole Koch" r:id="rId976" minRId="20216" maxRId="202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6152E95-1144-4ED2-A384-D5A715B339D2}" dateTime="2025-10-16T12:52:01" maxSheetId="16" userName="Sonne Seehotel Nicole Koch" r:id="rId977" minRId="20236" maxRId="202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80D5441-7CFC-4987-B759-9C5AE0742D27}" dateTime="2025-10-16T12:53:40" maxSheetId="16" userName="Sonne Seehotel Nicole Koch" r:id="rId978" minRId="20255" maxRId="202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F89AEA-2DB1-4B2B-8642-889F06A247A8}" dateTime="2025-10-16T13:01:59" maxSheetId="16" userName="Sonne Seehotel Nicole Koch" r:id="rId979" minRId="20258" maxRId="202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2F8BF43-197E-492B-9311-27A5CEDDC5F8}" dateTime="2025-10-16T16:11:56" maxSheetId="16" userName="Sonne Seehotel Jennifer Stieger" r:id="rId980" minRId="20265" maxRId="202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4BAA99D-5E62-4DDB-83FE-A3B186762EEF}" dateTime="2025-10-17T07:53:12" maxSheetId="16" userName="Sonne Seehotel Jennifer Stieger" r:id="rId981" minRId="20280" maxRId="202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0A8EDDE-9F94-4285-B28F-9564086142DC}" dateTime="2025-10-17T12:39:00" maxSheetId="16" userName="Sonne Seehotel Reception" r:id="rId982" minRId="20294" maxRId="202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A7A9409-C523-4290-ADE3-428723499035}" dateTime="2025-10-17T12:41:52" maxSheetId="16" userName="Sonne Seehotel Reception" r:id="rId983" minRId="203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52A931-4918-4187-876C-A5F72BC01C21}" dateTime="2025-10-17T12:44:03" maxSheetId="16" userName="Sonne Seehotel Reception" r:id="rId984" minRId="20309" maxRId="203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CB966C4-9E1C-4982-B1C6-2DA89976505A}" dateTime="2025-10-18T06:57:46" maxSheetId="16" userName="Sonne Seehotel Nicole Koch" r:id="rId985" minRId="20318" maxRId="203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523735-6AC2-4EFE-8EF6-F10AA26FE8D0}" dateTime="2025-10-18T06:58:30" maxSheetId="16" userName="Sonne Seehotel Nicole Koch" r:id="rId986" minRId="203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EAE4BD-1488-40C4-8EFD-E31960F92BD1}" dateTime="2025-10-18T09:07:02" maxSheetId="16" userName="Sonne Seehotel Jennifer Stieger" r:id="rId987" minRId="20338" maxRId="203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F1903D-62F1-48EE-AE56-592E3A2A7C50}" dateTime="2025-10-18T09:09:04" maxSheetId="16" userName="Sonne Seehotel Jennifer Stieger" r:id="rId988" minRId="20353" maxRId="203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AC5F2C-A427-416A-B533-5BD0F4C2E5C6}" dateTime="2025-10-19T08:42:14" maxSheetId="16" userName="Sonne Seehotel Reception" r:id="rId989" minRId="20368" maxRId="203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9BB49C-3217-435E-AC1C-BEABF8FE31BC}" dateTime="2025-10-20T07:45:29" maxSheetId="16" userName="Sonne Seehotel Reception" r:id="rId990" minRId="203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E1F2F60-8B91-4E9F-985B-42879FD107F8}" dateTime="2025-10-20T07:47:35" maxSheetId="16" userName="Sonne Seehotel Reception" r:id="rId991" minRId="20402" maxRId="204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54B0AC3-5B4C-4C96-A71B-CF49BDC5C0F5}" dateTime="2025-10-20T07:52:46" maxSheetId="16" userName="Sonne Seehotel Reception" r:id="rId992" minRId="20407" maxRId="204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FA08CE-8B52-4D83-AC5B-CD0C4A958E4F}" dateTime="2025-10-21T07:51:23" maxSheetId="16" userName="Sonne Seehotel Reception" r:id="rId993" minRId="20409" maxRId="204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6CADCFE-795E-4140-99CF-A17C5403C926}" dateTime="2025-10-21T07:52:15" maxSheetId="16" userName="Sonne Seehotel Reception" r:id="rId994" minRId="20416" maxRId="204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273B4C-8891-4F0C-B3EF-F3B162DDD37C}" dateTime="2025-10-21T15:57:06" maxSheetId="16" userName="Sonne Seehotel Jennifer Stieger" r:id="rId995" minRId="204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5BD3331-73F4-4BEC-B983-A108357128DB}" dateTime="2025-10-22T08:16:05" maxSheetId="16" userName="Sonne Seehotel Reception" r:id="rId996" minRId="20431" maxRId="204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B314DFB-54E5-4997-B810-AA29EF598B56}" dateTime="2025-10-22T08:39:59" maxSheetId="16" userName="Sonne Seehotel Anlassorganisation" r:id="rId997" minRId="204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A345991-577C-466A-93B5-8DA7CFDFCFD0}" dateTime="2025-10-23T07:57:42" maxSheetId="16" userName="Sonne Seehotel Reception" r:id="rId998" minRId="20463" maxRId="204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AD5CD1E-FEAF-4C84-B9F8-85749DC3A059}" dateTime="2025-10-23T07:58:03" maxSheetId="16" userName="Sonne Seehotel Reception" r:id="rId999" minRId="20477" maxRId="204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43CB57-388B-4F53-82E0-3B0D99F07E74}" dateTime="2025-10-23T07:59:27" maxSheetId="16" userName="Sonne Seehotel Reception" r:id="rId1000" minRId="204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0CD371F-084B-4254-A549-E5FA5A5DCD16}" dateTime="2025-10-23T08:04:08" maxSheetId="16" userName="Sonne Seehotel Reception" r:id="rId1001" minRId="20480" maxRId="204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934AF0D-0C03-4948-843C-48AF88F0FBFB}" dateTime="2025-10-23T08:08:05" maxSheetId="16" userName="Sonne Seehotel Anlassorganisation" r:id="rId1002" minRId="204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29E9209-2FD8-403E-9D9F-CCF9E51E5995}" dateTime="2025-10-23T11:34:28" maxSheetId="16" userName="Sonne Seehotel Jennifer Stieger" r:id="rId1003" minRId="204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D57ADC-60C1-4A8B-85AE-D26D2BAEF4B6}" dateTime="2025-10-23T12:24:57" maxSheetId="16" userName="Sonne Seehotel Nicole Koch" r:id="rId10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B4B6F59-E570-4889-9BEA-8235AE00B25C}" dateTime="2025-10-24T06:58:18" maxSheetId="16" userName="Sonne Seehotel Nicole Koch" r:id="rId1005" minRId="20524" maxRId="205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4C0BF8-CBD2-40B5-B3AF-11A81D52DA54}" dateTime="2025-10-24T08:32:53" maxSheetId="16" userName="Sonne Seehotel Anlassorganisation" r:id="rId1006" minRId="205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2F1CC1-06FD-4633-A803-0434385397C4}" dateTime="2025-10-24T13:22:38" maxSheetId="16" userName="Sonne Seehotel Jennifer Stieger" r:id="rId10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59A373-FA64-4E8D-9FE2-F1D6FD2703CD}" dateTime="2025-10-24T15:37:13" maxSheetId="16" userName="Sonne Seehotel Jennifer Stieger" r:id="rId1008" minRId="20568" maxRId="205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ECE130-75A4-4D00-8936-5D1AD2DF7F56}" dateTime="2025-10-24T16:10:36" maxSheetId="16" userName="Sonne Seehotel Jennifer Stieger" r:id="rId10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C4147B-07AE-4768-B8C4-E00DD50D49E4}" dateTime="2025-10-25T07:02:08" maxSheetId="16" userName="Sonne Seehotel Nicole Koch" r:id="rId1010" minRId="20596" maxRId="206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28E3DDD-AB71-4170-8540-D530561B832B}" dateTime="2025-10-25T07:55:47" maxSheetId="16" userName="Sonne Seehotel Anlassorganisation" r:id="rId1011" minRId="206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1FD9D9-0CE7-4F9A-9E8E-C7388CAE1DA9}" dateTime="2025-10-25T14:38:22" maxSheetId="16" userName="Sonne Seehotel Jennifer Stieger" r:id="rId10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9BFAE3-519A-48B4-A213-FA54A478D3CE}" dateTime="2025-10-26T08:47:25" maxSheetId="16" userName="Sonne Seehotel Anlassorganisation" r:id="rId1013" minRId="206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1658CA-0F88-43A2-9E06-956FE97CD670}" dateTime="2025-10-26T09:10:05" maxSheetId="16" userName="Sonne Seehotel Reception" r:id="rId1014" minRId="20657" maxRId="206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17CAD9-D1CF-4E06-B8A6-2B1DEEDE2432}" dateTime="2025-10-26T09:11:03" maxSheetId="16" userName="Sonne Seehotel Reception" r:id="rId1015" minRId="206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83BC744-9930-40C3-BCBE-FB55CFD12183}" dateTime="2025-10-26T09:12:03" maxSheetId="16" userName="Sonne Seehotel Reception" r:id="rId1016" minRId="20672" maxRId="206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6EA594D-653E-4F7F-9B96-8CAF699C6558}" dateTime="2025-10-26T09:13:02" maxSheetId="16" userName="Sonne Seehotel Reception" r:id="rId1017" minRId="20674" maxRId="206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9853FAC-538A-4805-974E-74D45BA9BDD9}" dateTime="2025-10-27T08:49:11" maxSheetId="16" userName="Sonne Seehotel Reception" r:id="rId1018" minRId="206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E8C1FC-D5E4-4021-A235-A8CC9F262B03}" dateTime="2025-10-27T08:55:07" maxSheetId="16" userName="Sonne Seehotel Reception" r:id="rId1019" minRId="20679" maxRId="206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8471699-EC54-4006-A894-AF53A6673C00}" dateTime="2025-10-27T08:56:05" maxSheetId="16" userName="Sonne Seehotel Reception" r:id="rId1020" minRId="20685" maxRId="206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A34451-0507-4956-B28A-11528AD914DB}" dateTime="2025-10-28T07:00:34" maxSheetId="16" userName="Sonne Seehotel Nicole Koch" r:id="rId1021" minRId="20687" maxRId="206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40E162-C17E-4D52-8475-D6C30599CCB0}" dateTime="2025-10-28T07:41:40" maxSheetId="16" userName="Sonne Seehotel Jennifer Stieger" r:id="rId1022" minRId="207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B7E6BD-0B44-4410-8473-19D1681870DF}" dateTime="2025-10-28T07:44:57" maxSheetId="16" userName="Sonne Seehotel Jennifer Stieger" r:id="rId1023" minRId="207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FFFEF8-9812-4E38-B79E-1C8B496309D7}" dateTime="2025-10-28T17:05:09" maxSheetId="16" userName="Sonne Seehotel Jennifer Stieger" r:id="rId1024" minRId="207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D8AA8C-83D0-41A4-ABC4-E6035F0DD32F}" dateTime="2025-10-29T07:01:53" maxSheetId="16" userName="Sonne Seehotel Nicole Koch" r:id="rId1025" minRId="20735" maxRId="207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30E6F2D-C938-4C53-AD0D-7E4A09D4DD26}" dateTime="2025-10-29T08:01:00" maxSheetId="16" userName="Sonne Seehotel Anlassorganisation" r:id="rId1026" minRId="207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8464BB-3C87-4142-BD3D-5E7E9C4BE757}" dateTime="2025-10-29T13:22:39" maxSheetId="16" userName="Sonne Seehotel Stefan Fuchs" r:id="rId10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919D948-0B60-4E4C-96B0-C9963DD6624E}" dateTime="2025-10-30T06:56:18" maxSheetId="16" userName="Sonne Seehotel Nicole Koch" r:id="rId1028" minRId="20783" maxRId="207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B56F580-6562-4575-9968-034B330EF71A}" dateTime="2025-10-30T15:12:33" maxSheetId="16" userName="Sonne Seehotel Jennifer Stieger" r:id="rId1029" minRId="20802" maxRId="208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E9C778D-23FA-4658-BD4C-FD43F23C20B9}" dateTime="2025-10-30T15:14:53" maxSheetId="16" userName="Sonne Seehotel Jennifer Stieger" r:id="rId1030" minRId="208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DB92CE-84EA-4289-B95C-FC5EB86C21B0}" dateTime="2025-10-30T15:15:04" maxSheetId="16" userName="Sonne Seehotel Jennifer Stieger" r:id="rId1031" minRId="208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F5A53DB-5002-49FC-9359-DD079D7896A6}" dateTime="2025-10-30T18:06:39" maxSheetId="16" userName="Sonne Seehotel Jennifer Stieger" r:id="rId1032" minRId="20818" maxRId="208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7F8F39-A41E-4ECE-8561-F1390028B191}" dateTime="2025-10-31T07:05:17" maxSheetId="16" userName="Sonne Seehotel Nicole Koch" r:id="rId1033" minRId="20820" maxRId="208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D7AE3B-5D35-4140-AF7F-11D75B429E67}" dateTime="2025-10-31T09:03:11" maxSheetId="16" userName="Sonne Seehotel Anlassorganisation" r:id="rId1034" minRId="208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F9A3D5-285B-4CBC-A71B-C72F6669D374}" dateTime="2025-11-01T08:52:59" maxSheetId="16" userName="Sonne Seehotel Nicole Koch" r:id="rId1035" minRId="20853" maxRId="208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344ECB-CEF6-4CE1-8A51-8ED406D7B786}" dateTime="2025-11-01T08:58:23" maxSheetId="16" userName="Sonne Seehotel Nicole Koch" r:id="rId1036" minRId="208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6C26259-4743-434F-BAC3-87C5FBD039A6}" dateTime="2025-11-01T09:34:55" maxSheetId="16" userName="Sonne Seehotel Nicole Koch" r:id="rId1037" minRId="20877" maxRId="208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6A632B-FCE8-4FEE-A1B1-E9D050656AFB}" dateTime="2025-11-01T18:21:17" maxSheetId="16" userName="Sonne Seehotel Stefan Fuchs" r:id="rId10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4BF459-5271-4E70-BD99-1D84F16FF2C4}" dateTime="2025-11-02T11:59:21" maxSheetId="16" userName="Sonne Seehotel Reception" r:id="rId1039" minRId="20898" maxRId="209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691A74-909F-433A-A120-3D310FF5BBD3}" dateTime="2025-11-03T07:27:08" maxSheetId="16" userName="Sonne Seehotel Reception" r:id="rId1040" minRId="209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A87C3D0-8016-4E0D-9762-A7301ED67349}" dateTime="2025-11-03T08:23:03" maxSheetId="16" userName="Sonne Seehotel Jennifer Stieger" r:id="rId1041" minRId="209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ADAAEB-38C1-4336-935D-6BA9632F05EA}" dateTime="2025-11-03T09:09:02" maxSheetId="16" userName="Sonne Seehotel Reception" r:id="rId1042" minRId="20922" maxRId="209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BB5BC5-9F2E-4559-9EE1-5F5E432EF32E}" dateTime="2025-11-03T09:09:31" maxSheetId="16" userName="Sonne Seehotel Reception" r:id="rId10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C6B1820-10EE-4F52-8D53-DFB8CD39187D}" dateTime="2025-11-03T10:07:27" maxSheetId="16" userName="Sonne Seehotel Jennifer Stieger" r:id="rId1044" minRId="209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011DE0-2EE8-41F7-BD0B-6CBEC03604EE}" dateTime="2025-11-03T11:51:07" maxSheetId="16" userName="Sonne Seehotel Stefan Fuchs" r:id="rId1045" minRId="20949" maxRId="209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4C59659-E2A5-4301-A195-CA6E1D0193ED}" dateTime="2025-11-03T11:56:32" maxSheetId="16" userName="Sonne Seehotel Nicole Koch" r:id="rId1046" minRId="20951" maxRId="209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0A3E274-9BAB-4E72-8616-D26F7759187D}" dateTime="2025-11-03T11:56:41" maxSheetId="16" userName="Sonne Seehotel Nicole Koch" r:id="rId1047" minRId="20969" maxRId="209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5F72FA3-D4AD-4F09-A1D6-C64072D869BB}" dateTime="2025-11-04T06:50:44" maxSheetId="16" userName="Sonne Seehotel Nicole Koch" r:id="rId1048" minRId="209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23D2B6-FB85-4D29-8314-5F7308E6B1E8}" dateTime="2025-11-04T07:04:53" maxSheetId="16" userName="Sonne Seehotel Nicole Koch" r:id="rId1049" minRId="20984" maxRId="209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39CD13-3D57-44A2-A7C1-5A4CEE5E135F}" dateTime="2025-11-04T07:05:16" maxSheetId="16" userName="Sonne Seehotel Nicole Koch" r:id="rId1050" minRId="21002" maxRId="210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D1CC75-90D5-4303-8534-3822AB3114B6}" dateTime="2025-11-04T08:14:31" maxSheetId="16" userName="Sonne Seehotel Jennifer Stieger" r:id="rId1051" minRId="210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604AD35-94C0-4382-81EF-93BBEF3923E6}" dateTime="2025-11-05T07:09:32" maxSheetId="16" userName="Sonne Seehotel Anlassorganisation" r:id="rId1052" minRId="210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E8A7B6D-F039-4DC6-82FC-5A4EAB853BFD}" dateTime="2025-11-05T07:09:41" maxSheetId="16" userName="Sonne Seehotel Anlassorganisation" r:id="rId10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129794-8A59-4580-9783-2E951DA68DB0}" dateTime="2025-11-05T09:50:58" maxSheetId="16" userName="Sonne Seehotel Reception" r:id="rId1054" minRId="21030" maxRId="210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AC3B1C-F16C-4FC1-8851-C65084E4DAA9}" dateTime="2025-11-05T09:53:22" maxSheetId="16" userName="Sonne Seehotel Reception" r:id="rId1055" minRId="21045" maxRId="210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1F8434-8917-42F2-AA11-62EDFF20FF12}" dateTime="2025-11-05T10:32:17" maxSheetId="16" userName="Sonne Seehotel Reception" r:id="rId1056" minRId="21049" maxRId="210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4A0DF2-EDA6-4FBB-B850-5F572C751687}" dateTime="2025-11-06T07:15:18" maxSheetId="16" userName="Sonne Seehotel Nicole Koch" r:id="rId1057" minRId="21063" maxRId="210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FABC930-8901-4C41-8294-FB2EBB9B8DC4}" dateTime="2025-11-06T07:45:34" maxSheetId="16" userName="Sonne Seehotel Anlassorganisation" r:id="rId1058" minRId="210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7880C3A-5439-4A4C-B529-02DC495BE127}" dateTime="2025-11-07T07:05:47" maxSheetId="16" userName="Sonne Seehotel Anlassorganisation" r:id="rId1059" minRId="210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59B635-CE8C-4098-BA59-BA25ABECEE98}" dateTime="2025-11-07T08:24:24" maxSheetId="16" userName="Sonne Seehotel Reception" r:id="rId1060" minRId="21110" maxRId="211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3D3EFD6-D7D4-4EC3-85BE-4822564976FC}" dateTime="2025-11-07T08:25:14" maxSheetId="16" userName="Sonne Seehotel Reception" r:id="rId1061" minRId="211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62A1DE-BF7B-4721-89E1-40DE22585A2A}" dateTime="2025-11-08T07:43:43" maxSheetId="16" userName="Sonne Seehotel Anlassorganisation" r:id="rId1062" minRId="211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59BDD66-C92C-4D83-8B93-FF0FD565C32A}" dateTime="2025-11-08T10:13:20" maxSheetId="16" userName="Sonne Seehotel Reception" r:id="rId1063" minRId="21132" maxRId="211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FBCB85-3761-4BB7-B956-D688F3E40E05}" dateTime="2025-11-08T10:13:45" maxSheetId="16" userName="Sonne Seehotel Reception" r:id="rId1064" minRId="21141" maxRId="2114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F9F344-3A72-4B41-B17D-7C9B4338C928}" dateTime="2025-11-09T08:27:06" maxSheetId="16" userName="Sonne Seehotel Nicole Koch" r:id="rId1065" minRId="21143" maxRId="211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6D6ED79-C217-462F-8856-20867157E353}" dateTime="2025-11-09T08:28:04" maxSheetId="16" userName="Sonne Seehotel Nicole Koch" r:id="rId1066" minRId="21163" maxRId="211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D7183B-5D21-4963-AD25-E63276A331A3}" dateTime="2025-11-09T09:19:14" maxSheetId="16" userName="Sonne Seehotel Jennifer Stieger" r:id="rId1067" minRId="211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8EE3DE-F4C6-4108-8E87-B1ADE8AB83BA}" dateTime="2025-11-10T10:36:50" maxSheetId="16" userName="Sonne Seehotel Anlassorganisation" r:id="rId1068" minRId="21178" maxRId="211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51DE3B8-14BD-4D74-8752-9BD86478C732}" dateTime="2025-11-10T12:09:31" maxSheetId="16" userName="Sonne Seehotel Nicole Koch" r:id="rId1069" minRId="21193" maxRId="211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0F307E-B877-437C-89DC-B2B78784E92A}" dateTime="2025-11-10T12:10:12" maxSheetId="16" userName="Sonne Seehotel Nicole Koch" r:id="rId1070" minRId="21212" maxRId="212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CCD8BF-572A-4618-BD32-C0592F04F0DF}" dateTime="2025-11-11T07:54:44" maxSheetId="16" userName="Sonne Seehotel Reception" r:id="rId1071" minRId="21214" maxRId="212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C98A65-55C8-4E44-92F7-CB3590CBC898}" dateTime="2025-11-11T07:55:05" maxSheetId="16" userName="Sonne Seehotel Reception" r:id="rId1072" minRId="21233" maxRId="212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EB380F8-D686-48FB-BBE1-900309EE34A0}" dateTime="2025-11-11T13:51:08" maxSheetId="16" userName="Sonne Seehotel Jennifer Stieger" r:id="rId1073" minRId="21235" maxRId="212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C1E93A-707D-4492-B658-8B136BC99ADC}" dateTime="2025-11-12T07:18:26" maxSheetId="16" userName="Sonne Seehotel Reception" r:id="rId1074" minRId="21249" maxRId="212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978FF6E-B0D9-4B63-B10D-546ED45DA282}" dateTime="2025-11-12T07:19:22" maxSheetId="16" userName="Sonne Seehotel Reception" r:id="rId1075" minRId="21268" maxRId="212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A1F1F52-7C8C-4622-B8C5-E9C55125EE95}" dateTime="2025-11-12T07:49:29" maxSheetId="16" userName="Sonne Seehotel Jennifer Stieger" r:id="rId1076" minRId="212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C3717B-9DC1-454F-864B-CD398318F963}" dateTime="2025-11-12T21:42:58" maxSheetId="16" userName="Sonne Seehotel Stefan Fuchs" r:id="rId1077" minRId="212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4E680BA-D638-49C8-B3C9-14E0F14CA615}" dateTime="2025-11-13T07:25:06" maxSheetId="16" userName="Sonne Seehotel Nicole Koch" r:id="rId1078" minRId="21285" maxRId="212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666E59-F1BA-4958-8F3E-3A2814445CA2}" dateTime="2025-11-13T10:42:09" maxSheetId="16" userName="Sonne Seehotel Jennifer Stieger" r:id="rId1079" minRId="213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352F669-E755-4A8D-BD2A-B79F63E56758}" dateTime="2025-11-14T07:42:46" maxSheetId="16" userName="Sonne Seehotel Anlassorganisation" r:id="rId1080" minRId="213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97332B-EDDD-4C87-8A03-BF9A71AADAD5}" dateTime="2025-11-14T07:59:52" maxSheetId="16" userName="Sonne Seehotel Nicole Koch" r:id="rId1081" minRId="21320" maxRId="213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36B3F6-4071-47B3-AE45-5C2CCEDF0A84}" dateTime="2025-11-14T08:00:35" maxSheetId="16" userName="Sonne Seehotel Nicole Koch" r:id="rId1082" minRId="21339" maxRId="213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DECFAC-F2C0-4F5D-92D9-8442B97D1DFE}" dateTime="2025-11-14T16:09:40" maxSheetId="16" userName="Sonne Seehotel Stefan Fuchs" r:id="rId10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8ED4CE-D23E-4C3A-BD25-B9FA4E113C5A}" dateTime="2025-11-15T08:50:06" maxSheetId="16" userName="Sonne Seehotel Anlassorganisation" r:id="rId1084" minRId="213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C8E6C6-9B6C-46A9-83B2-3C8507AAD8B3}" dateTime="2025-11-15T09:13:22" maxSheetId="16" userName="Sonne Seehotel Reception" r:id="rId1085" minRId="21366" maxRId="213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7325B3-D279-4CE0-815F-D174481BB254}" dateTime="2025-11-15T09:15:35" maxSheetId="16" userName="Sonne Seehotel Reception" r:id="rId1086" minRId="21373" maxRId="213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22FA0B-6F3A-4177-B561-A3B0B62BE058}" dateTime="2025-11-16T08:40:43" maxSheetId="16" userName="Sonne Seehotel Reception" r:id="rId1087" minRId="213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C351E1-2BCE-4EC8-B74E-59A7A3BE1C5F}" dateTime="2025-11-16T11:32:48" maxSheetId="16" userName="Sonne Seehotel Reception" r:id="rId1088" minRId="21388" maxRId="213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C00261D-B4C2-436F-B219-7C1EE71D2E80}" dateTime="2025-11-16T11:40:10" maxSheetId="16" userName="Sonne Seehotel Reception" r:id="rId1089" minRId="21390" maxRId="213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67A17C4-CAD1-4302-BF9E-F5F6D287306F}" dateTime="2025-11-17T07:39:38" maxSheetId="16" userName="Sonne Seehotel Reception" r:id="rId1090" minRId="21396" maxRId="213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C706A8E-BF19-4497-BC90-3FD1EF32D899}" dateTime="2025-11-17T07:43:59" maxSheetId="16" userName="Sonne Seehotel Reception" r:id="rId1091" minRId="21410" maxRId="214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8AF947-371F-4F38-8C50-D9A46CEC198E}" dateTime="2025-11-17T07:59:00" maxSheetId="16" userName="Sonne Seehotel Jennifer Stieger" r:id="rId1092" minRId="21417" maxRId="214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61" sId="7" numFmtId="4">
    <nc r="K13">
      <v>1600</v>
    </nc>
  </rcc>
  <rcc rId="15562" sId="7" numFmtId="4">
    <nc r="O13">
      <v>323.10000000000002</v>
    </nc>
  </rcc>
  <rcc rId="15563" sId="7" numFmtId="4">
    <nc r="G13">
      <v>194</v>
    </nc>
  </rcc>
  <rcc rId="15564" sId="7" numFmtId="4">
    <nc r="E13">
      <v>233.9</v>
    </nc>
  </rcc>
  <rcc rId="15565" sId="7" numFmtId="4">
    <nc r="I13">
      <v>0</v>
    </nc>
  </rcc>
  <rcc rId="15566" sId="7" numFmtId="4">
    <nc r="C13">
      <v>13442.6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79" sId="7" numFmtId="4">
    <nc r="S13">
      <v>16253.78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80" sId="7">
    <nc r="AA14" t="inlineStr">
      <is>
        <t>wechselhaft</t>
      </is>
    </nc>
  </rcc>
  <rcc rId="15581" sId="7" numFmtId="34">
    <nc r="AB14">
      <v>25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82" sId="7" numFmtId="4">
    <nc r="P14">
      <v>1803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95" sId="7" numFmtId="4">
    <nc r="W13">
      <v>0</v>
    </nc>
  </rcc>
  <rcc rId="15596" sId="7" numFmtId="4">
    <nc r="W14">
      <v>432.2</v>
    </nc>
  </rcc>
  <rcc rId="15597" sId="7" numFmtId="4">
    <nc r="O14">
      <v>726.5</v>
    </nc>
  </rcc>
  <rcc rId="15598" sId="7" numFmtId="4">
    <nc r="G14">
      <v>955.8</v>
    </nc>
  </rcc>
  <rcc rId="15599" sId="7" numFmtId="4">
    <nc r="E14">
      <v>17539.2</v>
    </nc>
  </rcc>
  <rcc rId="15600" sId="7" numFmtId="4">
    <nc r="C14">
      <v>4839.8</v>
    </nc>
  </rcc>
  <rcc rId="15601" sId="7" numFmtId="4">
    <nc r="I14">
      <v>0</v>
    </nc>
  </rcc>
  <rcc rId="15602" sId="7" numFmtId="4">
    <nc r="K14">
      <v>0</v>
    </nc>
  </rcc>
  <rcc rId="15603" sId="7" numFmtId="4">
    <nc r="S14">
      <v>10425.4</v>
    </nc>
  </rcc>
  <rcc rId="15604" sId="7">
    <nc r="AA15" t="inlineStr">
      <is>
        <t>sonnig</t>
      </is>
    </nc>
  </rcc>
  <rcc rId="15605" sId="7" numFmtId="34">
    <oc r="AB14">
      <v>25</v>
    </oc>
    <nc r="AB14">
      <v>22</v>
    </nc>
  </rcc>
  <rcc rId="15606" sId="7" numFmtId="34">
    <nc r="AB15">
      <v>23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19" sId="7" numFmtId="4">
    <nc r="P15">
      <v>912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44" sId="7" numFmtId="4">
    <nc r="W15">
      <v>2012.1</v>
    </nc>
  </rcc>
  <rcc rId="15645" sId="7" numFmtId="4">
    <nc r="O15">
      <v>141</v>
    </nc>
  </rcc>
  <rcc rId="15646" sId="7" numFmtId="4">
    <nc r="K15">
      <v>7107</v>
    </nc>
  </rcc>
  <rcc rId="15647" sId="7" numFmtId="4">
    <nc r="G15">
      <v>856.2</v>
    </nc>
  </rcc>
  <rcc rId="15648" sId="7" numFmtId="4">
    <nc r="E15">
      <v>19937.099999999999</v>
    </nc>
  </rcc>
  <rcc rId="15649" sId="7" numFmtId="4">
    <nc r="C15">
      <v>1514.1</v>
    </nc>
  </rcc>
  <rcc rId="15650" sId="7" numFmtId="4">
    <nc r="I15">
      <v>0</v>
    </nc>
  </rcc>
  <rcc rId="15651" sId="7" numFmtId="4">
    <nc r="I16">
      <v>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64" sId="7" numFmtId="4">
    <nc r="S15">
      <v>12932.95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80" sId="7" numFmtId="4">
    <oc r="I16">
      <v>0</v>
    </oc>
    <nc r="I16">
      <v>2940</v>
    </nc>
  </rcc>
  <rcc rId="15681" sId="7" numFmtId="4">
    <nc r="K16">
      <v>21489.8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94" sId="7" numFmtId="4">
    <nc r="O16">
      <v>-62</v>
    </nc>
  </rcc>
  <rcc rId="15695" sId="7" numFmtId="4">
    <nc r="W16">
      <v>3952.2</v>
    </nc>
  </rcc>
  <rcc rId="15696" sId="7" numFmtId="4">
    <nc r="G16">
      <v>1317.8</v>
    </nc>
  </rcc>
  <rcc rId="15697" sId="7" numFmtId="4">
    <nc r="C16">
      <v>2748.6</v>
    </nc>
  </rcc>
  <rcc rId="15698" sId="7" numFmtId="4">
    <nc r="E16">
      <v>19946.2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99" sId="7" numFmtId="4">
    <nc r="S16">
      <v>12481.82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00" sId="7" numFmtId="4">
    <nc r="S17">
      <v>12377.72</v>
    </nc>
  </rcc>
  <rcc rId="15701" sId="7" numFmtId="4">
    <nc r="I17">
      <v>5766</v>
    </nc>
  </rcc>
  <rcc rId="15702" sId="7" numFmtId="4">
    <nc r="W17">
      <v>5384.4</v>
    </nc>
  </rcc>
  <rcc rId="15703" sId="7" numFmtId="4">
    <nc r="K17">
      <v>25199.9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04" sId="7" numFmtId="4">
    <nc r="O17">
      <v>0</v>
    </nc>
  </rcc>
  <rcc rId="15705" sId="7" numFmtId="4">
    <nc r="G17">
      <v>1502.4</v>
    </nc>
  </rcc>
  <rcc rId="15706" sId="7" numFmtId="4">
    <nc r="E17">
      <v>23859.25</v>
    </nc>
  </rcc>
  <rcc rId="15707" sId="7" numFmtId="4">
    <nc r="C17">
      <v>2249.1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08" sId="7" numFmtId="4">
    <nc r="W18">
      <v>3161.5</v>
    </nc>
  </rcc>
  <rcc rId="15709" sId="7" numFmtId="4">
    <nc r="S18">
      <v>6809.88</v>
    </nc>
  </rcc>
  <rcc rId="15710" sId="7" numFmtId="4">
    <nc r="O18">
      <v>0</v>
    </nc>
  </rcc>
  <rcc rId="15711" sId="7" numFmtId="4">
    <nc r="K18">
      <v>7895.9</v>
    </nc>
  </rcc>
  <rcc rId="15712" sId="7" numFmtId="4">
    <nc r="I18">
      <v>0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13" sId="7" numFmtId="4">
    <nc r="E18">
      <v>23668.799999999999</v>
    </nc>
  </rcc>
  <rcc rId="15714" sId="7" numFmtId="4">
    <nc r="G18">
      <v>1315.4</v>
    </nc>
  </rcc>
  <rcc rId="15715" sId="7" numFmtId="34">
    <nc r="AB20">
      <v>25</v>
    </nc>
  </rcc>
  <rcc rId="15716" sId="7">
    <nc r="AA20" t="inlineStr">
      <is>
        <t>bewölkt, teilweise Regen</t>
      </is>
    </nc>
  </rcc>
  <rcc rId="15717" sId="7" numFmtId="4">
    <nc r="C18">
      <v>240.3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18" sId="7" numFmtId="4">
    <nc r="P17">
      <v>0</v>
    </nc>
  </rcc>
  <rcc rId="15719" sId="7" numFmtId="4">
    <nc r="P18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32" sId="7">
    <nc r="AA17" t="inlineStr">
      <is>
        <t>sonnig</t>
      </is>
    </nc>
  </rcc>
  <rcc rId="15733" sId="7" numFmtId="34">
    <nc r="AB17">
      <v>27</v>
    </nc>
  </rcc>
  <rcc rId="15734" sId="7" numFmtId="34">
    <nc r="AB18">
      <v>27</v>
    </nc>
  </rcc>
  <rcc rId="15735" sId="7">
    <nc r="AA18" t="inlineStr">
      <is>
        <t>leicht bewölkt</t>
      </is>
    </nc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48" sId="7" numFmtId="4">
    <nc r="P20">
      <v>100</v>
    </nc>
  </rcc>
  <rcc rId="15749" sId="7">
    <nc r="P46" t="inlineStr">
      <is>
        <t>ok 14.07.25/js</t>
      </is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62" sId="7">
    <oc r="P11">
      <f>SUM(P5:P10)</f>
    </oc>
    <nc r="P11">
      <f>SUM(P5:P10)</f>
    </nc>
  </rcc>
  <rcc rId="15763" sId="7">
    <oc r="P19">
      <f>SUM(P12:P18)</f>
    </oc>
    <nc r="P19">
      <f>SUM(P12:P18)</f>
    </nc>
  </rcc>
  <rcc rId="15764" sId="7" numFmtId="4">
    <oc r="P6">
      <v>7844</v>
    </oc>
    <nc r="P6">
      <v>9590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65" sId="7" numFmtId="4">
    <nc r="O20">
      <v>609.79999999999995</v>
    </nc>
  </rcc>
  <rcc rId="15766" sId="7" numFmtId="4">
    <nc r="W20">
      <v>631.4</v>
    </nc>
  </rcc>
  <rcc rId="15767" sId="7" numFmtId="4">
    <nc r="G20">
      <v>880.7</v>
    </nc>
  </rcc>
  <rcc rId="15768" sId="7" numFmtId="4">
    <nc r="C20">
      <v>2377.4</v>
    </nc>
  </rcc>
  <rcc rId="15769" sId="7" numFmtId="4">
    <nc r="E20">
      <v>10946.3</v>
    </nc>
  </rcc>
  <rcc rId="15770" sId="7" numFmtId="4">
    <nc r="I20">
      <v>0</v>
    </nc>
  </rcc>
  <rcc rId="15771" sId="7" numFmtId="4">
    <nc r="K20">
      <v>0</v>
    </nc>
  </rcc>
  <rcc rId="15772" sId="7" numFmtId="4">
    <nc r="K21">
      <v>2150.4</v>
    </nc>
  </rcc>
  <rcc rId="15773" sId="7" numFmtId="4">
    <nc r="O21">
      <v>464.8</v>
    </nc>
  </rcc>
  <rcc rId="15774" sId="7" numFmtId="4">
    <nc r="W21">
      <v>525</v>
    </nc>
  </rcc>
  <rcc rId="15775" sId="7" numFmtId="4">
    <nc r="G21">
      <v>879.3</v>
    </nc>
  </rcc>
  <rcc rId="15776" sId="7" numFmtId="4">
    <nc r="C21">
      <v>1343.8</v>
    </nc>
  </rcc>
  <rcc rId="15777" sId="7" numFmtId="4">
    <nc r="E21">
      <v>12846.35</v>
    </nc>
  </rcc>
  <rcc rId="15778" sId="7" numFmtId="4">
    <nc r="I21">
      <v>0</v>
    </nc>
  </rcc>
  <rcc rId="15779" sId="7" numFmtId="4">
    <nc r="S21">
      <v>8215.1299999999992</v>
    </nc>
  </rcc>
  <rcc rId="15780" sId="7" numFmtId="4">
    <nc r="S20">
      <v>5735.77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93" sId="7">
    <nc r="AA21" t="inlineStr">
      <is>
        <t>bewölkt</t>
      </is>
    </nc>
  </rcc>
  <rcc rId="15794" sId="7" numFmtId="34">
    <nc r="AB21">
      <v>25</v>
    </nc>
  </rcc>
  <rcc rId="15795" sId="7">
    <nc r="AA22" t="inlineStr">
      <is>
        <t>bewölkt</t>
      </is>
    </nc>
  </rcc>
  <rcc rId="15796" sId="7" numFmtId="34">
    <nc r="AB22">
      <v>25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97" sId="7" numFmtId="4">
    <nc r="P21">
      <v>1818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ABB3D2C-D522-4FBD-AE15-22B2AD8A1F24}" action="delete"/>
  <rdn rId="0" localSheetId="1" customView="1" name="Z_0ABB3D2C_D522_4FBD_AE15_22B2AD8A1F24_.wvu.PrintArea" hidden="1" oldHidden="1">
    <formula>'01_25'!$A$1:$X$44</formula>
    <oldFormula>'01_25'!$A$1:$X$44</oldFormula>
  </rdn>
  <rdn rId="0" localSheetId="2" customView="1" name="Z_0ABB3D2C_D522_4FBD_AE15_22B2AD8A1F24_.wvu.PrintArea" hidden="1" oldHidden="1">
    <formula>'02_25'!$A$1:$V$41</formula>
    <oldFormula>'02_25'!$A$1:$V$41</oldFormula>
  </rdn>
  <rdn rId="0" localSheetId="3" customView="1" name="Z_0ABB3D2C_D522_4FBD_AE15_22B2AD8A1F24_.wvu.PrintArea" hidden="1" oldHidden="1">
    <formula>'03_25'!$A$1:$Z$45</formula>
    <oldFormula>'03_25'!$A$1:$Z$45</oldFormula>
  </rdn>
  <rdn rId="0" localSheetId="4" customView="1" name="Z_0ABB3D2C_D522_4FBD_AE15_22B2AD8A1F24_.wvu.PrintArea" hidden="1" oldHidden="1">
    <formula>'04_25'!$A$1:$Z$43</formula>
    <oldFormula>'04_25'!$A$1:$Z$43</oldFormula>
  </rdn>
  <rdn rId="0" localSheetId="5" customView="1" name="Z_0ABB3D2C_D522_4FBD_AE15_22B2AD8A1F24_.wvu.PrintArea" hidden="1" oldHidden="1">
    <formula>'05_25'!$A$1:$Z$44</formula>
    <oldFormula>'05_25'!$A$1:$Z$44</oldFormula>
  </rdn>
  <rdn rId="0" localSheetId="6" customView="1" name="Z_0ABB3D2C_D522_4FBD_AE15_22B2AD8A1F24_.wvu.PrintArea" hidden="1" oldHidden="1">
    <formula>'06_25'!$A$1:$Z$44</formula>
    <oldFormula>'06_25'!$A$1:$Z$44</oldFormula>
  </rdn>
  <rdn rId="0" localSheetId="7" customView="1" name="Z_0ABB3D2C_D522_4FBD_AE15_22B2AD8A1F24_.wvu.PrintArea" hidden="1" oldHidden="1">
    <formula>'07_25'!$A$1:$Z$44</formula>
    <oldFormula>'07_25'!$A$1:$Z$44</oldFormula>
  </rdn>
  <rdn rId="0" localSheetId="8" customView="1" name="Z_0ABB3D2C_D522_4FBD_AE15_22B2AD8A1F24_.wvu.PrintArea" hidden="1" oldHidden="1">
    <formula>'08_25'!$A$1:$Z$44</formula>
    <oldFormula>'08_25'!$A$1:$Z$44</oldFormula>
  </rdn>
  <rdn rId="0" localSheetId="9" customView="1" name="Z_0ABB3D2C_D522_4FBD_AE15_22B2AD8A1F24_.wvu.PrintArea" hidden="1" oldHidden="1">
    <formula>'09_25'!$A$1:$Z$43</formula>
    <oldFormula>'09_25'!$A$1:$Z$43</oldFormula>
  </rdn>
  <rdn rId="0" localSheetId="10" customView="1" name="Z_0ABB3D2C_D522_4FBD_AE15_22B2AD8A1F24_.wvu.PrintArea" hidden="1" oldHidden="1">
    <formula>'10_25'!$A$1:$Z$44</formula>
    <oldFormula>'10_25'!$A$1:$Z$44</oldFormula>
  </rdn>
  <rdn rId="0" localSheetId="11" customView="1" name="Z_0ABB3D2C_D522_4FBD_AE15_22B2AD8A1F24_.wvu.PrintArea" hidden="1" oldHidden="1">
    <formula>'11_25'!$A$1:$Z$43</formula>
    <oldFormula>'11_25'!$A$1:$Z$43</oldFormula>
  </rdn>
  <rdn rId="0" localSheetId="12" customView="1" name="Z_0ABB3D2C_D522_4FBD_AE15_22B2AD8A1F24_.wvu.PrintArea" hidden="1" oldHidden="1">
    <formula>'12_25'!$A$1:$Z$44</formula>
    <oldFormula>'12_25'!$A$1:$Z$44</oldFormula>
  </rdn>
  <rcv guid="{0ABB3D2C-D522-4FBD-AE15-22B2AD8A1F24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34" sId="7" numFmtId="4">
    <nc r="S22">
      <v>7754.3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47" sId="7" numFmtId="4">
    <nc r="O22">
      <v>458.6</v>
    </nc>
  </rcc>
  <rcc rId="15848" sId="7" numFmtId="4">
    <nc r="I22">
      <v>0</v>
    </nc>
  </rcc>
  <rcc rId="15849" sId="7" numFmtId="4">
    <nc r="G22">
      <v>462.8</v>
    </nc>
  </rcc>
  <rcc rId="15850" sId="7" numFmtId="4">
    <nc r="E22">
      <v>2560.6999999999998</v>
    </nc>
  </rcc>
  <rcc rId="15851" sId="7" numFmtId="4">
    <nc r="C22">
      <v>14582.2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52" sId="7" numFmtId="4">
    <oc r="C22">
      <v>14582.2</v>
    </oc>
    <nc r="C22">
      <v>14852.2</v>
    </nc>
  </rcc>
  <rcc rId="15853" sId="7">
    <nc r="AA23" t="inlineStr">
      <is>
        <t>wechselhaft</t>
      </is>
    </nc>
  </rcc>
  <rcc rId="15854" sId="7" numFmtId="34">
    <nc r="AB23">
      <v>25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55" sId="7" numFmtId="4">
    <nc r="W22">
      <v>0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56" sId="7" numFmtId="4">
    <nc r="P22">
      <v>2847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69" sId="7" numFmtId="4">
    <nc r="P23">
      <v>1138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82" sId="7" numFmtId="4">
    <nc r="W23">
      <v>1190</v>
    </nc>
  </rcc>
  <rcc rId="15883" sId="7" numFmtId="4">
    <nc r="O23">
      <v>18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84" sId="7" numFmtId="4">
    <nc r="C23">
      <v>2542.6</v>
    </nc>
  </rcc>
  <rcc rId="15885" sId="7" numFmtId="4">
    <nc r="G23">
      <v>1350.2</v>
    </nc>
  </rcc>
  <rcc rId="15886" sId="7" numFmtId="4">
    <nc r="E23">
      <v>15594.2</v>
    </nc>
  </rcc>
  <rcc rId="15887" sId="7" numFmtId="4">
    <nc r="I23">
      <v>0</v>
    </nc>
  </rcc>
  <rcc rId="15888" sId="7" numFmtId="4">
    <nc r="K22">
      <v>0</v>
    </nc>
  </rcc>
  <rcc rId="15889" sId="7" numFmtId="4">
    <nc r="K23">
      <v>2020</v>
    </nc>
  </rcc>
  <rcc rId="15890" sId="7" numFmtId="4">
    <nc r="S23">
      <v>7680.6</v>
    </nc>
  </rcc>
  <rcc rId="15891" sId="7">
    <nc r="AA24" t="inlineStr">
      <is>
        <t>sonnig</t>
      </is>
    </nc>
  </rcc>
  <rcc rId="15892" sId="7" numFmtId="34">
    <nc r="AB24">
      <v>27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ABB3D2C-D522-4FBD-AE15-22B2AD8A1F24}" action="delete"/>
  <rdn rId="0" localSheetId="1" customView="1" name="Z_0ABB3D2C_D522_4FBD_AE15_22B2AD8A1F24_.wvu.PrintArea" hidden="1" oldHidden="1">
    <formula>'01_25'!$A$1:$X$44</formula>
    <oldFormula>'01_25'!$A$1:$X$44</oldFormula>
  </rdn>
  <rdn rId="0" localSheetId="2" customView="1" name="Z_0ABB3D2C_D522_4FBD_AE15_22B2AD8A1F24_.wvu.PrintArea" hidden="1" oldHidden="1">
    <formula>'02_25'!$A$1:$V$41</formula>
    <oldFormula>'02_25'!$A$1:$V$41</oldFormula>
  </rdn>
  <rdn rId="0" localSheetId="3" customView="1" name="Z_0ABB3D2C_D522_4FBD_AE15_22B2AD8A1F24_.wvu.PrintArea" hidden="1" oldHidden="1">
    <formula>'03_25'!$A$1:$Z$45</formula>
    <oldFormula>'03_25'!$A$1:$Z$45</oldFormula>
  </rdn>
  <rdn rId="0" localSheetId="4" customView="1" name="Z_0ABB3D2C_D522_4FBD_AE15_22B2AD8A1F24_.wvu.PrintArea" hidden="1" oldHidden="1">
    <formula>'04_25'!$A$1:$Z$43</formula>
    <oldFormula>'04_25'!$A$1:$Z$43</oldFormula>
  </rdn>
  <rdn rId="0" localSheetId="5" customView="1" name="Z_0ABB3D2C_D522_4FBD_AE15_22B2AD8A1F24_.wvu.PrintArea" hidden="1" oldHidden="1">
    <formula>'05_25'!$A$1:$Z$44</formula>
    <oldFormula>'05_25'!$A$1:$Z$44</oldFormula>
  </rdn>
  <rdn rId="0" localSheetId="6" customView="1" name="Z_0ABB3D2C_D522_4FBD_AE15_22B2AD8A1F24_.wvu.PrintArea" hidden="1" oldHidden="1">
    <formula>'06_25'!$A$1:$Z$44</formula>
    <oldFormula>'06_25'!$A$1:$Z$44</oldFormula>
  </rdn>
  <rdn rId="0" localSheetId="7" customView="1" name="Z_0ABB3D2C_D522_4FBD_AE15_22B2AD8A1F24_.wvu.PrintArea" hidden="1" oldHidden="1">
    <formula>'07_25'!$A$1:$Z$44</formula>
    <oldFormula>'07_25'!$A$1:$Z$44</oldFormula>
  </rdn>
  <rdn rId="0" localSheetId="8" customView="1" name="Z_0ABB3D2C_D522_4FBD_AE15_22B2AD8A1F24_.wvu.PrintArea" hidden="1" oldHidden="1">
    <formula>'08_25'!$A$1:$Z$44</formula>
    <oldFormula>'08_25'!$A$1:$Z$44</oldFormula>
  </rdn>
  <rdn rId="0" localSheetId="9" customView="1" name="Z_0ABB3D2C_D522_4FBD_AE15_22B2AD8A1F24_.wvu.PrintArea" hidden="1" oldHidden="1">
    <formula>'09_25'!$A$1:$Z$43</formula>
    <oldFormula>'09_25'!$A$1:$Z$43</oldFormula>
  </rdn>
  <rdn rId="0" localSheetId="10" customView="1" name="Z_0ABB3D2C_D522_4FBD_AE15_22B2AD8A1F24_.wvu.PrintArea" hidden="1" oldHidden="1">
    <formula>'10_25'!$A$1:$Z$44</formula>
    <oldFormula>'10_25'!$A$1:$Z$44</oldFormula>
  </rdn>
  <rdn rId="0" localSheetId="11" customView="1" name="Z_0ABB3D2C_D522_4FBD_AE15_22B2AD8A1F24_.wvu.PrintArea" hidden="1" oldHidden="1">
    <formula>'11_25'!$A$1:$Z$43</formula>
    <oldFormula>'11_25'!$A$1:$Z$43</oldFormula>
  </rdn>
  <rdn rId="0" localSheetId="12" customView="1" name="Z_0ABB3D2C_D522_4FBD_AE15_22B2AD8A1F24_.wvu.PrintArea" hidden="1" oldHidden="1">
    <formula>'12_25'!$A$1:$Z$44</formula>
    <oldFormula>'12_25'!$A$1:$Z$44</oldFormula>
  </rdn>
  <rcv guid="{0ABB3D2C-D522-4FBD-AE15-22B2AD8A1F24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27" sId="7" numFmtId="4">
    <nc r="S24">
      <v>10967.14</v>
    </nc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A26" start="0" length="0">
    <dxf>
      <fill>
        <patternFill patternType="none">
          <bgColor indexed="65"/>
        </patternFill>
      </fill>
    </dxf>
  </rfmt>
  <rcc rId="15940" sId="7" numFmtId="34">
    <nc r="AB26">
      <v>26</v>
    </nc>
  </rcc>
  <rcc rId="15941" sId="7">
    <nc r="AA26" t="inlineStr">
      <is>
        <t>bewölkt</t>
      </is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63" sId="7" numFmtId="4">
    <nc r="P25">
      <v>0</v>
    </nc>
  </rcc>
  <rcc rId="15964" sId="7" numFmtId="4">
    <nc r="O26">
      <v>0</v>
    </nc>
  </rcc>
  <rcc rId="15965" sId="7" numFmtId="4">
    <nc r="P26">
      <v>0</v>
    </nc>
  </rcc>
  <rcc rId="15966" sId="7" numFmtId="4">
    <nc r="P24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79" sId="7">
    <nc r="AA28" t="inlineStr">
      <is>
        <t>bewölkt, teilweise Regen</t>
      </is>
    </nc>
  </rcc>
  <rcc rId="15980" sId="7" numFmtId="34">
    <nc r="AB28">
      <v>22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93" sId="7" numFmtId="4">
    <nc r="S26">
      <v>7265.67</v>
    </nc>
  </rcc>
  <rcc rId="15994" sId="7" numFmtId="4">
    <nc r="K26">
      <v>3495.8</v>
    </nc>
  </rcc>
  <rcc rId="15995" sId="7" numFmtId="4">
    <nc r="I26">
      <v>0</v>
    </nc>
  </rcc>
  <rcc rId="15996" sId="7" numFmtId="4">
    <nc r="W26">
      <v>1722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97" sId="7" numFmtId="4">
    <nc r="E26">
      <v>15395.7</v>
    </nc>
  </rcc>
  <rcc rId="15998" sId="7" numFmtId="4">
    <nc r="G26">
      <v>1255.7</v>
    </nc>
  </rcc>
  <rcc rId="15999" sId="7" numFmtId="4">
    <nc r="C26">
      <v>7907.1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38" sId="7" numFmtId="4">
    <nc r="K28">
      <v>1800</v>
    </nc>
  </rcc>
  <rcc rId="16039" sId="7" numFmtId="4">
    <nc r="G28">
      <v>417.7</v>
    </nc>
  </rcc>
  <rcc rId="16040" sId="7" numFmtId="4">
    <nc r="E28">
      <v>3150.4</v>
    </nc>
  </rcc>
  <rcc rId="16041" sId="7" numFmtId="4">
    <nc r="C28">
      <v>8408.1</v>
    </nc>
  </rcc>
  <rcc rId="16042" sId="7" numFmtId="4">
    <nc r="I28">
      <v>0</v>
    </nc>
  </rcc>
  <rcc rId="16043" sId="7" numFmtId="4">
    <nc r="O28">
      <v>0</v>
    </nc>
  </rcc>
  <rcc rId="16044" sId="7" numFmtId="4">
    <nc r="G29">
      <v>623.1</v>
    </nc>
  </rcc>
  <rcc rId="16045" sId="7" numFmtId="4">
    <nc r="E29">
      <v>9935.6</v>
    </nc>
  </rcc>
  <rcc rId="16046" sId="7" numFmtId="4">
    <nc r="I29">
      <v>0</v>
    </nc>
  </rcc>
  <rcc rId="16047" sId="7" numFmtId="4">
    <nc r="O29">
      <v>841</v>
    </nc>
  </rcc>
  <rcc rId="16048" sId="7" numFmtId="4">
    <nc r="K29">
      <v>95</v>
    </nc>
  </rcc>
  <rcc rId="16049" sId="7" numFmtId="4">
    <nc r="W28">
      <v>0</v>
    </nc>
  </rcc>
  <rcc rId="16050" sId="7" numFmtId="4">
    <nc r="W29">
      <v>478.4</v>
    </nc>
  </rcc>
  <rcc rId="16051" sId="7" numFmtId="4">
    <nc r="C29">
      <v>9088.4</v>
    </nc>
  </rcc>
  <rcc rId="16052" sId="7" numFmtId="4">
    <nc r="S28">
      <v>6939.35</v>
    </nc>
  </rcc>
  <rcc rId="16053" sId="7" numFmtId="4">
    <nc r="S29">
      <v>9541.2000000000007</v>
    </nc>
  </rcc>
  <rcc rId="16054" sId="7">
    <nc r="AA29" t="inlineStr">
      <is>
        <t>bewölkt</t>
      </is>
    </nc>
  </rcc>
  <rcc rId="16055" sId="7" numFmtId="34">
    <nc r="AB29">
      <v>23</v>
    </nc>
  </rcc>
  <rcc rId="16056" sId="7">
    <nc r="AA30" t="inlineStr">
      <is>
        <t>sonnig</t>
      </is>
    </nc>
  </rcc>
  <rcc rId="16057" sId="7" numFmtId="34">
    <nc r="AB30">
      <v>25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92" sId="6" numFmtId="4">
    <nc r="P31">
      <v>3726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05" sId="6" numFmtId="4">
    <nc r="C27">
      <v>1744.3</v>
    </nc>
  </rcc>
  <rcc rId="14606" sId="6" numFmtId="4">
    <nc r="C28">
      <v>3184.1</v>
    </nc>
  </rcc>
  <rcc rId="14607" sId="6" numFmtId="4">
    <nc r="C29">
      <v>1357.4</v>
    </nc>
  </rcc>
  <rcc rId="14608" sId="6" numFmtId="4">
    <nc r="E27">
      <v>15245.3</v>
    </nc>
  </rcc>
  <rcc rId="14609" sId="6" numFmtId="4">
    <nc r="E28">
      <v>17792.7</v>
    </nc>
  </rcc>
  <rcc rId="14610" sId="6" numFmtId="4">
    <nc r="E29">
      <v>22417.5</v>
    </nc>
  </rcc>
  <rcc rId="14611" sId="6" numFmtId="4">
    <nc r="G27">
      <v>940.7</v>
    </nc>
  </rcc>
  <rcc rId="14612" sId="6" numFmtId="4">
    <nc r="G28">
      <v>1876.6</v>
    </nc>
  </rcc>
  <rcc rId="14613" sId="6" numFmtId="4">
    <nc r="G29">
      <v>1063.8</v>
    </nc>
  </rcc>
  <rcc rId="14614" sId="6" numFmtId="4">
    <nc r="I27">
      <v>4901</v>
    </nc>
  </rcc>
  <rcc rId="14615" sId="6" numFmtId="4">
    <nc r="I28">
      <v>4682</v>
    </nc>
  </rcc>
  <rcc rId="14616" sId="6" numFmtId="4">
    <nc r="I29">
      <v>0</v>
    </nc>
  </rcc>
  <rcc rId="14617" sId="6" numFmtId="4">
    <nc r="K27">
      <v>12281.8</v>
    </nc>
  </rcc>
  <rcc rId="14618" sId="6" numFmtId="4">
    <nc r="K28">
      <v>20354.900000000001</v>
    </nc>
  </rcc>
  <rcc rId="14619" sId="6" numFmtId="4">
    <nc r="K29">
      <v>0</v>
    </nc>
  </rcc>
  <rcc rId="14620" sId="6" numFmtId="4">
    <nc r="O27">
      <v>213.2</v>
    </nc>
  </rcc>
  <rcc rId="14621" sId="6" numFmtId="4">
    <nc r="O28">
      <v>37</v>
    </nc>
  </rcc>
  <rcc rId="14622" sId="6" numFmtId="4">
    <nc r="O29">
      <v>0</v>
    </nc>
  </rcc>
  <rcc rId="14623" sId="6" numFmtId="4">
    <nc r="S27">
      <v>13891.2</v>
    </nc>
  </rcc>
  <rcc rId="14624" sId="6" numFmtId="4">
    <nc r="S28">
      <v>13522</v>
    </nc>
  </rcc>
  <rcc rId="14625" sId="6" numFmtId="4">
    <nc r="S29">
      <v>7186.52</v>
    </nc>
  </rcc>
  <rcc rId="14626" sId="6" numFmtId="4">
    <nc r="W27">
      <v>7665.1</v>
    </nc>
  </rcc>
  <rcc rId="14627" sId="6" numFmtId="4">
    <nc r="W28">
      <v>7680.8</v>
    </nc>
  </rcc>
  <rcc rId="14628" sId="6" numFmtId="4">
    <nc r="W29">
      <v>12722.1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8292C3E7_2885_4AC8_8B2F_926BA0F6F21F_.wvu.PrintArea" hidden="1" oldHidden="1">
    <formula>'01_25'!$A$1:$X$44</formula>
  </rdn>
  <rdn rId="0" localSheetId="2" customView="1" name="Z_8292C3E7_2885_4AC8_8B2F_926BA0F6F21F_.wvu.PrintArea" hidden="1" oldHidden="1">
    <formula>'02_25'!$A$1:$V$41</formula>
  </rdn>
  <rdn rId="0" localSheetId="3" customView="1" name="Z_8292C3E7_2885_4AC8_8B2F_926BA0F6F21F_.wvu.PrintArea" hidden="1" oldHidden="1">
    <formula>'03_25'!$A$1:$Z$45</formula>
  </rdn>
  <rdn rId="0" localSheetId="4" customView="1" name="Z_8292C3E7_2885_4AC8_8B2F_926BA0F6F21F_.wvu.PrintArea" hidden="1" oldHidden="1">
    <formula>'04_25'!$A$1:$Z$43</formula>
  </rdn>
  <rdn rId="0" localSheetId="5" customView="1" name="Z_8292C3E7_2885_4AC8_8B2F_926BA0F6F21F_.wvu.PrintArea" hidden="1" oldHidden="1">
    <formula>'05_25'!$A$1:$Z$44</formula>
  </rdn>
  <rdn rId="0" localSheetId="6" customView="1" name="Z_8292C3E7_2885_4AC8_8B2F_926BA0F6F21F_.wvu.PrintArea" hidden="1" oldHidden="1">
    <formula>'06_25'!$A$1:$Z$44</formula>
  </rdn>
  <rdn rId="0" localSheetId="7" customView="1" name="Z_8292C3E7_2885_4AC8_8B2F_926BA0F6F21F_.wvu.PrintArea" hidden="1" oldHidden="1">
    <formula>'07_25'!$A$1:$Z$44</formula>
  </rdn>
  <rdn rId="0" localSheetId="8" customView="1" name="Z_8292C3E7_2885_4AC8_8B2F_926BA0F6F21F_.wvu.PrintArea" hidden="1" oldHidden="1">
    <formula>'08_25'!$A$1:$Z$44</formula>
  </rdn>
  <rdn rId="0" localSheetId="9" customView="1" name="Z_8292C3E7_2885_4AC8_8B2F_926BA0F6F21F_.wvu.PrintArea" hidden="1" oldHidden="1">
    <formula>'09_25'!$A$1:$Z$43</formula>
  </rdn>
  <rdn rId="0" localSheetId="10" customView="1" name="Z_8292C3E7_2885_4AC8_8B2F_926BA0F6F21F_.wvu.PrintArea" hidden="1" oldHidden="1">
    <formula>'10_25'!$A$1:$Z$44</formula>
  </rdn>
  <rdn rId="0" localSheetId="11" customView="1" name="Z_8292C3E7_2885_4AC8_8B2F_926BA0F6F21F_.wvu.PrintArea" hidden="1" oldHidden="1">
    <formula>'11_25'!$A$1:$Z$43</formula>
  </rdn>
  <rdn rId="0" localSheetId="12" customView="1" name="Z_8292C3E7_2885_4AC8_8B2F_926BA0F6F21F_.wvu.PrintArea" hidden="1" oldHidden="1">
    <formula>'12_25'!$A$1:$Z$44</formula>
  </rdn>
  <rcv guid="{8292C3E7-2885-4AC8-8B2F-926BA0F6F21F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53" sId="6" numFmtId="34">
    <nc r="AB28">
      <v>30</v>
    </nc>
  </rcc>
  <rcc rId="14654" sId="6" numFmtId="34">
    <nc r="AB29">
      <v>30</v>
    </nc>
  </rcc>
  <rcc rId="14655" sId="6">
    <nc r="AA28" t="inlineStr">
      <is>
        <t>Sonnig</t>
      </is>
    </nc>
  </rcc>
  <rcc rId="14656" sId="6">
    <nc r="AA29" t="inlineStr">
      <is>
        <t>Sonnig</t>
      </is>
    </nc>
  </rcc>
  <rcc rId="14657" sId="6">
    <nc r="AA31" t="inlineStr">
      <is>
        <t>wechselhaft</t>
      </is>
    </nc>
  </rcc>
  <rcc rId="14658" sId="6" numFmtId="34">
    <nc r="AB31">
      <v>27</v>
    </nc>
  </rcc>
  <rcc rId="14659" sId="6">
    <nc r="AA32" t="inlineStr">
      <is>
        <t>sonnig</t>
      </is>
    </nc>
  </rcc>
  <rcc rId="14660" sId="6" numFmtId="34">
    <nc r="AB32">
      <v>30</v>
    </nc>
  </rcc>
  <rcv guid="{8292C3E7-2885-4AC8-8B2F-926BA0F6F21F}" action="delete"/>
  <rdn rId="0" localSheetId="1" customView="1" name="Z_8292C3E7_2885_4AC8_8B2F_926BA0F6F21F_.wvu.PrintArea" hidden="1" oldHidden="1">
    <formula>'01_25'!$A$1:$X$44</formula>
    <oldFormula>'01_25'!$A$1:$X$44</oldFormula>
  </rdn>
  <rdn rId="0" localSheetId="2" customView="1" name="Z_8292C3E7_2885_4AC8_8B2F_926BA0F6F21F_.wvu.PrintArea" hidden="1" oldHidden="1">
    <formula>'02_25'!$A$1:$V$41</formula>
    <oldFormula>'02_25'!$A$1:$V$41</oldFormula>
  </rdn>
  <rdn rId="0" localSheetId="3" customView="1" name="Z_8292C3E7_2885_4AC8_8B2F_926BA0F6F21F_.wvu.PrintArea" hidden="1" oldHidden="1">
    <formula>'03_25'!$A$1:$Z$45</formula>
    <oldFormula>'03_25'!$A$1:$Z$45</oldFormula>
  </rdn>
  <rdn rId="0" localSheetId="4" customView="1" name="Z_8292C3E7_2885_4AC8_8B2F_926BA0F6F21F_.wvu.PrintArea" hidden="1" oldHidden="1">
    <formula>'04_25'!$A$1:$Z$43</formula>
    <oldFormula>'04_25'!$A$1:$Z$43</oldFormula>
  </rdn>
  <rdn rId="0" localSheetId="5" customView="1" name="Z_8292C3E7_2885_4AC8_8B2F_926BA0F6F21F_.wvu.PrintArea" hidden="1" oldHidden="1">
    <formula>'05_25'!$A$1:$Z$44</formula>
    <oldFormula>'05_25'!$A$1:$Z$44</oldFormula>
  </rdn>
  <rdn rId="0" localSheetId="6" customView="1" name="Z_8292C3E7_2885_4AC8_8B2F_926BA0F6F21F_.wvu.PrintArea" hidden="1" oldHidden="1">
    <formula>'06_25'!$A$1:$Z$44</formula>
    <oldFormula>'06_25'!$A$1:$Z$44</oldFormula>
  </rdn>
  <rdn rId="0" localSheetId="7" customView="1" name="Z_8292C3E7_2885_4AC8_8B2F_926BA0F6F21F_.wvu.PrintArea" hidden="1" oldHidden="1">
    <formula>'07_25'!$A$1:$Z$44</formula>
    <oldFormula>'07_25'!$A$1:$Z$44</oldFormula>
  </rdn>
  <rdn rId="0" localSheetId="8" customView="1" name="Z_8292C3E7_2885_4AC8_8B2F_926BA0F6F21F_.wvu.PrintArea" hidden="1" oldHidden="1">
    <formula>'08_25'!$A$1:$Z$44</formula>
    <oldFormula>'08_25'!$A$1:$Z$44</oldFormula>
  </rdn>
  <rdn rId="0" localSheetId="9" customView="1" name="Z_8292C3E7_2885_4AC8_8B2F_926BA0F6F21F_.wvu.PrintArea" hidden="1" oldHidden="1">
    <formula>'09_25'!$A$1:$Z$43</formula>
    <oldFormula>'09_25'!$A$1:$Z$43</oldFormula>
  </rdn>
  <rdn rId="0" localSheetId="10" customView="1" name="Z_8292C3E7_2885_4AC8_8B2F_926BA0F6F21F_.wvu.PrintArea" hidden="1" oldHidden="1">
    <formula>'10_25'!$A$1:$Z$44</formula>
    <oldFormula>'10_25'!$A$1:$Z$44</oldFormula>
  </rdn>
  <rdn rId="0" localSheetId="11" customView="1" name="Z_8292C3E7_2885_4AC8_8B2F_926BA0F6F21F_.wvu.PrintArea" hidden="1" oldHidden="1">
    <formula>'11_25'!$A$1:$Z$43</formula>
    <oldFormula>'11_25'!$A$1:$Z$43</oldFormula>
  </rdn>
  <rdn rId="0" localSheetId="12" customView="1" name="Z_8292C3E7_2885_4AC8_8B2F_926BA0F6F21F_.wvu.PrintArea" hidden="1" oldHidden="1">
    <formula>'12_25'!$A$1:$Z$44</formula>
    <oldFormula>'12_25'!$A$1:$Z$44</oldFormula>
  </rdn>
  <rcv guid="{8292C3E7-2885-4AC8-8B2F-926BA0F6F21F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5" sId="6" numFmtId="4">
    <nc r="P32">
      <v>9885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98" sId="6">
    <oc r="P46" t="inlineStr">
      <is>
        <t>ok / 18.06 / js</t>
      </is>
    </oc>
    <nc r="P46" t="inlineStr">
      <is>
        <t>ok / 24.06 / js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99" sId="6" numFmtId="4">
    <nc r="O31">
      <v>720.8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12" sId="6" numFmtId="4">
    <nc r="W31">
      <v>2002.6</v>
    </nc>
  </rcc>
  <rcc rId="14713" sId="6" numFmtId="4">
    <nc r="K31">
      <v>615</v>
    </nc>
  </rcc>
  <rcc rId="14714" sId="6" numFmtId="4">
    <nc r="G31">
      <v>785.4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15" sId="6" numFmtId="4">
    <nc r="E31">
      <v>5890.5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16" sId="6" numFmtId="4">
    <nc r="C31">
      <v>5787.5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17" sId="6" numFmtId="4">
    <nc r="I31">
      <v>0</v>
    </nc>
  </rcc>
  <rcc rId="14718" sId="6" numFmtId="4">
    <nc r="I32">
      <v>2314.5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19" sId="6" numFmtId="4">
    <nc r="O32">
      <v>109.7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0" sId="6" numFmtId="4">
    <nc r="K32">
      <v>4584.5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1" sId="6" numFmtId="4">
    <nc r="W32">
      <v>4615.8999999999996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2" sId="6" numFmtId="4">
    <nc r="G32">
      <v>789.6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3" sId="6" numFmtId="4">
    <nc r="C32">
      <v>1623.3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4" sId="6" numFmtId="4">
    <nc r="E32">
      <v>15600.4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5" sId="6" numFmtId="4">
    <oc r="K32">
      <v>4584.5</v>
    </oc>
    <nc r="K32">
      <v>2270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6" sId="6" numFmtId="4">
    <nc r="W33">
      <v>6300.19</v>
    </nc>
  </rcc>
  <rcc rId="14727" sId="6" numFmtId="4">
    <nc r="O33">
      <v>6177.4</v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8" sId="6" numFmtId="4">
    <nc r="I33">
      <v>-2314.5</v>
    </nc>
  </rcc>
  <rcc rId="14729" sId="6" numFmtId="4">
    <nc r="K33">
      <v>-1211.5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30" sId="6" numFmtId="4">
    <nc r="C33">
      <v>1631.3</v>
    </nc>
  </rcc>
  <rcc rId="14731" sId="6" numFmtId="4">
    <nc r="G33">
      <v>884.5</v>
    </nc>
  </rcc>
  <rcc rId="14732" sId="6" numFmtId="4">
    <nc r="E33">
      <v>16741.2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33" sId="6" numFmtId="4">
    <nc r="S31">
      <v>8579.6</v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34" sId="6" numFmtId="4">
    <nc r="S32">
      <v>9733.73</v>
    </nc>
  </rcc>
  <rcc rId="14735" sId="6" numFmtId="4">
    <nc r="S33">
      <v>10479.58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36" sId="6">
    <nc r="AA33" t="inlineStr">
      <is>
        <t>sonnig</t>
      </is>
    </nc>
  </rcc>
  <rcc rId="14737" sId="6" numFmtId="34">
    <nc r="AB33">
      <v>33</v>
    </nc>
  </rcc>
  <rcc rId="14738" sId="6">
    <nc r="AA34" t="inlineStr">
      <is>
        <t>bewölkt, gewitter</t>
      </is>
    </nc>
  </rcc>
  <rcc rId="14739" sId="6" numFmtId="34">
    <nc r="AB34">
      <v>30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40" sId="6" numFmtId="4">
    <oc r="E27">
      <v>15245.3</v>
    </oc>
    <nc r="E27">
      <v>15254.3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3" sId="6" numFmtId="4">
    <nc r="S34">
      <v>10742.82</v>
    </nc>
  </rcc>
  <rcc rId="14754" sId="6" numFmtId="4">
    <nc r="K34">
      <v>5955.5</v>
    </nc>
  </rcc>
  <rcc rId="14755" sId="6" numFmtId="4">
    <nc r="O34">
      <v>1217.5</v>
    </nc>
  </rcc>
  <rcc rId="14756" sId="6" numFmtId="4">
    <nc r="W34">
      <v>152.1</v>
    </nc>
  </rcc>
  <rcc rId="14757" sId="6" numFmtId="4">
    <nc r="G34">
      <v>711.7</v>
    </nc>
  </rcc>
  <rcc rId="14758" sId="6" numFmtId="4">
    <nc r="C34">
      <v>5192.5</v>
    </nc>
  </rcc>
  <rcc rId="14759" sId="6" numFmtId="4">
    <nc r="E34">
      <v>7228.9</v>
    </nc>
  </rcc>
  <rcc rId="14760" sId="6">
    <nc r="AA35" t="inlineStr">
      <is>
        <t>sonnig</t>
      </is>
    </nc>
  </rcc>
  <rcc rId="14761" sId="6" numFmtId="34">
    <nc r="AB35">
      <v>32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74" sId="6" numFmtId="4">
    <nc r="P33">
      <v>2669</v>
    </nc>
  </rcc>
  <rcc rId="14775" sId="6" numFmtId="4">
    <nc r="P34">
      <v>4979</v>
    </nc>
  </rcc>
  <rcc rId="14776" sId="6" numFmtId="4">
    <nc r="P36">
      <v>0</v>
    </nc>
  </rcc>
  <rcc rId="14777" sId="6" numFmtId="4">
    <nc r="P37">
      <v>0</v>
    </nc>
  </rcc>
  <rcc rId="14778" sId="6" numFmtId="4">
    <nc r="P39">
      <v>0</v>
    </nc>
  </rcc>
  <rcc rId="14779" sId="6" numFmtId="4">
    <nc r="P35">
      <v>1784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2" sId="6">
    <oc r="P46" t="inlineStr">
      <is>
        <t>ok / 24.06 / js</t>
      </is>
    </oc>
    <nc r="P46" t="inlineStr">
      <is>
        <t>ok / 28.06 / js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3" sId="6" numFmtId="4">
    <oc r="P39">
      <v>0</v>
    </oc>
    <nc r="P39">
      <v>634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5" sId="6" numFmtId="4">
    <nc r="W35">
      <v>3476.3</v>
    </nc>
  </rcc>
  <rcc rId="14796" sId="6" numFmtId="4">
    <nc r="O35">
      <v>220</v>
    </nc>
  </rcc>
  <rcc rId="14797" sId="6" numFmtId="4">
    <nc r="K35">
      <v>18338.3</v>
    </nc>
  </rcc>
  <rcc rId="14798" sId="6" numFmtId="4">
    <nc r="G35">
      <v>1721.8</v>
    </nc>
  </rcc>
  <rcc rId="14799" sId="6" numFmtId="4">
    <nc r="E35">
      <v>18176</v>
    </nc>
  </rcc>
  <rcc rId="14800" sId="6" numFmtId="4">
    <nc r="C35">
      <v>1865.8</v>
    </nc>
  </rcc>
  <rcc rId="14801" sId="6" numFmtId="4">
    <nc r="I35">
      <v>0</v>
    </nc>
  </rcc>
  <rcc rId="14802" sId="6" numFmtId="4">
    <nc r="I34">
      <v>0</v>
    </nc>
  </rcc>
  <rcc rId="14803" sId="6" numFmtId="4">
    <nc r="S35">
      <v>9984.27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16" sId="6">
    <nc r="AA36" t="inlineStr">
      <is>
        <t>sonnig</t>
      </is>
    </nc>
  </rcc>
  <rcc rId="14817" sId="6" numFmtId="34">
    <nc r="AB36">
      <v>34</v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18" sId="6" numFmtId="4">
    <nc r="I36">
      <v>6636</v>
    </nc>
  </rcc>
  <rcc rId="14819" sId="6" numFmtId="4">
    <nc r="K36">
      <v>24050.799999999999</v>
    </nc>
  </rcc>
  <rcc rId="14820" sId="6" numFmtId="4">
    <nc r="C36">
      <v>1775.2</v>
    </nc>
  </rcc>
  <rcc rId="14821" sId="6" numFmtId="4">
    <nc r="G36">
      <v>1416.7</v>
    </nc>
  </rcc>
  <rcc rId="14822" sId="6" numFmtId="4">
    <nc r="E36">
      <v>20458</v>
    </nc>
  </rcc>
  <rcc rId="14823" sId="6" numFmtId="4">
    <nc r="O36">
      <v>0</v>
    </nc>
  </rcc>
  <rcc rId="14824" sId="6" numFmtId="4">
    <nc r="W36">
      <v>8439.7999999999993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09" sId="6" numFmtId="4">
    <nc r="W37">
      <v>15671.2</v>
    </nc>
  </rcc>
  <rcc rId="14910" sId="6" numFmtId="4">
    <nc r="E37">
      <v>22042.1</v>
    </nc>
  </rcc>
  <rcc rId="14911" sId="6" numFmtId="4">
    <nc r="G37">
      <v>1275.5</v>
    </nc>
  </rcc>
  <rcc rId="14912" sId="6" numFmtId="4">
    <nc r="I37">
      <v>0</v>
    </nc>
  </rcc>
  <rcc rId="14913" sId="6" numFmtId="4">
    <nc r="K37">
      <v>7157.6</v>
    </nc>
  </rcc>
  <rcc rId="14914" sId="6" numFmtId="4">
    <nc r="O37">
      <v>0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15" sId="6" numFmtId="4">
    <nc r="C37">
      <v>1843.6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16" sId="6" numFmtId="4">
    <nc r="S37">
      <v>7351.18</v>
    </nc>
  </rcc>
  <rcc rId="14917" sId="6">
    <nc r="W46" t="inlineStr">
      <is>
        <t>ok 29.06</t>
      </is>
    </nc>
  </rcc>
  <rcc rId="14918" sId="6">
    <nc r="O46" t="inlineStr">
      <is>
        <t>ok 29.06</t>
      </is>
    </nc>
  </rcc>
  <rcc rId="14919" sId="6">
    <nc r="G46" t="inlineStr">
      <is>
        <t>ok 29.06</t>
      </is>
    </nc>
  </rcc>
  <rcc rId="14920" sId="6">
    <nc r="E46" t="inlineStr">
      <is>
        <t>ok 29.06</t>
      </is>
    </nc>
  </rcc>
  <rcc rId="14921" sId="6">
    <nc r="C46" t="inlineStr">
      <is>
        <t>ok 29.06</t>
      </is>
    </nc>
  </rcc>
  <rcc rId="14922" sId="6" numFmtId="4">
    <oc r="I37">
      <v>0</v>
    </oc>
    <nc r="I37">
      <v>600</v>
    </nc>
  </rcc>
  <rcc rId="14923" sId="6">
    <nc r="I46" t="inlineStr">
      <is>
        <t>ok 29.06</t>
      </is>
    </nc>
  </rcc>
  <rcc rId="14924" sId="6">
    <nc r="K48">
      <v>218557</v>
    </nc>
  </rcc>
  <rcc rId="14925" sId="6" numFmtId="4">
    <oc r="K37">
      <v>7157.6</v>
    </oc>
    <nc r="K37">
      <v>6557.6</v>
    </nc>
  </rcc>
  <rcc rId="14926" sId="6" numFmtId="4">
    <oc r="I33">
      <v>-2314.5</v>
    </oc>
    <nc r="I33">
      <v>0</v>
    </nc>
  </rcc>
  <rcc rId="14927" sId="6" numFmtId="4">
    <oc r="O33">
      <v>6177.4</v>
    </oc>
    <nc r="O33">
      <v>3862.9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28" sId="6">
    <oc r="P46" t="inlineStr">
      <is>
        <t>ok / 28.06 / js</t>
      </is>
    </oc>
    <nc r="P46" t="inlineStr">
      <is>
        <t>ok / 01.07 / js</t>
      </is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ABB3D2C-D522-4FBD-AE15-22B2AD8A1F24}" action="delete"/>
  <rdn rId="0" localSheetId="1" customView="1" name="Z_0ABB3D2C_D522_4FBD_AE15_22B2AD8A1F24_.wvu.PrintArea" hidden="1" oldHidden="1">
    <formula>'01_25'!$A$1:$X$44</formula>
    <oldFormula>'01_25'!$A$1:$X$44</oldFormula>
  </rdn>
  <rdn rId="0" localSheetId="2" customView="1" name="Z_0ABB3D2C_D522_4FBD_AE15_22B2AD8A1F24_.wvu.PrintArea" hidden="1" oldHidden="1">
    <formula>'02_25'!$A$1:$V$41</formula>
    <oldFormula>'02_25'!$A$1:$V$41</oldFormula>
  </rdn>
  <rdn rId="0" localSheetId="3" customView="1" name="Z_0ABB3D2C_D522_4FBD_AE15_22B2AD8A1F24_.wvu.PrintArea" hidden="1" oldHidden="1">
    <formula>'03_25'!$A$1:$Z$45</formula>
    <oldFormula>'03_25'!$A$1:$Z$45</oldFormula>
  </rdn>
  <rdn rId="0" localSheetId="4" customView="1" name="Z_0ABB3D2C_D522_4FBD_AE15_22B2AD8A1F24_.wvu.PrintArea" hidden="1" oldHidden="1">
    <formula>'04_25'!$A$1:$Z$43</formula>
    <oldFormula>'04_25'!$A$1:$Z$43</oldFormula>
  </rdn>
  <rdn rId="0" localSheetId="5" customView="1" name="Z_0ABB3D2C_D522_4FBD_AE15_22B2AD8A1F24_.wvu.PrintArea" hidden="1" oldHidden="1">
    <formula>'05_25'!$A$1:$Z$44</formula>
    <oldFormula>'05_25'!$A$1:$Z$44</oldFormula>
  </rdn>
  <rdn rId="0" localSheetId="6" customView="1" name="Z_0ABB3D2C_D522_4FBD_AE15_22B2AD8A1F24_.wvu.PrintArea" hidden="1" oldHidden="1">
    <formula>'06_25'!$A$1:$Z$44</formula>
    <oldFormula>'06_25'!$A$1:$Z$44</oldFormula>
  </rdn>
  <rdn rId="0" localSheetId="7" customView="1" name="Z_0ABB3D2C_D522_4FBD_AE15_22B2AD8A1F24_.wvu.PrintArea" hidden="1" oldHidden="1">
    <formula>'07_25'!$A$1:$Z$44</formula>
    <oldFormula>'07_25'!$A$1:$Z$44</oldFormula>
  </rdn>
  <rdn rId="0" localSheetId="8" customView="1" name="Z_0ABB3D2C_D522_4FBD_AE15_22B2AD8A1F24_.wvu.PrintArea" hidden="1" oldHidden="1">
    <formula>'08_25'!$A$1:$Z$44</formula>
    <oldFormula>'08_25'!$A$1:$Z$44</oldFormula>
  </rdn>
  <rdn rId="0" localSheetId="9" customView="1" name="Z_0ABB3D2C_D522_4FBD_AE15_22B2AD8A1F24_.wvu.PrintArea" hidden="1" oldHidden="1">
    <formula>'09_25'!$A$1:$Z$43</formula>
    <oldFormula>'09_25'!$A$1:$Z$43</oldFormula>
  </rdn>
  <rdn rId="0" localSheetId="10" customView="1" name="Z_0ABB3D2C_D522_4FBD_AE15_22B2AD8A1F24_.wvu.PrintArea" hidden="1" oldHidden="1">
    <formula>'10_25'!$A$1:$Z$44</formula>
    <oldFormula>'10_25'!$A$1:$Z$44</oldFormula>
  </rdn>
  <rdn rId="0" localSheetId="11" customView="1" name="Z_0ABB3D2C_D522_4FBD_AE15_22B2AD8A1F24_.wvu.PrintArea" hidden="1" oldHidden="1">
    <formula>'11_25'!$A$1:$Z$43</formula>
    <oldFormula>'11_25'!$A$1:$Z$43</oldFormula>
  </rdn>
  <rdn rId="0" localSheetId="12" customView="1" name="Z_0ABB3D2C_D522_4FBD_AE15_22B2AD8A1F24_.wvu.PrintArea" hidden="1" oldHidden="1">
    <formula>'12_25'!$A$1:$Z$44</formula>
    <oldFormula>'12_25'!$A$1:$Z$44</oldFormula>
  </rdn>
  <rcv guid="{0ABB3D2C-D522-4FBD-AE15-22B2AD8A1F24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53" sId="6" numFmtId="4">
    <nc r="W39">
      <v>4088.2</v>
    </nc>
  </rcc>
  <rcc rId="14954" sId="6" numFmtId="4">
    <nc r="G39">
      <v>1315.7</v>
    </nc>
  </rcc>
  <rcc rId="14955" sId="6" numFmtId="4">
    <nc r="I39">
      <v>0</v>
    </nc>
  </rcc>
  <rcc rId="14956" sId="6" numFmtId="4">
    <nc r="C39">
      <v>3149.8</v>
    </nc>
  </rcc>
  <rcc rId="14957" sId="6" numFmtId="4">
    <nc r="E39">
      <v>13601</v>
    </nc>
  </rcc>
  <rcc rId="14958" sId="6">
    <nc r="AA37" t="inlineStr">
      <is>
        <t>sonnig</t>
      </is>
    </nc>
  </rcc>
  <rcc rId="14959" sId="6" numFmtId="34">
    <nc r="AB37">
      <v>30</v>
    </nc>
  </rcc>
  <rcc rId="14960" sId="6" numFmtId="34">
    <nc r="AB39">
      <v>33</v>
    </nc>
  </rcc>
  <rcc rId="14961" sId="6">
    <nc r="AA39" t="inlineStr">
      <is>
        <t>sonnig</t>
      </is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74" sId="6">
    <oc r="W46" t="inlineStr">
      <is>
        <t>ok 29.06</t>
      </is>
    </oc>
    <nc r="W46"/>
  </rcc>
  <rfmt sheetId="6" sqref="W46">
    <dxf>
      <fill>
        <patternFill patternType="solid">
          <bgColor rgb="FF92D050"/>
        </patternFill>
      </fill>
    </dxf>
  </rfmt>
  <rcc rId="14975" sId="6" numFmtId="4">
    <nc r="O39">
      <v>0</v>
    </nc>
  </rcc>
  <rcc rId="14976" sId="6">
    <oc r="O46" t="inlineStr">
      <is>
        <t>ok 29.06</t>
      </is>
    </oc>
    <nc r="O46"/>
  </rcc>
  <rcc rId="14977" sId="6">
    <oc r="P46" t="inlineStr">
      <is>
        <t>ok / 01.07 / js</t>
      </is>
    </oc>
    <nc r="P46"/>
  </rcc>
  <rfmt sheetId="6" sqref="P46">
    <dxf>
      <fill>
        <patternFill patternType="solid">
          <bgColor rgb="FF92D050"/>
        </patternFill>
      </fill>
    </dxf>
  </rfmt>
  <rfmt sheetId="6" sqref="O46">
    <dxf>
      <fill>
        <patternFill patternType="solid">
          <bgColor rgb="FF92D050"/>
        </patternFill>
      </fill>
    </dxf>
  </rfmt>
  <rcc rId="14978" sId="6">
    <oc r="I46" t="inlineStr">
      <is>
        <t>ok 29.06</t>
      </is>
    </oc>
    <nc r="I46"/>
  </rcc>
  <rfmt sheetId="6" sqref="I46">
    <dxf>
      <fill>
        <patternFill patternType="solid">
          <bgColor rgb="FF92D050"/>
        </patternFill>
      </fill>
    </dxf>
  </rfmt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79" sId="6">
    <oc r="G46" t="inlineStr">
      <is>
        <t>ok 29.06</t>
      </is>
    </oc>
    <nc r="G46"/>
  </rcc>
  <rfmt sheetId="6" sqref="G46">
    <dxf>
      <fill>
        <patternFill patternType="solid">
          <bgColor rgb="FF92D050"/>
        </patternFill>
      </fill>
    </dxf>
  </rfmt>
  <rcc rId="14980" sId="6">
    <oc r="E46" t="inlineStr">
      <is>
        <t>ok 29.06</t>
      </is>
    </oc>
    <nc r="E46"/>
  </rcc>
  <rfmt sheetId="6" sqref="E46">
    <dxf>
      <fill>
        <patternFill patternType="solid">
          <bgColor rgb="FF92D050"/>
        </patternFill>
      </fill>
    </dxf>
  </rfmt>
  <rcc rId="14981" sId="6">
    <oc r="C46" t="inlineStr">
      <is>
        <t>ok 29.06</t>
      </is>
    </oc>
    <nc r="C46"/>
  </rcc>
  <rfmt sheetId="6" sqref="C46">
    <dxf>
      <fill>
        <patternFill patternType="solid">
          <bgColor rgb="FF92D050"/>
        </patternFill>
      </fill>
    </dxf>
  </rfmt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82" sId="6">
    <oc r="K48">
      <v>218557</v>
    </oc>
    <nc r="K48"/>
  </rcc>
  <rcc rId="14983" sId="6" numFmtId="4">
    <nc r="K39">
      <v>0</v>
    </nc>
  </rcc>
  <rfmt sheetId="6" sqref="K46">
    <dxf>
      <fill>
        <patternFill patternType="solid">
          <bgColor rgb="FF92D050"/>
        </patternFill>
      </fill>
    </dxf>
  </rfmt>
  <rcc rId="14984" sId="6" numFmtId="4">
    <nc r="S39">
      <v>7751.14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85" sId="6" numFmtId="4">
    <oc r="S11">
      <v>10314.64</v>
    </oc>
    <nc r="S11">
      <v>9998.0400000000009</v>
    </nc>
  </rcc>
  <rcc rId="14986" sId="6" numFmtId="4">
    <oc r="S10">
      <v>9746.94</v>
    </oc>
    <nc r="S10">
      <v>9616.94</v>
    </nc>
  </rcc>
  <rcc rId="14987" sId="6" numFmtId="4">
    <oc r="S18">
      <v>12774.66</v>
    </oc>
    <nc r="S18">
      <v>12776.66</v>
    </nc>
  </rcc>
  <rcc rId="14988" sId="6" numFmtId="4">
    <oc r="S19">
      <v>12475.4</v>
    </oc>
    <nc r="S19">
      <v>12435.4</v>
    </nc>
  </rcc>
  <rcc rId="14989" sId="6" numFmtId="4">
    <oc r="S20">
      <v>13362.25</v>
    </oc>
    <nc r="S20">
      <v>12862.25</v>
    </nc>
  </rcc>
  <rcc rId="14990" sId="6" numFmtId="4">
    <oc r="S36">
      <v>12926.12</v>
    </oc>
    <nc r="S36">
      <v>12846.12</v>
    </nc>
  </rcc>
  <rfmt sheetId="6" sqref="S46">
    <dxf>
      <fill>
        <patternFill patternType="solid">
          <bgColor rgb="FF92D050"/>
        </patternFill>
      </fill>
    </dxf>
  </rfmt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H46:X46">
    <dxf>
      <fill>
        <patternFill patternType="none">
          <bgColor auto="1"/>
        </patternFill>
      </fill>
    </dxf>
  </rfmt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48" sId="7" numFmtId="4">
    <nc r="K5">
      <v>13955.9</v>
    </nc>
  </rcc>
  <rcc rId="15249" sId="7" numFmtId="4">
    <nc r="W5">
      <v>4930.1000000000004</v>
    </nc>
  </rcc>
  <rcc rId="15250" sId="7">
    <nc r="AA5" t="inlineStr">
      <is>
        <t>sonnig</t>
      </is>
    </nc>
  </rcc>
  <rcc rId="15251" sId="7" numFmtId="4">
    <nc r="O5">
      <v>853.6</v>
    </nc>
  </rcc>
  <rcc rId="15252" sId="7" numFmtId="4">
    <nc r="G5">
      <v>1055.5999999999999</v>
    </nc>
  </rcc>
  <rcc rId="15253" sId="7" numFmtId="4">
    <nc r="E5">
      <v>16725.7</v>
    </nc>
  </rcc>
  <rcc rId="15254" sId="7" numFmtId="4">
    <nc r="C5">
      <v>770.4</v>
    </nc>
  </rcc>
  <rcc rId="15255" sId="7" numFmtId="4">
    <nc r="I5">
      <v>0</v>
    </nc>
  </rcc>
  <rcc rId="15256" sId="7">
    <nc r="AF5">
      <f>SUM(C5+E5+G5+I5+K5+O5+W5)</f>
    </nc>
  </rcc>
  <rcc rId="15257" sId="7">
    <nc r="AF6">
      <f>SUM(C6+E6+G6+I6+K6+O6+W6)</f>
    </nc>
  </rcc>
  <rcc rId="15258" sId="7">
    <nc r="AF7">
      <f>SUM(C7+E7+G7+I7+K7+O7+W7)</f>
    </nc>
  </rcc>
  <rcc rId="15259" sId="7">
    <nc r="AF8">
      <f>SUM(C8+E8+G8+I8+K8+O8+W8)</f>
    </nc>
  </rcc>
  <rcc rId="15260" sId="7">
    <nc r="AF9">
      <f>SUM(C9+E9+G9+I9+K9+O9+W9)</f>
    </nc>
  </rcc>
  <rcc rId="15261" sId="7">
    <nc r="AF10">
      <f>SUM(C10+E10+G10+I10+K10+O10+W10)</f>
    </nc>
  </rcc>
  <rcc rId="15262" sId="7">
    <nc r="AF11">
      <f>SUM(C11+E11+G11+I11+K11+O11+W11)</f>
    </nc>
  </rcc>
  <rcc rId="15263" sId="7">
    <nc r="AF12">
      <f>SUM(C12+E12+G12+I12+K12+O12+W12)</f>
    </nc>
  </rcc>
  <rcc rId="15264" sId="7">
    <nc r="AF13">
      <f>SUM(C13+E13+G13+I13+K13+O13+W13)</f>
    </nc>
  </rcc>
  <rcc rId="15265" sId="7">
    <nc r="AF14">
      <f>SUM(C14+E14+G14+I14+K14+O14+W14)</f>
    </nc>
  </rcc>
  <rcc rId="15266" sId="7">
    <nc r="AF15">
      <f>SUM(C15+E15+G15+I15+K15+O15+W15)</f>
    </nc>
  </rcc>
  <rcc rId="15267" sId="7">
    <nc r="AF16">
      <f>SUM(C16+E16+G16+I16+K16+O16+W16)</f>
    </nc>
  </rcc>
  <rcc rId="15268" sId="7">
    <nc r="AF17">
      <f>SUM(C17+E17+G17+I17+K17+O17+W17)</f>
    </nc>
  </rcc>
  <rcc rId="15269" sId="7">
    <nc r="AF18">
      <f>SUM(C18+E18+G18+I18+K18+O18+W18)</f>
    </nc>
  </rcc>
  <rcc rId="15270" sId="7">
    <nc r="AF19">
      <f>SUM(C19+E19+G19+I19+K19+O19+W19)</f>
    </nc>
  </rcc>
  <rcc rId="15271" sId="7">
    <nc r="AF20">
      <f>SUM(C20+E20+G20+I20+K20+O20+W20)</f>
    </nc>
  </rcc>
  <rcc rId="15272" sId="7">
    <nc r="AF21">
      <f>SUM(C21+E21+G21+I21+K21+O21+W21)</f>
    </nc>
  </rcc>
  <rcc rId="15273" sId="7">
    <nc r="AF22">
      <f>SUM(C22+E22+G22+I22+K22+O22+W22)</f>
    </nc>
  </rcc>
  <rcc rId="15274" sId="7">
    <nc r="AF23">
      <f>SUM(C23+E23+G23+I23+K23+O23+W23)</f>
    </nc>
  </rcc>
  <rcc rId="15275" sId="7">
    <nc r="AF24">
      <f>SUM(C24+E24+G24+I24+K24+O24+W24)</f>
    </nc>
  </rcc>
  <rcc rId="15276" sId="7">
    <nc r="AF25">
      <f>SUM(C25+E25+G25+I25+K25+O25+W25)</f>
    </nc>
  </rcc>
  <rcc rId="15277" sId="7">
    <nc r="AF26">
      <f>SUM(C26+E26+G26+I26+K26+O26+W26)</f>
    </nc>
  </rcc>
  <rcc rId="15278" sId="7">
    <nc r="AF27">
      <f>SUM(C27+E27+G27+I27+K27+O27+W27)</f>
    </nc>
  </rcc>
  <rcc rId="15279" sId="7">
    <nc r="AF28">
      <f>SUM(C28+E28+G28+I28+K28+O28+W28)</f>
    </nc>
  </rcc>
  <rcc rId="15280" sId="7">
    <nc r="AF29">
      <f>SUM(C29+E29+G29+I29+K29+O29+W29)</f>
    </nc>
  </rcc>
  <rcc rId="15281" sId="7">
    <nc r="AF30">
      <f>SUM(C30+E30+G30+I30+K30+O30+W30)</f>
    </nc>
  </rcc>
  <rcc rId="15282" sId="7">
    <nc r="AF31">
      <f>SUM(C31+E31+G31+I31+K31+O31+W31)</f>
    </nc>
  </rcc>
  <rcc rId="15283" sId="7">
    <nc r="AF32">
      <f>SUM(C32+E32+G32+I32+K32+O32+W32)</f>
    </nc>
  </rcc>
  <rcc rId="15284" sId="7">
    <nc r="AF33">
      <f>SUM(C33+E33+G33+I33+K33+O33+W33)</f>
    </nc>
  </rcc>
  <rcc rId="15285" sId="7">
    <nc r="AF34">
      <f>SUM(C34+E34+G34+I34+K34+O34+W34)</f>
    </nc>
  </rcc>
  <rcc rId="15286" sId="7">
    <nc r="AF35">
      <f>SUM(C35+E35+G35+I35+K35+O35+W35)</f>
    </nc>
  </rcc>
  <rcc rId="15287" sId="7">
    <nc r="AF36">
      <f>SUM(C36+E36+G36+I36+K36+O36+W36)</f>
    </nc>
  </rcc>
  <rcc rId="15288" sId="7">
    <nc r="AF37">
      <f>SUM(C37+E37+G37+I37+K37+O37+W37)</f>
    </nc>
  </rcc>
  <rcc rId="15289" sId="7">
    <nc r="AF38">
      <f>SUM(C38+E38+G38+I38+K38+O38+W38)</f>
    </nc>
  </rcc>
  <rcc rId="15290" sId="7">
    <nc r="AF39">
      <f>SUM(C39+E39+G39+I39+K39+O39+W39)</f>
    </nc>
  </rcc>
  <rcc rId="15291" sId="7">
    <nc r="AF40">
      <f>SUM(C40+E40+G40+I40+K40+O40+W40)</f>
    </nc>
  </rcc>
  <rcc rId="15292" sId="7" odxf="1" dxf="1">
    <nc r="AF41">
      <f>SUM(C41+E41+G41+I41+K41+O41+W41)</f>
    </nc>
    <odxf>
      <numFmt numFmtId="0" formatCode="General"/>
    </odxf>
    <ndxf>
      <numFmt numFmtId="4" formatCode="#,##0.00"/>
    </ndxf>
  </rcc>
  <rcc rId="15293" sId="7" numFmtId="4">
    <nc r="S5">
      <v>9575.42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06" sId="7" numFmtId="34">
    <nc r="AB5">
      <v>32</v>
    </nc>
  </rcc>
  <rcc rId="15307" sId="7">
    <nc r="AA6" t="inlineStr">
      <is>
        <t>sonnig</t>
      </is>
    </nc>
  </rcc>
  <rcc rId="15308" sId="7" numFmtId="34">
    <nc r="AB6">
      <v>32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09" sId="7" numFmtId="4">
    <nc r="P6">
      <v>7844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22" sId="7" numFmtId="4">
    <nc r="O6">
      <v>409</v>
    </nc>
  </rcc>
  <rcc rId="15323" sId="7" numFmtId="4">
    <nc r="W6">
      <v>6046.7</v>
    </nc>
  </rcc>
  <rcc rId="15324" sId="7" numFmtId="4">
    <nc r="C6">
      <v>2722.8</v>
    </nc>
  </rcc>
  <rcc rId="15325" sId="7" numFmtId="4">
    <nc r="E6">
      <v>15396.65</v>
    </nc>
  </rcc>
  <rcc rId="15326" sId="7" numFmtId="4">
    <nc r="G6">
      <v>916.2</v>
    </nc>
  </rcc>
  <rcc rId="15327" sId="7" numFmtId="4">
    <nc r="I6">
      <v>0</v>
    </nc>
  </rcc>
  <rcc rId="15328" sId="7" numFmtId="4">
    <nc r="K6">
      <v>0</v>
    </nc>
  </rcc>
  <rcc rId="15329" sId="7" numFmtId="4">
    <nc r="S6">
      <v>4393.8599999999997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42" sId="7">
    <nc r="AA7" t="inlineStr">
      <is>
        <t>sonnig</t>
      </is>
    </nc>
  </rcc>
  <rcc rId="15343" sId="7" numFmtId="34">
    <nc r="AB7">
      <v>32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44" sId="7" numFmtId="4">
    <nc r="P7">
      <v>8590.4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57" sId="7">
    <nc r="AA8" t="inlineStr">
      <is>
        <t>bewölkt</t>
      </is>
    </nc>
  </rcc>
  <rcc rId="15358" sId="7" numFmtId="34">
    <nc r="AB8">
      <v>25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71" sId="7" numFmtId="4">
    <nc r="W7">
      <v>2465.8000000000002</v>
    </nc>
  </rcc>
  <rcc rId="15372" sId="7" numFmtId="4">
    <nc r="K7">
      <v>610</v>
    </nc>
  </rcc>
  <rcc rId="15373" sId="7" numFmtId="4">
    <nc r="O7">
      <v>879.2</v>
    </nc>
  </rcc>
  <rcc rId="15374" sId="7" numFmtId="4">
    <nc r="I7">
      <v>0</v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75" sId="7" numFmtId="4">
    <nc r="E7">
      <v>15906.5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76" sId="7" numFmtId="4">
    <nc r="C7">
      <v>1660.8</v>
    </nc>
  </rcc>
  <rcc rId="15377" sId="7" numFmtId="4">
    <nc r="G7">
      <v>888.5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78" sId="7" numFmtId="4">
    <nc r="S7">
      <v>14084.87</v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79" sId="7" numFmtId="4">
    <nc r="P8">
      <v>7532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92" sId="7">
    <nc r="AA9" t="inlineStr">
      <is>
        <t>sonnig</t>
      </is>
    </nc>
  </rcc>
  <rcc rId="15393" sId="7" numFmtId="34">
    <nc r="AB9">
      <v>27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06" sId="7" numFmtId="4">
    <nc r="S8">
      <v>11402.6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07" sId="7" numFmtId="4">
    <nc r="O8">
      <v>41.8</v>
    </nc>
  </rcc>
  <rcc rId="15408" sId="7" numFmtId="4">
    <nc r="K8">
      <v>20388</v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39" sId="7">
    <nc r="AA10" t="inlineStr">
      <is>
        <t>bewölkt</t>
      </is>
    </nc>
  </rcc>
  <rcc rId="15440" sId="7" numFmtId="34">
    <nc r="AB10">
      <v>23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87" sId="7" numFmtId="4">
    <nc r="P12">
      <v>5726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00" sId="7" numFmtId="4">
    <nc r="O12">
      <v>618.5</v>
    </nc>
  </rcc>
  <rcc rId="15501" sId="7" numFmtId="4">
    <nc r="G12">
      <v>37.700000000000003</v>
    </nc>
  </rcc>
  <rcc rId="15502" sId="7" numFmtId="4">
    <nc r="C12">
      <v>11174.4</v>
    </nc>
  </rcc>
  <rcc rId="15503" sId="7" numFmtId="4">
    <nc r="E12">
      <v>329</v>
    </nc>
  </rcc>
  <rcc rId="15504" sId="7" numFmtId="4">
    <nc r="I12">
      <v>0</v>
    </nc>
  </rcc>
  <rcc rId="15505" sId="7" numFmtId="4">
    <nc r="K12">
      <v>0</v>
    </nc>
  </rcc>
  <rcc rId="15506" sId="7" numFmtId="4">
    <nc r="W12">
      <v>0</v>
    </nc>
  </rcc>
  <rcc rId="15507" sId="7" numFmtId="4">
    <nc r="S12">
      <v>11480.92</v>
    </nc>
  </rcc>
  <rcc rId="15508" sId="7">
    <nc r="AA13" t="inlineStr">
      <is>
        <t>wechselhaft</t>
      </is>
    </nc>
  </rcc>
  <rcc rId="15509" sId="7" numFmtId="34">
    <nc r="AB13">
      <v>20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22" sId="7" numFmtId="4">
    <nc r="P10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35" sId="7" numFmtId="4">
    <oc r="P5">
      <v>4681</v>
    </oc>
    <nc r="P5">
      <v>4679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93" sId="7" odxf="1" dxf="1">
    <nc r="AA25" t="inlineStr">
      <is>
        <t>bewölkt, teilweise Regen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5894" sId="7" numFmtId="34">
    <nc r="AB25">
      <v>26</v>
    </nc>
  </rcc>
  <rcc rId="15895" sId="7" numFmtId="4">
    <nc r="W24">
      <v>4151.5</v>
    </nc>
  </rcc>
  <rcc rId="15896" sId="7" numFmtId="4">
    <nc r="K24">
      <v>18590</v>
    </nc>
  </rcc>
  <rcc rId="15897" sId="7" numFmtId="4">
    <nc r="O24">
      <v>0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10" sId="7" numFmtId="4">
    <nc r="E24">
      <v>21995.3</v>
    </nc>
  </rcc>
  <rcc rId="15911" sId="7" numFmtId="4">
    <nc r="G24">
      <v>1931.3</v>
    </nc>
  </rcc>
  <rcc rId="15912" sId="7" numFmtId="4">
    <nc r="C24">
      <v>2765.6</v>
    </nc>
  </rcc>
  <rcc rId="15913" sId="7" numFmtId="4">
    <nc r="I24">
      <v>4353.3999999999996</v>
    </nc>
  </rcc>
  <rcc rId="15914" sId="7" numFmtId="4">
    <oc r="K24">
      <v>18590</v>
    </oc>
    <nc r="K24">
      <v>14236.6</v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54" sId="7" numFmtId="4">
    <nc r="K25">
      <v>18137.8</v>
    </nc>
  </rcc>
  <rcc rId="15955" sId="7" numFmtId="4">
    <nc r="O25">
      <v>0</v>
    </nc>
  </rcc>
  <rcc rId="15956" sId="7" numFmtId="4">
    <nc r="W25">
      <v>735.9</v>
    </nc>
  </rcc>
  <rcc rId="15957" sId="7" numFmtId="4">
    <nc r="S25">
      <v>13295.46</v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58" sId="7" numFmtId="4">
    <nc r="E25">
      <v>11827.3</v>
    </nc>
  </rcc>
  <rcc rId="15959" sId="7" numFmtId="4">
    <nc r="G25">
      <v>1094.4000000000001</v>
    </nc>
  </rcc>
  <rcc rId="15960" sId="7" numFmtId="4">
    <nc r="C25">
      <v>10422.5</v>
    </nc>
  </rcc>
  <rcc rId="15961" sId="7" numFmtId="4">
    <nc r="I25">
      <v>5480</v>
    </nc>
  </rcc>
  <rcc rId="15962" sId="7" numFmtId="4">
    <oc r="K25">
      <v>18137.8</v>
    </oc>
    <nc r="K25">
      <v>12657.8</v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00" sId="7" numFmtId="4">
    <nc r="P28">
      <v>0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25" sId="7" numFmtId="4">
    <nc r="P29">
      <v>2115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4" sId="7" numFmtId="4">
    <nc r="P5">
      <v>469</v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25" sId="6" xfDxf="1" s="1" dxf="1" numFmtId="4">
    <nc r="S36">
      <v>12926.12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38" sId="15">
    <oc r="R5">
      <f>'F:\GESCHÄFTSLEITUNG\BUCHHALTUNG\BUDGET_KENNZAHLEN\2024\[SON Tagesumsätze 2024.xlsx]02_24'!$Y$39</f>
    </oc>
    <nc r="R5">
      <f>'F:\GESCHÄFTSLEITUNG\BUCHHALTUNG\BUDGET_KENNZAHLEN\2024\[SON Tagesumsätze 2024.xlsx]02_24'!$Y$39</f>
    </nc>
  </rcc>
  <rcc rId="14839" sId="15">
    <oc r="R20">
      <f>'F:\GESCHÄFTSLEITUNG\BUCHHALTUNG\BUDGET_KENNZAHLEN\2024\[SON Tagesumsätze 2024.xlsx]02_24'!$C$39</f>
    </oc>
    <nc r="R20">
      <f>'F:\GESCHÄFTSLEITUNG\BUCHHALTUNG\BUDGET_KENNZAHLEN\2024\[SON Tagesumsätze 2024.xlsx]02_24'!$C$39</f>
    </nc>
  </rcc>
  <rcc rId="14840" sId="15">
    <oc r="R35">
      <f>'F:\GESCHÄFTSLEITUNG\BUCHHALTUNG\BUDGET_KENNZAHLEN\2024\[SON Tagesumsätze 2024.xlsx]02_24'!$S$39</f>
    </oc>
    <nc r="R35">
      <f>'F:\GESCHÄFTSLEITUNG\BUCHHALTUNG\BUDGET_KENNZAHLEN\2024\[SON Tagesumsätze 2024.xlsx]02_24'!$S$39</f>
    </nc>
  </rcc>
  <rcc rId="14841" sId="15">
    <oc r="R50">
      <f>'F:\GESCHÄFTSLEITUNG\BUCHHALTUNG\BUDGET_KENNZAHLEN\2024\[SON Tagesumsätze 2024.xlsx]02_24'!$M$39</f>
    </oc>
    <nc r="R50">
      <f>'F:\GESCHÄFTSLEITUNG\BUCHHALTUNG\BUDGET_KENNZAHLEN\2024\[SON Tagesumsätze 2024.xlsx]02_24'!$M$39</f>
    </nc>
  </rcc>
  <rcc rId="14842" sId="15">
    <oc r="R65">
      <f>'F:\GESCHÄFTSLEITUNG\BUCHHALTUNG\BUDGET_KENNZAHLEN\2024\[SON Tagesumsätze 2024.xlsx]02_24'!$Q$39</f>
    </oc>
    <nc r="R65">
      <f>'F:\GESCHÄFTSLEITUNG\BUCHHALTUNG\BUDGET_KENNZAHLEN\2024\[SON Tagesumsätze 2024.xlsx]02_24'!$Q$39</f>
    </nc>
  </rcc>
  <rcc rId="14843" sId="15">
    <oc r="R67">
      <f>'F:\GESCHÄFTSLEITUNG\BUCHHALTUNG\BUDGET_KENNZAHLEN\2024\[SON Tagesumsätze 2024.xlsx]02_24'!$Q$39</f>
    </oc>
    <nc r="R67">
      <f>'F:\GESCHÄFTSLEITUNG\BUCHHALTUNG\BUDGET_KENNZAHLEN\2024\[SON Tagesumsätze 2024.xlsx]02_24'!$Q$39</f>
    </nc>
  </rcc>
  <rcc rId="14844" sId="15">
    <oc r="R80">
      <f>'F:\GESCHÄFTSLEITUNG\BUCHHALTUNG\BUDGET_KENNZAHLEN\2024\[SON Tagesumsätze 2024.xlsx]02_24'!$E$39</f>
    </oc>
    <nc r="R80">
      <f>'F:\GESCHÄFTSLEITUNG\BUCHHALTUNG\BUDGET_KENNZAHLEN\2024\[SON Tagesumsätze 2024.xlsx]02_24'!$E$39</f>
    </nc>
  </rcc>
  <rcc rId="14845" sId="15">
    <oc r="R6">
      <f>'F:\GESCHÄFTSLEITUNG\BUCHHALTUNG\BUDGET_KENNZAHLEN\2024\[SON Tagesumsätze 2024.xlsx]03_24'!$Y$41</f>
    </oc>
    <nc r="R6">
      <f>'F:\GESCHÄFTSLEITUNG\BUCHHALTUNG\BUDGET_KENNZAHLEN\2024\[SON Tagesumsätze 2024.xlsx]03_24'!$Y$41</f>
    </nc>
  </rcc>
  <rcc rId="14846" sId="15">
    <oc r="R21">
      <f>'F:\GESCHÄFTSLEITUNG\BUCHHALTUNG\BUDGET_KENNZAHLEN\2024\[SON Tagesumsätze 2024.xlsx]03_24'!$C$41</f>
    </oc>
    <nc r="R21">
      <f>'F:\GESCHÄFTSLEITUNG\BUCHHALTUNG\BUDGET_KENNZAHLEN\2024\[SON Tagesumsätze 2024.xlsx]03_24'!$C$41</f>
    </nc>
  </rcc>
  <rcc rId="14847" sId="15">
    <oc r="R36">
      <f>'F:\GESCHÄFTSLEITUNG\BUCHHALTUNG\BUDGET_KENNZAHLEN\2024\[SON Tagesumsätze 2024.xlsx]03_24'!$S$41</f>
    </oc>
    <nc r="R36">
      <f>'F:\GESCHÄFTSLEITUNG\BUCHHALTUNG\BUDGET_KENNZAHLEN\2024\[SON Tagesumsätze 2024.xlsx]03_24'!$S$41</f>
    </nc>
  </rcc>
  <rcc rId="14848" sId="15">
    <oc r="R51">
      <f>'F:\GESCHÄFTSLEITUNG\BUCHHALTUNG\BUDGET_KENNZAHLEN\2024\[SON Tagesumsätze 2024.xlsx]03_24'!$M$41</f>
    </oc>
    <nc r="R51">
      <f>'F:\GESCHÄFTSLEITUNG\BUCHHALTUNG\BUDGET_KENNZAHLEN\2024\[SON Tagesumsätze 2024.xlsx]03_24'!$M$41</f>
    </nc>
  </rcc>
  <rcc rId="14849" sId="15">
    <oc r="R66">
      <f>'F:\GESCHÄFTSLEITUNG\BUCHHALTUNG\BUDGET_KENNZAHLEN\2024\[SON Tagesumsätze 2024.xlsx]03_24'!$Q$41</f>
    </oc>
    <nc r="R66">
      <f>'F:\GESCHÄFTSLEITUNG\BUCHHALTUNG\BUDGET_KENNZAHLEN\2024\[SON Tagesumsätze 2024.xlsx]03_24'!$Q$41</f>
    </nc>
  </rcc>
  <rcc rId="14850" sId="15">
    <oc r="R81">
      <f>'F:\GESCHÄFTSLEITUNG\BUCHHALTUNG\BUDGET_KENNZAHLEN\2024\[SON Tagesumsätze 2024.xlsx]03_24'!$E$41</f>
    </oc>
    <nc r="R81">
      <f>'F:\GESCHÄFTSLEITUNG\BUCHHALTUNG\BUDGET_KENNZAHLEN\2024\[SON Tagesumsätze 2024.xlsx]03_24'!$E$41</f>
    </nc>
  </rcc>
  <rcc rId="14851" sId="15">
    <oc r="R7">
      <f>'F:\GESCHÄFTSLEITUNG\BUCHHALTUNG\BUDGET_KENNZAHLEN\2024\[SON Tagesumsätze 2024.xlsx]04_24'!$Y$40</f>
    </oc>
    <nc r="R7">
      <f>'F:\GESCHÄFTSLEITUNG\BUCHHALTUNG\BUDGET_KENNZAHLEN\2024\[SON Tagesumsätze 2024.xlsx]04_24'!$Y$40</f>
    </nc>
  </rcc>
  <rcc rId="14852" sId="15">
    <oc r="R22">
      <f>'F:\GESCHÄFTSLEITUNG\BUCHHALTUNG\BUDGET_KENNZAHLEN\2024\[SON Tagesumsätze 2024.xlsx]04_24'!$C$40</f>
    </oc>
    <nc r="R22">
      <f>'F:\GESCHÄFTSLEITUNG\BUCHHALTUNG\BUDGET_KENNZAHLEN\2024\[SON Tagesumsätze 2024.xlsx]04_24'!$C$40</f>
    </nc>
  </rcc>
  <rcc rId="14853" sId="15">
    <oc r="R37">
      <f>'F:\GESCHÄFTSLEITUNG\BUCHHALTUNG\BUDGET_KENNZAHLEN\2024\[SON Tagesumsätze 2024.xlsx]04_24'!$S$40</f>
    </oc>
    <nc r="R37">
      <f>'F:\GESCHÄFTSLEITUNG\BUCHHALTUNG\BUDGET_KENNZAHLEN\2024\[SON Tagesumsätze 2024.xlsx]04_24'!$S$40</f>
    </nc>
  </rcc>
  <rcc rId="14854" sId="15">
    <oc r="R52">
      <f>'F:\GESCHÄFTSLEITUNG\BUCHHALTUNG\BUDGET_KENNZAHLEN\2024\[SON Tagesumsätze 2024.xlsx]04_24'!$M$40</f>
    </oc>
    <nc r="R52">
      <f>'F:\GESCHÄFTSLEITUNG\BUCHHALTUNG\BUDGET_KENNZAHLEN\2024\[SON Tagesumsätze 2024.xlsx]04_24'!$M$40</f>
    </nc>
  </rcc>
  <rcc rId="14855" sId="15">
    <oc r="R82">
      <f>'F:\GESCHÄFTSLEITUNG\BUCHHALTUNG\BUDGET_KENNZAHLEN\2024\[SON Tagesumsätze 2024.xlsx]04_24'!$E$40</f>
    </oc>
    <nc r="R82">
      <f>'F:\GESCHÄFTSLEITUNG\BUCHHALTUNG\BUDGET_KENNZAHLEN\2024\[SON Tagesumsätze 2024.xlsx]04_24'!$E$40</f>
    </nc>
  </rcc>
  <rcc rId="14856" sId="15">
    <oc r="R8">
      <f>'F:\GESCHÄFTSLEITUNG\BUCHHALTUNG\BUDGET_KENNZAHLEN\2024\[SON Tagesumsätze 2024.xlsx]05_24'!$Y$41</f>
    </oc>
    <nc r="R8">
      <f>'F:\GESCHÄFTSLEITUNG\BUCHHALTUNG\BUDGET_KENNZAHLEN\2024\[SON Tagesumsätze 2024.xlsx]05_24'!$Y$41</f>
    </nc>
  </rcc>
  <rcc rId="14857" sId="15">
    <oc r="R23">
      <f>'F:\GESCHÄFTSLEITUNG\BUCHHALTUNG\BUDGET_KENNZAHLEN\2024\[SON Tagesumsätze 2024.xlsx]05_24'!$C$41</f>
    </oc>
    <nc r="R23">
      <f>'F:\GESCHÄFTSLEITUNG\BUCHHALTUNG\BUDGET_KENNZAHLEN\2024\[SON Tagesumsätze 2024.xlsx]05_24'!$C$41</f>
    </nc>
  </rcc>
  <rcc rId="14858" sId="15">
    <oc r="R38">
      <f>'F:\GESCHÄFTSLEITUNG\BUCHHALTUNG\BUDGET_KENNZAHLEN\2024\[SON Tagesumsätze 2024.xlsx]05_24'!$S$41</f>
    </oc>
    <nc r="R38">
      <f>'F:\GESCHÄFTSLEITUNG\BUCHHALTUNG\BUDGET_KENNZAHLEN\2024\[SON Tagesumsätze 2024.xlsx]05_24'!$S$41</f>
    </nc>
  </rcc>
  <rcc rId="14859" sId="15">
    <oc r="R53">
      <f>'F:\GESCHÄFTSLEITUNG\BUCHHALTUNG\BUDGET_KENNZAHLEN\2024\[SON Tagesumsätze 2024.xlsx]05_24'!$M$41</f>
    </oc>
    <nc r="R53">
      <f>'F:\GESCHÄFTSLEITUNG\BUCHHALTUNG\BUDGET_KENNZAHLEN\2024\[SON Tagesumsätze 2024.xlsx]05_24'!$M$41</f>
    </nc>
  </rcc>
  <rcc rId="14860" sId="15">
    <oc r="R68">
      <f>'F:\GESCHÄFTSLEITUNG\BUCHHALTUNG\BUDGET_KENNZAHLEN\2024\[SON Tagesumsätze 2024.xlsx]05_24'!$Q$41</f>
    </oc>
    <nc r="R68">
      <f>'F:\GESCHÄFTSLEITUNG\BUCHHALTUNG\BUDGET_KENNZAHLEN\2024\[SON Tagesumsätze 2024.xlsx]05_24'!$Q$41</f>
    </nc>
  </rcc>
  <rcc rId="14861" sId="15">
    <oc r="R83">
      <f>'F:\GESCHÄFTSLEITUNG\BUCHHALTUNG\BUDGET_KENNZAHLEN\2024\[SON Tagesumsätze 2024.xlsx]05_24'!$E$41</f>
    </oc>
    <nc r="R83">
      <f>'F:\GESCHÄFTSLEITUNG\BUCHHALTUNG\BUDGET_KENNZAHLEN\2024\[SON Tagesumsätze 2024.xlsx]05_24'!$E$41</f>
    </nc>
  </rcc>
  <rcc rId="14862" sId="15">
    <oc r="R9">
      <f>'F:\GESCHÄFTSLEITUNG\BUCHHALTUNG\BUDGET_KENNZAHLEN\2024\[SON Tagesumsätze 2024.xlsx]06_24'!$Y$40</f>
    </oc>
    <nc r="R9">
      <f>'F:\GESCHÄFTSLEITUNG\BUCHHALTUNG\BUDGET_KENNZAHLEN\2024\[SON Tagesumsätze 2024.xlsx]06_24'!$Y$40</f>
    </nc>
  </rcc>
  <rcc rId="14863" sId="15">
    <oc r="R24">
      <f>'F:\GESCHÄFTSLEITUNG\BUCHHALTUNG\BUDGET_KENNZAHLEN\2024\[SON Tagesumsätze 2024.xlsx]06_24'!$C$40</f>
    </oc>
    <nc r="R24">
      <f>'F:\GESCHÄFTSLEITUNG\BUCHHALTUNG\BUDGET_KENNZAHLEN\2024\[SON Tagesumsätze 2024.xlsx]06_24'!$C$40</f>
    </nc>
  </rcc>
  <rcc rId="14864" sId="15">
    <oc r="R39">
      <f>'F:\GESCHÄFTSLEITUNG\BUCHHALTUNG\BUDGET_KENNZAHLEN\2024\[SON Tagesumsätze 2024.xlsx]06_24'!$S$40</f>
    </oc>
    <nc r="R39">
      <f>'F:\GESCHÄFTSLEITUNG\BUCHHALTUNG\BUDGET_KENNZAHLEN\2024\[SON Tagesumsätze 2024.xlsx]06_24'!$S$40</f>
    </nc>
  </rcc>
  <rcc rId="14865" sId="15">
    <oc r="R54">
      <f>'F:\GESCHÄFTSLEITUNG\BUCHHALTUNG\BUDGET_KENNZAHLEN\2024\[SON Tagesumsätze 2024.xlsx]06_24'!$M$40</f>
    </oc>
    <nc r="R54">
      <f>'F:\GESCHÄFTSLEITUNG\BUCHHALTUNG\BUDGET_KENNZAHLEN\2024\[SON Tagesumsätze 2024.xlsx]06_24'!$M$40</f>
    </nc>
  </rcc>
  <rcc rId="14866" sId="15">
    <oc r="R69">
      <f>'F:\GESCHÄFTSLEITUNG\BUCHHALTUNG\BUDGET_KENNZAHLEN\2024\[SON Tagesumsätze 2024.xlsx]06_24'!$Q$40</f>
    </oc>
    <nc r="R69">
      <f>'F:\GESCHÄFTSLEITUNG\BUCHHALTUNG\BUDGET_KENNZAHLEN\2024\[SON Tagesumsätze 2024.xlsx]06_24'!$Q$40</f>
    </nc>
  </rcc>
  <rcc rId="14867" sId="15">
    <oc r="R84">
      <f>'F:\GESCHÄFTSLEITUNG\BUCHHALTUNG\BUDGET_KENNZAHLEN\2024\[SON Tagesumsätze 2024.xlsx]06_24'!$E$40</f>
    </oc>
    <nc r="R84">
      <f>'F:\GESCHÄFTSLEITUNG\BUCHHALTUNG\BUDGET_KENNZAHLEN\2024\[SON Tagesumsätze 2024.xlsx]06_24'!$E$40</f>
    </nc>
  </rcc>
  <rcc rId="14868" sId="15">
    <oc r="R10">
      <f>'F:\GESCHÄFTSLEITUNG\BUCHHALTUNG\BUDGET_KENNZAHLEN\2024\[SON Tagesumsätze 2024.xlsx]07_24'!$Y$41</f>
    </oc>
    <nc r="R10">
      <f>'F:\GESCHÄFTSLEITUNG\BUCHHALTUNG\BUDGET_KENNZAHLEN\2024\[SON Tagesumsätze 2024.xlsx]07_24'!$Y$41</f>
    </nc>
  </rcc>
  <rcc rId="14869" sId="15">
    <oc r="R25">
      <f>'F:\GESCHÄFTSLEITUNG\BUCHHALTUNG\BUDGET_KENNZAHLEN\2024\[SON Tagesumsätze 2024.xlsx]07_24'!$C$41</f>
    </oc>
    <nc r="R25">
      <f>'F:\GESCHÄFTSLEITUNG\BUCHHALTUNG\BUDGET_KENNZAHLEN\2024\[SON Tagesumsätze 2024.xlsx]07_24'!$C$41</f>
    </nc>
  </rcc>
  <rcc rId="14870" sId="15">
    <oc r="R40">
      <f>'F:\GESCHÄFTSLEITUNG\BUCHHALTUNG\BUDGET_KENNZAHLEN\2024\[SON Tagesumsätze 2024.xlsx]07_24'!$S$41</f>
    </oc>
    <nc r="R40">
      <f>'F:\GESCHÄFTSLEITUNG\BUCHHALTUNG\BUDGET_KENNZAHLEN\2024\[SON Tagesumsätze 2024.xlsx]07_24'!$S$41</f>
    </nc>
  </rcc>
  <rcc rId="14871" sId="15">
    <oc r="R55">
      <f>'F:\GESCHÄFTSLEITUNG\BUCHHALTUNG\BUDGET_KENNZAHLEN\2024\[SON Tagesumsätze 2024.xlsx]07_24'!$M$41</f>
    </oc>
    <nc r="R55">
      <f>'F:\GESCHÄFTSLEITUNG\BUCHHALTUNG\BUDGET_KENNZAHLEN\2024\[SON Tagesumsätze 2024.xlsx]07_24'!$M$41</f>
    </nc>
  </rcc>
  <rcc rId="14872" sId="15">
    <oc r="R70">
      <f>'F:\GESCHÄFTSLEITUNG\BUCHHALTUNG\BUDGET_KENNZAHLEN\2024\[SON Tagesumsätze 2024.xlsx]07_24'!$Q$41</f>
    </oc>
    <nc r="R70">
      <f>'F:\GESCHÄFTSLEITUNG\BUCHHALTUNG\BUDGET_KENNZAHLEN\2024\[SON Tagesumsätze 2024.xlsx]07_24'!$Q$41</f>
    </nc>
  </rcc>
  <rcc rId="14873" sId="15">
    <oc r="R85">
      <f>'F:\GESCHÄFTSLEITUNG\BUCHHALTUNG\BUDGET_KENNZAHLEN\2024\[SON Tagesumsätze 2024.xlsx]07_24'!$E$41</f>
    </oc>
    <nc r="R85">
      <f>'F:\GESCHÄFTSLEITUNG\BUCHHALTUNG\BUDGET_KENNZAHLEN\2024\[SON Tagesumsätze 2024.xlsx]07_24'!$E$41</f>
    </nc>
  </rcc>
  <rcc rId="14874" sId="15">
    <oc r="R11">
      <f>'F:\GESCHÄFTSLEITUNG\BUCHHALTUNG\BUDGET_KENNZAHLEN\2024\[SON Tagesumsätze 2024.xlsx]08_24'!$Y$41</f>
    </oc>
    <nc r="R11">
      <f>'F:\GESCHÄFTSLEITUNG\BUCHHALTUNG\BUDGET_KENNZAHLEN\2024\[SON Tagesumsätze 2024.xlsx]08_24'!$Y$41</f>
    </nc>
  </rcc>
  <rcc rId="14875" sId="15">
    <oc r="R26">
      <f>'F:\GESCHÄFTSLEITUNG\BUCHHALTUNG\BUDGET_KENNZAHLEN\2024\[SON Tagesumsätze 2024.xlsx]08_24'!$C$41</f>
    </oc>
    <nc r="R26">
      <f>'F:\GESCHÄFTSLEITUNG\BUCHHALTUNG\BUDGET_KENNZAHLEN\2024\[SON Tagesumsätze 2024.xlsx]08_24'!$C$41</f>
    </nc>
  </rcc>
  <rcc rId="14876" sId="15">
    <oc r="R41">
      <f>'F:\GESCHÄFTSLEITUNG\BUCHHALTUNG\BUDGET_KENNZAHLEN\2024\[SON Tagesumsätze 2024.xlsx]08_24'!$S$41</f>
    </oc>
    <nc r="R41">
      <f>'F:\GESCHÄFTSLEITUNG\BUCHHALTUNG\BUDGET_KENNZAHLEN\2024\[SON Tagesumsätze 2024.xlsx]08_24'!$S$41</f>
    </nc>
  </rcc>
  <rcc rId="14877" sId="15">
    <oc r="R56">
      <f>'F:\GESCHÄFTSLEITUNG\BUCHHALTUNG\BUDGET_KENNZAHLEN\2024\[SON Tagesumsätze 2024.xlsx]08_24'!$M$41</f>
    </oc>
    <nc r="R56">
      <f>'F:\GESCHÄFTSLEITUNG\BUCHHALTUNG\BUDGET_KENNZAHLEN\2024\[SON Tagesumsätze 2024.xlsx]08_24'!$M$41</f>
    </nc>
  </rcc>
  <rcc rId="14878" sId="15">
    <oc r="R71">
      <f>'F:\GESCHÄFTSLEITUNG\BUCHHALTUNG\BUDGET_KENNZAHLEN\2024\[SON Tagesumsätze 2024.xlsx]08_24'!$Q$41</f>
    </oc>
    <nc r="R71">
      <f>'F:\GESCHÄFTSLEITUNG\BUCHHALTUNG\BUDGET_KENNZAHLEN\2024\[SON Tagesumsätze 2024.xlsx]08_24'!$Q$41</f>
    </nc>
  </rcc>
  <rcc rId="14879" sId="15">
    <oc r="R86">
      <f>'F:\GESCHÄFTSLEITUNG\BUCHHALTUNG\BUDGET_KENNZAHLEN\2024\[SON Tagesumsätze 2024.xlsx]08_24'!$E$41</f>
    </oc>
    <nc r="R86">
      <f>'F:\GESCHÄFTSLEITUNG\BUCHHALTUNG\BUDGET_KENNZAHLEN\2024\[SON Tagesumsätze 2024.xlsx]08_24'!$E$41</f>
    </nc>
  </rcc>
  <rcc rId="14880" sId="15">
    <oc r="R12">
      <f>'F:\GESCHÄFTSLEITUNG\BUCHHALTUNG\BUDGET_KENNZAHLEN\2024\[SON Tagesumsätze 2024.xlsx]09_24'!$Y$41</f>
    </oc>
    <nc r="R12">
      <f>'F:\GESCHÄFTSLEITUNG\BUCHHALTUNG\BUDGET_KENNZAHLEN\2024\[SON Tagesumsätze 2024.xlsx]09_24'!$Y$41</f>
    </nc>
  </rcc>
  <rcc rId="14881" sId="15">
    <oc r="R27">
      <f>'F:\GESCHÄFTSLEITUNG\BUCHHALTUNG\BUDGET_KENNZAHLEN\2024\[SON Tagesumsätze 2024.xlsx]09_24'!$C$41</f>
    </oc>
    <nc r="R27">
      <f>'F:\GESCHÄFTSLEITUNG\BUCHHALTUNG\BUDGET_KENNZAHLEN\2024\[SON Tagesumsätze 2024.xlsx]09_24'!$C$41</f>
    </nc>
  </rcc>
  <rcc rId="14882" sId="15">
    <oc r="R42">
      <f>'F:\GESCHÄFTSLEITUNG\BUCHHALTUNG\BUDGET_KENNZAHLEN\2024\[SON Tagesumsätze 2024.xlsx]09_24'!$S$41</f>
    </oc>
    <nc r="R42">
      <f>'F:\GESCHÄFTSLEITUNG\BUCHHALTUNG\BUDGET_KENNZAHLEN\2024\[SON Tagesumsätze 2024.xlsx]09_24'!$S$41</f>
    </nc>
  </rcc>
  <rcc rId="14883" sId="15">
    <oc r="R57">
      <f>'F:\GESCHÄFTSLEITUNG\BUCHHALTUNG\BUDGET_KENNZAHLEN\2024\[SON Tagesumsätze 2024.xlsx]09_24'!$M$41</f>
    </oc>
    <nc r="R57">
      <f>'F:\GESCHÄFTSLEITUNG\BUCHHALTUNG\BUDGET_KENNZAHLEN\2024\[SON Tagesumsätze 2024.xlsx]09_24'!$M$41</f>
    </nc>
  </rcc>
  <rcc rId="14884" sId="15">
    <oc r="R72">
      <f>'F:\GESCHÄFTSLEITUNG\BUCHHALTUNG\BUDGET_KENNZAHLEN\2024\[SON Tagesumsätze 2024.xlsx]09_24'!$Q$41</f>
    </oc>
    <nc r="R72">
      <f>'F:\GESCHÄFTSLEITUNG\BUCHHALTUNG\BUDGET_KENNZAHLEN\2024\[SON Tagesumsätze 2024.xlsx]09_24'!$Q$41</f>
    </nc>
  </rcc>
  <rcc rId="14885" sId="15">
    <oc r="R87">
      <f>'F:\GESCHÄFTSLEITUNG\BUCHHALTUNG\BUDGET_KENNZAHLEN\2024\[SON Tagesumsätze 2024.xlsx]09_24'!$E$41</f>
    </oc>
    <nc r="R87">
      <f>'F:\GESCHÄFTSLEITUNG\BUCHHALTUNG\BUDGET_KENNZAHLEN\2024\[SON Tagesumsätze 2024.xlsx]09_24'!$E$41</f>
    </nc>
  </rcc>
  <rcc rId="14886" sId="15">
    <oc r="R13">
      <f>'F:\GESCHÄFTSLEITUNG\BUCHHALTUNG\BUDGET_KENNZAHLEN\2024\[SON Tagesumsätze 2024.xlsx]10_24'!$Y$41</f>
    </oc>
    <nc r="R13">
      <f>'F:\GESCHÄFTSLEITUNG\BUCHHALTUNG\BUDGET_KENNZAHLEN\2024\[SON Tagesumsätze 2024.xlsx]10_24'!$Y$41</f>
    </nc>
  </rcc>
  <rcc rId="14887" sId="15">
    <oc r="R28">
      <f>'F:\GESCHÄFTSLEITUNG\BUCHHALTUNG\BUDGET_KENNZAHLEN\2024\[SON Tagesumsätze 2024.xlsx]10_24'!$C$41</f>
    </oc>
    <nc r="R28">
      <f>'F:\GESCHÄFTSLEITUNG\BUCHHALTUNG\BUDGET_KENNZAHLEN\2024\[SON Tagesumsätze 2024.xlsx]10_24'!$C$41</f>
    </nc>
  </rcc>
  <rcc rId="14888" sId="15">
    <oc r="R43">
      <f>'F:\GESCHÄFTSLEITUNG\BUCHHALTUNG\BUDGET_KENNZAHLEN\2024\[SON Tagesumsätze 2024.xlsx]10_24'!$S$41</f>
    </oc>
    <nc r="R43">
      <f>'F:\GESCHÄFTSLEITUNG\BUCHHALTUNG\BUDGET_KENNZAHLEN\2024\[SON Tagesumsätze 2024.xlsx]10_24'!$S$41</f>
    </nc>
  </rcc>
  <rcc rId="14889" sId="15">
    <oc r="R58">
      <f>'F:\GESCHÄFTSLEITUNG\BUCHHALTUNG\BUDGET_KENNZAHLEN\2024\[SON Tagesumsätze 2024.xlsx]10_24'!$M$41</f>
    </oc>
    <nc r="R58">
      <f>'F:\GESCHÄFTSLEITUNG\BUCHHALTUNG\BUDGET_KENNZAHLEN\2024\[SON Tagesumsätze 2024.xlsx]10_24'!$M$41</f>
    </nc>
  </rcc>
  <rcc rId="14890" sId="15">
    <oc r="R73">
      <f>'F:\GESCHÄFTSLEITUNG\BUCHHALTUNG\BUDGET_KENNZAHLEN\2024\[SON Tagesumsätze 2024.xlsx]10_24'!$Q$41</f>
    </oc>
    <nc r="R73">
      <f>'F:\GESCHÄFTSLEITUNG\BUCHHALTUNG\BUDGET_KENNZAHLEN\2024\[SON Tagesumsätze 2024.xlsx]10_24'!$Q$41</f>
    </nc>
  </rcc>
  <rcc rId="14891" sId="15">
    <oc r="R88">
      <f>'F:\GESCHÄFTSLEITUNG\BUCHHALTUNG\BUDGET_KENNZAHLEN\2024\[SON Tagesumsätze 2024.xlsx]10_24'!$E$41</f>
    </oc>
    <nc r="R88">
      <f>'F:\GESCHÄFTSLEITUNG\BUCHHALTUNG\BUDGET_KENNZAHLEN\2024\[SON Tagesumsätze 2024.xlsx]10_24'!$E$41</f>
    </nc>
  </rcc>
  <rcc rId="14892" sId="15">
    <oc r="R14">
      <f>'F:\GESCHÄFTSLEITUNG\BUCHHALTUNG\BUDGET_KENNZAHLEN\2024\[SON Tagesumsätze 2024.xlsx]11_24'!$Y$40</f>
    </oc>
    <nc r="R14">
      <f>'F:\GESCHÄFTSLEITUNG\BUCHHALTUNG\BUDGET_KENNZAHLEN\2024\[SON Tagesumsätze 2024.xlsx]11_24'!$Y$40</f>
    </nc>
  </rcc>
  <rcc rId="14893" sId="15">
    <oc r="R29">
      <f>'F:\GESCHÄFTSLEITUNG\BUCHHALTUNG\BUDGET_KENNZAHLEN\2024\[SON Tagesumsätze 2024.xlsx]11_24'!$C$40</f>
    </oc>
    <nc r="R29">
      <f>'F:\GESCHÄFTSLEITUNG\BUCHHALTUNG\BUDGET_KENNZAHLEN\2024\[SON Tagesumsätze 2024.xlsx]11_24'!$C$40</f>
    </nc>
  </rcc>
  <rcc rId="14894" sId="15">
    <oc r="R44">
      <f>'F:\GESCHÄFTSLEITUNG\BUCHHALTUNG\BUDGET_KENNZAHLEN\2024\[SON Tagesumsätze 2024.xlsx]11_24'!$S$40</f>
    </oc>
    <nc r="R44">
      <f>'F:\GESCHÄFTSLEITUNG\BUCHHALTUNG\BUDGET_KENNZAHLEN\2024\[SON Tagesumsätze 2024.xlsx]11_24'!$S$40</f>
    </nc>
  </rcc>
  <rcc rId="14895" sId="15">
    <oc r="R59">
      <f>'F:\GESCHÄFTSLEITUNG\BUCHHALTUNG\BUDGET_KENNZAHLEN\2024\[SON Tagesumsätze 2024.xlsx]11_24'!$M$40</f>
    </oc>
    <nc r="R59">
      <f>'F:\GESCHÄFTSLEITUNG\BUCHHALTUNG\BUDGET_KENNZAHLEN\2024\[SON Tagesumsätze 2024.xlsx]11_24'!$M$40</f>
    </nc>
  </rcc>
  <rcc rId="14896" sId="15">
    <oc r="R74">
      <f>'F:\GESCHÄFTSLEITUNG\BUCHHALTUNG\BUDGET_KENNZAHLEN\2024\[SON Tagesumsätze 2024.xlsx]11_24'!$Q$40</f>
    </oc>
    <nc r="R74">
      <f>'F:\GESCHÄFTSLEITUNG\BUCHHALTUNG\BUDGET_KENNZAHLEN\2024\[SON Tagesumsätze 2024.xlsx]11_24'!$Q$40</f>
    </nc>
  </rcc>
  <rcc rId="14897" sId="15">
    <oc r="R89">
      <f>'F:\GESCHÄFTSLEITUNG\BUCHHALTUNG\BUDGET_KENNZAHLEN\2024\[SON Tagesumsätze 2024.xlsx]11_24'!$E$40</f>
    </oc>
    <nc r="R89">
      <f>'F:\GESCHÄFTSLEITUNG\BUCHHALTUNG\BUDGET_KENNZAHLEN\2024\[SON Tagesumsätze 2024.xlsx]11_24'!$E$40</f>
    </nc>
  </rcc>
  <rcc rId="14898" sId="15">
    <oc r="R15">
      <f>'F:\GESCHÄFTSLEITUNG\BUCHHALTUNG\BUDGET_KENNZAHLEN\2024\[SON Tagesumsätze 2024.xlsx]12_24'!$Y$42</f>
    </oc>
    <nc r="R15">
      <f>'F:\GESCHÄFTSLEITUNG\BUCHHALTUNG\BUDGET_KENNZAHLEN\2024\[SON Tagesumsätze 2024.xlsx]12_24'!$Y$42</f>
    </nc>
  </rcc>
  <rcc rId="14899" sId="15">
    <oc r="R30">
      <f>'F:\GESCHÄFTSLEITUNG\BUCHHALTUNG\BUDGET_KENNZAHLEN\2024\[SON Tagesumsätze 2024.xlsx]12_24'!$C$42</f>
    </oc>
    <nc r="R30">
      <f>'F:\GESCHÄFTSLEITUNG\BUCHHALTUNG\BUDGET_KENNZAHLEN\2024\[SON Tagesumsätze 2024.xlsx]12_24'!$C$42</f>
    </nc>
  </rcc>
  <rcc rId="14900" sId="15">
    <oc r="R45">
      <f>'F:\GESCHÄFTSLEITUNG\BUCHHALTUNG\BUDGET_KENNZAHLEN\2024\[SON Tagesumsätze 2024.xlsx]12_24'!$S$42</f>
    </oc>
    <nc r="R45">
      <f>'F:\GESCHÄFTSLEITUNG\BUCHHALTUNG\BUDGET_KENNZAHLEN\2024\[SON Tagesumsätze 2024.xlsx]12_24'!$S$42</f>
    </nc>
  </rcc>
  <rcc rId="14901" sId="15">
    <oc r="R60">
      <f>'F:\GESCHÄFTSLEITUNG\BUCHHALTUNG\BUDGET_KENNZAHLEN\2024\[SON Tagesumsätze 2024.xlsx]12_24'!$M$42</f>
    </oc>
    <nc r="R60">
      <f>'F:\GESCHÄFTSLEITUNG\BUCHHALTUNG\BUDGET_KENNZAHLEN\2024\[SON Tagesumsätze 2024.xlsx]12_24'!$M$42</f>
    </nc>
  </rcc>
  <rcc rId="14902" sId="15">
    <oc r="R75">
      <f>'F:\GESCHÄFTSLEITUNG\BUCHHALTUNG\BUDGET_KENNZAHLEN\2024\[SON Tagesumsätze 2024.xlsx]12_24'!$Q$42</f>
    </oc>
    <nc r="R75">
      <f>'F:\GESCHÄFTSLEITUNG\BUCHHALTUNG\BUDGET_KENNZAHLEN\2024\[SON Tagesumsätze 2024.xlsx]12_24'!$Q$42</f>
    </nc>
  </rcc>
  <rcc rId="14903" sId="15">
    <oc r="R90">
      <f>'F:\GESCHÄFTSLEITUNG\BUCHHALTUNG\BUDGET_KENNZAHLEN\2024\[SON Tagesumsätze 2024.xlsx]12_24'!$E$42</f>
    </oc>
    <nc r="R90">
      <f>'F:\GESCHÄFTSLEITUNG\BUCHHALTUNG\BUDGET_KENNZAHLEN\2024\[SON Tagesumsätze 2024.xlsx]12_24'!$E$42</f>
    </nc>
  </rcc>
  <rcc rId="14904" sId="15">
    <oc r="R19">
      <f>'F:\GESCHÄFTSLEITUNG\BUCHHALTUNG\BUDGET_KENNZAHLEN\2024\[SON Tagesumsätze 2024.xlsx]01_24'!$C$41</f>
    </oc>
    <nc r="R19">
      <f>'F:\GESCHÄFTSLEITUNG\BUCHHALTUNG\BUDGET_KENNZAHLEN\2024\[SON Tagesumsätze 2024.xlsx]01_24'!$C$41</f>
    </nc>
  </rcc>
  <rcc rId="14905" sId="15">
    <oc r="R34">
      <f>'F:\GESCHÄFTSLEITUNG\BUCHHALTUNG\BUDGET_KENNZAHLEN\2024\[SON Tagesumsätze 2024.xlsx]01_24'!$U$41</f>
    </oc>
    <nc r="R34">
      <f>'F:\GESCHÄFTSLEITUNG\BUCHHALTUNG\BUDGET_KENNZAHLEN\2024\[SON Tagesumsätze 2024.xlsx]01_24'!$U$41</f>
    </nc>
  </rcc>
  <rcc rId="14906" sId="15">
    <oc r="R49">
      <f>'F:\GESCHÄFTSLEITUNG\BUCHHALTUNG\BUDGET_KENNZAHLEN\2024\[SON Tagesumsätze 2024.xlsx]01_24'!$O$41</f>
    </oc>
    <nc r="R49">
      <f>'F:\GESCHÄFTSLEITUNG\BUCHHALTUNG\BUDGET_KENNZAHLEN\2024\[SON Tagesumsätze 2024.xlsx]01_24'!$O$41</f>
    </nc>
  </rcc>
  <rcc rId="14907" sId="15">
    <oc r="R64">
      <f>'F:\GESCHÄFTSLEITUNG\BUCHHALTUNG\BUDGET_KENNZAHLEN\2024\[SON Tagesumsätze 2024.xlsx]01_24'!$S$41</f>
    </oc>
    <nc r="R64">
      <f>'F:\GESCHÄFTSLEITUNG\BUCHHALTUNG\BUDGET_KENNZAHLEN\2024\[SON Tagesumsätze 2024.xlsx]01_24'!$S$41</f>
    </nc>
  </rcc>
  <rcc rId="14908" sId="15">
    <oc r="R79">
      <f>'F:\GESCHÄFTSLEITUNG\BUCHHALTUNG\BUDGET_KENNZAHLEN\2024\[SON Tagesumsätze 2024.xlsx]01_24'!$E$41</f>
    </oc>
    <nc r="R79">
      <f>'F:\GESCHÄFTSLEITUNG\BUCHHALTUNG\BUDGET_KENNZAHLEN\2024\[SON Tagesumsätze 2024.xlsx]01_24'!$E$41</f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46:G46">
    <dxf>
      <fill>
        <patternFill patternType="none">
          <bgColor auto="1"/>
        </patternFill>
      </fill>
    </dxf>
  </rfmt>
  <rcc rId="15003" sId="6">
    <oc r="S41">
      <f>SUM(S6+S14+S22+S30+S38+S40)</f>
    </oc>
    <nc r="S41">
      <f>SUM(S6+S14+S22+S30+S38+S40)</f>
    </nc>
  </rcc>
  <rfmt sheetId="7" xfDxf="1" s="1" sqref="D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5004" sId="7" numFmtId="4">
    <nc r="D5">
      <v>5883.8709677419301</v>
    </nc>
  </rcc>
  <rcc rId="15005" sId="7" numFmtId="4">
    <nc r="D6">
      <v>5883.8709677419301</v>
    </nc>
  </rcc>
  <rcc rId="15006" sId="7" numFmtId="4">
    <nc r="D7">
      <v>5883.8709677419301</v>
    </nc>
  </rcc>
  <rcc rId="15007" sId="7" numFmtId="4">
    <nc r="D8">
      <v>5883.8709677419301</v>
    </nc>
  </rcc>
  <rcc rId="15008" sId="7" numFmtId="4">
    <nc r="D9">
      <v>5883.8709677419301</v>
    </nc>
  </rcc>
  <rcc rId="15009" sId="7" numFmtId="4">
    <nc r="D10">
      <v>5883.8709677419301</v>
    </nc>
  </rcc>
  <rcc rId="15010" sId="7" numFmtId="4">
    <nc r="D12">
      <v>5883.8709677419301</v>
    </nc>
  </rcc>
  <rcc rId="15011" sId="7" numFmtId="4">
    <nc r="D13">
      <v>5883.8709677419301</v>
    </nc>
  </rcc>
  <rcc rId="15012" sId="7" numFmtId="4">
    <nc r="D14">
      <v>5883.8709677419301</v>
    </nc>
  </rcc>
  <rcc rId="15013" sId="7" numFmtId="4">
    <nc r="D15">
      <v>5883.8709677419301</v>
    </nc>
  </rcc>
  <rcc rId="15014" sId="7" numFmtId="4">
    <nc r="D16">
      <v>5883.8709677419301</v>
    </nc>
  </rcc>
  <rcc rId="15015" sId="7" numFmtId="4">
    <nc r="D17">
      <v>5883.8709677419301</v>
    </nc>
  </rcc>
  <rcc rId="15016" sId="7" numFmtId="4">
    <nc r="D18">
      <v>5883.8709677419301</v>
    </nc>
  </rcc>
  <rcc rId="15017" sId="7" numFmtId="4">
    <nc r="D20">
      <v>5883.8709677419301</v>
    </nc>
  </rcc>
  <rcc rId="15018" sId="7" numFmtId="4">
    <nc r="D21">
      <v>5883.8709677419301</v>
    </nc>
  </rcc>
  <rcc rId="15019" sId="7" numFmtId="4">
    <nc r="D22">
      <v>5883.8709677419301</v>
    </nc>
  </rcc>
  <rcc rId="15020" sId="7" numFmtId="4">
    <nc r="D23">
      <v>5883.8709677419301</v>
    </nc>
  </rcc>
  <rcc rId="15021" sId="7" numFmtId="4">
    <nc r="D24">
      <v>5883.8709677419301</v>
    </nc>
  </rcc>
  <rcc rId="15022" sId="7" numFmtId="4">
    <nc r="D25">
      <v>5883.8709677419301</v>
    </nc>
  </rcc>
  <rcc rId="15023" sId="7" numFmtId="4">
    <nc r="D26">
      <v>5883.8709677419301</v>
    </nc>
  </rcc>
  <rcc rId="15024" sId="7" numFmtId="4">
    <nc r="D28">
      <v>5883.8709677419301</v>
    </nc>
  </rcc>
  <rcc rId="15025" sId="7" numFmtId="4">
    <nc r="D29">
      <v>5883.8709677419301</v>
    </nc>
  </rcc>
  <rcc rId="15026" sId="7" numFmtId="4">
    <nc r="D30">
      <v>5883.8709677419301</v>
    </nc>
  </rcc>
  <rcc rId="15027" sId="7" numFmtId="4">
    <nc r="D31">
      <v>5883.8709677419301</v>
    </nc>
  </rcc>
  <rcc rId="15028" sId="7" numFmtId="4">
    <nc r="D32">
      <v>5883.8709677419301</v>
    </nc>
  </rcc>
  <rcc rId="15029" sId="7" numFmtId="4">
    <nc r="D33">
      <v>5883.8709677419301</v>
    </nc>
  </rcc>
  <rcc rId="15030" sId="7" numFmtId="4">
    <nc r="D34">
      <v>5883.8709677419301</v>
    </nc>
  </rcc>
  <rcc rId="15031" sId="7" numFmtId="4">
    <nc r="D36">
      <v>5883.8709677419301</v>
    </nc>
  </rcc>
  <rcc rId="15032" sId="7" numFmtId="4">
    <nc r="D37">
      <v>5883.8709677419301</v>
    </nc>
  </rcc>
  <rcc rId="15033" sId="7" numFmtId="4">
    <nc r="D38">
      <v>5883.8709677419301</v>
    </nc>
  </rcc>
  <rcc rId="15034" sId="7" numFmtId="4">
    <nc r="D39">
      <v>5883.8709677419301</v>
    </nc>
  </rcc>
  <rfmt sheetId="7" xfDxf="1" s="1" sqref="F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5035" sId="7" numFmtId="4">
    <nc r="F5">
      <v>13225.8064516129</v>
    </nc>
  </rcc>
  <rcc rId="15036" sId="7" numFmtId="4">
    <nc r="F6">
      <v>13225.8064516129</v>
    </nc>
  </rcc>
  <rcc rId="15037" sId="7" numFmtId="4">
    <nc r="F7">
      <v>13225.8064516129</v>
    </nc>
  </rcc>
  <rcc rId="15038" sId="7" numFmtId="4">
    <nc r="F8">
      <v>13225.8064516129</v>
    </nc>
  </rcc>
  <rcc rId="15039" sId="7" numFmtId="4">
    <nc r="F9">
      <v>13225.8064516129</v>
    </nc>
  </rcc>
  <rcc rId="15040" sId="7" numFmtId="4">
    <nc r="F10">
      <v>13225.8064516129</v>
    </nc>
  </rcc>
  <rcc rId="15041" sId="7" numFmtId="4">
    <nc r="F12">
      <v>13225.8064516129</v>
    </nc>
  </rcc>
  <rcc rId="15042" sId="7" numFmtId="4">
    <nc r="F13">
      <v>13225.8064516129</v>
    </nc>
  </rcc>
  <rcc rId="15043" sId="7" numFmtId="4">
    <nc r="F14">
      <v>13225.8064516129</v>
    </nc>
  </rcc>
  <rcc rId="15044" sId="7" numFmtId="4">
    <nc r="F15">
      <v>13225.8064516129</v>
    </nc>
  </rcc>
  <rcc rId="15045" sId="7" numFmtId="4">
    <nc r="F16">
      <v>13225.8064516129</v>
    </nc>
  </rcc>
  <rcc rId="15046" sId="7" numFmtId="4">
    <nc r="F17">
      <v>13225.8064516129</v>
    </nc>
  </rcc>
  <rcc rId="15047" sId="7" numFmtId="4">
    <nc r="F18">
      <v>13225.8064516129</v>
    </nc>
  </rcc>
  <rcc rId="15048" sId="7" numFmtId="4">
    <nc r="F20">
      <v>13225.8064516129</v>
    </nc>
  </rcc>
  <rcc rId="15049" sId="7" numFmtId="4">
    <nc r="F21">
      <v>13225.8064516129</v>
    </nc>
  </rcc>
  <rcc rId="15050" sId="7" numFmtId="4">
    <nc r="F22">
      <v>13225.8064516129</v>
    </nc>
  </rcc>
  <rcc rId="15051" sId="7" numFmtId="4">
    <nc r="F23">
      <v>13225.8064516129</v>
    </nc>
  </rcc>
  <rcc rId="15052" sId="7" numFmtId="4">
    <nc r="F24">
      <v>13225.8064516129</v>
    </nc>
  </rcc>
  <rcc rId="15053" sId="7" numFmtId="4">
    <nc r="F25">
      <v>13225.8064516129</v>
    </nc>
  </rcc>
  <rcc rId="15054" sId="7" numFmtId="4">
    <nc r="F26">
      <v>13225.8064516129</v>
    </nc>
  </rcc>
  <rcc rId="15055" sId="7" numFmtId="4">
    <nc r="F28">
      <v>13225.8064516129</v>
    </nc>
  </rcc>
  <rcc rId="15056" sId="7" numFmtId="4">
    <nc r="F29">
      <v>13225.8064516129</v>
    </nc>
  </rcc>
  <rcc rId="15057" sId="7" numFmtId="4">
    <nc r="F30">
      <v>13225.8064516129</v>
    </nc>
  </rcc>
  <rcc rId="15058" sId="7" numFmtId="4">
    <nc r="F31">
      <v>13225.8064516129</v>
    </nc>
  </rcc>
  <rcc rId="15059" sId="7" numFmtId="4">
    <nc r="F32">
      <v>13225.8064516129</v>
    </nc>
  </rcc>
  <rcc rId="15060" sId="7" numFmtId="4">
    <nc r="F33">
      <v>13225.8064516129</v>
    </nc>
  </rcc>
  <rcc rId="15061" sId="7" numFmtId="4">
    <nc r="F34">
      <v>13225.8064516129</v>
    </nc>
  </rcc>
  <rcc rId="15062" sId="7" numFmtId="4">
    <nc r="F36">
      <v>13225.8064516129</v>
    </nc>
  </rcc>
  <rcc rId="15063" sId="7" numFmtId="4">
    <nc r="F37">
      <v>13225.8064516129</v>
    </nc>
  </rcc>
  <rcc rId="15064" sId="7" numFmtId="4">
    <nc r="F38">
      <v>13225.8064516129</v>
    </nc>
  </rcc>
  <rcc rId="15065" sId="7" numFmtId="4">
    <nc r="F39">
      <v>13225.8064516129</v>
    </nc>
  </rcc>
  <rfmt sheetId="7" xfDxf="1" s="1" sqref="H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5066" sId="7" numFmtId="4">
    <nc r="H5">
      <v>806.45161290322505</v>
    </nc>
  </rcc>
  <rcc rId="15067" sId="7" numFmtId="4">
    <nc r="H6">
      <v>806.45161290322505</v>
    </nc>
  </rcc>
  <rcc rId="15068" sId="7" numFmtId="4">
    <nc r="H7">
      <v>806.45161290322505</v>
    </nc>
  </rcc>
  <rcc rId="15069" sId="7" numFmtId="4">
    <nc r="H8">
      <v>806.45161290322505</v>
    </nc>
  </rcc>
  <rcc rId="15070" sId="7" numFmtId="4">
    <nc r="H9">
      <v>806.45161290322505</v>
    </nc>
  </rcc>
  <rcc rId="15071" sId="7" numFmtId="4">
    <nc r="H10">
      <v>806.45161290322505</v>
    </nc>
  </rcc>
  <rcc rId="15072" sId="7" numFmtId="4">
    <nc r="H12">
      <v>806.45161290322505</v>
    </nc>
  </rcc>
  <rcc rId="15073" sId="7" numFmtId="4">
    <nc r="H13">
      <v>806.45161290322505</v>
    </nc>
  </rcc>
  <rcc rId="15074" sId="7" numFmtId="4">
    <nc r="H14">
      <v>806.45161290322505</v>
    </nc>
  </rcc>
  <rcc rId="15075" sId="7" numFmtId="4">
    <nc r="H15">
      <v>806.45161290322505</v>
    </nc>
  </rcc>
  <rcc rId="15076" sId="7" numFmtId="4">
    <nc r="H16">
      <v>806.45161290322505</v>
    </nc>
  </rcc>
  <rcc rId="15077" sId="7" numFmtId="4">
    <nc r="H17">
      <v>806.45161290322505</v>
    </nc>
  </rcc>
  <rcc rId="15078" sId="7" numFmtId="4">
    <nc r="H18">
      <v>806.45161290322505</v>
    </nc>
  </rcc>
  <rcc rId="15079" sId="7" numFmtId="4">
    <nc r="H20">
      <v>806.45161290322505</v>
    </nc>
  </rcc>
  <rcc rId="15080" sId="7" numFmtId="4">
    <nc r="H21">
      <v>806.45161290322505</v>
    </nc>
  </rcc>
  <rcc rId="15081" sId="7" numFmtId="4">
    <nc r="H22">
      <v>806.45161290322505</v>
    </nc>
  </rcc>
  <rcc rId="15082" sId="7" numFmtId="4">
    <nc r="H23">
      <v>806.45161290322505</v>
    </nc>
  </rcc>
  <rcc rId="15083" sId="7" numFmtId="4">
    <nc r="H24">
      <v>806.45161290322505</v>
    </nc>
  </rcc>
  <rcc rId="15084" sId="7" numFmtId="4">
    <nc r="H25">
      <v>806.45161290322505</v>
    </nc>
  </rcc>
  <rcc rId="15085" sId="7" numFmtId="4">
    <nc r="H26">
      <v>806.45161290322505</v>
    </nc>
  </rcc>
  <rcc rId="15086" sId="7" numFmtId="4">
    <nc r="H28">
      <v>806.45161290322505</v>
    </nc>
  </rcc>
  <rcc rId="15087" sId="7" numFmtId="4">
    <nc r="H29">
      <v>806.45161290322505</v>
    </nc>
  </rcc>
  <rcc rId="15088" sId="7" numFmtId="4">
    <nc r="H30">
      <v>806.45161290322505</v>
    </nc>
  </rcc>
  <rcc rId="15089" sId="7" numFmtId="4">
    <nc r="H31">
      <v>806.45161290322505</v>
    </nc>
  </rcc>
  <rcc rId="15090" sId="7" numFmtId="4">
    <nc r="H32">
      <v>806.45161290322505</v>
    </nc>
  </rcc>
  <rcc rId="15091" sId="7" numFmtId="4">
    <nc r="H33">
      <v>806.45161290322505</v>
    </nc>
  </rcc>
  <rcc rId="15092" sId="7" numFmtId="4">
    <nc r="H34">
      <v>806.45161290322505</v>
    </nc>
  </rcc>
  <rcc rId="15093" sId="7" numFmtId="4">
    <nc r="H36">
      <v>806.45161290322505</v>
    </nc>
  </rcc>
  <rcc rId="15094" sId="7" numFmtId="4">
    <nc r="H37">
      <v>806.45161290322505</v>
    </nc>
  </rcc>
  <rcc rId="15095" sId="7" numFmtId="4">
    <nc r="H38">
      <v>806.45161290322505</v>
    </nc>
  </rcc>
  <rcc rId="15096" sId="7" numFmtId="4">
    <nc r="H39">
      <v>806.45161290322505</v>
    </nc>
  </rcc>
  <rcc rId="15097" sId="7" numFmtId="4">
    <nc r="J8">
      <v>4375</v>
    </nc>
  </rcc>
  <rcc rId="15098" sId="7" numFmtId="4">
    <nc r="J9">
      <v>4375</v>
    </nc>
  </rcc>
  <rcc rId="15099" sId="7" numFmtId="4">
    <nc r="J16">
      <v>4375</v>
    </nc>
  </rcc>
  <rcc rId="15100" sId="7" numFmtId="4">
    <nc r="J17">
      <v>4375</v>
    </nc>
  </rcc>
  <rcc rId="15101" sId="7" numFmtId="4">
    <nc r="J24">
      <v>4375</v>
    </nc>
  </rcc>
  <rcc rId="15102" sId="7" numFmtId="4">
    <nc r="J25">
      <v>4375</v>
    </nc>
  </rcc>
  <rcc rId="15103" sId="7" numFmtId="4">
    <nc r="J32">
      <v>4375</v>
    </nc>
  </rcc>
  <rcc rId="15104" sId="7" numFmtId="4">
    <nc r="J33">
      <v>4375</v>
    </nc>
  </rcc>
  <rfmt sheetId="7" xfDxf="1" s="1" sqref="R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5105" sId="7" numFmtId="4">
    <nc r="R5">
      <v>1290.3225806451601</v>
    </nc>
  </rcc>
  <rcc rId="15106" sId="7" numFmtId="4">
    <nc r="R6">
      <v>1290.3225806451601</v>
    </nc>
  </rcc>
  <rcc rId="15107" sId="7" numFmtId="4">
    <nc r="R7">
      <v>1290.3225806451601</v>
    </nc>
  </rcc>
  <rcc rId="15108" sId="7" numFmtId="4">
    <nc r="R8">
      <v>1290.3225806451601</v>
    </nc>
  </rcc>
  <rcc rId="15109" sId="7" numFmtId="4">
    <nc r="R9">
      <v>1290.3225806451601</v>
    </nc>
  </rcc>
  <rcc rId="15110" sId="7" numFmtId="4">
    <nc r="R10">
      <v>1290.3225806451601</v>
    </nc>
  </rcc>
  <rcc rId="15111" sId="7" numFmtId="4">
    <nc r="R12">
      <v>1290.3225806451601</v>
    </nc>
  </rcc>
  <rcc rId="15112" sId="7" numFmtId="4">
    <nc r="R13">
      <v>1290.3225806451601</v>
    </nc>
  </rcc>
  <rcc rId="15113" sId="7" numFmtId="4">
    <nc r="R14">
      <v>1290.3225806451601</v>
    </nc>
  </rcc>
  <rcc rId="15114" sId="7" numFmtId="4">
    <nc r="R15">
      <v>1290.3225806451601</v>
    </nc>
  </rcc>
  <rcc rId="15115" sId="7" numFmtId="4">
    <nc r="R16">
      <v>1290.3225806451601</v>
    </nc>
  </rcc>
  <rcc rId="15116" sId="7" numFmtId="4">
    <nc r="R17">
      <v>1290.3225806451601</v>
    </nc>
  </rcc>
  <rcc rId="15117" sId="7" numFmtId="4">
    <nc r="R18">
      <v>1290.3225806451601</v>
    </nc>
  </rcc>
  <rcc rId="15118" sId="7" numFmtId="4">
    <nc r="R20">
      <v>1290.3225806451601</v>
    </nc>
  </rcc>
  <rcc rId="15119" sId="7" numFmtId="4">
    <nc r="R21">
      <v>1290.3225806451601</v>
    </nc>
  </rcc>
  <rcc rId="15120" sId="7" numFmtId="4">
    <nc r="R22">
      <v>1290.3225806451601</v>
    </nc>
  </rcc>
  <rcc rId="15121" sId="7" numFmtId="4">
    <nc r="R23">
      <v>1290.3225806451601</v>
    </nc>
  </rcc>
  <rcc rId="15122" sId="7" numFmtId="4">
    <nc r="R24">
      <v>1290.3225806451601</v>
    </nc>
  </rcc>
  <rcc rId="15123" sId="7" numFmtId="4">
    <nc r="R25">
      <v>1290.3225806451601</v>
    </nc>
  </rcc>
  <rcc rId="15124" sId="7" numFmtId="4">
    <nc r="R26">
      <v>1290.3225806451601</v>
    </nc>
  </rcc>
  <rcc rId="15125" sId="7" numFmtId="4">
    <nc r="R28">
      <v>1290.3225806451601</v>
    </nc>
  </rcc>
  <rcc rId="15126" sId="7" numFmtId="4">
    <nc r="R29">
      <v>1290.3225806451601</v>
    </nc>
  </rcc>
  <rcc rId="15127" sId="7" numFmtId="4">
    <nc r="R30">
      <v>1290.3225806451601</v>
    </nc>
  </rcc>
  <rcc rId="15128" sId="7" numFmtId="4">
    <nc r="R31">
      <v>1290.3225806451601</v>
    </nc>
  </rcc>
  <rcc rId="15129" sId="7" numFmtId="4">
    <nc r="R32">
      <v>1290.3225806451601</v>
    </nc>
  </rcc>
  <rcc rId="15130" sId="7" numFmtId="4">
    <nc r="R33">
      <v>1290.3225806451601</v>
    </nc>
  </rcc>
  <rcc rId="15131" sId="7" numFmtId="4">
    <nc r="R34">
      <v>1290.3225806451601</v>
    </nc>
  </rcc>
  <rcc rId="15132" sId="7" numFmtId="4">
    <nc r="R36">
      <v>1290.3225806451601</v>
    </nc>
  </rcc>
  <rcc rId="15133" sId="7" numFmtId="4">
    <nc r="R37">
      <v>1290.3225806451601</v>
    </nc>
  </rcc>
  <rcc rId="15134" sId="7" numFmtId="4">
    <nc r="R38">
      <v>1290.3225806451601</v>
    </nc>
  </rcc>
  <rcc rId="15135" sId="7" numFmtId="4">
    <nc r="R39">
      <v>1290.3225806451601</v>
    </nc>
  </rcc>
  <rcc rId="15136" sId="7">
    <nc r="M38">
      <f>K38+L38</f>
    </nc>
  </rcc>
  <rcc rId="15137" sId="7">
    <nc r="Q38">
      <f>O38+P38</f>
    </nc>
  </rcc>
  <rcc rId="15138" sId="7">
    <nc r="U38">
      <f>SUM(C38+E38+G38+I38+K38+Q38+S38)</f>
    </nc>
  </rcc>
  <rcc rId="15139" sId="7">
    <nc r="V38">
      <f>SUM(D38+F38+H38+J38+N38+R38+T38)</f>
    </nc>
  </rcc>
  <rcc rId="15140" sId="7">
    <nc r="Y38">
      <f>SUM(U38+W38)</f>
    </nc>
  </rcc>
  <rcc rId="15141" sId="7">
    <nc r="Z38">
      <f>SUM(V38+X38)</f>
    </nc>
  </rcc>
  <rfmt sheetId="7" xfDxf="1" s="1" sqref="T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5142" sId="7" numFmtId="4">
    <nc r="T5">
      <v>8954.8387096774095</v>
    </nc>
  </rcc>
  <rcc rId="15143" sId="7" numFmtId="4">
    <nc r="T6">
      <v>8954.8387096774095</v>
    </nc>
  </rcc>
  <rcc rId="15144" sId="7" numFmtId="4">
    <nc r="T7">
      <v>8954.8387096774095</v>
    </nc>
  </rcc>
  <rcc rId="15145" sId="7" numFmtId="4">
    <nc r="T8">
      <v>8954.8387096774095</v>
    </nc>
  </rcc>
  <rcc rId="15146" sId="7" numFmtId="4">
    <nc r="T9">
      <v>8954.8387096774095</v>
    </nc>
  </rcc>
  <rcc rId="15147" sId="7" numFmtId="4">
    <nc r="T10">
      <v>8954.8387096774095</v>
    </nc>
  </rcc>
  <rcc rId="15148" sId="7" numFmtId="4">
    <nc r="T12">
      <v>8954.8387096774095</v>
    </nc>
  </rcc>
  <rcc rId="15149" sId="7" numFmtId="4">
    <nc r="T13">
      <v>8954.8387096774095</v>
    </nc>
  </rcc>
  <rcc rId="15150" sId="7" numFmtId="4">
    <nc r="T14">
      <v>8954.8387096774095</v>
    </nc>
  </rcc>
  <rcc rId="15151" sId="7" numFmtId="4">
    <nc r="T15">
      <v>8954.8387096774095</v>
    </nc>
  </rcc>
  <rcc rId="15152" sId="7" numFmtId="4">
    <nc r="T16">
      <v>8954.8387096774095</v>
    </nc>
  </rcc>
  <rcc rId="15153" sId="7" numFmtId="4">
    <nc r="T17">
      <v>8954.8387096774095</v>
    </nc>
  </rcc>
  <rcc rId="15154" sId="7" numFmtId="4">
    <nc r="T18">
      <v>8954.8387096774095</v>
    </nc>
  </rcc>
  <rcc rId="15155" sId="7" numFmtId="4">
    <nc r="T20">
      <v>8954.8387096774095</v>
    </nc>
  </rcc>
  <rcc rId="15156" sId="7" numFmtId="4">
    <nc r="T21">
      <v>8954.8387096774095</v>
    </nc>
  </rcc>
  <rcc rId="15157" sId="7" numFmtId="4">
    <nc r="T22">
      <v>8954.8387096774095</v>
    </nc>
  </rcc>
  <rcc rId="15158" sId="7" numFmtId="4">
    <nc r="T23">
      <v>8954.8387096774095</v>
    </nc>
  </rcc>
  <rcc rId="15159" sId="7" numFmtId="4">
    <nc r="T24">
      <v>8954.8387096774095</v>
    </nc>
  </rcc>
  <rcc rId="15160" sId="7" numFmtId="4">
    <nc r="T25">
      <v>8954.8387096774095</v>
    </nc>
  </rcc>
  <rcc rId="15161" sId="7" numFmtId="4">
    <nc r="T26">
      <v>8954.8387096774095</v>
    </nc>
  </rcc>
  <rcc rId="15162" sId="7" numFmtId="4">
    <nc r="T28">
      <v>8954.8387096774095</v>
    </nc>
  </rcc>
  <rcc rId="15163" sId="7" numFmtId="4">
    <nc r="T29">
      <v>8954.8387096774095</v>
    </nc>
  </rcc>
  <rcc rId="15164" sId="7" numFmtId="4">
    <nc r="T30">
      <v>8954.8387096774095</v>
    </nc>
  </rcc>
  <rcc rId="15165" sId="7" numFmtId="4">
    <nc r="T31">
      <v>8954.8387096774095</v>
    </nc>
  </rcc>
  <rcc rId="15166" sId="7" numFmtId="4">
    <nc r="T32">
      <v>8954.8387096774095</v>
    </nc>
  </rcc>
  <rcc rId="15167" sId="7" numFmtId="4">
    <nc r="T33">
      <v>8954.8387096774095</v>
    </nc>
  </rcc>
  <rcc rId="15168" sId="7" numFmtId="4">
    <nc r="T34">
      <v>8954.8387096774095</v>
    </nc>
  </rcc>
  <rcc rId="15169" sId="7" numFmtId="4">
    <nc r="T36">
      <v>8954.8387096774095</v>
    </nc>
  </rcc>
  <rcc rId="15170" sId="7" numFmtId="4">
    <nc r="T37">
      <v>8954.8387096774095</v>
    </nc>
  </rcc>
  <rcc rId="15171" sId="7" numFmtId="4">
    <nc r="T38">
      <v>8954.8387096774095</v>
    </nc>
  </rcc>
  <rcc rId="15172" sId="7" numFmtId="4">
    <nc r="T39">
      <v>8954.8387096774095</v>
    </nc>
  </rcc>
  <rfmt sheetId="7" xfDxf="1" s="1" sqref="N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5173" sId="7" numFmtId="4">
    <nc r="N5">
      <v>5161.2903225806403</v>
    </nc>
  </rcc>
  <rcc rId="15174" sId="7" numFmtId="4">
    <nc r="N6">
      <v>5161.2903225806403</v>
    </nc>
  </rcc>
  <rcc rId="15175" sId="7" numFmtId="4">
    <nc r="N7">
      <v>5161.2903225806403</v>
    </nc>
  </rcc>
  <rcc rId="15176" sId="7" numFmtId="4">
    <nc r="N8">
      <v>5161.2903225806403</v>
    </nc>
  </rcc>
  <rcc rId="15177" sId="7" numFmtId="4">
    <nc r="N9">
      <v>5161.2903225806403</v>
    </nc>
  </rcc>
  <rcc rId="15178" sId="7" numFmtId="4">
    <nc r="N10">
      <v>5161.2903225806403</v>
    </nc>
  </rcc>
  <rcc rId="15179" sId="7" numFmtId="4">
    <nc r="N12">
      <v>5161.2903225806403</v>
    </nc>
  </rcc>
  <rcc rId="15180" sId="7" numFmtId="4">
    <nc r="N13">
      <v>5161.2903225806403</v>
    </nc>
  </rcc>
  <rcc rId="15181" sId="7" numFmtId="4">
    <nc r="N14">
      <v>5161.2903225806403</v>
    </nc>
  </rcc>
  <rcc rId="15182" sId="7" numFmtId="4">
    <nc r="N15">
      <v>5161.2903225806403</v>
    </nc>
  </rcc>
  <rcc rId="15183" sId="7" numFmtId="4">
    <nc r="N16">
      <v>5161.2903225806403</v>
    </nc>
  </rcc>
  <rcc rId="15184" sId="7" numFmtId="4">
    <nc r="N17">
      <v>5161.2903225806403</v>
    </nc>
  </rcc>
  <rcc rId="15185" sId="7" numFmtId="4">
    <nc r="N18">
      <v>5161.2903225806403</v>
    </nc>
  </rcc>
  <rcc rId="15186" sId="7" numFmtId="4">
    <nc r="N20">
      <v>5161.2903225806403</v>
    </nc>
  </rcc>
  <rcc rId="15187" sId="7" numFmtId="4">
    <nc r="N21">
      <v>5161.2903225806403</v>
    </nc>
  </rcc>
  <rcc rId="15188" sId="7" numFmtId="4">
    <nc r="N22">
      <v>5161.2903225806403</v>
    </nc>
  </rcc>
  <rcc rId="15189" sId="7" numFmtId="4">
    <nc r="N23">
      <v>5161.2903225806403</v>
    </nc>
  </rcc>
  <rcc rId="15190" sId="7" numFmtId="4">
    <nc r="N24">
      <v>5161.2903225806403</v>
    </nc>
  </rcc>
  <rcc rId="15191" sId="7" numFmtId="4">
    <nc r="N25">
      <v>5161.2903225806403</v>
    </nc>
  </rcc>
  <rcc rId="15192" sId="7" numFmtId="4">
    <nc r="N26">
      <v>5161.2903225806403</v>
    </nc>
  </rcc>
  <rcc rId="15193" sId="7" numFmtId="4">
    <nc r="N28">
      <v>5161.2903225806403</v>
    </nc>
  </rcc>
  <rcc rId="15194" sId="7" numFmtId="4">
    <nc r="N29">
      <v>5161.2903225806403</v>
    </nc>
  </rcc>
  <rcc rId="15195" sId="7" numFmtId="4">
    <nc r="N30">
      <v>5161.2903225806403</v>
    </nc>
  </rcc>
  <rcc rId="15196" sId="7" numFmtId="4">
    <nc r="N31">
      <v>5161.2903225806403</v>
    </nc>
  </rcc>
  <rcc rId="15197" sId="7" numFmtId="4">
    <nc r="N32">
      <v>5161.2903225806403</v>
    </nc>
  </rcc>
  <rcc rId="15198" sId="7" numFmtId="4">
    <nc r="N33">
      <v>5161.2903225806403</v>
    </nc>
  </rcc>
  <rcc rId="15199" sId="7" numFmtId="4">
    <nc r="N34">
      <v>5161.2903225806403</v>
    </nc>
  </rcc>
  <rcc rId="15200" sId="7" numFmtId="4">
    <nc r="N36">
      <v>5161.2903225806403</v>
    </nc>
  </rcc>
  <rcc rId="15201" sId="7" numFmtId="4">
    <nc r="N37">
      <v>5161.2903225806403</v>
    </nc>
  </rcc>
  <rcc rId="15202" sId="7" numFmtId="4">
    <nc r="N38">
      <v>5161.2903225806403</v>
    </nc>
  </rcc>
  <rcc rId="15203" sId="7" numFmtId="4">
    <nc r="N39">
      <v>5161.2903225806403</v>
    </nc>
  </rcc>
  <rfmt sheetId="7" xfDxf="1" s="1" sqref="X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5204" sId="7" numFmtId="4">
    <nc r="X5">
      <v>2741.9354838709601</v>
    </nc>
  </rcc>
  <rcc rId="15205" sId="7" numFmtId="4">
    <nc r="X6">
      <v>2741.9354838709601</v>
    </nc>
  </rcc>
  <rcc rId="15206" sId="7" numFmtId="4">
    <nc r="X7">
      <v>2741.9354838709601</v>
    </nc>
  </rcc>
  <rcc rId="15207" sId="7" numFmtId="4">
    <nc r="X8">
      <v>2741.9354838709601</v>
    </nc>
  </rcc>
  <rcc rId="15208" sId="7" numFmtId="4">
    <nc r="X9">
      <v>2741.9354838709601</v>
    </nc>
  </rcc>
  <rcc rId="15209" sId="7" numFmtId="4">
    <nc r="X10">
      <v>2741.9354838709601</v>
    </nc>
  </rcc>
  <rcc rId="15210" sId="7" numFmtId="4">
    <nc r="X12">
      <v>2741.9354838709601</v>
    </nc>
  </rcc>
  <rcc rId="15211" sId="7" numFmtId="4">
    <nc r="X13">
      <v>2741.9354838709601</v>
    </nc>
  </rcc>
  <rcc rId="15212" sId="7" numFmtId="4">
    <nc r="X14">
      <v>2741.9354838709601</v>
    </nc>
  </rcc>
  <rcc rId="15213" sId="7" numFmtId="4">
    <nc r="X15">
      <v>2741.9354838709601</v>
    </nc>
  </rcc>
  <rcc rId="15214" sId="7" numFmtId="4">
    <nc r="X16">
      <v>2741.9354838709601</v>
    </nc>
  </rcc>
  <rcc rId="15215" sId="7" numFmtId="4">
    <nc r="X17">
      <v>2741.9354838709601</v>
    </nc>
  </rcc>
  <rcc rId="15216" sId="7" numFmtId="4">
    <nc r="X18">
      <v>2741.9354838709601</v>
    </nc>
  </rcc>
  <rcc rId="15217" sId="7" numFmtId="4">
    <nc r="X20">
      <v>2741.9354838709601</v>
    </nc>
  </rcc>
  <rcc rId="15218" sId="7" numFmtId="4">
    <nc r="X21">
      <v>2741.9354838709601</v>
    </nc>
  </rcc>
  <rcc rId="15219" sId="7" numFmtId="4">
    <nc r="X22">
      <v>2741.9354838709601</v>
    </nc>
  </rcc>
  <rcc rId="15220" sId="7" numFmtId="4">
    <nc r="X23">
      <v>2741.9354838709601</v>
    </nc>
  </rcc>
  <rcc rId="15221" sId="7" numFmtId="4">
    <nc r="X24">
      <v>2741.9354838709601</v>
    </nc>
  </rcc>
  <rcc rId="15222" sId="7" numFmtId="4">
    <nc r="X25">
      <v>2741.9354838709601</v>
    </nc>
  </rcc>
  <rcc rId="15223" sId="7" numFmtId="4">
    <nc r="X26">
      <v>2741.9354838709601</v>
    </nc>
  </rcc>
  <rcc rId="15224" sId="7" numFmtId="4">
    <nc r="X28">
      <v>2741.9354838709601</v>
    </nc>
  </rcc>
  <rcc rId="15225" sId="7" numFmtId="4">
    <nc r="X29">
      <v>2741.9354838709601</v>
    </nc>
  </rcc>
  <rcc rId="15226" sId="7" numFmtId="4">
    <nc r="X30">
      <v>2741.9354838709601</v>
    </nc>
  </rcc>
  <rcc rId="15227" sId="7" numFmtId="4">
    <nc r="X31">
      <v>2741.9354838709601</v>
    </nc>
  </rcc>
  <rcc rId="15228" sId="7" numFmtId="4">
    <nc r="X32">
      <v>2741.9354838709601</v>
    </nc>
  </rcc>
  <rcc rId="15229" sId="7" numFmtId="4">
    <nc r="X33">
      <v>2741.9354838709601</v>
    </nc>
  </rcc>
  <rcc rId="15230" sId="7" numFmtId="4">
    <nc r="X34">
      <v>2741.9354838709601</v>
    </nc>
  </rcc>
  <rcc rId="15231" sId="7" numFmtId="4">
    <nc r="X36">
      <v>2741.9354838709601</v>
    </nc>
  </rcc>
  <rcc rId="15232" sId="7" numFmtId="4">
    <nc r="X37">
      <v>2741.9354838709601</v>
    </nc>
  </rcc>
  <rcc rId="15233" sId="7" numFmtId="4">
    <nc r="X38">
      <v>2741.9354838709601</v>
    </nc>
  </rcc>
  <rcc rId="15234" sId="7" numFmtId="4">
    <nc r="X39">
      <v>2741.9354838709601</v>
    </nc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35" sId="7" numFmtId="4">
    <oc r="P5">
      <v>469</v>
    </oc>
    <nc r="P5">
      <v>4681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09" sId="7" numFmtId="4">
    <nc r="C8">
      <v>3042.7</v>
    </nc>
  </rcc>
  <rcc rId="15410" sId="7" numFmtId="4">
    <nc r="E8">
      <v>20002.8</v>
    </nc>
  </rcc>
  <rcc rId="15411" sId="7" numFmtId="4">
    <nc r="G8">
      <v>917.8</v>
    </nc>
  </rcc>
  <rcc rId="15412" sId="7" numFmtId="4">
    <nc r="I8">
      <v>4200</v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13" sId="7" numFmtId="4">
    <nc r="W8">
      <v>2712.8</v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26" sId="7" numFmtId="4">
    <nc r="P9">
      <v>3346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65" sId="7" numFmtId="4">
    <nc r="O9">
      <v>926</v>
    </nc>
  </rcc>
  <rcc rId="15466" sId="7" numFmtId="4">
    <nc r="S9">
      <v>13637.81</v>
    </nc>
  </rcc>
  <rcc rId="15467" sId="7" numFmtId="4">
    <nc r="W9">
      <v>7736.1</v>
    </nc>
  </rcc>
  <rcc rId="15468" sId="7" numFmtId="4">
    <nc r="E9">
      <v>20168.400000000001</v>
    </nc>
  </rcc>
  <rcc rId="15469" sId="7" numFmtId="4">
    <nc r="I9">
      <v>5293.8</v>
    </nc>
  </rcc>
  <rcc rId="15470" sId="7" numFmtId="4">
    <nc r="K9">
      <v>21920.5</v>
    </nc>
  </rcc>
  <rcc rId="15471" sId="7" numFmtId="4">
    <oc r="K8">
      <v>20388</v>
    </oc>
    <nc r="K8">
      <v>16188</v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72" sId="7" numFmtId="4">
    <nc r="C9">
      <v>3371.7</v>
    </nc>
  </rcc>
  <rcc rId="15473" sId="7" numFmtId="4">
    <nc r="G9">
      <v>1656.6</v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Y9">
    <dxf>
      <fill>
        <patternFill>
          <bgColor rgb="FFFFC000"/>
        </patternFill>
      </fill>
    </dxf>
  </rfmt>
  <rcc rId="15474" sId="7" numFmtId="4">
    <nc r="W10">
      <v>1151.9000000000001</v>
    </nc>
  </rcc>
  <rcc rId="15475" sId="7" numFmtId="4">
    <nc r="O10">
      <v>101</v>
    </nc>
  </rcc>
  <rcc rId="15476" sId="7" numFmtId="4">
    <nc r="G10">
      <v>664.5</v>
    </nc>
  </rcc>
  <rcc rId="15477" sId="7" numFmtId="4">
    <nc r="I10">
      <v>308</v>
    </nc>
  </rcc>
  <rcc rId="15478" sId="7" numFmtId="4">
    <nc r="K10">
      <v>4539.1000000000004</v>
    </nc>
  </rcc>
  <rcc rId="15479" sId="7" numFmtId="4">
    <nc r="C10">
      <v>8194.7000000000007</v>
    </nc>
  </rcc>
  <rm rId="15480" sheetId="7" source="C10" destination="E10" sourceSheetId="7">
    <undo index="65535" exp="area" dr="E5:E10" r="E11" sId="7"/>
    <undo index="65535" exp="ref" v="1" dr="E10" r="U10" sId="7"/>
    <undo index="65535" exp="ref" v="1" dr="E10" r="AF10" sId="7"/>
    <rfmt sheetId="7" s="1" sqref="E10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alignment vertic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7" sqref="C10">
    <dxf>
      <fill>
        <patternFill patternType="solid">
          <bgColor theme="0" tint="-4.9989318521683403E-2"/>
        </patternFill>
      </fill>
    </dxf>
  </rfmt>
  <rcc rId="15481" sId="7" odxf="1" s="1" dxf="1" numFmtId="4">
    <nc r="C10">
      <v>11649.4</v>
    </nc>
    <ndxf>
      <font>
        <b val="0"/>
        <sz val="11"/>
        <color auto="1"/>
        <name val="DIN Offc"/>
        <family val="2"/>
        <scheme val="none"/>
      </font>
      <numFmt numFmtId="4" formatCode="#,##0.0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82" sId="7">
    <oc r="U10">
      <f>SUM(E10+#REF!+G10+I10+K10+Q10+S10)</f>
    </oc>
    <nc r="U10">
      <f>SUM(C10+E10+G10+I10+K10+Q10+S10)</f>
    </nc>
  </rcc>
  <rcc rId="15483" sId="7">
    <oc r="AF10">
      <f>SUM(E10+#REF!+G10+I10+K10+O10+W10)</f>
    </oc>
    <nc r="AF10">
      <f>SUM(C10+E10+G10+I10+K10+O10+W10)</f>
    </nc>
  </rcc>
  <rcc rId="15484" sId="7" numFmtId="4">
    <nc r="S10">
      <v>10119.81</v>
    </nc>
  </rcc>
  <rcc rId="15485" sId="7">
    <nc r="AA12" t="inlineStr">
      <is>
        <t>wechselhaft</t>
      </is>
    </nc>
  </rcc>
  <rcc rId="15486" sId="7" numFmtId="34">
    <nc r="AB12">
      <v>19</v>
    </nc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48" sId="7" numFmtId="4">
    <nc r="P13">
      <v>1801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65" sId="7">
    <nc r="AA16" t="inlineStr">
      <is>
        <t>sonnig</t>
      </is>
    </nc>
  </rcc>
  <rcc rId="15666" sId="7" numFmtId="34">
    <nc r="AB16">
      <v>25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67" sId="7" numFmtId="4">
    <nc r="P16">
      <v>2022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70" sId="7">
    <nc r="W46" t="inlineStr">
      <is>
        <t>ok 22.07.2025</t>
      </is>
    </nc>
  </rcc>
  <rcc rId="16071" sId="7">
    <nc r="O46" t="inlineStr">
      <is>
        <t>ok 22.07.2025</t>
      </is>
    </nc>
  </rcc>
  <rcc rId="16072" sId="7">
    <nc r="I46" t="inlineStr">
      <is>
        <t>ok 22.07.2025</t>
      </is>
    </nc>
  </rcc>
  <rcc rId="16073" sId="7">
    <nc r="K46" t="inlineStr">
      <is>
        <t>ok 22.07.2025</t>
      </is>
    </nc>
  </rcc>
  <rcc rId="16074" sId="7">
    <nc r="E46" t="inlineStr">
      <is>
        <t>ok 22.07.2025</t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87" sId="7" numFmtId="4">
    <nc r="P30">
      <v>1403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00" sId="7" numFmtId="4">
    <nc r="W30">
      <v>1686</v>
    </nc>
  </rcc>
  <rcc rId="16101" sId="7" numFmtId="4">
    <nc r="O30">
      <v>107.1</v>
    </nc>
  </rcc>
  <rcc rId="16102" sId="7" numFmtId="4">
    <nc r="G30">
      <v>479.9</v>
    </nc>
  </rcc>
  <rcc rId="16103" sId="7" numFmtId="4">
    <nc r="E30">
      <v>18597.5</v>
    </nc>
  </rcc>
  <rcc rId="16104" sId="7" numFmtId="4">
    <nc r="C30">
      <v>1309.0999999999999</v>
    </nc>
  </rcc>
  <rcc rId="16105" sId="7" numFmtId="4">
    <nc r="I30">
      <v>0</v>
    </nc>
  </rcc>
  <rcc rId="16106" sId="7" numFmtId="4">
    <nc r="K30">
      <v>0</v>
    </nc>
  </rcc>
  <rcc rId="16107" sId="7" numFmtId="4">
    <nc r="S30">
      <v>9832.82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0" sId="7" numFmtId="4">
    <oc r="C8">
      <v>3042.7</v>
    </oc>
    <nc r="C8">
      <v>3262.7</v>
    </nc>
  </rcc>
  <rcc rId="16121" sId="7" numFmtId="4">
    <oc r="K9">
      <v>21920.5</v>
    </oc>
    <nc r="K9">
      <v>21919.7</v>
    </nc>
  </rcc>
  <rcc rId="16122" sId="7" numFmtId="4">
    <oc r="C9">
      <v>3371.7</v>
    </oc>
    <nc r="C9">
      <v>2643.7</v>
    </nc>
  </rcc>
  <rcc rId="16123" sId="7" numFmtId="4">
    <oc r="C18">
      <v>240.3</v>
    </oc>
    <nc r="C18">
      <v>65.3</v>
    </nc>
  </rcc>
  <rcc rId="16124" sId="7" numFmtId="4">
    <oc r="E25">
      <v>11827.3</v>
    </oc>
    <nc r="E25">
      <v>11827.7</v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5" sId="7" numFmtId="4">
    <nc r="P31">
      <v>771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38" sId="7" numFmtId="4">
    <nc r="O31">
      <v>227.6</v>
    </nc>
  </rcc>
  <rcc rId="16139" sId="7" numFmtId="4">
    <nc r="K31">
      <v>225</v>
    </nc>
  </rcc>
  <rcc rId="16140" sId="7" numFmtId="4">
    <nc r="G31">
      <v>265.3</v>
    </nc>
  </rcc>
  <rcc rId="16141" sId="7" numFmtId="4">
    <nc r="C31">
      <v>11031.8</v>
    </nc>
  </rcc>
  <rcc rId="16142" sId="7" numFmtId="4">
    <nc r="E31">
      <v>98.2</v>
    </nc>
  </rcc>
  <rcc rId="16143" sId="7" numFmtId="4">
    <nc r="I31">
      <v>0</v>
    </nc>
  </rcc>
  <rcc rId="16144" sId="7" numFmtId="4">
    <nc r="S31">
      <v>8731.76</v>
    </nc>
  </rcc>
  <rcc rId="16145" sId="7">
    <nc r="AA31" t="inlineStr">
      <is>
        <t>regen</t>
      </is>
    </nc>
  </rcc>
  <rcc rId="16146" sId="7" numFmtId="34">
    <nc r="AB31">
      <v>20</v>
    </nc>
  </rcc>
  <rcc rId="16147" sId="7">
    <nc r="AA32" t="inlineStr">
      <is>
        <t>regen</t>
      </is>
    </nc>
  </rcc>
  <rcc rId="16148" sId="7" numFmtId="34">
    <nc r="AB32">
      <v>20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ABB3D2C-D522-4FBD-AE15-22B2AD8A1F24}" action="delete"/>
  <rdn rId="0" localSheetId="1" customView="1" name="Z_0ABB3D2C_D522_4FBD_AE15_22B2AD8A1F24_.wvu.PrintArea" hidden="1" oldHidden="1">
    <formula>'01_25'!$A$1:$X$44</formula>
    <oldFormula>'01_25'!$A$1:$X$44</oldFormula>
  </rdn>
  <rdn rId="0" localSheetId="2" customView="1" name="Z_0ABB3D2C_D522_4FBD_AE15_22B2AD8A1F24_.wvu.PrintArea" hidden="1" oldHidden="1">
    <formula>'02_25'!$A$1:$V$41</formula>
    <oldFormula>'02_25'!$A$1:$V$41</oldFormula>
  </rdn>
  <rdn rId="0" localSheetId="3" customView="1" name="Z_0ABB3D2C_D522_4FBD_AE15_22B2AD8A1F24_.wvu.PrintArea" hidden="1" oldHidden="1">
    <formula>'03_25'!$A$1:$Z$45</formula>
    <oldFormula>'03_25'!$A$1:$Z$45</oldFormula>
  </rdn>
  <rdn rId="0" localSheetId="4" customView="1" name="Z_0ABB3D2C_D522_4FBD_AE15_22B2AD8A1F24_.wvu.PrintArea" hidden="1" oldHidden="1">
    <formula>'04_25'!$A$1:$Z$43</formula>
    <oldFormula>'04_25'!$A$1:$Z$43</oldFormula>
  </rdn>
  <rdn rId="0" localSheetId="5" customView="1" name="Z_0ABB3D2C_D522_4FBD_AE15_22B2AD8A1F24_.wvu.PrintArea" hidden="1" oldHidden="1">
    <formula>'05_25'!$A$1:$Z$44</formula>
    <oldFormula>'05_25'!$A$1:$Z$44</oldFormula>
  </rdn>
  <rdn rId="0" localSheetId="6" customView="1" name="Z_0ABB3D2C_D522_4FBD_AE15_22B2AD8A1F24_.wvu.PrintArea" hidden="1" oldHidden="1">
    <formula>'06_25'!$A$1:$Z$44</formula>
    <oldFormula>'06_25'!$A$1:$Z$44</oldFormula>
  </rdn>
  <rdn rId="0" localSheetId="7" customView="1" name="Z_0ABB3D2C_D522_4FBD_AE15_22B2AD8A1F24_.wvu.PrintArea" hidden="1" oldHidden="1">
    <formula>'07_25'!$A$1:$Z$44</formula>
    <oldFormula>'07_25'!$A$1:$Z$44</oldFormula>
  </rdn>
  <rdn rId="0" localSheetId="8" customView="1" name="Z_0ABB3D2C_D522_4FBD_AE15_22B2AD8A1F24_.wvu.PrintArea" hidden="1" oldHidden="1">
    <formula>'08_25'!$A$1:$Z$44</formula>
    <oldFormula>'08_25'!$A$1:$Z$44</oldFormula>
  </rdn>
  <rdn rId="0" localSheetId="9" customView="1" name="Z_0ABB3D2C_D522_4FBD_AE15_22B2AD8A1F24_.wvu.PrintArea" hidden="1" oldHidden="1">
    <formula>'09_25'!$A$1:$Z$43</formula>
    <oldFormula>'09_25'!$A$1:$Z$43</oldFormula>
  </rdn>
  <rdn rId="0" localSheetId="10" customView="1" name="Z_0ABB3D2C_D522_4FBD_AE15_22B2AD8A1F24_.wvu.PrintArea" hidden="1" oldHidden="1">
    <formula>'10_25'!$A$1:$Z$44</formula>
    <oldFormula>'10_25'!$A$1:$Z$44</oldFormula>
  </rdn>
  <rdn rId="0" localSheetId="11" customView="1" name="Z_0ABB3D2C_D522_4FBD_AE15_22B2AD8A1F24_.wvu.PrintArea" hidden="1" oldHidden="1">
    <formula>'11_25'!$A$1:$Z$43</formula>
    <oldFormula>'11_25'!$A$1:$Z$43</oldFormula>
  </rdn>
  <rdn rId="0" localSheetId="12" customView="1" name="Z_0ABB3D2C_D522_4FBD_AE15_22B2AD8A1F24_.wvu.PrintArea" hidden="1" oldHidden="1">
    <formula>'12_25'!$A$1:$Z$44</formula>
    <oldFormula>'12_25'!$A$1:$Z$44</oldFormula>
  </rdn>
  <rcv guid="{0ABB3D2C-D522-4FBD-AE15-22B2AD8A1F24}" action="add"/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5" sId="7" numFmtId="4">
    <nc r="W31">
      <v>0</v>
    </nc>
  </rcc>
  <rcc rId="16186" sId="7" numFmtId="34">
    <nc r="AB33">
      <v>17</v>
    </nc>
  </rcc>
  <rcc rId="16187" sId="7">
    <nc r="AA33" t="inlineStr">
      <is>
        <t>wechselnd bewölkt</t>
      </is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88" sId="7" numFmtId="4">
    <nc r="I32">
      <v>4389.5</v>
    </nc>
  </rcc>
  <rcc rId="16189" sId="7" numFmtId="4">
    <nc r="E32">
      <v>5497.1</v>
    </nc>
  </rcc>
  <rcc rId="16190" sId="7" numFmtId="4">
    <nc r="G32">
      <v>973.1</v>
    </nc>
  </rcc>
  <rcc rId="16191" sId="7" xfDxf="1" s="1" dxf="1" numFmtId="4">
    <nc r="C32">
      <v>8839.7999999999993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92" sId="7" xfDxf="1" s="1" dxf="1" numFmtId="4">
    <nc r="K32">
      <v>17884.599999999999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93" sId="7" numFmtId="4">
    <nc r="O32">
      <v>0</v>
    </nc>
  </rcc>
  <rcc rId="16194" sId="7" numFmtId="4">
    <nc r="P32">
      <v>0</v>
    </nc>
  </rcc>
  <rcc rId="16195" sId="7" numFmtId="4">
    <nc r="W32">
      <v>0</v>
    </nc>
  </rcc>
  <rcc rId="16196" sId="7" xfDxf="1" s="1" dxf="1" numFmtId="4">
    <nc r="S32">
      <v>8860.57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97" sId="7">
    <oc r="S44">
      <f>SUM(100/T41*S41)</f>
    </oc>
    <nc r="S44">
      <f>SUM(100/T41*S41)</f>
    </nc>
  </rcc>
  <rfmt sheetId="7" sqref="Q44" start="0" length="0">
    <dxf>
      <numFmt numFmtId="165" formatCode="0.0"/>
      <border outline="0">
        <left style="thin">
          <color indexed="64"/>
        </left>
        <top style="medium">
          <color indexed="64"/>
        </top>
        <bottom style="thin">
          <color indexed="64"/>
        </bottom>
      </border>
    </dxf>
  </rfmt>
  <rcc rId="16198" sId="7">
    <oc r="Q44">
      <f>SUM(100/T41*S41)</f>
    </oc>
    <nc r="Q44">
      <f>SUM(100/R41*Q41)</f>
    </nc>
  </rcc>
  <rcc rId="16199" sId="7">
    <oc r="Q43">
      <f>SUM(100/R41*Q41)</f>
    </oc>
    <nc r="Q43"/>
  </rcc>
  <rfmt sheetId="7" sqref="Q44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4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24" sId="7">
    <oc r="M41">
      <f>SUM(M11+M19+M27+M35+M40)</f>
    </oc>
    <nc r="M41">
      <f>SUM(M11+M19+M27+M35+M40)</f>
    </nc>
  </rcc>
  <rfmt sheetId="8" xfDxf="1" s="1" sqref="D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225" sId="8" numFmtId="4">
    <nc r="D5">
      <v>4193.5483870967701</v>
    </nc>
  </rcc>
  <rcc rId="16226" sId="8" numFmtId="4">
    <nc r="D6">
      <v>4193.5483870967701</v>
    </nc>
  </rcc>
  <rcc rId="16227" sId="8" numFmtId="4">
    <nc r="D7">
      <v>4193.5483870967701</v>
    </nc>
  </rcc>
  <rcc rId="16228" sId="8" numFmtId="4">
    <nc r="D9">
      <v>4193.5483870967701</v>
    </nc>
  </rcc>
  <rcc rId="16229" sId="8" numFmtId="4">
    <nc r="D10">
      <v>4193.5483870967701</v>
    </nc>
  </rcc>
  <rcc rId="16230" sId="8" numFmtId="4">
    <nc r="D11">
      <v>4193.5483870967701</v>
    </nc>
  </rcc>
  <rcc rId="16231" sId="8" numFmtId="4">
    <nc r="D12">
      <v>4193.5483870967701</v>
    </nc>
  </rcc>
  <rcc rId="16232" sId="8" numFmtId="4">
    <nc r="D13">
      <v>4193.5483870967701</v>
    </nc>
  </rcc>
  <rcc rId="16233" sId="8" numFmtId="4">
    <nc r="D14">
      <v>4193.5483870967701</v>
    </nc>
  </rcc>
  <rcc rId="16234" sId="8" numFmtId="4">
    <nc r="D15">
      <v>4193.5483870967701</v>
    </nc>
  </rcc>
  <rcc rId="16235" sId="8" numFmtId="4">
    <nc r="D17">
      <v>4193.5483870967701</v>
    </nc>
  </rcc>
  <rcc rId="16236" sId="8" numFmtId="4">
    <nc r="D18">
      <v>4193.5483870967701</v>
    </nc>
  </rcc>
  <rcc rId="16237" sId="8" numFmtId="4">
    <nc r="D19">
      <v>4193.5483870967701</v>
    </nc>
  </rcc>
  <rcc rId="16238" sId="8" numFmtId="4">
    <nc r="D20">
      <v>4193.5483870967701</v>
    </nc>
  </rcc>
  <rcc rId="16239" sId="8" numFmtId="4">
    <nc r="D21">
      <v>4193.5483870967701</v>
    </nc>
  </rcc>
  <rcc rId="16240" sId="8" numFmtId="4">
    <nc r="D22">
      <v>4193.5483870967701</v>
    </nc>
  </rcc>
  <rcc rId="16241" sId="8" numFmtId="4">
    <nc r="D23">
      <v>4193.5483870967701</v>
    </nc>
  </rcc>
  <rcc rId="16242" sId="8" numFmtId="4">
    <nc r="D25">
      <v>4193.5483870967701</v>
    </nc>
  </rcc>
  <rcc rId="16243" sId="8" numFmtId="4">
    <nc r="D26">
      <v>4193.5483870967701</v>
    </nc>
  </rcc>
  <rcc rId="16244" sId="8" numFmtId="4">
    <nc r="D27">
      <v>4193.5483870967701</v>
    </nc>
  </rcc>
  <rcc rId="16245" sId="8" numFmtId="4">
    <nc r="D28">
      <v>4193.5483870967701</v>
    </nc>
  </rcc>
  <rcc rId="16246" sId="8" numFmtId="4">
    <nc r="D29">
      <v>4193.5483870967701</v>
    </nc>
  </rcc>
  <rcc rId="16247" sId="8" numFmtId="4">
    <nc r="D30">
      <v>4193.5483870967701</v>
    </nc>
  </rcc>
  <rcc rId="16248" sId="8" numFmtId="4">
    <nc r="D31">
      <v>4193.5483870967701</v>
    </nc>
  </rcc>
  <rcc rId="16249" sId="8" numFmtId="4">
    <nc r="D33">
      <v>4193.5483870967701</v>
    </nc>
  </rcc>
  <rcc rId="16250" sId="8" numFmtId="4">
    <nc r="D34">
      <v>4193.5483870967701</v>
    </nc>
  </rcc>
  <rcc rId="16251" sId="8" numFmtId="4">
    <nc r="D35">
      <v>4193.5483870967701</v>
    </nc>
  </rcc>
  <rcc rId="16252" sId="8" numFmtId="4">
    <nc r="D36">
      <v>4193.5483870967701</v>
    </nc>
  </rcc>
  <rcc rId="16253" sId="8" numFmtId="4">
    <nc r="D37">
      <v>4193.5483870967701</v>
    </nc>
  </rcc>
  <rcc rId="16254" sId="8" numFmtId="4">
    <nc r="D38">
      <v>4193.5483870967701</v>
    </nc>
  </rcc>
  <rcc rId="16255" sId="8" numFmtId="4">
    <nc r="D39">
      <v>4193.5483870967701</v>
    </nc>
  </rcc>
  <rfmt sheetId="8" xfDxf="1" s="1" sqref="F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256" sId="8" numFmtId="4">
    <nc r="F5">
      <v>13967.7419354838</v>
    </nc>
  </rcc>
  <rcc rId="16257" sId="8" numFmtId="4">
    <nc r="F6">
      <v>13967.7419354838</v>
    </nc>
  </rcc>
  <rcc rId="16258" sId="8" numFmtId="4">
    <nc r="F7">
      <v>13967.7419354838</v>
    </nc>
  </rcc>
  <rcc rId="16259" sId="8" numFmtId="4">
    <nc r="F9">
      <v>13967.7419354838</v>
    </nc>
  </rcc>
  <rcc rId="16260" sId="8" numFmtId="4">
    <nc r="F10">
      <v>13967.7419354838</v>
    </nc>
  </rcc>
  <rcc rId="16261" sId="8" numFmtId="4">
    <nc r="F11">
      <v>13967.7419354838</v>
    </nc>
  </rcc>
  <rcc rId="16262" sId="8" numFmtId="4">
    <nc r="F12">
      <v>13967.7419354838</v>
    </nc>
  </rcc>
  <rcc rId="16263" sId="8" numFmtId="4">
    <nc r="F13">
      <v>13967.7419354838</v>
    </nc>
  </rcc>
  <rcc rId="16264" sId="8" numFmtId="4">
    <nc r="F14">
      <v>13967.7419354838</v>
    </nc>
  </rcc>
  <rcc rId="16265" sId="8" numFmtId="4">
    <nc r="F15">
      <v>13967.7419354838</v>
    </nc>
  </rcc>
  <rcc rId="16266" sId="8" numFmtId="4">
    <nc r="F17">
      <v>13967.7419354838</v>
    </nc>
  </rcc>
  <rcc rId="16267" sId="8" numFmtId="4">
    <nc r="F18">
      <v>13967.7419354838</v>
    </nc>
  </rcc>
  <rcc rId="16268" sId="8" numFmtId="4">
    <nc r="F19">
      <v>13967.7419354838</v>
    </nc>
  </rcc>
  <rcc rId="16269" sId="8" numFmtId="4">
    <nc r="F20">
      <v>13967.7419354838</v>
    </nc>
  </rcc>
  <rcc rId="16270" sId="8" numFmtId="4">
    <nc r="F21">
      <v>13967.7419354838</v>
    </nc>
  </rcc>
  <rcc rId="16271" sId="8" numFmtId="4">
    <nc r="F22">
      <v>13967.7419354838</v>
    </nc>
  </rcc>
  <rcc rId="16272" sId="8" numFmtId="4">
    <nc r="F23">
      <v>13967.7419354838</v>
    </nc>
  </rcc>
  <rcc rId="16273" sId="8" numFmtId="4">
    <nc r="F25">
      <v>13967.7419354838</v>
    </nc>
  </rcc>
  <rcc rId="16274" sId="8" numFmtId="4">
    <nc r="F26">
      <v>13967.7419354838</v>
    </nc>
  </rcc>
  <rcc rId="16275" sId="8" numFmtId="4">
    <nc r="F27">
      <v>13967.7419354838</v>
    </nc>
  </rcc>
  <rcc rId="16276" sId="8" numFmtId="4">
    <nc r="F28">
      <v>13967.7419354838</v>
    </nc>
  </rcc>
  <rcc rId="16277" sId="8" numFmtId="4">
    <nc r="F29">
      <v>13967.7419354838</v>
    </nc>
  </rcc>
  <rcc rId="16278" sId="8" numFmtId="4">
    <nc r="F30">
      <v>13967.7419354838</v>
    </nc>
  </rcc>
  <rcc rId="16279" sId="8" numFmtId="4">
    <nc r="F31">
      <v>13967.7419354838</v>
    </nc>
  </rcc>
  <rcc rId="16280" sId="8" numFmtId="4">
    <nc r="F33">
      <v>13967.7419354838</v>
    </nc>
  </rcc>
  <rcc rId="16281" sId="8" numFmtId="4">
    <nc r="F34">
      <v>13967.7419354838</v>
    </nc>
  </rcc>
  <rcc rId="16282" sId="8" numFmtId="4">
    <nc r="F35">
      <v>13967.7419354838</v>
    </nc>
  </rcc>
  <rcc rId="16283" sId="8" numFmtId="4">
    <nc r="F36">
      <v>13967.7419354838</v>
    </nc>
  </rcc>
  <rcc rId="16284" sId="8" numFmtId="4">
    <nc r="F37">
      <v>13967.7419354838</v>
    </nc>
  </rcc>
  <rcc rId="16285" sId="8" numFmtId="4">
    <nc r="F38">
      <v>13967.7419354838</v>
    </nc>
  </rcc>
  <rcc rId="16286" sId="8" numFmtId="4">
    <nc r="F39">
      <v>13967.7419354838</v>
    </nc>
  </rcc>
  <rfmt sheetId="8" xfDxf="1" s="1" sqref="H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287" sId="8" numFmtId="4">
    <nc r="H5">
      <v>870.96774193548299</v>
    </nc>
  </rcc>
  <rcc rId="16288" sId="8" numFmtId="4">
    <nc r="H6">
      <v>870.96774193548299</v>
    </nc>
  </rcc>
  <rcc rId="16289" sId="8" numFmtId="4">
    <nc r="H7">
      <v>870.96774193548299</v>
    </nc>
  </rcc>
  <rcc rId="16290" sId="8" numFmtId="4">
    <nc r="H9">
      <v>870.96774193548299</v>
    </nc>
  </rcc>
  <rcc rId="16291" sId="8" numFmtId="4">
    <nc r="H10">
      <v>870.96774193548299</v>
    </nc>
  </rcc>
  <rcc rId="16292" sId="8" numFmtId="4">
    <nc r="H11">
      <v>870.96774193548299</v>
    </nc>
  </rcc>
  <rcc rId="16293" sId="8" numFmtId="4">
    <nc r="H12">
      <v>870.96774193548299</v>
    </nc>
  </rcc>
  <rcc rId="16294" sId="8" numFmtId="4">
    <nc r="H13">
      <v>870.96774193548299</v>
    </nc>
  </rcc>
  <rcc rId="16295" sId="8" numFmtId="4">
    <nc r="H14">
      <v>870.96774193548299</v>
    </nc>
  </rcc>
  <rcc rId="16296" sId="8" numFmtId="4">
    <nc r="H15">
      <v>870.96774193548299</v>
    </nc>
  </rcc>
  <rcc rId="16297" sId="8" numFmtId="4">
    <nc r="H17">
      <v>870.96774193548299</v>
    </nc>
  </rcc>
  <rcc rId="16298" sId="8" numFmtId="4">
    <nc r="H18">
      <v>870.96774193548299</v>
    </nc>
  </rcc>
  <rcc rId="16299" sId="8" numFmtId="4">
    <nc r="H19">
      <v>870.96774193548299</v>
    </nc>
  </rcc>
  <rcc rId="16300" sId="8" numFmtId="4">
    <nc r="H20">
      <v>870.96774193548299</v>
    </nc>
  </rcc>
  <rcc rId="16301" sId="8" numFmtId="4">
    <nc r="H21">
      <v>870.96774193548299</v>
    </nc>
  </rcc>
  <rcc rId="16302" sId="8" numFmtId="4">
    <nc r="H22">
      <v>870.96774193548299</v>
    </nc>
  </rcc>
  <rcc rId="16303" sId="8" numFmtId="4">
    <nc r="H23">
      <v>870.96774193548299</v>
    </nc>
  </rcc>
  <rcc rId="16304" sId="8" numFmtId="4">
    <nc r="H25">
      <v>870.96774193548299</v>
    </nc>
  </rcc>
  <rcc rId="16305" sId="8" numFmtId="4">
    <nc r="H26">
      <v>870.96774193548299</v>
    </nc>
  </rcc>
  <rcc rId="16306" sId="8" numFmtId="4">
    <nc r="H27">
      <v>870.96774193548299</v>
    </nc>
  </rcc>
  <rcc rId="16307" sId="8" numFmtId="4">
    <nc r="H28">
      <v>870.96774193548299</v>
    </nc>
  </rcc>
  <rcc rId="16308" sId="8" numFmtId="4">
    <nc r="H29">
      <v>870.96774193548299</v>
    </nc>
  </rcc>
  <rcc rId="16309" sId="8" numFmtId="4">
    <nc r="H30">
      <v>870.96774193548299</v>
    </nc>
  </rcc>
  <rcc rId="16310" sId="8" numFmtId="4">
    <nc r="H31">
      <v>870.96774193548299</v>
    </nc>
  </rcc>
  <rcc rId="16311" sId="8" numFmtId="4">
    <nc r="H33">
      <v>870.96774193548299</v>
    </nc>
  </rcc>
  <rcc rId="16312" sId="8" numFmtId="4">
    <nc r="H34">
      <v>870.96774193548299</v>
    </nc>
  </rcc>
  <rcc rId="16313" sId="8" numFmtId="4">
    <nc r="H35">
      <v>870.96774193548299</v>
    </nc>
  </rcc>
  <rcc rId="16314" sId="8" numFmtId="4">
    <nc r="H36">
      <v>870.96774193548299</v>
    </nc>
  </rcc>
  <rcc rId="16315" sId="8" numFmtId="4">
    <nc r="H37">
      <v>870.96774193548299</v>
    </nc>
  </rcc>
  <rcc rId="16316" sId="8" numFmtId="4">
    <nc r="H38">
      <v>870.96774193548299</v>
    </nc>
  </rcc>
  <rcc rId="16317" sId="8" numFmtId="4">
    <nc r="H39">
      <v>870.96774193548299</v>
    </nc>
  </rcc>
  <rfmt sheetId="8" xfDxf="1" s="1" sqref="N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318" sId="8" numFmtId="4">
    <nc r="N5">
      <v>5829.0322580645097</v>
    </nc>
  </rcc>
  <rcc rId="16319" sId="8" numFmtId="4">
    <nc r="N6">
      <v>5829.0322580645097</v>
    </nc>
  </rcc>
  <rcc rId="16320" sId="8" numFmtId="4">
    <nc r="N7">
      <v>5829.0322580645097</v>
    </nc>
  </rcc>
  <rcc rId="16321" sId="8" numFmtId="4">
    <nc r="N9">
      <v>5829.0322580645097</v>
    </nc>
  </rcc>
  <rcc rId="16322" sId="8" numFmtId="4">
    <nc r="N10">
      <v>5829.0322580645097</v>
    </nc>
  </rcc>
  <rcc rId="16323" sId="8" numFmtId="4">
    <nc r="N11">
      <v>5829.0322580645097</v>
    </nc>
  </rcc>
  <rcc rId="16324" sId="8" numFmtId="4">
    <nc r="N12">
      <v>5829.0322580645097</v>
    </nc>
  </rcc>
  <rcc rId="16325" sId="8" numFmtId="4">
    <nc r="N13">
      <v>5829.0322580645097</v>
    </nc>
  </rcc>
  <rcc rId="16326" sId="8" numFmtId="4">
    <nc r="N14">
      <v>5829.0322580645097</v>
    </nc>
  </rcc>
  <rcc rId="16327" sId="8" numFmtId="4">
    <nc r="N15">
      <v>5829.0322580645097</v>
    </nc>
  </rcc>
  <rcc rId="16328" sId="8" numFmtId="4">
    <nc r="N17">
      <v>5829.0322580645097</v>
    </nc>
  </rcc>
  <rcc rId="16329" sId="8" numFmtId="4">
    <nc r="N18">
      <v>5829.0322580645097</v>
    </nc>
  </rcc>
  <rcc rId="16330" sId="8" numFmtId="4">
    <nc r="N19">
      <v>5829.0322580645097</v>
    </nc>
  </rcc>
  <rcc rId="16331" sId="8" numFmtId="4">
    <nc r="N20">
      <v>5829.0322580645097</v>
    </nc>
  </rcc>
  <rcc rId="16332" sId="8" numFmtId="4">
    <nc r="N21">
      <v>5829.0322580645097</v>
    </nc>
  </rcc>
  <rcc rId="16333" sId="8" numFmtId="4">
    <nc r="N22">
      <v>5829.0322580645097</v>
    </nc>
  </rcc>
  <rcc rId="16334" sId="8" numFmtId="4">
    <nc r="N23">
      <v>5829.0322580645097</v>
    </nc>
  </rcc>
  <rcc rId="16335" sId="8" numFmtId="4">
    <nc r="N25">
      <v>5829.0322580645097</v>
    </nc>
  </rcc>
  <rcc rId="16336" sId="8" numFmtId="4">
    <nc r="N26">
      <v>5829.0322580645097</v>
    </nc>
  </rcc>
  <rcc rId="16337" sId="8" numFmtId="4">
    <nc r="N27">
      <v>5829.0322580645097</v>
    </nc>
  </rcc>
  <rcc rId="16338" sId="8" numFmtId="4">
    <nc r="N28">
      <v>5829.0322580645097</v>
    </nc>
  </rcc>
  <rcc rId="16339" sId="8" numFmtId="4">
    <nc r="N29">
      <v>5829.0322580645097</v>
    </nc>
  </rcc>
  <rcc rId="16340" sId="8" numFmtId="4">
    <nc r="N30">
      <v>5829.0322580645097</v>
    </nc>
  </rcc>
  <rcc rId="16341" sId="8" numFmtId="4">
    <nc r="N31">
      <v>5829.0322580645097</v>
    </nc>
  </rcc>
  <rcc rId="16342" sId="8" numFmtId="4">
    <nc r="N33">
      <v>5829.0322580645097</v>
    </nc>
  </rcc>
  <rcc rId="16343" sId="8" numFmtId="4">
    <nc r="N34">
      <v>5829.0322580645097</v>
    </nc>
  </rcc>
  <rcc rId="16344" sId="8" numFmtId="4">
    <nc r="N35">
      <v>5829.0322580645097</v>
    </nc>
  </rcc>
  <rcc rId="16345" sId="8" numFmtId="4">
    <nc r="N36">
      <v>5829.0322580645097</v>
    </nc>
  </rcc>
  <rcc rId="16346" sId="8" numFmtId="4">
    <nc r="N37">
      <v>5829.0322580645097</v>
    </nc>
  </rcc>
  <rcc rId="16347" sId="8" numFmtId="4">
    <nc r="N38">
      <v>5829.0322580645097</v>
    </nc>
  </rcc>
  <rcc rId="16348" sId="8" numFmtId="4">
    <nc r="N39">
      <v>5829.0322580645097</v>
    </nc>
  </rcc>
  <rcc rId="16349" sId="8" numFmtId="4">
    <nc r="J5">
      <v>3500</v>
    </nc>
  </rcc>
  <rcc rId="16350" sId="8" numFmtId="4">
    <nc r="J6">
      <v>3500</v>
    </nc>
  </rcc>
  <rcc rId="16351" sId="8" numFmtId="4">
    <nc r="J13">
      <v>3500</v>
    </nc>
  </rcc>
  <rcc rId="16352" sId="8" numFmtId="4">
    <nc r="J14">
      <v>3500</v>
    </nc>
  </rcc>
  <rcc rId="16353" sId="8" numFmtId="4">
    <nc r="J21">
      <v>3500</v>
    </nc>
  </rcc>
  <rcc rId="16354" sId="8" numFmtId="4">
    <nc r="J22">
      <v>3500</v>
    </nc>
  </rcc>
  <rcc rId="16355" sId="8" numFmtId="4">
    <nc r="J29">
      <v>3500</v>
    </nc>
  </rcc>
  <rcc rId="16356" sId="8" numFmtId="4">
    <nc r="J30">
      <v>3500</v>
    </nc>
  </rcc>
  <rcc rId="16357" sId="8" numFmtId="4">
    <nc r="J37">
      <v>3500</v>
    </nc>
  </rcc>
  <rcc rId="16358" sId="8" numFmtId="4">
    <nc r="J38">
      <v>3500</v>
    </nc>
  </rcc>
  <rfmt sheetId="8" xfDxf="1" s="1" sqref="R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359" sId="8" numFmtId="4">
    <nc r="R5">
      <v>3225.8064516129002</v>
    </nc>
  </rcc>
  <rcc rId="16360" sId="8" numFmtId="4">
    <nc r="R6">
      <v>3225.8064516129002</v>
    </nc>
  </rcc>
  <rcc rId="16361" sId="8" numFmtId="4">
    <nc r="R7">
      <v>3225.8064516129002</v>
    </nc>
  </rcc>
  <rcc rId="16362" sId="8" numFmtId="4">
    <nc r="R9">
      <v>3225.8064516129002</v>
    </nc>
  </rcc>
  <rcc rId="16363" sId="8" numFmtId="4">
    <nc r="R10">
      <v>3225.8064516129002</v>
    </nc>
  </rcc>
  <rcc rId="16364" sId="8" numFmtId="4">
    <nc r="R11">
      <v>3225.8064516129002</v>
    </nc>
  </rcc>
  <rcc rId="16365" sId="8" numFmtId="4">
    <nc r="R12">
      <v>3225.8064516129002</v>
    </nc>
  </rcc>
  <rcc rId="16366" sId="8" numFmtId="4">
    <nc r="R13">
      <v>3225.8064516129002</v>
    </nc>
  </rcc>
  <rcc rId="16367" sId="8" numFmtId="4">
    <nc r="R14">
      <v>3225.8064516129002</v>
    </nc>
  </rcc>
  <rcc rId="16368" sId="8" numFmtId="4">
    <nc r="R15">
      <v>3225.8064516129002</v>
    </nc>
  </rcc>
  <rcc rId="16369" sId="8" numFmtId="4">
    <nc r="R17">
      <v>3225.8064516129002</v>
    </nc>
  </rcc>
  <rcc rId="16370" sId="8" numFmtId="4">
    <nc r="R18">
      <v>3225.8064516129002</v>
    </nc>
  </rcc>
  <rcc rId="16371" sId="8" numFmtId="4">
    <nc r="R19">
      <v>3225.8064516129002</v>
    </nc>
  </rcc>
  <rcc rId="16372" sId="8" numFmtId="4">
    <nc r="R20">
      <v>3225.8064516129002</v>
    </nc>
  </rcc>
  <rcc rId="16373" sId="8" numFmtId="4">
    <nc r="R21">
      <v>3225.8064516129002</v>
    </nc>
  </rcc>
  <rcc rId="16374" sId="8" numFmtId="4">
    <nc r="R22">
      <v>3225.8064516129002</v>
    </nc>
  </rcc>
  <rcc rId="16375" sId="8" numFmtId="4">
    <nc r="R23">
      <v>3225.8064516129002</v>
    </nc>
  </rcc>
  <rcc rId="16376" sId="8" numFmtId="4">
    <nc r="R25">
      <v>3225.8064516129002</v>
    </nc>
  </rcc>
  <rcc rId="16377" sId="8" numFmtId="4">
    <nc r="R26">
      <v>3225.8064516129002</v>
    </nc>
  </rcc>
  <rcc rId="16378" sId="8" numFmtId="4">
    <nc r="R27">
      <v>3225.8064516129002</v>
    </nc>
  </rcc>
  <rcc rId="16379" sId="8" numFmtId="4">
    <nc r="R28">
      <v>3225.8064516129002</v>
    </nc>
  </rcc>
  <rcc rId="16380" sId="8" numFmtId="4">
    <nc r="R29">
      <v>3225.8064516129002</v>
    </nc>
  </rcc>
  <rcc rId="16381" sId="8" numFmtId="4">
    <nc r="R30">
      <v>3225.8064516129002</v>
    </nc>
  </rcc>
  <rcc rId="16382" sId="8" numFmtId="4">
    <nc r="R31">
      <v>3225.8064516129002</v>
    </nc>
  </rcc>
  <rcc rId="16383" sId="8" numFmtId="4">
    <nc r="R33">
      <v>3225.8064516129002</v>
    </nc>
  </rcc>
  <rcc rId="16384" sId="8" numFmtId="4">
    <nc r="R34">
      <v>3225.8064516129002</v>
    </nc>
  </rcc>
  <rcc rId="16385" sId="8" numFmtId="4">
    <nc r="R35">
      <v>3225.8064516129002</v>
    </nc>
  </rcc>
  <rcc rId="16386" sId="8" numFmtId="4">
    <nc r="R36">
      <v>3225.8064516129002</v>
    </nc>
  </rcc>
  <rcc rId="16387" sId="8" numFmtId="4">
    <nc r="R37">
      <v>3225.8064516129002</v>
    </nc>
  </rcc>
  <rcc rId="16388" sId="8" numFmtId="4">
    <nc r="R38">
      <v>3225.8064516129002</v>
    </nc>
  </rcc>
  <rcc rId="16389" sId="8" numFmtId="4">
    <nc r="R39">
      <v>3225.8064516129002</v>
    </nc>
  </rcc>
  <rfmt sheetId="8" xfDxf="1" s="1" sqref="T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8" xfDxf="1" s="1" sqref="T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390" sId="8" numFmtId="4">
    <nc r="T5">
      <v>9493.5483870967691</v>
    </nc>
  </rcc>
  <rcc rId="16391" sId="8" numFmtId="4">
    <nc r="T6">
      <v>9493.5483870967691</v>
    </nc>
  </rcc>
  <rcc rId="16392" sId="8" numFmtId="4">
    <nc r="T7">
      <v>9493.5483870967691</v>
    </nc>
  </rcc>
  <rcc rId="16393" sId="8" numFmtId="4">
    <nc r="T9">
      <v>9493.5483870967691</v>
    </nc>
  </rcc>
  <rcc rId="16394" sId="8" numFmtId="4">
    <nc r="T10">
      <v>9493.5483870967691</v>
    </nc>
  </rcc>
  <rcc rId="16395" sId="8" numFmtId="4">
    <nc r="T11">
      <v>9493.5483870967691</v>
    </nc>
  </rcc>
  <rcc rId="16396" sId="8" numFmtId="4">
    <nc r="T12">
      <v>9493.5483870967691</v>
    </nc>
  </rcc>
  <rcc rId="16397" sId="8" numFmtId="4">
    <nc r="T13">
      <v>9493.5483870967691</v>
    </nc>
  </rcc>
  <rcc rId="16398" sId="8" numFmtId="4">
    <nc r="T14">
      <v>9493.5483870967691</v>
    </nc>
  </rcc>
  <rcc rId="16399" sId="8" numFmtId="4">
    <nc r="T15">
      <v>9493.5483870967691</v>
    </nc>
  </rcc>
  <rcc rId="16400" sId="8" numFmtId="4">
    <nc r="T17">
      <v>9493.5483870967691</v>
    </nc>
  </rcc>
  <rcc rId="16401" sId="8" numFmtId="4">
    <nc r="T18">
      <v>9493.5483870967691</v>
    </nc>
  </rcc>
  <rcc rId="16402" sId="8" numFmtId="4">
    <nc r="T19">
      <v>9493.5483870967691</v>
    </nc>
  </rcc>
  <rcc rId="16403" sId="8" numFmtId="4">
    <nc r="T20">
      <v>9493.5483870967691</v>
    </nc>
  </rcc>
  <rcc rId="16404" sId="8" numFmtId="4">
    <nc r="T21">
      <v>9493.5483870967691</v>
    </nc>
  </rcc>
  <rcc rId="16405" sId="8" numFmtId="4">
    <nc r="T22">
      <v>9493.5483870967691</v>
    </nc>
  </rcc>
  <rcc rId="16406" sId="8" numFmtId="4">
    <nc r="T23">
      <v>9493.5483870967691</v>
    </nc>
  </rcc>
  <rcc rId="16407" sId="8" numFmtId="4">
    <nc r="T25">
      <v>9493.5483870967691</v>
    </nc>
  </rcc>
  <rcc rId="16408" sId="8" numFmtId="4">
    <nc r="T26">
      <v>9493.5483870967691</v>
    </nc>
  </rcc>
  <rcc rId="16409" sId="8" numFmtId="4">
    <nc r="T27">
      <v>9493.5483870967691</v>
    </nc>
  </rcc>
  <rcc rId="16410" sId="8" numFmtId="4">
    <nc r="T28">
      <v>9493.5483870967691</v>
    </nc>
  </rcc>
  <rcc rId="16411" sId="8" numFmtId="4">
    <nc r="T29">
      <v>9493.5483870967691</v>
    </nc>
  </rcc>
  <rcc rId="16412" sId="8" numFmtId="4">
    <nc r="T30">
      <v>9493.5483870967691</v>
    </nc>
  </rcc>
  <rcc rId="16413" sId="8" numFmtId="4">
    <nc r="T31">
      <v>9493.5483870967691</v>
    </nc>
  </rcc>
  <rcc rId="16414" sId="8" numFmtId="4">
    <nc r="T33">
      <v>9493.5483870967691</v>
    </nc>
  </rcc>
  <rcc rId="16415" sId="8" numFmtId="4">
    <nc r="T34">
      <v>9493.5483870967691</v>
    </nc>
  </rcc>
  <rcc rId="16416" sId="8" numFmtId="4">
    <nc r="T35">
      <v>9493.5483870967691</v>
    </nc>
  </rcc>
  <rcc rId="16417" sId="8" numFmtId="4">
    <nc r="T36">
      <v>9493.5483870967691</v>
    </nc>
  </rcc>
  <rcc rId="16418" sId="8" numFmtId="4">
    <nc r="T37">
      <v>9493.5483870967691</v>
    </nc>
  </rcc>
  <rcc rId="16419" sId="8" numFmtId="4">
    <nc r="T38">
      <v>9493.5483870967691</v>
    </nc>
  </rcc>
  <rcc rId="16420" sId="8" numFmtId="4">
    <nc r="T39">
      <v>9493.5483870967691</v>
    </nc>
  </rcc>
  <rfmt sheetId="8" xfDxf="1" s="1" sqref="X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421" sId="8" numFmtId="4">
    <nc r="X5">
      <v>3225.8064516129002</v>
    </nc>
  </rcc>
  <rcc rId="16422" sId="8" numFmtId="4">
    <nc r="X6">
      <v>3225.8064516129002</v>
    </nc>
  </rcc>
  <rcc rId="16423" sId="8" numFmtId="4">
    <nc r="X7">
      <v>3225.8064516129002</v>
    </nc>
  </rcc>
  <rcc rId="16424" sId="8" numFmtId="4">
    <nc r="X9">
      <v>3225.8064516129002</v>
    </nc>
  </rcc>
  <rcc rId="16425" sId="8" numFmtId="4">
    <nc r="X10">
      <v>3225.8064516129002</v>
    </nc>
  </rcc>
  <rcc rId="16426" sId="8" numFmtId="4">
    <nc r="X11">
      <v>3225.8064516129002</v>
    </nc>
  </rcc>
  <rcc rId="16427" sId="8" numFmtId="4">
    <nc r="X12">
      <v>3225.8064516129002</v>
    </nc>
  </rcc>
  <rcc rId="16428" sId="8" numFmtId="4">
    <nc r="X13">
      <v>3225.8064516129002</v>
    </nc>
  </rcc>
  <rcc rId="16429" sId="8" numFmtId="4">
    <nc r="X14">
      <v>3225.8064516129002</v>
    </nc>
  </rcc>
  <rcc rId="16430" sId="8" numFmtId="4">
    <nc r="X15">
      <v>3225.8064516129002</v>
    </nc>
  </rcc>
  <rcc rId="16431" sId="8" numFmtId="4">
    <nc r="X17">
      <v>3225.8064516129002</v>
    </nc>
  </rcc>
  <rcc rId="16432" sId="8" numFmtId="4">
    <nc r="X18">
      <v>3225.8064516129002</v>
    </nc>
  </rcc>
  <rcc rId="16433" sId="8" numFmtId="4">
    <nc r="X19">
      <v>3225.8064516129002</v>
    </nc>
  </rcc>
  <rcc rId="16434" sId="8" numFmtId="4">
    <nc r="X20">
      <v>3225.8064516129002</v>
    </nc>
  </rcc>
  <rcc rId="16435" sId="8" numFmtId="4">
    <nc r="X21">
      <v>3225.8064516129002</v>
    </nc>
  </rcc>
  <rcc rId="16436" sId="8" numFmtId="4">
    <nc r="X22">
      <v>3225.8064516129002</v>
    </nc>
  </rcc>
  <rcc rId="16437" sId="8" numFmtId="4">
    <nc r="X23">
      <v>3225.8064516129002</v>
    </nc>
  </rcc>
  <rcc rId="16438" sId="8" numFmtId="4">
    <nc r="X25">
      <v>3225.8064516129002</v>
    </nc>
  </rcc>
  <rcc rId="16439" sId="8" numFmtId="4">
    <nc r="X26">
      <v>3225.8064516129002</v>
    </nc>
  </rcc>
  <rcc rId="16440" sId="8" numFmtId="4">
    <nc r="X27">
      <v>3225.8064516129002</v>
    </nc>
  </rcc>
  <rcc rId="16441" sId="8" numFmtId="4">
    <nc r="X28">
      <v>3225.8064516129002</v>
    </nc>
  </rcc>
  <rcc rId="16442" sId="8" numFmtId="4">
    <nc r="X29">
      <v>3225.8064516129002</v>
    </nc>
  </rcc>
  <rcc rId="16443" sId="8" numFmtId="4">
    <nc r="X30">
      <v>3225.8064516129002</v>
    </nc>
  </rcc>
  <rcc rId="16444" sId="8" numFmtId="4">
    <nc r="X31">
      <v>3225.8064516129002</v>
    </nc>
  </rcc>
  <rcc rId="16445" sId="8" numFmtId="4">
    <nc r="X33">
      <v>3225.8064516129002</v>
    </nc>
  </rcc>
  <rcc rId="16446" sId="8" numFmtId="4">
    <nc r="X34">
      <v>3225.8064516129002</v>
    </nc>
  </rcc>
  <rcc rId="16447" sId="8" numFmtId="4">
    <nc r="X35">
      <v>3225.8064516129002</v>
    </nc>
  </rcc>
  <rcc rId="16448" sId="8" numFmtId="4">
    <nc r="X36">
      <v>3225.8064516129002</v>
    </nc>
  </rcc>
  <rcc rId="16449" sId="8" numFmtId="4">
    <nc r="X37">
      <v>3225.8064516129002</v>
    </nc>
  </rcc>
  <rcc rId="16450" sId="8" numFmtId="4">
    <nc r="X38">
      <v>3225.8064516129002</v>
    </nc>
  </rcc>
  <rcc rId="16451" sId="8" numFmtId="4">
    <nc r="X39">
      <v>3225.8064516129002</v>
    </nc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xfDxf="1" s="1" sqref="D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464" sId="9" numFmtId="4">
    <nc r="D5">
      <v>8000</v>
    </nc>
  </rcc>
  <rcc rId="16465" sId="9" numFmtId="4">
    <nc r="D6">
      <v>8000</v>
    </nc>
  </rcc>
  <rcc rId="16466" sId="9" numFmtId="4">
    <nc r="D7">
      <v>8000</v>
    </nc>
  </rcc>
  <rcc rId="16467" sId="9" numFmtId="4">
    <nc r="D8">
      <v>8000</v>
    </nc>
  </rcc>
  <rcc rId="16468" sId="9" numFmtId="4">
    <nc r="D9">
      <v>8000</v>
    </nc>
  </rcc>
  <rcc rId="16469" sId="9" numFmtId="4">
    <nc r="D10">
      <v>8000</v>
    </nc>
  </rcc>
  <rcc rId="16470" sId="9" numFmtId="4">
    <nc r="D11">
      <v>8000</v>
    </nc>
  </rcc>
  <rcc rId="16471" sId="9" numFmtId="4">
    <nc r="D13">
      <v>8000</v>
    </nc>
  </rcc>
  <rcc rId="16472" sId="9" numFmtId="4">
    <nc r="D14">
      <v>8000</v>
    </nc>
  </rcc>
  <rcc rId="16473" sId="9" numFmtId="4">
    <nc r="D15">
      <v>8000</v>
    </nc>
  </rcc>
  <rcc rId="16474" sId="9" numFmtId="4">
    <nc r="D16">
      <v>8000</v>
    </nc>
  </rcc>
  <rcc rId="16475" sId="9" numFmtId="4">
    <nc r="D17">
      <v>8000</v>
    </nc>
  </rcc>
  <rcc rId="16476" sId="9" numFmtId="4">
    <nc r="D18">
      <v>8000</v>
    </nc>
  </rcc>
  <rcc rId="16477" sId="9" numFmtId="4">
    <nc r="D19">
      <v>8000</v>
    </nc>
  </rcc>
  <rcc rId="16478" sId="9" numFmtId="4">
    <nc r="D21">
      <v>8000</v>
    </nc>
  </rcc>
  <rcc rId="16479" sId="9" numFmtId="4">
    <nc r="D22">
      <v>8000</v>
    </nc>
  </rcc>
  <rcc rId="16480" sId="9" numFmtId="4">
    <nc r="D23">
      <v>8000</v>
    </nc>
  </rcc>
  <rcc rId="16481" sId="9" numFmtId="4">
    <nc r="D24">
      <v>8000</v>
    </nc>
  </rcc>
  <rcc rId="16482" sId="9" numFmtId="4">
    <nc r="D25">
      <v>8000</v>
    </nc>
  </rcc>
  <rcc rId="16483" sId="9" numFmtId="4">
    <nc r="D26">
      <v>8000</v>
    </nc>
  </rcc>
  <rcc rId="16484" sId="9" numFmtId="4">
    <nc r="D27">
      <v>8000</v>
    </nc>
  </rcc>
  <rcc rId="16485" sId="9" numFmtId="4">
    <nc r="D29">
      <v>8000</v>
    </nc>
  </rcc>
  <rcc rId="16486" sId="9" numFmtId="4">
    <nc r="D30">
      <v>8000</v>
    </nc>
  </rcc>
  <rcc rId="16487" sId="9" numFmtId="4">
    <nc r="D31">
      <v>8000</v>
    </nc>
  </rcc>
  <rcc rId="16488" sId="9" numFmtId="4">
    <nc r="D32">
      <v>8000</v>
    </nc>
  </rcc>
  <rcc rId="16489" sId="9" numFmtId="4">
    <nc r="D33">
      <v>8000</v>
    </nc>
  </rcc>
  <rcc rId="16490" sId="9" numFmtId="4">
    <nc r="D34">
      <v>8000</v>
    </nc>
  </rcc>
  <rcc rId="16491" sId="9" numFmtId="4">
    <nc r="D35">
      <v>8000</v>
    </nc>
  </rcc>
  <rcc rId="16492" sId="9" numFmtId="4">
    <nc r="D37">
      <v>8000</v>
    </nc>
  </rcc>
  <rcc rId="16493" sId="9" numFmtId="4">
    <nc r="D38">
      <v>8000</v>
    </nc>
  </rcc>
  <rcc rId="16494" sId="9" numFmtId="4">
    <nc r="F5">
      <v>5000</v>
    </nc>
  </rcc>
  <rcc rId="16495" sId="9" numFmtId="4">
    <nc r="F6">
      <v>5000</v>
    </nc>
  </rcc>
  <rcc rId="16496" sId="9" numFmtId="4">
    <nc r="F7">
      <v>5000</v>
    </nc>
  </rcc>
  <rcc rId="16497" sId="9" numFmtId="4">
    <nc r="F8">
      <v>5000</v>
    </nc>
  </rcc>
  <rcc rId="16498" sId="9" numFmtId="4">
    <nc r="F9">
      <v>5000</v>
    </nc>
  </rcc>
  <rcc rId="16499" sId="9" numFmtId="4">
    <nc r="F10">
      <v>5000</v>
    </nc>
  </rcc>
  <rcc rId="16500" sId="9" numFmtId="4">
    <nc r="F11">
      <v>5000</v>
    </nc>
  </rcc>
  <rcc rId="16501" sId="9" numFmtId="4">
    <nc r="F13">
      <v>5000</v>
    </nc>
  </rcc>
  <rcc rId="16502" sId="9" numFmtId="4">
    <nc r="F14">
      <v>5000</v>
    </nc>
  </rcc>
  <rcc rId="16503" sId="9" numFmtId="4">
    <nc r="F15">
      <v>5000</v>
    </nc>
  </rcc>
  <rcc rId="16504" sId="9" numFmtId="4">
    <nc r="F16">
      <v>5000</v>
    </nc>
  </rcc>
  <rcc rId="16505" sId="9" numFmtId="4">
    <nc r="F17">
      <v>5000</v>
    </nc>
  </rcc>
  <rcc rId="16506" sId="9" numFmtId="4">
    <nc r="F18">
      <v>5000</v>
    </nc>
  </rcc>
  <rcc rId="16507" sId="9" numFmtId="4">
    <nc r="F19">
      <v>5000</v>
    </nc>
  </rcc>
  <rcc rId="16508" sId="9" numFmtId="4">
    <nc r="F21">
      <v>5000</v>
    </nc>
  </rcc>
  <rcc rId="16509" sId="9" numFmtId="4">
    <nc r="F22">
      <v>5000</v>
    </nc>
  </rcc>
  <rcc rId="16510" sId="9" numFmtId="4">
    <nc r="F23">
      <v>5000</v>
    </nc>
  </rcc>
  <rcc rId="16511" sId="9" numFmtId="4">
    <nc r="F24">
      <v>5000</v>
    </nc>
  </rcc>
  <rcc rId="16512" sId="9" numFmtId="4">
    <nc r="F25">
      <v>5000</v>
    </nc>
  </rcc>
  <rcc rId="16513" sId="9" numFmtId="4">
    <nc r="F26">
      <v>5000</v>
    </nc>
  </rcc>
  <rcc rId="16514" sId="9" numFmtId="4">
    <nc r="F27">
      <v>5000</v>
    </nc>
  </rcc>
  <rcc rId="16515" sId="9" numFmtId="4">
    <nc r="F29">
      <v>5000</v>
    </nc>
  </rcc>
  <rcc rId="16516" sId="9" numFmtId="4">
    <nc r="F30">
      <v>5000</v>
    </nc>
  </rcc>
  <rcc rId="16517" sId="9" numFmtId="4">
    <nc r="F31">
      <v>5000</v>
    </nc>
  </rcc>
  <rcc rId="16518" sId="9" numFmtId="4">
    <nc r="F32">
      <v>5000</v>
    </nc>
  </rcc>
  <rcc rId="16519" sId="9" numFmtId="4">
    <nc r="F33">
      <v>5000</v>
    </nc>
  </rcc>
  <rcc rId="16520" sId="9" numFmtId="4">
    <nc r="F34">
      <v>5000</v>
    </nc>
  </rcc>
  <rcc rId="16521" sId="9" numFmtId="4">
    <nc r="F35">
      <v>5000</v>
    </nc>
  </rcc>
  <rcc rId="16522" sId="9" numFmtId="4">
    <nc r="F37">
      <v>5000</v>
    </nc>
  </rcc>
  <rcc rId="16523" sId="9" numFmtId="4">
    <nc r="F38">
      <v>5000</v>
    </nc>
  </rcc>
  <rfmt sheetId="9" xfDxf="1" s="1" sqref="H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524" sId="9" numFmtId="4">
    <nc r="H5">
      <v>33.3333333333333</v>
    </nc>
  </rcc>
  <rcc rId="16525" sId="9" numFmtId="4">
    <nc r="H6">
      <v>33.3333333333333</v>
    </nc>
  </rcc>
  <rcc rId="16526" sId="9" numFmtId="4">
    <nc r="H7">
      <v>33.3333333333333</v>
    </nc>
  </rcc>
  <rcc rId="16527" sId="9" numFmtId="4">
    <nc r="H8">
      <v>33.3333333333333</v>
    </nc>
  </rcc>
  <rcc rId="16528" sId="9" numFmtId="4">
    <nc r="H9">
      <v>33.3333333333333</v>
    </nc>
  </rcc>
  <rcc rId="16529" sId="9" numFmtId="4">
    <nc r="H10">
      <v>33.3333333333333</v>
    </nc>
  </rcc>
  <rcc rId="16530" sId="9" numFmtId="4">
    <nc r="H11">
      <v>33.3333333333333</v>
    </nc>
  </rcc>
  <rcc rId="16531" sId="9" numFmtId="4">
    <nc r="H13">
      <v>33.3333333333333</v>
    </nc>
  </rcc>
  <rcc rId="16532" sId="9" numFmtId="4">
    <nc r="H14">
      <v>33.3333333333333</v>
    </nc>
  </rcc>
  <rcc rId="16533" sId="9" numFmtId="4">
    <nc r="H15">
      <v>33.3333333333333</v>
    </nc>
  </rcc>
  <rcc rId="16534" sId="9" numFmtId="4">
    <nc r="H16">
      <v>33.3333333333333</v>
    </nc>
  </rcc>
  <rcc rId="16535" sId="9" numFmtId="4">
    <nc r="H17">
      <v>33.3333333333333</v>
    </nc>
  </rcc>
  <rcc rId="16536" sId="9" numFmtId="4">
    <nc r="H18">
      <v>33.3333333333333</v>
    </nc>
  </rcc>
  <rcc rId="16537" sId="9" numFmtId="4">
    <nc r="H19">
      <v>33.3333333333333</v>
    </nc>
  </rcc>
  <rcc rId="16538" sId="9" numFmtId="4">
    <nc r="H21">
      <v>33.3333333333333</v>
    </nc>
  </rcc>
  <rcc rId="16539" sId="9" numFmtId="4">
    <nc r="H22">
      <v>33.3333333333333</v>
    </nc>
  </rcc>
  <rcc rId="16540" sId="9" numFmtId="4">
    <nc r="H23">
      <v>33.3333333333333</v>
    </nc>
  </rcc>
  <rcc rId="16541" sId="9" numFmtId="4">
    <nc r="H24">
      <v>33.3333333333333</v>
    </nc>
  </rcc>
  <rcc rId="16542" sId="9" numFmtId="4">
    <nc r="H25">
      <v>33.3333333333333</v>
    </nc>
  </rcc>
  <rcc rId="16543" sId="9" numFmtId="4">
    <nc r="H26">
      <v>33.3333333333333</v>
    </nc>
  </rcc>
  <rcc rId="16544" sId="9" numFmtId="4">
    <nc r="H27">
      <v>33.3333333333333</v>
    </nc>
  </rcc>
  <rcc rId="16545" sId="9" numFmtId="4">
    <nc r="H29">
      <v>33.3333333333333</v>
    </nc>
  </rcc>
  <rcc rId="16546" sId="9" numFmtId="4">
    <nc r="H30">
      <v>33.3333333333333</v>
    </nc>
  </rcc>
  <rcc rId="16547" sId="9" numFmtId="4">
    <nc r="H31">
      <v>33.3333333333333</v>
    </nc>
  </rcc>
  <rcc rId="16548" sId="9" numFmtId="4">
    <nc r="H32">
      <v>33.3333333333333</v>
    </nc>
  </rcc>
  <rcc rId="16549" sId="9" numFmtId="4">
    <nc r="H33">
      <v>33.3333333333333</v>
    </nc>
  </rcc>
  <rcc rId="16550" sId="9" numFmtId="4">
    <nc r="H34">
      <v>33.3333333333333</v>
    </nc>
  </rcc>
  <rcc rId="16551" sId="9" numFmtId="4">
    <nc r="H35">
      <v>33.3333333333333</v>
    </nc>
  </rcc>
  <rcc rId="16552" sId="9" numFmtId="4">
    <nc r="H37">
      <v>33.3333333333333</v>
    </nc>
  </rcc>
  <rcc rId="16553" sId="9" numFmtId="4">
    <nc r="H38">
      <v>33.3333333333333</v>
    </nc>
  </rcc>
  <rfmt sheetId="9" xfDxf="1" s="1" sqref="J9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554" sId="9" numFmtId="4">
    <nc r="J9">
      <v>3750</v>
    </nc>
  </rcc>
  <rcc rId="16555" sId="9" numFmtId="4">
    <nc r="J10">
      <v>3750</v>
    </nc>
  </rcc>
  <rcc rId="16556" sId="9" numFmtId="4">
    <nc r="J17">
      <v>3750</v>
    </nc>
  </rcc>
  <rcc rId="16557" sId="9" numFmtId="4">
    <nc r="J18">
      <v>3750</v>
    </nc>
  </rcc>
  <rcc rId="16558" sId="9" numFmtId="4">
    <nc r="J25">
      <v>3750</v>
    </nc>
  </rcc>
  <rcc rId="16559" sId="9" numFmtId="4">
    <nc r="J26">
      <v>3750</v>
    </nc>
  </rcc>
  <rcc rId="16560" sId="9" numFmtId="4">
    <nc r="J33">
      <v>3750</v>
    </nc>
  </rcc>
  <rcc rId="16561" sId="9" numFmtId="4">
    <nc r="J34">
      <v>3750</v>
    </nc>
  </rcc>
  <rfmt sheetId="9" xfDxf="1" s="1" sqref="N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562" sId="9" numFmtId="4">
    <nc r="N5">
      <v>6766.6666666666597</v>
    </nc>
  </rcc>
  <rcc rId="16563" sId="9" numFmtId="4">
    <nc r="N6">
      <v>6766.6666666666597</v>
    </nc>
  </rcc>
  <rcc rId="16564" sId="9" numFmtId="4">
    <nc r="N7">
      <v>6766.6666666666597</v>
    </nc>
  </rcc>
  <rcc rId="16565" sId="9" numFmtId="4">
    <nc r="N8">
      <v>6766.6666666666597</v>
    </nc>
  </rcc>
  <rcc rId="16566" sId="9" numFmtId="4">
    <nc r="N9">
      <v>6766.6666666666597</v>
    </nc>
  </rcc>
  <rcc rId="16567" sId="9" numFmtId="4">
    <nc r="N10">
      <v>6766.6666666666597</v>
    </nc>
  </rcc>
  <rcc rId="16568" sId="9" numFmtId="4">
    <nc r="N11">
      <v>6766.6666666666597</v>
    </nc>
  </rcc>
  <rcc rId="16569" sId="9" numFmtId="4">
    <nc r="N13">
      <v>6766.6666666666597</v>
    </nc>
  </rcc>
  <rcc rId="16570" sId="9" numFmtId="4">
    <nc r="N14">
      <v>6766.6666666666597</v>
    </nc>
  </rcc>
  <rcc rId="16571" sId="9" numFmtId="4">
    <nc r="N15">
      <v>6766.6666666666597</v>
    </nc>
  </rcc>
  <rcc rId="16572" sId="9" numFmtId="4">
    <nc r="N16">
      <v>6766.6666666666597</v>
    </nc>
  </rcc>
  <rcc rId="16573" sId="9" numFmtId="4">
    <nc r="N17">
      <v>6766.6666666666597</v>
    </nc>
  </rcc>
  <rcc rId="16574" sId="9" numFmtId="4">
    <nc r="N18">
      <v>6766.6666666666597</v>
    </nc>
  </rcc>
  <rcc rId="16575" sId="9" numFmtId="4">
    <nc r="N19">
      <v>6766.6666666666597</v>
    </nc>
  </rcc>
  <rcc rId="16576" sId="9" numFmtId="4">
    <nc r="N21">
      <v>6766.6666666666597</v>
    </nc>
  </rcc>
  <rcc rId="16577" sId="9" numFmtId="4">
    <nc r="N22">
      <v>6766.6666666666597</v>
    </nc>
  </rcc>
  <rcc rId="16578" sId="9" numFmtId="4">
    <nc r="N23">
      <v>6766.6666666666597</v>
    </nc>
  </rcc>
  <rcc rId="16579" sId="9" numFmtId="4">
    <nc r="N24">
      <v>6766.6666666666597</v>
    </nc>
  </rcc>
  <rcc rId="16580" sId="9" numFmtId="4">
    <nc r="N25">
      <v>6766.6666666666597</v>
    </nc>
  </rcc>
  <rcc rId="16581" sId="9" numFmtId="4">
    <nc r="N26">
      <v>6766.6666666666597</v>
    </nc>
  </rcc>
  <rcc rId="16582" sId="9" numFmtId="4">
    <nc r="N27">
      <v>6766.6666666666597</v>
    </nc>
  </rcc>
  <rcc rId="16583" sId="9" numFmtId="4">
    <nc r="N29">
      <v>6766.6666666666597</v>
    </nc>
  </rcc>
  <rcc rId="16584" sId="9" numFmtId="4">
    <nc r="N30">
      <v>6766.6666666666597</v>
    </nc>
  </rcc>
  <rcc rId="16585" sId="9" numFmtId="4">
    <nc r="N31">
      <v>6766.6666666666597</v>
    </nc>
  </rcc>
  <rcc rId="16586" sId="9" numFmtId="4">
    <nc r="N32">
      <v>6766.6666666666597</v>
    </nc>
  </rcc>
  <rcc rId="16587" sId="9" numFmtId="4">
    <nc r="N33">
      <v>6766.6666666666597</v>
    </nc>
  </rcc>
  <rcc rId="16588" sId="9" numFmtId="4">
    <nc r="N34">
      <v>6766.6666666666597</v>
    </nc>
  </rcc>
  <rcc rId="16589" sId="9" numFmtId="4">
    <nc r="N35">
      <v>6766.6666666666597</v>
    </nc>
  </rcc>
  <rcc rId="16590" sId="9" numFmtId="4">
    <nc r="N37">
      <v>6766.6666666666597</v>
    </nc>
  </rcc>
  <rcc rId="16591" sId="9" numFmtId="4">
    <nc r="N38">
      <v>6766.6666666666597</v>
    </nc>
  </rcc>
  <rcc rId="16592" sId="9" odxf="1" dxf="1" numFmtId="4">
    <nc r="J38">
      <v>0</v>
    </nc>
    <odxf>
      <border outline="0">
        <top style="thin">
          <color indexed="64"/>
        </top>
      </border>
    </odxf>
    <ndxf>
      <border outline="0">
        <top/>
      </border>
    </ndxf>
  </rcc>
  <rcc rId="16593" sId="9" odxf="1" dxf="1">
    <nc r="M38">
      <f>K38+L38</f>
    </nc>
    <odxf>
      <border outline="0">
        <top style="thin">
          <color indexed="64"/>
        </top>
      </border>
    </odxf>
    <ndxf>
      <border outline="0">
        <top/>
      </border>
    </ndxf>
  </rcc>
  <rcc rId="16594" sId="9" odxf="1" dxf="1">
    <nc r="Q38">
      <f>O38+P38</f>
    </nc>
    <odxf>
      <border outline="0">
        <top style="thin">
          <color indexed="64"/>
        </top>
      </border>
    </odxf>
    <ndxf>
      <border outline="0">
        <top/>
      </border>
    </ndxf>
  </rcc>
  <rcc rId="16595" sId="9">
    <nc r="Y38">
      <f>SUM(U38+W38)</f>
    </nc>
  </rcc>
  <rcc rId="16596" sId="9" odxf="1" dxf="1">
    <nc r="Z38">
      <f>SUM(V38+X38)</f>
    </nc>
    <odxf>
      <border outline="0">
        <bottom/>
      </border>
    </odxf>
    <ndxf>
      <border outline="0">
        <bottom style="thin">
          <color indexed="64"/>
        </bottom>
      </border>
    </ndxf>
  </rcc>
  <rfmt sheetId="9" sqref="AA38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597" sId="9" numFmtId="4">
    <nc r="R5">
      <v>4000</v>
    </nc>
  </rcc>
  <rcc rId="16598" sId="9" numFmtId="4">
    <nc r="R6">
      <v>4000</v>
    </nc>
  </rcc>
  <rcc rId="16599" sId="9" numFmtId="4">
    <nc r="R7">
      <v>4000</v>
    </nc>
  </rcc>
  <rcc rId="16600" sId="9" numFmtId="4">
    <nc r="R8">
      <v>4000</v>
    </nc>
  </rcc>
  <rcc rId="16601" sId="9" numFmtId="4">
    <nc r="R9">
      <v>4000</v>
    </nc>
  </rcc>
  <rcc rId="16602" sId="9" numFmtId="4">
    <nc r="R10">
      <v>4000</v>
    </nc>
  </rcc>
  <rcc rId="16603" sId="9" numFmtId="4">
    <nc r="R11">
      <v>4000</v>
    </nc>
  </rcc>
  <rcc rId="16604" sId="9" numFmtId="4">
    <nc r="R13">
      <v>4000</v>
    </nc>
  </rcc>
  <rcc rId="16605" sId="9" numFmtId="4">
    <nc r="R14">
      <v>4000</v>
    </nc>
  </rcc>
  <rcc rId="16606" sId="9" numFmtId="4">
    <nc r="R15">
      <v>4000</v>
    </nc>
  </rcc>
  <rcc rId="16607" sId="9" numFmtId="4">
    <nc r="R16">
      <v>4000</v>
    </nc>
  </rcc>
  <rcc rId="16608" sId="9" numFmtId="4">
    <nc r="R17">
      <v>4000</v>
    </nc>
  </rcc>
  <rcc rId="16609" sId="9" numFmtId="4">
    <nc r="R18">
      <v>4000</v>
    </nc>
  </rcc>
  <rcc rId="16610" sId="9" numFmtId="4">
    <nc r="R19">
      <v>4000</v>
    </nc>
  </rcc>
  <rcc rId="16611" sId="9" numFmtId="4">
    <nc r="R21">
      <v>4000</v>
    </nc>
  </rcc>
  <rcc rId="16612" sId="9" numFmtId="4">
    <nc r="R22">
      <v>4000</v>
    </nc>
  </rcc>
  <rcc rId="16613" sId="9" numFmtId="4">
    <nc r="R23">
      <v>4000</v>
    </nc>
  </rcc>
  <rcc rId="16614" sId="9" numFmtId="4">
    <nc r="R24">
      <v>4000</v>
    </nc>
  </rcc>
  <rcc rId="16615" sId="9" numFmtId="4">
    <nc r="R25">
      <v>4000</v>
    </nc>
  </rcc>
  <rcc rId="16616" sId="9" numFmtId="4">
    <nc r="R26">
      <v>4000</v>
    </nc>
  </rcc>
  <rcc rId="16617" sId="9" numFmtId="4">
    <nc r="R27">
      <v>4000</v>
    </nc>
  </rcc>
  <rcc rId="16618" sId="9" numFmtId="4">
    <nc r="R29">
      <v>4000</v>
    </nc>
  </rcc>
  <rcc rId="16619" sId="9" numFmtId="4">
    <nc r="R30">
      <v>4000</v>
    </nc>
  </rcc>
  <rcc rId="16620" sId="9" numFmtId="4">
    <nc r="R31">
      <v>4000</v>
    </nc>
  </rcc>
  <rcc rId="16621" sId="9" numFmtId="4">
    <nc r="R32">
      <v>4000</v>
    </nc>
  </rcc>
  <rcc rId="16622" sId="9" numFmtId="4">
    <nc r="R33">
      <v>4000</v>
    </nc>
  </rcc>
  <rcc rId="16623" sId="9" numFmtId="4">
    <nc r="R34">
      <v>4000</v>
    </nc>
  </rcc>
  <rcc rId="16624" sId="9" numFmtId="4">
    <nc r="R35">
      <v>4000</v>
    </nc>
  </rcc>
  <rcc rId="16625" sId="9" numFmtId="4">
    <nc r="R37">
      <v>4000</v>
    </nc>
  </rcc>
  <rcc rId="16626" sId="9" numFmtId="4">
    <nc r="R38">
      <v>4000</v>
    </nc>
  </rcc>
  <rfmt sheetId="9" xfDxf="1" s="1" sqref="T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627" sId="9" numFmtId="4">
    <nc r="T5">
      <v>8033.3333333333303</v>
    </nc>
  </rcc>
  <rcc rId="16628" sId="9" numFmtId="4">
    <nc r="T6">
      <v>8033.3333333333303</v>
    </nc>
  </rcc>
  <rcc rId="16629" sId="9" numFmtId="4">
    <nc r="T7">
      <v>8033.3333333333303</v>
    </nc>
  </rcc>
  <rcc rId="16630" sId="9" numFmtId="4">
    <nc r="T8">
      <v>8033.3333333333303</v>
    </nc>
  </rcc>
  <rcc rId="16631" sId="9" numFmtId="4">
    <nc r="T9">
      <v>8033.3333333333303</v>
    </nc>
  </rcc>
  <rcc rId="16632" sId="9" numFmtId="4">
    <nc r="T10">
      <v>8033.3333333333303</v>
    </nc>
  </rcc>
  <rcc rId="16633" sId="9" numFmtId="4">
    <nc r="T11">
      <v>8033.3333333333303</v>
    </nc>
  </rcc>
  <rcc rId="16634" sId="9" numFmtId="4">
    <nc r="T13">
      <v>8033.3333333333303</v>
    </nc>
  </rcc>
  <rcc rId="16635" sId="9" numFmtId="4">
    <nc r="T14">
      <v>8033.3333333333303</v>
    </nc>
  </rcc>
  <rcc rId="16636" sId="9" numFmtId="4">
    <nc r="T15">
      <v>8033.3333333333303</v>
    </nc>
  </rcc>
  <rcc rId="16637" sId="9" numFmtId="4">
    <nc r="T16">
      <v>8033.3333333333303</v>
    </nc>
  </rcc>
  <rcc rId="16638" sId="9" numFmtId="4">
    <nc r="T17">
      <v>8033.3333333333303</v>
    </nc>
  </rcc>
  <rcc rId="16639" sId="9" numFmtId="4">
    <nc r="T18">
      <v>8033.3333333333303</v>
    </nc>
  </rcc>
  <rcc rId="16640" sId="9" numFmtId="4">
    <nc r="T19">
      <v>8033.3333333333303</v>
    </nc>
  </rcc>
  <rcc rId="16641" sId="9" numFmtId="4">
    <nc r="T21">
      <v>8033.3333333333303</v>
    </nc>
  </rcc>
  <rcc rId="16642" sId="9" numFmtId="4">
    <nc r="T22">
      <v>8033.3333333333303</v>
    </nc>
  </rcc>
  <rcc rId="16643" sId="9" numFmtId="4">
    <nc r="T23">
      <v>8033.3333333333303</v>
    </nc>
  </rcc>
  <rcc rId="16644" sId="9" numFmtId="4">
    <nc r="T24">
      <v>8033.3333333333303</v>
    </nc>
  </rcc>
  <rcc rId="16645" sId="9" numFmtId="4">
    <nc r="T25">
      <v>8033.3333333333303</v>
    </nc>
  </rcc>
  <rcc rId="16646" sId="9" numFmtId="4">
    <nc r="T26">
      <v>8033.3333333333303</v>
    </nc>
  </rcc>
  <rcc rId="16647" sId="9" numFmtId="4">
    <nc r="T27">
      <v>8033.3333333333303</v>
    </nc>
  </rcc>
  <rcc rId="16648" sId="9" numFmtId="4">
    <nc r="T29">
      <v>8033.3333333333303</v>
    </nc>
  </rcc>
  <rcc rId="16649" sId="9" numFmtId="4">
    <nc r="T30">
      <v>8033.3333333333303</v>
    </nc>
  </rcc>
  <rcc rId="16650" sId="9" numFmtId="4">
    <nc r="T31">
      <v>8033.3333333333303</v>
    </nc>
  </rcc>
  <rcc rId="16651" sId="9" numFmtId="4">
    <nc r="T32">
      <v>8033.3333333333303</v>
    </nc>
  </rcc>
  <rcc rId="16652" sId="9" numFmtId="4">
    <nc r="T33">
      <v>8033.3333333333303</v>
    </nc>
  </rcc>
  <rcc rId="16653" sId="9" numFmtId="4">
    <nc r="T34">
      <v>8033.3333333333303</v>
    </nc>
  </rcc>
  <rcc rId="16654" sId="9" numFmtId="4">
    <nc r="T35">
      <v>8033.3333333333303</v>
    </nc>
  </rcc>
  <rcc rId="16655" sId="9" numFmtId="4">
    <nc r="T37">
      <v>8033.3333333333303</v>
    </nc>
  </rcc>
  <rcc rId="16656" sId="9" numFmtId="4">
    <nc r="T38">
      <v>8033.3333333333303</v>
    </nc>
  </rcc>
  <rcc rId="16657" sId="9">
    <nc r="V13">
      <f>SUM(D13+F13+H13+J13+N13+R13+T13)</f>
    </nc>
  </rcc>
  <rcc rId="16658" sId="9">
    <nc r="V14">
      <f>SUM(D14+F14+H14+J14+N14+R14+T14)</f>
    </nc>
  </rcc>
  <rcc rId="16659" sId="9">
    <nc r="V15">
      <f>SUM(D15+F15+H15+J15+N15+R15+T15)</f>
    </nc>
  </rcc>
  <rcc rId="16660" sId="9">
    <nc r="V16">
      <f>SUM(D16+F16+H16+J16+N16+R16+T16)</f>
    </nc>
  </rcc>
  <rcc rId="16661" sId="9">
    <nc r="V17">
      <f>SUM(D17+F17+H17+J17+N17+R17+T17)</f>
    </nc>
  </rcc>
  <rcc rId="16662" sId="9">
    <nc r="V18">
      <f>SUM(D18+F18+H18+J18+N18+R18+T18)</f>
    </nc>
  </rcc>
  <rcc rId="16663" sId="9">
    <nc r="V19">
      <f>SUM(D19+F19+H19+J19+N19+R19+T19)</f>
    </nc>
  </rcc>
  <rcc rId="16664" sId="9">
    <nc r="V21">
      <f>SUM(D21+F21+H21+J21+N21+R21+T21)</f>
    </nc>
  </rcc>
  <rcc rId="16665" sId="9">
    <nc r="V22">
      <f>SUM(D22+F22+H22+J22+N22+R22+T22)</f>
    </nc>
  </rcc>
  <rcc rId="16666" sId="9">
    <nc r="V23">
      <f>SUM(D23+F23+H23+J23+N23+R23+T23)</f>
    </nc>
  </rcc>
  <rcc rId="16667" sId="9">
    <nc r="V24">
      <f>SUM(D24+F24+H24+J24+N24+R24+T24)</f>
    </nc>
  </rcc>
  <rcc rId="16668" sId="9">
    <nc r="V25">
      <f>SUM(D25+F25+H25+J25+N25+R25+T25)</f>
    </nc>
  </rcc>
  <rcc rId="16669" sId="9">
    <nc r="V26">
      <f>SUM(D26+F26+H26+J26+N26+R26+T26)</f>
    </nc>
  </rcc>
  <rcc rId="16670" sId="9">
    <nc r="V27">
      <f>SUM(D27+F27+H27+J27+N27+R27+T27)</f>
    </nc>
  </rcc>
  <rcc rId="16671" sId="9">
    <nc r="V29">
      <f>SUM(D29+F29+H29+J29+N29+R29+T29)</f>
    </nc>
  </rcc>
  <rcc rId="16672" sId="9">
    <nc r="V30">
      <f>SUM(D30+F30+H30+J30+N30+R30+T30)</f>
    </nc>
  </rcc>
  <rcc rId="16673" sId="9">
    <nc r="V31">
      <f>SUM(D31+F31+H31+J31+N31+R31+T31)</f>
    </nc>
  </rcc>
  <rcc rId="16674" sId="9">
    <nc r="V32">
      <f>SUM(D32+F32+H32+J32+N32+R32+T32)</f>
    </nc>
  </rcc>
  <rcc rId="16675" sId="9">
    <nc r="V33">
      <f>SUM(D33+F33+H33+J33+N33+R33+T33)</f>
    </nc>
  </rcc>
  <rcc rId="16676" sId="9">
    <nc r="V34">
      <f>SUM(D34+F34+H34+J34+N34+R34+T34)</f>
    </nc>
  </rcc>
  <rcc rId="16677" sId="9">
    <nc r="V35">
      <f>SUM(D35+F35+H35+J35+N35+R35+T35)</f>
    </nc>
  </rcc>
  <rcc rId="16678" sId="9">
    <nc r="V37">
      <f>SUM(D37+F37+H37+J37+N37+R37+T37)</f>
    </nc>
  </rcc>
  <rcc rId="16679" sId="9">
    <nc r="V38">
      <f>SUM(D38+F38+H38+J38+N38+R38+T38)</f>
    </nc>
  </rcc>
  <rfmt sheetId="9" xfDxf="1" s="1" sqref="X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680" sId="9" numFmtId="4">
    <nc r="X5">
      <v>833.33333333333303</v>
    </nc>
  </rcc>
  <rcc rId="16681" sId="9" numFmtId="4">
    <nc r="X6">
      <v>833.33333333333303</v>
    </nc>
  </rcc>
  <rcc rId="16682" sId="9" numFmtId="4">
    <nc r="X7">
      <v>833.33333333333303</v>
    </nc>
  </rcc>
  <rcc rId="16683" sId="9" numFmtId="4">
    <nc r="X8">
      <v>833.33333333333303</v>
    </nc>
  </rcc>
  <rcc rId="16684" sId="9" numFmtId="4">
    <nc r="X9">
      <v>833.33333333333303</v>
    </nc>
  </rcc>
  <rcc rId="16685" sId="9" numFmtId="4">
    <nc r="X10">
      <v>833.33333333333303</v>
    </nc>
  </rcc>
  <rcc rId="16686" sId="9" numFmtId="4">
    <nc r="X11">
      <v>833.33333333333303</v>
    </nc>
  </rcc>
  <rcc rId="16687" sId="9" numFmtId="4">
    <nc r="X13">
      <v>833.33333333333303</v>
    </nc>
  </rcc>
  <rcc rId="16688" sId="9" numFmtId="4">
    <nc r="X14">
      <v>833.33333333333303</v>
    </nc>
  </rcc>
  <rcc rId="16689" sId="9" numFmtId="4">
    <nc r="X15">
      <v>833.33333333333303</v>
    </nc>
  </rcc>
  <rcc rId="16690" sId="9" numFmtId="4">
    <nc r="X16">
      <v>833.33333333333303</v>
    </nc>
  </rcc>
  <rcc rId="16691" sId="9" numFmtId="4">
    <nc r="X17">
      <v>833.33333333333303</v>
    </nc>
  </rcc>
  <rcc rId="16692" sId="9" numFmtId="4">
    <nc r="X18">
      <v>833.33333333333303</v>
    </nc>
  </rcc>
  <rcc rId="16693" sId="9" numFmtId="4">
    <nc r="X19">
      <v>833.33333333333303</v>
    </nc>
  </rcc>
  <rcc rId="16694" sId="9" numFmtId="4">
    <nc r="X21">
      <v>833.33333333333303</v>
    </nc>
  </rcc>
  <rcc rId="16695" sId="9" numFmtId="4">
    <nc r="X22">
      <v>833.33333333333303</v>
    </nc>
  </rcc>
  <rcc rId="16696" sId="9" numFmtId="4">
    <nc r="X23">
      <v>833.33333333333303</v>
    </nc>
  </rcc>
  <rcc rId="16697" sId="9" numFmtId="4">
    <nc r="X24">
      <v>833.33333333333303</v>
    </nc>
  </rcc>
  <rcc rId="16698" sId="9" numFmtId="4">
    <nc r="X25">
      <v>833.33333333333303</v>
    </nc>
  </rcc>
  <rcc rId="16699" sId="9" numFmtId="4">
    <nc r="X26">
      <v>833.33333333333303</v>
    </nc>
  </rcc>
  <rcc rId="16700" sId="9" numFmtId="4">
    <nc r="X27">
      <v>833.33333333333303</v>
    </nc>
  </rcc>
  <rcc rId="16701" sId="9" numFmtId="4">
    <nc r="X29">
      <v>833.33333333333303</v>
    </nc>
  </rcc>
  <rcc rId="16702" sId="9" numFmtId="4">
    <nc r="X30">
      <v>833.33333333333303</v>
    </nc>
  </rcc>
  <rcc rId="16703" sId="9" numFmtId="4">
    <nc r="X31">
      <v>833.33333333333303</v>
    </nc>
  </rcc>
  <rcc rId="16704" sId="9" numFmtId="4">
    <nc r="X32">
      <v>833.33333333333303</v>
    </nc>
  </rcc>
  <rcc rId="16705" sId="9" numFmtId="4">
    <nc r="X33">
      <v>833.33333333333303</v>
    </nc>
  </rcc>
  <rcc rId="16706" sId="9" numFmtId="4">
    <nc r="X34">
      <v>833.33333333333303</v>
    </nc>
  </rcc>
  <rcc rId="16707" sId="9" numFmtId="4">
    <nc r="X35">
      <v>833.33333333333303</v>
    </nc>
  </rcc>
  <rcc rId="16708" sId="9" numFmtId="4">
    <nc r="X37">
      <v>833.33333333333303</v>
    </nc>
  </rcc>
  <rcc rId="16709" sId="9" numFmtId="4">
    <nc r="X38">
      <v>833.33333333333303</v>
    </nc>
  </rcc>
  <rcc rId="16710" sId="9">
    <oc r="Z40">
      <f>SUM(Z12+Z20+Z28+Z36+Z39)</f>
    </oc>
    <nc r="Z40">
      <f>SUM(Z12+Z20+Z28+Z36+Z39)</f>
    </nc>
  </rcc>
  <rcc rId="16711" sId="9">
    <oc r="Z39">
      <f>SUM(Z37)</f>
    </oc>
    <nc r="Z39">
      <f>SUM(Z37:Z38)</f>
    </nc>
  </rcc>
  <rcc rId="16712" sId="9">
    <oc r="X39">
      <f>SUM(X37:X38)</f>
    </oc>
    <nc r="X39">
      <f>SUM(X37:X38)</f>
    </nc>
  </rcc>
  <rcc rId="16713" sId="9">
    <oc r="Y39">
      <f>SUM(Y37)</f>
    </oc>
    <nc r="Y39">
      <f>SUM(Y37:Y38)</f>
    </nc>
  </rcc>
  <rcc rId="16714" sId="9">
    <oc r="V39">
      <f>SUM(V37:V38)</f>
    </oc>
    <nc r="V39">
      <f>SUM(V37:V38)</f>
    </nc>
  </rcc>
  <rcc rId="16715" sId="9">
    <oc r="T39">
      <f>SUM(T37:T38)</f>
    </oc>
    <nc r="T39">
      <f>SUM(T37:T38)</f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xfDxf="1" s="1" sqref="D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716" sId="10" numFmtId="4">
    <nc r="D5">
      <v>9354.8387096774095</v>
    </nc>
  </rcc>
  <rcc rId="16717" sId="10" numFmtId="4">
    <nc r="D6">
      <v>9354.8387096774095</v>
    </nc>
  </rcc>
  <rcc rId="16718" sId="10" numFmtId="4">
    <nc r="D7">
      <v>9354.8387096774095</v>
    </nc>
  </rcc>
  <rcc rId="16719" sId="10" numFmtId="4">
    <nc r="D8">
      <v>9354.8387096774095</v>
    </nc>
  </rcc>
  <rcc rId="16720" sId="10" numFmtId="4">
    <nc r="D9">
      <v>9354.8387096774095</v>
    </nc>
  </rcc>
  <rcc rId="16721" sId="10" numFmtId="4">
    <nc r="D11">
      <v>9354.8387096774095</v>
    </nc>
  </rcc>
  <rcc rId="16722" sId="10" numFmtId="4">
    <nc r="D12">
      <v>9354.8387096774095</v>
    </nc>
  </rcc>
  <rcc rId="16723" sId="10" numFmtId="4">
    <nc r="D13">
      <v>9354.8387096774095</v>
    </nc>
  </rcc>
  <rcc rId="16724" sId="10" numFmtId="4">
    <nc r="D14">
      <v>9354.8387096774095</v>
    </nc>
  </rcc>
  <rcc rId="16725" sId="10" numFmtId="4">
    <nc r="D15">
      <v>9354.8387096774095</v>
    </nc>
  </rcc>
  <rcc rId="16726" sId="10" numFmtId="4">
    <nc r="D16">
      <v>9354.8387096774095</v>
    </nc>
  </rcc>
  <rcc rId="16727" sId="10" numFmtId="4">
    <nc r="D17">
      <v>9354.8387096774095</v>
    </nc>
  </rcc>
  <rcc rId="16728" sId="10" numFmtId="4">
    <nc r="D19">
      <v>9354.8387096774095</v>
    </nc>
  </rcc>
  <rcc rId="16729" sId="10" numFmtId="4">
    <nc r="D20">
      <v>9354.8387096774095</v>
    </nc>
  </rcc>
  <rcc rId="16730" sId="10" numFmtId="4">
    <nc r="D21">
      <v>9354.8387096774095</v>
    </nc>
  </rcc>
  <rcc rId="16731" sId="10" numFmtId="4">
    <nc r="D22">
      <v>9354.8387096774095</v>
    </nc>
  </rcc>
  <rcc rId="16732" sId="10" numFmtId="4">
    <nc r="D23">
      <v>9354.8387096774095</v>
    </nc>
  </rcc>
  <rcc rId="16733" sId="10" numFmtId="4">
    <nc r="D24">
      <v>9354.8387096774095</v>
    </nc>
  </rcc>
  <rcc rId="16734" sId="10" numFmtId="4">
    <nc r="D25">
      <v>9354.8387096774095</v>
    </nc>
  </rcc>
  <rcc rId="16735" sId="10" numFmtId="4">
    <nc r="D27">
      <v>9354.8387096774095</v>
    </nc>
  </rcc>
  <rcc rId="16736" sId="10" numFmtId="4">
    <nc r="D28">
      <v>9354.8387096774095</v>
    </nc>
  </rcc>
  <rcc rId="16737" sId="10" numFmtId="4">
    <nc r="D29">
      <v>9354.8387096774095</v>
    </nc>
  </rcc>
  <rcc rId="16738" sId="10" numFmtId="4">
    <nc r="D30">
      <v>9354.8387096774095</v>
    </nc>
  </rcc>
  <rcc rId="16739" sId="10" numFmtId="4">
    <nc r="D31">
      <v>9354.8387096774095</v>
    </nc>
  </rcc>
  <rcc rId="16740" sId="10" numFmtId="4">
    <nc r="D32">
      <v>9354.8387096774095</v>
    </nc>
  </rcc>
  <rcc rId="16741" sId="10" numFmtId="4">
    <nc r="D33">
      <v>9354.8387096774095</v>
    </nc>
  </rcc>
  <rcc rId="16742" sId="10" numFmtId="4">
    <nc r="D35">
      <v>9354.8387096774095</v>
    </nc>
  </rcc>
  <rcc rId="16743" sId="10" numFmtId="4">
    <nc r="D36">
      <v>9354.8387096774095</v>
    </nc>
  </rcc>
  <rcc rId="16744" sId="10" numFmtId="4">
    <nc r="D37">
      <v>9354.8387096774095</v>
    </nc>
  </rcc>
  <rcc rId="16745" sId="10" numFmtId="4">
    <nc r="D38">
      <v>9354.8387096774095</v>
    </nc>
  </rcc>
  <rcc rId="16746" sId="10" numFmtId="4">
    <nc r="D39">
      <v>9354.8387096774095</v>
    </nc>
  </rcc>
  <rfmt sheetId="10" xfDxf="1" s="1" sqref="F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747" sId="10" numFmtId="4">
    <nc r="F6">
      <v>645.16129032258004</v>
    </nc>
  </rcc>
  <rcc rId="16748" sId="10" numFmtId="4">
    <nc r="F11">
      <v>645.16129032258004</v>
    </nc>
  </rcc>
  <rcc rId="16749" sId="10" numFmtId="4">
    <nc r="F12">
      <v>645.16129032258004</v>
    </nc>
  </rcc>
  <rcc rId="16750" sId="10" numFmtId="4">
    <nc r="F13">
      <v>645.16129032258004</v>
    </nc>
  </rcc>
  <rcc rId="16751" sId="10" numFmtId="4">
    <nc r="F14">
      <v>645.16129032258004</v>
    </nc>
  </rcc>
  <rcc rId="16752" sId="10" numFmtId="4">
    <nc r="F15">
      <v>645.16129032258004</v>
    </nc>
  </rcc>
  <rcc rId="16753" sId="10" numFmtId="4">
    <nc r="F16">
      <v>645.16129032258004</v>
    </nc>
  </rcc>
  <rcc rId="16754" sId="10" numFmtId="4">
    <nc r="F17">
      <v>645.16129032258004</v>
    </nc>
  </rcc>
  <rcc rId="16755" sId="10" numFmtId="4">
    <nc r="F19">
      <v>645.16129032258004</v>
    </nc>
  </rcc>
  <rcc rId="16756" sId="10" numFmtId="4">
    <nc r="F20">
      <v>645.16129032258004</v>
    </nc>
  </rcc>
  <rcc rId="16757" sId="10" numFmtId="4">
    <nc r="F21">
      <v>645.16129032258004</v>
    </nc>
  </rcc>
  <rcc rId="16758" sId="10" numFmtId="4">
    <nc r="F22">
      <v>645.16129032258004</v>
    </nc>
  </rcc>
  <rcc rId="16759" sId="10" numFmtId="4">
    <nc r="F23">
      <v>645.16129032258004</v>
    </nc>
  </rcc>
  <rcc rId="16760" sId="10" numFmtId="4">
    <nc r="F24">
      <v>645.16129032258004</v>
    </nc>
  </rcc>
  <rcc rId="16761" sId="10" numFmtId="4">
    <nc r="F25">
      <v>645.16129032258004</v>
    </nc>
  </rcc>
  <rcc rId="16762" sId="10" numFmtId="4">
    <nc r="F27">
      <v>645.16129032258004</v>
    </nc>
  </rcc>
  <rcc rId="16763" sId="10" numFmtId="4">
    <nc r="F28">
      <v>645.16129032258004</v>
    </nc>
  </rcc>
  <rcc rId="16764" sId="10" numFmtId="4">
    <nc r="F29">
      <v>645.16129032258004</v>
    </nc>
  </rcc>
  <rcc rId="16765" sId="10" numFmtId="4">
    <nc r="F30">
      <v>645.16129032258004</v>
    </nc>
  </rcc>
  <rcc rId="16766" sId="10" numFmtId="4">
    <nc r="F31">
      <v>645.16129032258004</v>
    </nc>
  </rcc>
  <rcc rId="16767" sId="10" numFmtId="4">
    <nc r="F32">
      <v>645.16129032258004</v>
    </nc>
  </rcc>
  <rcc rId="16768" sId="10" numFmtId="4">
    <nc r="F33">
      <v>645.16129032258004</v>
    </nc>
  </rcc>
  <rcc rId="16769" sId="10" numFmtId="4">
    <nc r="F35">
      <v>645.16129032258004</v>
    </nc>
  </rcc>
  <rcc rId="16770" sId="10" numFmtId="4">
    <nc r="F36">
      <v>645.16129032258004</v>
    </nc>
  </rcc>
  <rcc rId="16771" sId="10" numFmtId="4">
    <nc r="F37">
      <v>645.16129032258004</v>
    </nc>
  </rcc>
  <rcc rId="16772" sId="10" numFmtId="4">
    <nc r="F38">
      <v>645.16129032258004</v>
    </nc>
  </rcc>
  <rcc rId="16773" sId="10" numFmtId="4">
    <nc r="F39">
      <v>645.16129032258004</v>
    </nc>
  </rcc>
  <rcc rId="16774" sId="10" numFmtId="4">
    <nc r="F9">
      <v>645.16129032258004</v>
    </nc>
  </rcc>
  <rcc rId="16775" sId="10" numFmtId="4">
    <nc r="F5">
      <v>645.16129032258004</v>
    </nc>
  </rcc>
  <rcc rId="16776" sId="10" numFmtId="4">
    <nc r="F7">
      <v>645.16129032258004</v>
    </nc>
  </rcc>
  <rcc rId="16777" sId="10" numFmtId="4">
    <nc r="F8">
      <v>645.16129032258004</v>
    </nc>
  </rcc>
  <rfmt sheetId="9" xfDxf="1" s="1" sqref="H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778" sId="9" numFmtId="4">
    <oc r="H5">
      <v>33.3333333333333</v>
    </oc>
    <nc r="H5">
      <v>333.33333333333297</v>
    </nc>
  </rcc>
  <rcc rId="16779" sId="9" numFmtId="4">
    <oc r="H6">
      <v>33.3333333333333</v>
    </oc>
    <nc r="H6">
      <v>333.33333333333297</v>
    </nc>
  </rcc>
  <rcc rId="16780" sId="9" numFmtId="4">
    <oc r="H7">
      <v>33.3333333333333</v>
    </oc>
    <nc r="H7">
      <v>333.33333333333297</v>
    </nc>
  </rcc>
  <rcc rId="16781" sId="9" numFmtId="4">
    <oc r="H8">
      <v>33.3333333333333</v>
    </oc>
    <nc r="H8">
      <v>333.33333333333297</v>
    </nc>
  </rcc>
  <rcc rId="16782" sId="9" numFmtId="4">
    <oc r="H9">
      <v>33.3333333333333</v>
    </oc>
    <nc r="H9">
      <v>333.33333333333297</v>
    </nc>
  </rcc>
  <rcc rId="16783" sId="9" numFmtId="4">
    <oc r="H10">
      <v>33.3333333333333</v>
    </oc>
    <nc r="H10">
      <v>333.33333333333297</v>
    </nc>
  </rcc>
  <rcc rId="16784" sId="9" numFmtId="4">
    <oc r="H11">
      <v>33.3333333333333</v>
    </oc>
    <nc r="H11">
      <v>333.33333333333297</v>
    </nc>
  </rcc>
  <rcc rId="16785" sId="9" numFmtId="4">
    <oc r="H13">
      <v>33.3333333333333</v>
    </oc>
    <nc r="H13">
      <v>333.33333333333297</v>
    </nc>
  </rcc>
  <rcc rId="16786" sId="9" numFmtId="4">
    <oc r="H14">
      <v>33.3333333333333</v>
    </oc>
    <nc r="H14">
      <v>333.33333333333297</v>
    </nc>
  </rcc>
  <rcc rId="16787" sId="9" numFmtId="4">
    <oc r="H15">
      <v>33.3333333333333</v>
    </oc>
    <nc r="H15">
      <v>333.33333333333297</v>
    </nc>
  </rcc>
  <rcc rId="16788" sId="9" numFmtId="4">
    <oc r="H16">
      <v>33.3333333333333</v>
    </oc>
    <nc r="H16">
      <v>333.33333333333297</v>
    </nc>
  </rcc>
  <rcc rId="16789" sId="9" numFmtId="4">
    <oc r="H17">
      <v>33.3333333333333</v>
    </oc>
    <nc r="H17">
      <v>333.33333333333297</v>
    </nc>
  </rcc>
  <rcc rId="16790" sId="9" numFmtId="4">
    <oc r="H18">
      <v>33.3333333333333</v>
    </oc>
    <nc r="H18">
      <v>333.33333333333297</v>
    </nc>
  </rcc>
  <rcc rId="16791" sId="9" numFmtId="4">
    <oc r="H19">
      <v>33.3333333333333</v>
    </oc>
    <nc r="H19">
      <v>333.33333333333297</v>
    </nc>
  </rcc>
  <rcc rId="16792" sId="9" numFmtId="4">
    <oc r="H21">
      <v>33.3333333333333</v>
    </oc>
    <nc r="H21">
      <v>333.33333333333297</v>
    </nc>
  </rcc>
  <rcc rId="16793" sId="9" numFmtId="4">
    <oc r="H22">
      <v>33.3333333333333</v>
    </oc>
    <nc r="H22">
      <v>333.33333333333297</v>
    </nc>
  </rcc>
  <rcc rId="16794" sId="9" numFmtId="4">
    <oc r="H23">
      <v>33.3333333333333</v>
    </oc>
    <nc r="H23">
      <v>333.33333333333297</v>
    </nc>
  </rcc>
  <rcc rId="16795" sId="9" numFmtId="4">
    <oc r="H24">
      <v>33.3333333333333</v>
    </oc>
    <nc r="H24">
      <v>333.33333333333297</v>
    </nc>
  </rcc>
  <rcc rId="16796" sId="9" numFmtId="4">
    <oc r="H25">
      <v>33.3333333333333</v>
    </oc>
    <nc r="H25">
      <v>333.33333333333297</v>
    </nc>
  </rcc>
  <rcc rId="16797" sId="9" numFmtId="4">
    <oc r="H26">
      <v>33.3333333333333</v>
    </oc>
    <nc r="H26">
      <v>333.33333333333297</v>
    </nc>
  </rcc>
  <rcc rId="16798" sId="9" numFmtId="4">
    <oc r="H27">
      <v>33.3333333333333</v>
    </oc>
    <nc r="H27">
      <v>333.33333333333297</v>
    </nc>
  </rcc>
  <rcc rId="16799" sId="9" numFmtId="4">
    <oc r="H29">
      <v>33.3333333333333</v>
    </oc>
    <nc r="H29">
      <v>333.33333333333297</v>
    </nc>
  </rcc>
  <rcc rId="16800" sId="9" numFmtId="4">
    <oc r="H30">
      <v>33.3333333333333</v>
    </oc>
    <nc r="H30">
      <v>333.33333333333297</v>
    </nc>
  </rcc>
  <rcc rId="16801" sId="9" numFmtId="4">
    <oc r="H31">
      <v>33.3333333333333</v>
    </oc>
    <nc r="H31">
      <v>333.33333333333297</v>
    </nc>
  </rcc>
  <rcc rId="16802" sId="9" numFmtId="4">
    <oc r="H32">
      <v>33.3333333333333</v>
    </oc>
    <nc r="H32">
      <v>333.33333333333297</v>
    </nc>
  </rcc>
  <rcc rId="16803" sId="9" numFmtId="4">
    <oc r="H33">
      <v>33.3333333333333</v>
    </oc>
    <nc r="H33">
      <v>333.33333333333297</v>
    </nc>
  </rcc>
  <rcc rId="16804" sId="9" numFmtId="4">
    <oc r="H34">
      <v>33.3333333333333</v>
    </oc>
    <nc r="H34">
      <v>333.33333333333297</v>
    </nc>
  </rcc>
  <rcc rId="16805" sId="9" numFmtId="4">
    <oc r="H35">
      <v>33.3333333333333</v>
    </oc>
    <nc r="H35">
      <v>333.33333333333297</v>
    </nc>
  </rcc>
  <rcc rId="16806" sId="9" numFmtId="4">
    <oc r="H37">
      <v>33.3333333333333</v>
    </oc>
    <nc r="H37">
      <v>333.33333333333297</v>
    </nc>
  </rcc>
  <rcc rId="16807" sId="9" numFmtId="4">
    <oc r="H38">
      <v>33.3333333333333</v>
    </oc>
    <nc r="H38">
      <v>333.33333333333297</v>
    </nc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xfDxf="1" s="1" sqref="H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820" sId="10" numFmtId="4">
    <nc r="H5">
      <v>322.58064516129002</v>
    </nc>
  </rcc>
  <rcc rId="16821" sId="10" numFmtId="4">
    <nc r="H6">
      <v>322.58064516129002</v>
    </nc>
  </rcc>
  <rcc rId="16822" sId="10" numFmtId="4">
    <nc r="H7">
      <v>322.58064516129002</v>
    </nc>
  </rcc>
  <rcc rId="16823" sId="10" numFmtId="4">
    <nc r="H8">
      <v>322.58064516129002</v>
    </nc>
  </rcc>
  <rcc rId="16824" sId="10" numFmtId="4">
    <nc r="H9">
      <v>322.58064516129002</v>
    </nc>
  </rcc>
  <rcc rId="16825" sId="10" numFmtId="4">
    <nc r="H11">
      <v>322.58064516129002</v>
    </nc>
  </rcc>
  <rcc rId="16826" sId="10" numFmtId="4">
    <nc r="H12">
      <v>322.58064516129002</v>
    </nc>
  </rcc>
  <rcc rId="16827" sId="10" numFmtId="4">
    <nc r="H13">
      <v>322.58064516129002</v>
    </nc>
  </rcc>
  <rcc rId="16828" sId="10" numFmtId="4">
    <nc r="H14">
      <v>322.58064516129002</v>
    </nc>
  </rcc>
  <rcc rId="16829" sId="10" numFmtId="4">
    <nc r="H15">
      <v>322.58064516129002</v>
    </nc>
  </rcc>
  <rcc rId="16830" sId="10" numFmtId="4">
    <nc r="H16">
      <v>322.58064516129002</v>
    </nc>
  </rcc>
  <rcc rId="16831" sId="10" numFmtId="4">
    <nc r="H17">
      <v>322.58064516129002</v>
    </nc>
  </rcc>
  <rcc rId="16832" sId="10" numFmtId="4">
    <nc r="H20">
      <v>322.58064516129002</v>
    </nc>
  </rcc>
  <rcc rId="16833" sId="10" numFmtId="4">
    <nc r="H21">
      <v>322.58064516129002</v>
    </nc>
  </rcc>
  <rcc rId="16834" sId="10" numFmtId="4">
    <nc r="H19">
      <v>322.58064516129002</v>
    </nc>
  </rcc>
  <rcc rId="16835" sId="10" numFmtId="4">
    <nc r="H23">
      <v>322.58064516129002</v>
    </nc>
  </rcc>
  <rcc rId="16836" sId="10" numFmtId="4">
    <nc r="H22">
      <v>322.58064516129002</v>
    </nc>
  </rcc>
  <rcc rId="16837" sId="10" numFmtId="4">
    <nc r="H24">
      <v>322.58064516129002</v>
    </nc>
  </rcc>
  <rcc rId="16838" sId="10" numFmtId="4">
    <nc r="H25">
      <v>322.58064516129002</v>
    </nc>
  </rcc>
  <rcc rId="16839" sId="10" numFmtId="4">
    <nc r="H27">
      <v>322.58064516129002</v>
    </nc>
  </rcc>
  <rcc rId="16840" sId="10" numFmtId="4">
    <nc r="H28">
      <v>322.58064516129002</v>
    </nc>
  </rcc>
  <rcc rId="16841" sId="10" numFmtId="4">
    <nc r="H29">
      <v>322.58064516129002</v>
    </nc>
  </rcc>
  <rcc rId="16842" sId="10" numFmtId="4">
    <nc r="H30">
      <v>322.58064516129002</v>
    </nc>
  </rcc>
  <rcc rId="16843" sId="10" numFmtId="4">
    <nc r="H31">
      <v>322.58064516129002</v>
    </nc>
  </rcc>
  <rcc rId="16844" sId="10" numFmtId="4">
    <nc r="H32">
      <v>322.58064516129002</v>
    </nc>
  </rcc>
  <rcc rId="16845" sId="10" numFmtId="4">
    <nc r="H33">
      <v>322.58064516129002</v>
    </nc>
  </rcc>
  <rcc rId="16846" sId="10" numFmtId="4">
    <nc r="H35">
      <v>322.58064516129002</v>
    </nc>
  </rcc>
  <rcc rId="16847" sId="10" numFmtId="4">
    <nc r="H36">
      <v>322.58064516129002</v>
    </nc>
  </rcc>
  <rcc rId="16848" sId="10" numFmtId="4">
    <nc r="H37">
      <v>322.58064516129002</v>
    </nc>
  </rcc>
  <rcc rId="16849" sId="10" numFmtId="4">
    <nc r="H38">
      <v>322.58064516129002</v>
    </nc>
  </rcc>
  <rcc rId="16850" sId="10" numFmtId="4">
    <nc r="H39">
      <v>322.58064516129002</v>
    </nc>
  </rcc>
  <rfmt sheetId="10" xfDxf="1" s="1" sqref="N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851" sId="10" numFmtId="4">
    <nc r="N5">
      <v>4516.1290322580599</v>
    </nc>
  </rcc>
  <rcc rId="16852" sId="10" numFmtId="4">
    <nc r="N6">
      <v>4516.1290322580599</v>
    </nc>
  </rcc>
  <rcc rId="16853" sId="10" numFmtId="4">
    <nc r="N7">
      <v>4516.1290322580599</v>
    </nc>
  </rcc>
  <rcc rId="16854" sId="10" numFmtId="4">
    <nc r="N8">
      <v>4516.1290322580599</v>
    </nc>
  </rcc>
  <rcc rId="16855" sId="10" numFmtId="4">
    <nc r="N9">
      <v>4516.1290322580599</v>
    </nc>
  </rcc>
  <rcc rId="16856" sId="10" numFmtId="4">
    <nc r="N11">
      <v>4516.1290322580599</v>
    </nc>
  </rcc>
  <rcc rId="16857" sId="10" numFmtId="4">
    <nc r="N12">
      <v>4516.1290322580599</v>
    </nc>
  </rcc>
  <rcc rId="16858" sId="10" numFmtId="4">
    <nc r="N13">
      <v>4516.1290322580599</v>
    </nc>
  </rcc>
  <rcc rId="16859" sId="10" numFmtId="4">
    <nc r="N14">
      <v>4516.1290322580599</v>
    </nc>
  </rcc>
  <rcc rId="16860" sId="10" numFmtId="4">
    <nc r="N15">
      <v>4516.1290322580599</v>
    </nc>
  </rcc>
  <rcc rId="16861" sId="10" numFmtId="4">
    <nc r="N16">
      <v>4516.1290322580599</v>
    </nc>
  </rcc>
  <rcc rId="16862" sId="10" numFmtId="4">
    <nc r="N17">
      <v>4516.1290322580599</v>
    </nc>
  </rcc>
  <rcc rId="16863" sId="10" numFmtId="4">
    <nc r="N19">
      <v>4516.1290322580599</v>
    </nc>
  </rcc>
  <rcc rId="16864" sId="10" numFmtId="4">
    <nc r="N20">
      <v>4516.1290322580599</v>
    </nc>
  </rcc>
  <rcc rId="16865" sId="10" numFmtId="4">
    <nc r="N21">
      <v>4516.1290322580599</v>
    </nc>
  </rcc>
  <rcc rId="16866" sId="10" numFmtId="4">
    <nc r="N22">
      <v>4516.1290322580599</v>
    </nc>
  </rcc>
  <rcc rId="16867" sId="10" numFmtId="4">
    <nc r="N23">
      <v>4516.1290322580599</v>
    </nc>
  </rcc>
  <rcc rId="16868" sId="10" numFmtId="4">
    <nc r="N24">
      <v>4516.1290322580599</v>
    </nc>
  </rcc>
  <rcc rId="16869" sId="10" numFmtId="4">
    <nc r="N25">
      <v>4516.1290322580599</v>
    </nc>
  </rcc>
  <rcc rId="16870" sId="10" numFmtId="4">
    <nc r="N27">
      <v>4516.1290322580599</v>
    </nc>
  </rcc>
  <rcc rId="16871" sId="10" numFmtId="4">
    <nc r="N28">
      <v>4516.1290322580599</v>
    </nc>
  </rcc>
  <rcc rId="16872" sId="10" numFmtId="4">
    <nc r="N29">
      <v>4516.1290322580599</v>
    </nc>
  </rcc>
  <rcc rId="16873" sId="10" numFmtId="4">
    <nc r="N30">
      <v>4516.1290322580599</v>
    </nc>
  </rcc>
  <rcc rId="16874" sId="10" numFmtId="4">
    <nc r="N31">
      <v>4516.1290322580599</v>
    </nc>
  </rcc>
  <rcc rId="16875" sId="10" numFmtId="4">
    <nc r="N32">
      <v>4516.1290322580599</v>
    </nc>
  </rcc>
  <rcc rId="16876" sId="10" numFmtId="4">
    <nc r="N33">
      <v>4516.1290322580599</v>
    </nc>
  </rcc>
  <rcc rId="16877" sId="10" numFmtId="4">
    <nc r="N35">
      <v>4516.1290322580599</v>
    </nc>
  </rcc>
  <rcc rId="16878" sId="10" numFmtId="4">
    <nc r="N36">
      <v>4516.1290322580599</v>
    </nc>
  </rcc>
  <rcc rId="16879" sId="10" numFmtId="4">
    <nc r="N37">
      <v>4516.1290322580599</v>
    </nc>
  </rcc>
  <rcc rId="16880" sId="10" numFmtId="4">
    <nc r="N38">
      <v>4516.1290322580599</v>
    </nc>
  </rcc>
  <rcc rId="16881" sId="10" numFmtId="4">
    <nc r="N39">
      <v>4516.1290322580599</v>
    </nc>
  </rcc>
  <rfmt sheetId="10" xfDxf="1" s="1" sqref="R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882" sId="10" numFmtId="4">
    <nc r="R5">
      <v>3548.38709677419</v>
    </nc>
  </rcc>
  <rcc rId="16883" sId="10" numFmtId="4">
    <nc r="R6">
      <v>3548.38709677419</v>
    </nc>
  </rcc>
  <rcc rId="16884" sId="10" numFmtId="4">
    <nc r="R7">
      <v>3548.38709677419</v>
    </nc>
  </rcc>
  <rcc rId="16885" sId="10" numFmtId="4">
    <nc r="R8">
      <v>3548.38709677419</v>
    </nc>
  </rcc>
  <rcc rId="16886" sId="10" numFmtId="4">
    <nc r="R9">
      <v>3548.38709677419</v>
    </nc>
  </rcc>
  <rcc rId="16887" sId="10" numFmtId="4">
    <nc r="R11">
      <v>3548.38709677419</v>
    </nc>
  </rcc>
  <rcc rId="16888" sId="10" numFmtId="4">
    <nc r="R12">
      <v>3548.38709677419</v>
    </nc>
  </rcc>
  <rcc rId="16889" sId="10" numFmtId="4">
    <nc r="R13">
      <v>3548.38709677419</v>
    </nc>
  </rcc>
  <rcc rId="16890" sId="10" numFmtId="4">
    <nc r="R14">
      <v>3548.38709677419</v>
    </nc>
  </rcc>
  <rcc rId="16891" sId="10" numFmtId="4">
    <nc r="R15">
      <v>3548.38709677419</v>
    </nc>
  </rcc>
  <rcc rId="16892" sId="10" numFmtId="4">
    <nc r="R16">
      <v>3548.38709677419</v>
    </nc>
  </rcc>
  <rcc rId="16893" sId="10" numFmtId="4">
    <nc r="R17">
      <v>3548.38709677419</v>
    </nc>
  </rcc>
  <rcc rId="16894" sId="10" numFmtId="4">
    <nc r="R19">
      <v>3548.38709677419</v>
    </nc>
  </rcc>
  <rcc rId="16895" sId="10" numFmtId="4">
    <nc r="R20">
      <v>3548.38709677419</v>
    </nc>
  </rcc>
  <rcc rId="16896" sId="10" numFmtId="4">
    <nc r="R21">
      <v>3548.38709677419</v>
    </nc>
  </rcc>
  <rcc rId="16897" sId="10" numFmtId="4">
    <nc r="R22">
      <v>3548.38709677419</v>
    </nc>
  </rcc>
  <rcc rId="16898" sId="10" numFmtId="4">
    <nc r="R23">
      <v>3548.38709677419</v>
    </nc>
  </rcc>
  <rcc rId="16899" sId="10" numFmtId="4">
    <nc r="R24">
      <v>3548.38709677419</v>
    </nc>
  </rcc>
  <rcc rId="16900" sId="10" numFmtId="4">
    <nc r="R25">
      <v>3548.38709677419</v>
    </nc>
  </rcc>
  <rcc rId="16901" sId="10" numFmtId="4">
    <nc r="R27">
      <v>3548.38709677419</v>
    </nc>
  </rcc>
  <rcc rId="16902" sId="10" numFmtId="4">
    <nc r="R28">
      <v>3548.38709677419</v>
    </nc>
  </rcc>
  <rcc rId="16903" sId="10" numFmtId="4">
    <nc r="R29">
      <v>3548.38709677419</v>
    </nc>
  </rcc>
  <rcc rId="16904" sId="10" numFmtId="4">
    <nc r="R30">
      <v>3548.38709677419</v>
    </nc>
  </rcc>
  <rcc rId="16905" sId="10" numFmtId="4">
    <nc r="R31">
      <v>3548.38709677419</v>
    </nc>
  </rcc>
  <rcc rId="16906" sId="10" numFmtId="4">
    <nc r="R32">
      <v>3548.38709677419</v>
    </nc>
  </rcc>
  <rcc rId="16907" sId="10" numFmtId="4">
    <nc r="R33">
      <v>3548.38709677419</v>
    </nc>
  </rcc>
  <rcc rId="16908" sId="10" numFmtId="4">
    <nc r="R35">
      <v>3548.38709677419</v>
    </nc>
  </rcc>
  <rcc rId="16909" sId="10" numFmtId="4">
    <nc r="R36">
      <v>3548.38709677419</v>
    </nc>
  </rcc>
  <rcc rId="16910" sId="10" numFmtId="4">
    <nc r="R37">
      <v>3548.38709677419</v>
    </nc>
  </rcc>
  <rcc rId="16911" sId="10" numFmtId="4">
    <nc r="R38">
      <v>3548.38709677419</v>
    </nc>
  </rcc>
  <rcc rId="16912" sId="10" numFmtId="4">
    <nc r="R39">
      <v>3548.38709677419</v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xfDxf="1" s="1" sqref="T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913" sId="10" numFmtId="4">
    <nc r="T5">
      <v>5896.77419354838</v>
    </nc>
  </rcc>
  <rcc rId="16914" sId="10" numFmtId="4">
    <nc r="T6">
      <v>5896.77419354838</v>
    </nc>
  </rcc>
  <rcc rId="16915" sId="10" numFmtId="4">
    <nc r="T7">
      <v>5896.77419354838</v>
    </nc>
  </rcc>
  <rcc rId="16916" sId="10" numFmtId="4">
    <nc r="T8">
      <v>5896.77419354838</v>
    </nc>
  </rcc>
  <rcc rId="16917" sId="10" numFmtId="4">
    <nc r="T9">
      <v>5896.77419354838</v>
    </nc>
  </rcc>
  <rcc rId="16918" sId="10" numFmtId="4">
    <nc r="T11">
      <v>5896.77419354838</v>
    </nc>
  </rcc>
  <rcc rId="16919" sId="10" numFmtId="4">
    <nc r="T12">
      <v>5896.77419354838</v>
    </nc>
  </rcc>
  <rcc rId="16920" sId="10" numFmtId="4">
    <nc r="T13">
      <v>5896.77419354838</v>
    </nc>
  </rcc>
  <rcc rId="16921" sId="10" numFmtId="4">
    <nc r="T14">
      <v>5896.77419354838</v>
    </nc>
  </rcc>
  <rcc rId="16922" sId="10" numFmtId="4">
    <nc r="T15">
      <v>5896.77419354838</v>
    </nc>
  </rcc>
  <rcc rId="16923" sId="10" numFmtId="4">
    <nc r="T16">
      <v>5896.77419354838</v>
    </nc>
  </rcc>
  <rcc rId="16924" sId="10" numFmtId="4">
    <nc r="T17">
      <v>5896.77419354838</v>
    </nc>
  </rcc>
  <rcc rId="16925" sId="10" numFmtId="4">
    <nc r="T19">
      <v>5896.77419354838</v>
    </nc>
  </rcc>
  <rcc rId="16926" sId="10" numFmtId="4">
    <nc r="T20">
      <v>5896.77419354838</v>
    </nc>
  </rcc>
  <rcc rId="16927" sId="10" numFmtId="4">
    <nc r="T21">
      <v>5896.77419354838</v>
    </nc>
  </rcc>
  <rcc rId="16928" sId="10" numFmtId="4">
    <nc r="T22">
      <v>5896.77419354838</v>
    </nc>
  </rcc>
  <rcc rId="16929" sId="10" numFmtId="4">
    <nc r="T23">
      <v>5896.77419354838</v>
    </nc>
  </rcc>
  <rcc rId="16930" sId="10" numFmtId="4">
    <nc r="T24">
      <v>5896.77419354838</v>
    </nc>
  </rcc>
  <rcc rId="16931" sId="10" numFmtId="4">
    <nc r="T25">
      <v>5896.77419354838</v>
    </nc>
  </rcc>
  <rcc rId="16932" sId="10" numFmtId="4">
    <nc r="T27">
      <v>5896.77419354838</v>
    </nc>
  </rcc>
  <rcc rId="16933" sId="10" numFmtId="4">
    <nc r="T28">
      <v>5896.77419354838</v>
    </nc>
  </rcc>
  <rcc rId="16934" sId="10" numFmtId="4">
    <nc r="T29">
      <v>5896.77419354838</v>
    </nc>
  </rcc>
  <rcc rId="16935" sId="10" numFmtId="4">
    <nc r="T30">
      <v>5896.77419354838</v>
    </nc>
  </rcc>
  <rcc rId="16936" sId="10" numFmtId="4">
    <nc r="T31">
      <v>5896.77419354838</v>
    </nc>
  </rcc>
  <rcc rId="16937" sId="10" numFmtId="4">
    <nc r="T32">
      <v>5896.77419354838</v>
    </nc>
  </rcc>
  <rcc rId="16938" sId="10" numFmtId="4">
    <nc r="T33">
      <v>5896.77419354838</v>
    </nc>
  </rcc>
  <rcc rId="16939" sId="10" numFmtId="4">
    <nc r="T35">
      <v>5896.77419354838</v>
    </nc>
  </rcc>
  <rcc rId="16940" sId="10" numFmtId="4">
    <nc r="T36">
      <v>5896.77419354838</v>
    </nc>
  </rcc>
  <rcc rId="16941" sId="10" numFmtId="4">
    <nc r="T37">
      <v>5896.77419354838</v>
    </nc>
  </rcc>
  <rcc rId="16942" sId="10" numFmtId="4">
    <nc r="T38">
      <v>5896.77419354838</v>
    </nc>
  </rcc>
  <rcc rId="16943" sId="10" numFmtId="4">
    <nc r="T39">
      <v>5896.77419354838</v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xfDxf="1" s="1" sqref="D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944" sId="11" numFmtId="4">
    <nc r="D5">
      <v>8500</v>
    </nc>
  </rcc>
  <rcc rId="16945" sId="11" numFmtId="4">
    <nc r="D6">
      <v>8500</v>
    </nc>
  </rcc>
  <rcc rId="16946" sId="11" numFmtId="4">
    <nc r="D8">
      <v>8500</v>
    </nc>
  </rcc>
  <rcc rId="16947" sId="11" numFmtId="4">
    <nc r="D9">
      <v>8500</v>
    </nc>
  </rcc>
  <rcc rId="16948" sId="11" numFmtId="4">
    <nc r="D10">
      <v>8500</v>
    </nc>
  </rcc>
  <rcc rId="16949" sId="11" numFmtId="4">
    <nc r="D11">
      <v>8500</v>
    </nc>
  </rcc>
  <rcc rId="16950" sId="11" numFmtId="4">
    <nc r="D12">
      <v>8500</v>
    </nc>
  </rcc>
  <rcc rId="16951" sId="11" numFmtId="4">
    <nc r="D13">
      <v>8500</v>
    </nc>
  </rcc>
  <rcc rId="16952" sId="11" numFmtId="4">
    <nc r="D14">
      <v>8500</v>
    </nc>
  </rcc>
  <rcc rId="16953" sId="11" numFmtId="4">
    <nc r="D16">
      <v>8500</v>
    </nc>
  </rcc>
  <rcc rId="16954" sId="11" numFmtId="4">
    <nc r="D17">
      <v>8500</v>
    </nc>
  </rcc>
  <rcc rId="16955" sId="11" numFmtId="4">
    <nc r="D18">
      <v>8500</v>
    </nc>
  </rcc>
  <rcc rId="16956" sId="11" numFmtId="4">
    <nc r="D19">
      <v>8500</v>
    </nc>
  </rcc>
  <rcc rId="16957" sId="11" numFmtId="4">
    <nc r="D20">
      <v>8500</v>
    </nc>
  </rcc>
  <rcc rId="16958" sId="11" numFmtId="4">
    <nc r="D21">
      <v>8500</v>
    </nc>
  </rcc>
  <rcc rId="16959" sId="11" numFmtId="4">
    <nc r="D22">
      <v>8500</v>
    </nc>
  </rcc>
  <rcc rId="16960" sId="11" numFmtId="4">
    <nc r="D24">
      <v>8500</v>
    </nc>
  </rcc>
  <rcc rId="16961" sId="11" numFmtId="4">
    <nc r="D25">
      <v>8500</v>
    </nc>
  </rcc>
  <rcc rId="16962" sId="11" numFmtId="4">
    <nc r="D26">
      <v>8500</v>
    </nc>
  </rcc>
  <rcc rId="16963" sId="11" numFmtId="4">
    <nc r="D27">
      <v>8500</v>
    </nc>
  </rcc>
  <rcc rId="16964" sId="11" numFmtId="4">
    <nc r="D28">
      <v>8500</v>
    </nc>
  </rcc>
  <rcc rId="16965" sId="11" numFmtId="4">
    <nc r="D29">
      <v>8500</v>
    </nc>
  </rcc>
  <rcc rId="16966" sId="11" numFmtId="4">
    <nc r="D30">
      <v>8500</v>
    </nc>
  </rcc>
  <rcc rId="16967" sId="11" numFmtId="4">
    <nc r="D32">
      <v>8500</v>
    </nc>
  </rcc>
  <rcc rId="16968" sId="11" numFmtId="4">
    <nc r="D33">
      <v>8500</v>
    </nc>
  </rcc>
  <rcc rId="16969" sId="11" numFmtId="4">
    <nc r="D34">
      <v>8500</v>
    </nc>
  </rcc>
  <rcc rId="16970" sId="11" numFmtId="4">
    <nc r="D35">
      <v>8500</v>
    </nc>
  </rcc>
  <rcc rId="16971" sId="11" numFmtId="4">
    <nc r="D36">
      <v>8500</v>
    </nc>
  </rcc>
  <rcc rId="16972" sId="11" numFmtId="4">
    <nc r="D37">
      <v>8500</v>
    </nc>
  </rcc>
  <rcc rId="16973" sId="11" numFmtId="4">
    <nc r="D38">
      <v>8500</v>
    </nc>
  </rcc>
  <rfmt sheetId="11" xfDxf="1" s="1" sqref="F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6974" sId="11" numFmtId="4">
    <nc r="F5">
      <v>66.6666666666666</v>
    </nc>
  </rcc>
  <rcc rId="16975" sId="11" numFmtId="4">
    <nc r="F6">
      <v>66.6666666666666</v>
    </nc>
  </rcc>
  <rcc rId="16976" sId="11" numFmtId="4">
    <nc r="F8">
      <v>66.6666666666666</v>
    </nc>
  </rcc>
  <rcc rId="16977" sId="11" numFmtId="4">
    <nc r="F9">
      <v>66.6666666666666</v>
    </nc>
  </rcc>
  <rcc rId="16978" sId="11" numFmtId="4">
    <nc r="F10">
      <v>66.6666666666666</v>
    </nc>
  </rcc>
  <rcc rId="16979" sId="11" numFmtId="4">
    <nc r="F11">
      <v>66.6666666666666</v>
    </nc>
  </rcc>
  <rcc rId="16980" sId="11" numFmtId="4">
    <nc r="F12">
      <v>66.6666666666666</v>
    </nc>
  </rcc>
  <rcc rId="16981" sId="11" numFmtId="4">
    <nc r="F13">
      <v>66.6666666666666</v>
    </nc>
  </rcc>
  <rcc rId="16982" sId="11" numFmtId="4">
    <nc r="F14">
      <v>66.6666666666666</v>
    </nc>
  </rcc>
  <rcc rId="16983" sId="11" numFmtId="4">
    <nc r="F16">
      <v>66.6666666666666</v>
    </nc>
  </rcc>
  <rcc rId="16984" sId="11" numFmtId="4">
    <nc r="F17">
      <v>66.6666666666666</v>
    </nc>
  </rcc>
  <rcc rId="16985" sId="11" numFmtId="4">
    <nc r="F18">
      <v>66.6666666666666</v>
    </nc>
  </rcc>
  <rcc rId="16986" sId="11" numFmtId="4">
    <nc r="F19">
      <v>66.6666666666666</v>
    </nc>
  </rcc>
  <rcc rId="16987" sId="11" numFmtId="4">
    <nc r="F20">
      <v>66.6666666666666</v>
    </nc>
  </rcc>
  <rcc rId="16988" sId="11" numFmtId="4">
    <nc r="F21">
      <v>66.6666666666666</v>
    </nc>
  </rcc>
  <rcc rId="16989" sId="11" numFmtId="4">
    <nc r="F22">
      <v>66.6666666666666</v>
    </nc>
  </rcc>
  <rcc rId="16990" sId="11" numFmtId="4">
    <nc r="F24">
      <v>66.6666666666666</v>
    </nc>
  </rcc>
  <rcc rId="16991" sId="11" numFmtId="4">
    <nc r="F25">
      <v>66.6666666666666</v>
    </nc>
  </rcc>
  <rcc rId="16992" sId="11" numFmtId="4">
    <nc r="F26">
      <v>66.6666666666666</v>
    </nc>
  </rcc>
  <rcc rId="16993" sId="11" numFmtId="4">
    <nc r="F27">
      <v>66.6666666666666</v>
    </nc>
  </rcc>
  <rcc rId="16994" sId="11" numFmtId="4">
    <nc r="F28">
      <v>66.6666666666666</v>
    </nc>
  </rcc>
  <rcc rId="16995" sId="11" numFmtId="4">
    <nc r="F29">
      <v>66.6666666666666</v>
    </nc>
  </rcc>
  <rcc rId="16996" sId="11" numFmtId="4">
    <nc r="F30">
      <v>66.6666666666666</v>
    </nc>
  </rcc>
  <rcc rId="16997" sId="11" numFmtId="4">
    <nc r="F32">
      <v>66.6666666666666</v>
    </nc>
  </rcc>
  <rcc rId="16998" sId="11" numFmtId="4">
    <nc r="F33">
      <v>66.6666666666666</v>
    </nc>
  </rcc>
  <rcc rId="16999" sId="11" numFmtId="4">
    <nc r="F34">
      <v>66.6666666666666</v>
    </nc>
  </rcc>
  <rcc rId="17000" sId="11" numFmtId="4">
    <nc r="F35">
      <v>66.6666666666666</v>
    </nc>
  </rcc>
  <rcc rId="17001" sId="11" numFmtId="4">
    <nc r="F36">
      <v>66.6666666666666</v>
    </nc>
  </rcc>
  <rcc rId="17002" sId="11" numFmtId="4">
    <nc r="F37">
      <v>66.6666666666666</v>
    </nc>
  </rcc>
  <rcc rId="17003" sId="11" numFmtId="4">
    <nc r="F38">
      <v>66.6666666666666</v>
    </nc>
  </rcc>
  <rcc rId="17004" sId="11" numFmtId="4">
    <nc r="H5">
      <v>50</v>
    </nc>
  </rcc>
  <rcc rId="17005" sId="11" numFmtId="4">
    <nc r="H6">
      <v>50</v>
    </nc>
  </rcc>
  <rcc rId="17006" sId="11" numFmtId="4">
    <nc r="H8">
      <v>50</v>
    </nc>
  </rcc>
  <rcc rId="17007" sId="11" numFmtId="4">
    <nc r="H9">
      <v>50</v>
    </nc>
  </rcc>
  <rcc rId="17008" sId="11" numFmtId="4">
    <nc r="H10">
      <v>50</v>
    </nc>
  </rcc>
  <rcc rId="17009" sId="11" numFmtId="4">
    <nc r="H11">
      <v>50</v>
    </nc>
  </rcc>
  <rcc rId="17010" sId="11" numFmtId="4">
    <nc r="H12">
      <v>50</v>
    </nc>
  </rcc>
  <rcc rId="17011" sId="11" numFmtId="4">
    <nc r="H13">
      <v>50</v>
    </nc>
  </rcc>
  <rcc rId="17012" sId="11" numFmtId="4">
    <nc r="H14">
      <v>50</v>
    </nc>
  </rcc>
  <rcc rId="17013" sId="11" numFmtId="4">
    <nc r="H16">
      <v>50</v>
    </nc>
  </rcc>
  <rcc rId="17014" sId="11" numFmtId="4">
    <nc r="H17">
      <v>50</v>
    </nc>
  </rcc>
  <rcc rId="17015" sId="11" numFmtId="4">
    <nc r="H18">
      <v>50</v>
    </nc>
  </rcc>
  <rcc rId="17016" sId="11" numFmtId="4">
    <nc r="H19">
      <v>50</v>
    </nc>
  </rcc>
  <rcc rId="17017" sId="11" numFmtId="4">
    <nc r="H20">
      <v>50</v>
    </nc>
  </rcc>
  <rcc rId="17018" sId="11" numFmtId="4">
    <nc r="H21">
      <v>50</v>
    </nc>
  </rcc>
  <rcc rId="17019" sId="11" numFmtId="4">
    <nc r="H22">
      <v>50</v>
    </nc>
  </rcc>
  <rcc rId="17020" sId="11" numFmtId="4">
    <nc r="H24">
      <v>50</v>
    </nc>
  </rcc>
  <rcc rId="17021" sId="11" numFmtId="4">
    <nc r="H25">
      <v>50</v>
    </nc>
  </rcc>
  <rcc rId="17022" sId="11" numFmtId="4">
    <nc r="H26">
      <v>50</v>
    </nc>
  </rcc>
  <rcc rId="17023" sId="11" numFmtId="4">
    <nc r="H27">
      <v>50</v>
    </nc>
  </rcc>
  <rcc rId="17024" sId="11" numFmtId="4">
    <nc r="H28">
      <v>50</v>
    </nc>
  </rcc>
  <rcc rId="17025" sId="11" numFmtId="4">
    <nc r="H29">
      <v>50</v>
    </nc>
  </rcc>
  <rcc rId="17026" sId="11" numFmtId="4">
    <nc r="H30">
      <v>50</v>
    </nc>
  </rcc>
  <rcc rId="17027" sId="11" numFmtId="4">
    <nc r="H32">
      <v>50</v>
    </nc>
  </rcc>
  <rcc rId="17028" sId="11" numFmtId="4">
    <nc r="H33">
      <v>50</v>
    </nc>
  </rcc>
  <rcc rId="17029" sId="11" numFmtId="4">
    <nc r="H34">
      <v>50</v>
    </nc>
  </rcc>
  <rcc rId="17030" sId="11" numFmtId="4">
    <nc r="H35">
      <v>50</v>
    </nc>
  </rcc>
  <rcc rId="17031" sId="11" numFmtId="4">
    <nc r="H36">
      <v>50</v>
    </nc>
  </rcc>
  <rcc rId="17032" sId="11" numFmtId="4">
    <nc r="H37">
      <v>50</v>
    </nc>
  </rcc>
  <rcc rId="17033" sId="11" numFmtId="4">
    <nc r="H38">
      <v>50</v>
    </nc>
  </rcc>
  <rcc rId="17034" sId="11" numFmtId="4">
    <nc r="N5">
      <v>3000</v>
    </nc>
  </rcc>
  <rcc rId="17035" sId="11" numFmtId="4">
    <nc r="N6">
      <v>3000</v>
    </nc>
  </rcc>
  <rcc rId="17036" sId="11" numFmtId="4">
    <nc r="N8">
      <v>3000</v>
    </nc>
  </rcc>
  <rcc rId="17037" sId="11" numFmtId="4">
    <nc r="N9">
      <v>3000</v>
    </nc>
  </rcc>
  <rcc rId="17038" sId="11" numFmtId="4">
    <nc r="N10">
      <v>3000</v>
    </nc>
  </rcc>
  <rcc rId="17039" sId="11" numFmtId="4">
    <nc r="N11">
      <v>3000</v>
    </nc>
  </rcc>
  <rcc rId="17040" sId="11" numFmtId="4">
    <nc r="N12">
      <v>3000</v>
    </nc>
  </rcc>
  <rcc rId="17041" sId="11" numFmtId="4">
    <nc r="N13">
      <v>3000</v>
    </nc>
  </rcc>
  <rcc rId="17042" sId="11" numFmtId="4">
    <nc r="N14">
      <v>3000</v>
    </nc>
  </rcc>
  <rcc rId="17043" sId="11" numFmtId="4">
    <nc r="N16">
      <v>3000</v>
    </nc>
  </rcc>
  <rcc rId="17044" sId="11" numFmtId="4">
    <nc r="N17">
      <v>3000</v>
    </nc>
  </rcc>
  <rcc rId="17045" sId="11" numFmtId="4">
    <nc r="N18">
      <v>3000</v>
    </nc>
  </rcc>
  <rcc rId="17046" sId="11" numFmtId="4">
    <nc r="N19">
      <v>3000</v>
    </nc>
  </rcc>
  <rcc rId="17047" sId="11" numFmtId="4">
    <nc r="N20">
      <v>3000</v>
    </nc>
  </rcc>
  <rcc rId="17048" sId="11" numFmtId="4">
    <nc r="N21">
      <v>3000</v>
    </nc>
  </rcc>
  <rcc rId="17049" sId="11" numFmtId="4">
    <nc r="N22">
      <v>3000</v>
    </nc>
  </rcc>
  <rcc rId="17050" sId="11" numFmtId="4">
    <nc r="N24">
      <v>3000</v>
    </nc>
  </rcc>
  <rcc rId="17051" sId="11" numFmtId="4">
    <nc r="N25">
      <v>3000</v>
    </nc>
  </rcc>
  <rcc rId="17052" sId="11" numFmtId="4">
    <nc r="N26">
      <v>3000</v>
    </nc>
  </rcc>
  <rcc rId="17053" sId="11" numFmtId="4">
    <nc r="N27">
      <v>3000</v>
    </nc>
  </rcc>
  <rcc rId="17054" sId="11" numFmtId="4">
    <nc r="N28">
      <v>3000</v>
    </nc>
  </rcc>
  <rcc rId="17055" sId="11" numFmtId="4">
    <nc r="N29">
      <v>3000</v>
    </nc>
  </rcc>
  <rcc rId="17056" sId="11" numFmtId="4">
    <nc r="N30">
      <v>3000</v>
    </nc>
  </rcc>
  <rcc rId="17057" sId="11" numFmtId="4">
    <nc r="N32">
      <v>3000</v>
    </nc>
  </rcc>
  <rcc rId="17058" sId="11" numFmtId="4">
    <nc r="N33">
      <v>3000</v>
    </nc>
  </rcc>
  <rcc rId="17059" sId="11" numFmtId="4">
    <nc r="N34">
      <v>3000</v>
    </nc>
  </rcc>
  <rcc rId="17060" sId="11" numFmtId="4">
    <nc r="N35">
      <v>3000</v>
    </nc>
  </rcc>
  <rcc rId="17061" sId="11" numFmtId="4">
    <nc r="N36">
      <v>3000</v>
    </nc>
  </rcc>
  <rcc rId="17062" sId="11" numFmtId="4">
    <nc r="N37">
      <v>3000</v>
    </nc>
  </rcc>
  <rcc rId="17063" sId="11" numFmtId="4">
    <nc r="N38">
      <v>3000</v>
    </nc>
  </rcc>
  <rfmt sheetId="11" xfDxf="1" s="1" sqref="R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7064" sId="11" numFmtId="4">
    <nc r="R5">
      <v>4166.6666666666597</v>
    </nc>
  </rcc>
  <rcc rId="17065" sId="11" numFmtId="4">
    <nc r="R6">
      <v>4166.6666666666597</v>
    </nc>
  </rcc>
  <rcc rId="17066" sId="11" numFmtId="4">
    <nc r="R8">
      <v>4166.6666666666597</v>
    </nc>
  </rcc>
  <rcc rId="17067" sId="11" numFmtId="4">
    <nc r="R9">
      <v>4166.6666666666597</v>
    </nc>
  </rcc>
  <rcc rId="17068" sId="11" numFmtId="4">
    <nc r="R10">
      <v>4166.6666666666597</v>
    </nc>
  </rcc>
  <rcc rId="17069" sId="11" numFmtId="4">
    <nc r="R11">
      <v>4166.6666666666597</v>
    </nc>
  </rcc>
  <rcc rId="17070" sId="11" numFmtId="4">
    <nc r="R12">
      <v>4166.6666666666597</v>
    </nc>
  </rcc>
  <rcc rId="17071" sId="11" numFmtId="4">
    <nc r="R13">
      <v>4166.6666666666597</v>
    </nc>
  </rcc>
  <rcc rId="17072" sId="11" numFmtId="4">
    <nc r="R14">
      <v>4166.6666666666597</v>
    </nc>
  </rcc>
  <rcc rId="17073" sId="11" numFmtId="4">
    <nc r="R16">
      <v>4166.6666666666597</v>
    </nc>
  </rcc>
  <rcc rId="17074" sId="11" numFmtId="4">
    <nc r="R17">
      <v>4166.6666666666597</v>
    </nc>
  </rcc>
  <rcc rId="17075" sId="11" numFmtId="4">
    <nc r="R18">
      <v>4166.6666666666597</v>
    </nc>
  </rcc>
  <rcc rId="17076" sId="11" numFmtId="4">
    <nc r="R19">
      <v>4166.6666666666597</v>
    </nc>
  </rcc>
  <rcc rId="17077" sId="11" numFmtId="4">
    <nc r="R20">
      <v>4166.6666666666597</v>
    </nc>
  </rcc>
  <rcc rId="17078" sId="11" numFmtId="4">
    <nc r="R21">
      <v>4166.6666666666597</v>
    </nc>
  </rcc>
  <rcc rId="17079" sId="11" numFmtId="4">
    <nc r="R22">
      <v>4166.6666666666597</v>
    </nc>
  </rcc>
  <rcc rId="17080" sId="11" numFmtId="4">
    <nc r="R24">
      <v>4166.6666666666597</v>
    </nc>
  </rcc>
  <rcc rId="17081" sId="11" numFmtId="4">
    <nc r="R25">
      <v>4166.6666666666597</v>
    </nc>
  </rcc>
  <rcc rId="17082" sId="11" numFmtId="4">
    <nc r="R26">
      <v>4166.6666666666597</v>
    </nc>
  </rcc>
  <rcc rId="17083" sId="11" numFmtId="4">
    <nc r="R27">
      <v>4166.6666666666597</v>
    </nc>
  </rcc>
  <rcc rId="17084" sId="11" numFmtId="4">
    <nc r="R28">
      <v>4166.6666666666597</v>
    </nc>
  </rcc>
  <rcc rId="17085" sId="11" numFmtId="4">
    <nc r="R29">
      <v>4166.6666666666597</v>
    </nc>
  </rcc>
  <rcc rId="17086" sId="11" numFmtId="4">
    <nc r="R30">
      <v>4166.6666666666597</v>
    </nc>
  </rcc>
  <rcc rId="17087" sId="11" numFmtId="4">
    <nc r="R32">
      <v>4166.6666666666597</v>
    </nc>
  </rcc>
  <rcc rId="17088" sId="11" numFmtId="4">
    <nc r="R33">
      <v>4166.6666666666597</v>
    </nc>
  </rcc>
  <rcc rId="17089" sId="11" numFmtId="4">
    <nc r="R34">
      <v>4166.6666666666597</v>
    </nc>
  </rcc>
  <rcc rId="17090" sId="11" numFmtId="4">
    <nc r="R35">
      <v>4166.6666666666597</v>
    </nc>
  </rcc>
  <rcc rId="17091" sId="11" numFmtId="4">
    <nc r="R36">
      <v>4166.6666666666597</v>
    </nc>
  </rcc>
  <rcc rId="17092" sId="11" numFmtId="4">
    <nc r="R37">
      <v>4166.6666666666597</v>
    </nc>
  </rcc>
  <rcc rId="17093" sId="11" numFmtId="4">
    <nc r="R38">
      <v>4166.6666666666597</v>
    </nc>
  </rcc>
  <rfmt sheetId="11" xfDxf="1" s="1" sqref="T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7094" sId="11" numFmtId="4">
    <nc r="T5">
      <v>4363.3333333333303</v>
    </nc>
  </rcc>
  <rcc rId="17095" sId="11" numFmtId="4">
    <nc r="T6">
      <v>4363.3333333333303</v>
    </nc>
  </rcc>
  <rcc rId="17096" sId="11" numFmtId="4">
    <nc r="T8">
      <v>4363.3333333333303</v>
    </nc>
  </rcc>
  <rcc rId="17097" sId="11" numFmtId="4">
    <nc r="T9">
      <v>4363.3333333333303</v>
    </nc>
  </rcc>
  <rcc rId="17098" sId="11" numFmtId="4">
    <nc r="T10">
      <v>4363.3333333333303</v>
    </nc>
  </rcc>
  <rcc rId="17099" sId="11" numFmtId="4">
    <nc r="T11">
      <v>4363.3333333333303</v>
    </nc>
  </rcc>
  <rcc rId="17100" sId="11" numFmtId="4">
    <nc r="T12">
      <v>4363.3333333333303</v>
    </nc>
  </rcc>
  <rcc rId="17101" sId="11" numFmtId="4">
    <nc r="T13">
      <v>4363.3333333333303</v>
    </nc>
  </rcc>
  <rcc rId="17102" sId="11" numFmtId="4">
    <nc r="T14">
      <v>4363.3333333333303</v>
    </nc>
  </rcc>
  <rcc rId="17103" sId="11" numFmtId="4">
    <nc r="T16">
      <v>4363.3333333333303</v>
    </nc>
  </rcc>
  <rcc rId="17104" sId="11" numFmtId="4">
    <nc r="T17">
      <v>4363.3333333333303</v>
    </nc>
  </rcc>
  <rcc rId="17105" sId="11" numFmtId="4">
    <nc r="T18">
      <v>4363.3333333333303</v>
    </nc>
  </rcc>
  <rcc rId="17106" sId="11" numFmtId="4">
    <nc r="T19">
      <v>4363.3333333333303</v>
    </nc>
  </rcc>
  <rcc rId="17107" sId="11" numFmtId="4">
    <nc r="T20">
      <v>4363.3333333333303</v>
    </nc>
  </rcc>
  <rcc rId="17108" sId="11" numFmtId="4">
    <nc r="T21">
      <v>4363.3333333333303</v>
    </nc>
  </rcc>
  <rcc rId="17109" sId="11" numFmtId="4">
    <nc r="T22">
      <v>4363.3333333333303</v>
    </nc>
  </rcc>
  <rcc rId="17110" sId="11" numFmtId="4">
    <nc r="T24">
      <v>4363.3333333333303</v>
    </nc>
  </rcc>
  <rcc rId="17111" sId="11" numFmtId="4">
    <nc r="T25">
      <v>4363.3333333333303</v>
    </nc>
  </rcc>
  <rcc rId="17112" sId="11" numFmtId="4">
    <nc r="T26">
      <v>4363.3333333333303</v>
    </nc>
  </rcc>
  <rcc rId="17113" sId="11" numFmtId="4">
    <nc r="T27">
      <v>4363.3333333333303</v>
    </nc>
  </rcc>
  <rcc rId="17114" sId="11" numFmtId="4">
    <nc r="T28">
      <v>4363.3333333333303</v>
    </nc>
  </rcc>
  <rcc rId="17115" sId="11" numFmtId="4">
    <nc r="T29">
      <v>4363.3333333333303</v>
    </nc>
  </rcc>
  <rcc rId="17116" sId="11" numFmtId="4">
    <nc r="T30">
      <v>4363.3333333333303</v>
    </nc>
  </rcc>
  <rcc rId="17117" sId="11" numFmtId="4">
    <nc r="T32">
      <v>4363.3333333333303</v>
    </nc>
  </rcc>
  <rcc rId="17118" sId="11" numFmtId="4">
    <nc r="T33">
      <v>4363.3333333333303</v>
    </nc>
  </rcc>
  <rcc rId="17119" sId="11" numFmtId="4">
    <nc r="T34">
      <v>4363.3333333333303</v>
    </nc>
  </rcc>
  <rcc rId="17120" sId="11" numFmtId="4">
    <nc r="T35">
      <v>4363.3333333333303</v>
    </nc>
  </rcc>
  <rcc rId="17121" sId="11" numFmtId="4">
    <nc r="T36">
      <v>4363.3333333333303</v>
    </nc>
  </rcc>
  <rcc rId="17122" sId="11" numFmtId="4">
    <nc r="T37">
      <v>4363.3333333333303</v>
    </nc>
  </rcc>
  <rcc rId="17123" sId="11" numFmtId="4">
    <nc r="T38">
      <v>4363.3333333333303</v>
    </nc>
  </rcc>
  <rfmt sheetId="12" xfDxf="1" s="1" sqref="D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7124" sId="12" numFmtId="4">
    <nc r="D5">
      <v>9754.8387096774095</v>
    </nc>
  </rcc>
  <rcc rId="17125" sId="12" numFmtId="4">
    <nc r="D6">
      <v>9754.8387096774095</v>
    </nc>
  </rcc>
  <rcc rId="17126" sId="12" numFmtId="4">
    <nc r="D7">
      <v>9754.8387096774095</v>
    </nc>
  </rcc>
  <rcc rId="17127" sId="12" numFmtId="4">
    <nc r="D8">
      <v>9754.8387096774095</v>
    </nc>
  </rcc>
  <rcc rId="17128" sId="12" numFmtId="4">
    <nc r="D9">
      <v>9754.8387096774095</v>
    </nc>
  </rcc>
  <rcc rId="17129" sId="12" numFmtId="4">
    <nc r="D10">
      <v>9754.8387096774095</v>
    </nc>
  </rcc>
  <rcc rId="17130" sId="12" numFmtId="4">
    <nc r="D11">
      <v>9754.8387096774095</v>
    </nc>
  </rcc>
  <rcc rId="17131" sId="12" numFmtId="4">
    <nc r="D13">
      <v>9754.8387096774095</v>
    </nc>
  </rcc>
  <rcc rId="17132" sId="12" numFmtId="4">
    <nc r="D14">
      <v>9754.8387096774095</v>
    </nc>
  </rcc>
  <rcc rId="17133" sId="12" numFmtId="4">
    <nc r="D15">
      <v>9754.8387096774095</v>
    </nc>
  </rcc>
  <rcc rId="17134" sId="12" numFmtId="4">
    <nc r="D16">
      <v>9754.8387096774095</v>
    </nc>
  </rcc>
  <rcc rId="17135" sId="12" numFmtId="4">
    <nc r="D17">
      <v>9754.8387096774095</v>
    </nc>
  </rcc>
  <rcc rId="17136" sId="12" numFmtId="4">
    <nc r="D18">
      <v>9754.8387096774095</v>
    </nc>
  </rcc>
  <rcc rId="17137" sId="12" numFmtId="4">
    <nc r="D19">
      <v>9754.8387096774095</v>
    </nc>
  </rcc>
  <rcc rId="17138" sId="12" numFmtId="4">
    <nc r="D21">
      <v>9754.8387096774095</v>
    </nc>
  </rcc>
  <rcc rId="17139" sId="12" numFmtId="4">
    <nc r="D22">
      <v>9754.8387096774095</v>
    </nc>
  </rcc>
  <rcc rId="17140" sId="12" numFmtId="4">
    <nc r="D23">
      <v>9754.8387096774095</v>
    </nc>
  </rcc>
  <rcc rId="17141" sId="12" numFmtId="4">
    <nc r="D24">
      <v>9754.8387096774095</v>
    </nc>
  </rcc>
  <rcc rId="17142" sId="12" numFmtId="4">
    <nc r="D25">
      <v>9754.8387096774095</v>
    </nc>
  </rcc>
  <rcc rId="17143" sId="12" numFmtId="4">
    <nc r="D26">
      <v>9754.8387096774095</v>
    </nc>
  </rcc>
  <rcc rId="17144" sId="12" numFmtId="4">
    <nc r="D27">
      <v>9754.8387096774095</v>
    </nc>
  </rcc>
  <rcc rId="17145" sId="12" numFmtId="4">
    <nc r="D29">
      <v>9754.8387096774095</v>
    </nc>
  </rcc>
  <rcc rId="17146" sId="12" numFmtId="4">
    <nc r="D30">
      <v>9754.8387096774095</v>
    </nc>
  </rcc>
  <rcc rId="17147" sId="12" numFmtId="4">
    <nc r="D31">
      <v>9754.8387096774095</v>
    </nc>
  </rcc>
  <rcc rId="17148" sId="12" numFmtId="4">
    <nc r="D32">
      <v>9754.8387096774095</v>
    </nc>
  </rcc>
  <rcc rId="17149" sId="12" numFmtId="4">
    <nc r="D33">
      <v>9754.8387096774095</v>
    </nc>
  </rcc>
  <rcc rId="17150" sId="12" numFmtId="4">
    <nc r="D34">
      <v>9754.8387096774095</v>
    </nc>
  </rcc>
  <rcc rId="17151" sId="12" numFmtId="4">
    <nc r="D35">
      <v>9754.8387096774095</v>
    </nc>
  </rcc>
  <rcc rId="17152" sId="12" numFmtId="4">
    <nc r="D37">
      <v>9754.8387096774095</v>
    </nc>
  </rcc>
  <rcc rId="17153" sId="12" numFmtId="4">
    <nc r="D38">
      <v>9754.8387096774095</v>
    </nc>
  </rcc>
  <rcc rId="17154" sId="12" numFmtId="4">
    <nc r="D39">
      <v>9754.8387096774095</v>
    </nc>
  </rcc>
  <rfmt sheetId="12" xfDxf="1" s="1" sqref="F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7155" sId="12" xfDxf="1" s="1" dxf="1" numFmtId="4">
    <nc r="H5">
      <v>16.129032258064498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17156" sId="12" numFmtId="4">
    <nc r="F5">
      <v>16.129032258064498</v>
    </nc>
  </rcc>
  <rcc rId="17157" sId="12" numFmtId="4">
    <nc r="F6">
      <v>16.129032258064498</v>
    </nc>
  </rcc>
  <rcc rId="17158" sId="12" numFmtId="4">
    <nc r="F7">
      <v>16.129032258064498</v>
    </nc>
  </rcc>
  <rcc rId="17159" sId="12" numFmtId="4">
    <nc r="F8">
      <v>16.129032258064498</v>
    </nc>
  </rcc>
  <rcc rId="17160" sId="12" numFmtId="4">
    <nc r="F9">
      <v>16.129032258064498</v>
    </nc>
  </rcc>
  <rcc rId="17161" sId="12" numFmtId="4">
    <nc r="F10">
      <v>16.129032258064498</v>
    </nc>
  </rcc>
  <rcc rId="17162" sId="12" numFmtId="4">
    <nc r="F11">
      <v>16.129032258064498</v>
    </nc>
  </rcc>
  <rcc rId="17163" sId="12" numFmtId="4">
    <nc r="F13">
      <v>16.129032258064498</v>
    </nc>
  </rcc>
  <rcc rId="17164" sId="12" numFmtId="4">
    <nc r="F14">
      <v>16.129032258064498</v>
    </nc>
  </rcc>
  <rcc rId="17165" sId="12" numFmtId="4">
    <nc r="F15">
      <v>16.129032258064498</v>
    </nc>
  </rcc>
  <rcc rId="17166" sId="12" numFmtId="4">
    <nc r="F16">
      <v>16.129032258064498</v>
    </nc>
  </rcc>
  <rcc rId="17167" sId="12" numFmtId="4">
    <nc r="F17">
      <v>16.129032258064498</v>
    </nc>
  </rcc>
  <rcc rId="17168" sId="12" numFmtId="4">
    <nc r="F18">
      <v>16.129032258064498</v>
    </nc>
  </rcc>
  <rcc rId="17169" sId="12" numFmtId="4">
    <nc r="F19">
      <v>16.129032258064498</v>
    </nc>
  </rcc>
  <rcc rId="17170" sId="12" numFmtId="4">
    <nc r="F21">
      <v>16.129032258064498</v>
    </nc>
  </rcc>
  <rcc rId="17171" sId="12" numFmtId="4">
    <nc r="F22">
      <v>16.129032258064498</v>
    </nc>
  </rcc>
  <rcc rId="17172" sId="12" numFmtId="4">
    <nc r="F23">
      <v>16.129032258064498</v>
    </nc>
  </rcc>
  <rcc rId="17173" sId="12" numFmtId="4">
    <nc r="F24">
      <v>16.129032258064498</v>
    </nc>
  </rcc>
  <rcc rId="17174" sId="12" numFmtId="4">
    <nc r="F25">
      <v>16.129032258064498</v>
    </nc>
  </rcc>
  <rcc rId="17175" sId="12" numFmtId="4">
    <nc r="F26">
      <v>16.129032258064498</v>
    </nc>
  </rcc>
  <rcc rId="17176" sId="12" numFmtId="4">
    <nc r="F27">
      <v>16.129032258064498</v>
    </nc>
  </rcc>
  <rcc rId="17177" sId="12" numFmtId="4">
    <nc r="F29">
      <v>16.129032258064498</v>
    </nc>
  </rcc>
  <rcc rId="17178" sId="12" numFmtId="4">
    <nc r="F30">
      <v>16.129032258064498</v>
    </nc>
  </rcc>
  <rcc rId="17179" sId="12" numFmtId="4">
    <nc r="F31">
      <v>16.129032258064498</v>
    </nc>
  </rcc>
  <rcc rId="17180" sId="12" numFmtId="4">
    <nc r="F32">
      <v>16.129032258064498</v>
    </nc>
  </rcc>
  <rcc rId="17181" sId="12" numFmtId="4">
    <nc r="F33">
      <v>16.129032258064498</v>
    </nc>
  </rcc>
  <rcc rId="17182" sId="12" numFmtId="4">
    <nc r="F34">
      <v>16.129032258064498</v>
    </nc>
  </rcc>
  <rcc rId="17183" sId="12" numFmtId="4">
    <nc r="F35">
      <v>16.129032258064498</v>
    </nc>
  </rcc>
  <rcc rId="17184" sId="12" numFmtId="4">
    <nc r="F37">
      <v>16.129032258064498</v>
    </nc>
  </rcc>
  <rcc rId="17185" sId="12" numFmtId="4">
    <nc r="F38">
      <v>16.129032258064498</v>
    </nc>
  </rcc>
  <rcc rId="17186" sId="12" numFmtId="4">
    <nc r="F39">
      <v>16.129032258064498</v>
    </nc>
  </rcc>
  <rcc rId="17187" sId="12" numFmtId="4">
    <nc r="H6">
      <v>16.129032258064498</v>
    </nc>
  </rcc>
  <rcc rId="17188" sId="12" numFmtId="4">
    <nc r="H7">
      <v>16.129032258064498</v>
    </nc>
  </rcc>
  <rcc rId="17189" sId="12" numFmtId="4">
    <nc r="H8">
      <v>16.129032258064498</v>
    </nc>
  </rcc>
  <rcc rId="17190" sId="12" numFmtId="4">
    <nc r="H9">
      <v>16.129032258064498</v>
    </nc>
  </rcc>
  <rcc rId="17191" sId="12" numFmtId="4">
    <nc r="H10">
      <v>16.129032258064498</v>
    </nc>
  </rcc>
  <rcc rId="17192" sId="12" numFmtId="4">
    <nc r="H11">
      <v>16.129032258064498</v>
    </nc>
  </rcc>
  <rcc rId="17193" sId="12" numFmtId="4">
    <nc r="H13">
      <v>16.129032258064498</v>
    </nc>
  </rcc>
  <rcc rId="17194" sId="12" numFmtId="4">
    <nc r="H14">
      <v>16.129032258064498</v>
    </nc>
  </rcc>
  <rcc rId="17195" sId="12" numFmtId="4">
    <nc r="H15">
      <v>16.129032258064498</v>
    </nc>
  </rcc>
  <rcc rId="17196" sId="12" numFmtId="4">
    <nc r="H16">
      <v>16.129032258064498</v>
    </nc>
  </rcc>
  <rcc rId="17197" sId="12" numFmtId="4">
    <nc r="H17">
      <v>16.129032258064498</v>
    </nc>
  </rcc>
  <rcc rId="17198" sId="12" numFmtId="4">
    <nc r="H18">
      <v>16.129032258064498</v>
    </nc>
  </rcc>
  <rcc rId="17199" sId="12" numFmtId="4">
    <nc r="H19">
      <v>16.129032258064498</v>
    </nc>
  </rcc>
  <rcc rId="17200" sId="12" numFmtId="4">
    <nc r="H21">
      <v>16.129032258064498</v>
    </nc>
  </rcc>
  <rcc rId="17201" sId="12" numFmtId="4">
    <nc r="H22">
      <v>16.129032258064498</v>
    </nc>
  </rcc>
  <rcc rId="17202" sId="12" numFmtId="4">
    <nc r="H23">
      <v>16.129032258064498</v>
    </nc>
  </rcc>
  <rcc rId="17203" sId="12" numFmtId="4">
    <nc r="H24">
      <v>16.129032258064498</v>
    </nc>
  </rcc>
  <rcc rId="17204" sId="12" numFmtId="4">
    <nc r="H25">
      <v>16.129032258064498</v>
    </nc>
  </rcc>
  <rcc rId="17205" sId="12" numFmtId="4">
    <nc r="H26">
      <v>16.129032258064498</v>
    </nc>
  </rcc>
  <rcc rId="17206" sId="12" numFmtId="4">
    <nc r="H27">
      <v>16.129032258064498</v>
    </nc>
  </rcc>
  <rcc rId="17207" sId="12" numFmtId="4">
    <nc r="H29">
      <v>16.129032258064498</v>
    </nc>
  </rcc>
  <rcc rId="17208" sId="12" numFmtId="4">
    <nc r="H30">
      <v>16.129032258064498</v>
    </nc>
  </rcc>
  <rcc rId="17209" sId="12" numFmtId="4">
    <nc r="H31">
      <v>16.129032258064498</v>
    </nc>
  </rcc>
  <rcc rId="17210" sId="12" numFmtId="4">
    <nc r="H32">
      <v>16.129032258064498</v>
    </nc>
  </rcc>
  <rcc rId="17211" sId="12" numFmtId="4">
    <nc r="H33">
      <v>16.129032258064498</v>
    </nc>
  </rcc>
  <rcc rId="17212" sId="12" numFmtId="4">
    <nc r="H34">
      <v>16.129032258064498</v>
    </nc>
  </rcc>
  <rcc rId="17213" sId="12" numFmtId="4">
    <nc r="H35">
      <v>16.129032258064498</v>
    </nc>
  </rcc>
  <rcc rId="17214" sId="12" numFmtId="4">
    <nc r="H37">
      <v>16.129032258064498</v>
    </nc>
  </rcc>
  <rcc rId="17215" sId="12" numFmtId="4">
    <nc r="H38">
      <v>16.129032258064498</v>
    </nc>
  </rcc>
  <rcc rId="17216" sId="12" numFmtId="4">
    <nc r="H39">
      <v>16.129032258064498</v>
    </nc>
  </rcc>
  <rfmt sheetId="12" xfDxf="1" s="1" sqref="N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7217" sId="12" numFmtId="4">
    <nc r="N5">
      <v>3580.6451612903202</v>
    </nc>
  </rcc>
  <rcc rId="17218" sId="12" numFmtId="4">
    <nc r="N6">
      <v>3580.6451612903202</v>
    </nc>
  </rcc>
  <rcc rId="17219" sId="12" numFmtId="4">
    <nc r="N7">
      <v>3580.6451612903202</v>
    </nc>
  </rcc>
  <rcc rId="17220" sId="12" numFmtId="4">
    <nc r="N8">
      <v>3580.6451612903202</v>
    </nc>
  </rcc>
  <rcc rId="17221" sId="12" numFmtId="4">
    <nc r="N9">
      <v>3580.6451612903202</v>
    </nc>
  </rcc>
  <rcc rId="17222" sId="12" numFmtId="4">
    <nc r="N10">
      <v>3580.6451612903202</v>
    </nc>
  </rcc>
  <rcc rId="17223" sId="12" numFmtId="4">
    <nc r="N11">
      <v>3580.6451612903202</v>
    </nc>
  </rcc>
  <rcc rId="17224" sId="12" numFmtId="4">
    <nc r="N13">
      <v>3580.6451612903202</v>
    </nc>
  </rcc>
  <rcc rId="17225" sId="12" numFmtId="4">
    <nc r="N14">
      <v>3580.6451612903202</v>
    </nc>
  </rcc>
  <rcc rId="17226" sId="12" numFmtId="4">
    <nc r="N15">
      <v>3580.6451612903202</v>
    </nc>
  </rcc>
  <rcc rId="17227" sId="12" numFmtId="4">
    <nc r="N16">
      <v>3580.6451612903202</v>
    </nc>
  </rcc>
  <rcc rId="17228" sId="12" numFmtId="4">
    <nc r="N17">
      <v>3580.6451612903202</v>
    </nc>
  </rcc>
  <rcc rId="17229" sId="12" numFmtId="4">
    <nc r="N18">
      <v>3580.6451612903202</v>
    </nc>
  </rcc>
  <rcc rId="17230" sId="12" numFmtId="4">
    <nc r="N19">
      <v>3580.6451612903202</v>
    </nc>
  </rcc>
  <rcc rId="17231" sId="12" numFmtId="4">
    <nc r="N21">
      <v>3580.6451612903202</v>
    </nc>
  </rcc>
  <rcc rId="17232" sId="12" numFmtId="4">
    <nc r="N22">
      <v>3580.6451612903202</v>
    </nc>
  </rcc>
  <rcc rId="17233" sId="12" numFmtId="4">
    <nc r="N23">
      <v>3580.6451612903202</v>
    </nc>
  </rcc>
  <rcc rId="17234" sId="12" numFmtId="4">
    <nc r="N24">
      <v>3580.6451612903202</v>
    </nc>
  </rcc>
  <rcc rId="17235" sId="12" numFmtId="4">
    <nc r="N25">
      <v>3580.6451612903202</v>
    </nc>
  </rcc>
  <rcc rId="17236" sId="12" numFmtId="4">
    <nc r="N26">
      <v>3580.6451612903202</v>
    </nc>
  </rcc>
  <rcc rId="17237" sId="12" numFmtId="4">
    <nc r="N27">
      <v>3580.6451612903202</v>
    </nc>
  </rcc>
  <rcc rId="17238" sId="12" numFmtId="4">
    <nc r="N29">
      <v>3580.6451612903202</v>
    </nc>
  </rcc>
  <rcc rId="17239" sId="12" numFmtId="4">
    <nc r="N30">
      <v>3580.6451612903202</v>
    </nc>
  </rcc>
  <rcc rId="17240" sId="12" numFmtId="4">
    <nc r="N31">
      <v>3580.6451612903202</v>
    </nc>
  </rcc>
  <rcc rId="17241" sId="12" numFmtId="4">
    <nc r="N32">
      <v>3580.6451612903202</v>
    </nc>
  </rcc>
  <rcc rId="17242" sId="12" numFmtId="4">
    <nc r="N33">
      <v>3580.6451612903202</v>
    </nc>
  </rcc>
  <rcc rId="17243" sId="12" numFmtId="4">
    <nc r="N34">
      <v>3580.6451612903202</v>
    </nc>
  </rcc>
  <rcc rId="17244" sId="12" numFmtId="4">
    <nc r="N35">
      <v>3580.6451612903202</v>
    </nc>
  </rcc>
  <rcc rId="17245" sId="12" numFmtId="4">
    <nc r="N37">
      <v>3580.6451612903202</v>
    </nc>
  </rcc>
  <rcc rId="17246" sId="12" numFmtId="4">
    <nc r="N38">
      <v>3580.6451612903202</v>
    </nc>
  </rcc>
  <rcc rId="17247" sId="12" numFmtId="4">
    <nc r="N39">
      <v>3580.6451612903202</v>
    </nc>
  </rcc>
  <rfmt sheetId="12" xfDxf="1" s="1" sqref="R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7248" sId="12" numFmtId="4">
    <nc r="R5">
      <v>1612.9032258064501</v>
    </nc>
  </rcc>
  <rcc rId="17249" sId="12" numFmtId="4">
    <nc r="R6">
      <v>1612.9032258064501</v>
    </nc>
  </rcc>
  <rcc rId="17250" sId="12" numFmtId="4">
    <nc r="R7">
      <v>1612.9032258064501</v>
    </nc>
  </rcc>
  <rcc rId="17251" sId="12" numFmtId="4">
    <nc r="R8">
      <v>1612.9032258064501</v>
    </nc>
  </rcc>
  <rcc rId="17252" sId="12" numFmtId="4">
    <nc r="R9">
      <v>1612.9032258064501</v>
    </nc>
  </rcc>
  <rcc rId="17253" sId="12" numFmtId="4">
    <nc r="R10">
      <v>1612.9032258064501</v>
    </nc>
  </rcc>
  <rcc rId="17254" sId="12" numFmtId="4">
    <nc r="R11">
      <v>1612.9032258064501</v>
    </nc>
  </rcc>
  <rcc rId="17255" sId="12" numFmtId="4">
    <nc r="R13">
      <v>1612.9032258064501</v>
    </nc>
  </rcc>
  <rcc rId="17256" sId="12" numFmtId="4">
    <nc r="R14">
      <v>1612.9032258064501</v>
    </nc>
  </rcc>
  <rcc rId="17257" sId="12" numFmtId="4">
    <nc r="R15">
      <v>1612.9032258064501</v>
    </nc>
  </rcc>
  <rcc rId="17258" sId="12" numFmtId="4">
    <nc r="R16">
      <v>1612.9032258064501</v>
    </nc>
  </rcc>
  <rcc rId="17259" sId="12" numFmtId="4">
    <nc r="R17">
      <v>1612.9032258064501</v>
    </nc>
  </rcc>
  <rcc rId="17260" sId="12" numFmtId="4">
    <nc r="R18">
      <v>1612.9032258064501</v>
    </nc>
  </rcc>
  <rcc rId="17261" sId="12" numFmtId="4">
    <nc r="R19">
      <v>1612.9032258064501</v>
    </nc>
  </rcc>
  <rcc rId="17262" sId="12" numFmtId="4">
    <nc r="R21">
      <v>1612.9032258064501</v>
    </nc>
  </rcc>
  <rcc rId="17263" sId="12" numFmtId="4">
    <nc r="R22">
      <v>1612.9032258064501</v>
    </nc>
  </rcc>
  <rcc rId="17264" sId="12" numFmtId="4">
    <nc r="R23">
      <v>1612.9032258064501</v>
    </nc>
  </rcc>
  <rcc rId="17265" sId="12" numFmtId="4">
    <nc r="R24">
      <v>1612.9032258064501</v>
    </nc>
  </rcc>
  <rcc rId="17266" sId="12" numFmtId="4">
    <nc r="R25">
      <v>1612.9032258064501</v>
    </nc>
  </rcc>
  <rcc rId="17267" sId="12" numFmtId="4">
    <nc r="R26">
      <v>1612.9032258064501</v>
    </nc>
  </rcc>
  <rcc rId="17268" sId="12" numFmtId="4">
    <nc r="R27">
      <v>1612.9032258064501</v>
    </nc>
  </rcc>
  <rcc rId="17269" sId="12" numFmtId="4">
    <nc r="R29">
      <v>1612.9032258064501</v>
    </nc>
  </rcc>
  <rcc rId="17270" sId="12" numFmtId="4">
    <nc r="R30">
      <v>1612.9032258064501</v>
    </nc>
  </rcc>
  <rcc rId="17271" sId="12" numFmtId="4">
    <nc r="R31">
      <v>1612.9032258064501</v>
    </nc>
  </rcc>
  <rcc rId="17272" sId="12" numFmtId="4">
    <nc r="R32">
      <v>1612.9032258064501</v>
    </nc>
  </rcc>
  <rcc rId="17273" sId="12" numFmtId="4">
    <nc r="R33">
      <v>1612.9032258064501</v>
    </nc>
  </rcc>
  <rcc rId="17274" sId="12" numFmtId="4">
    <nc r="R34">
      <v>1612.9032258064501</v>
    </nc>
  </rcc>
  <rcc rId="17275" sId="12" numFmtId="4">
    <nc r="R35">
      <v>1612.9032258064501</v>
    </nc>
  </rcc>
  <rcc rId="17276" sId="12" numFmtId="4">
    <nc r="R37">
      <v>1612.9032258064501</v>
    </nc>
  </rcc>
  <rcc rId="17277" sId="12" numFmtId="4">
    <nc r="R38">
      <v>1612.9032258064501</v>
    </nc>
  </rcc>
  <rcc rId="17278" sId="12" numFmtId="4">
    <nc r="R39">
      <v>1612.9032258064501</v>
    </nc>
  </rcc>
  <rfmt sheetId="12" xfDxf="1" s="1" sqref="T5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17279" sId="12" numFmtId="4">
    <nc r="T5">
      <v>4535.4838709677397</v>
    </nc>
  </rcc>
  <rcc rId="17280" sId="12" numFmtId="4">
    <nc r="T6">
      <v>4535.4838709677397</v>
    </nc>
  </rcc>
  <rcc rId="17281" sId="12" numFmtId="4">
    <nc r="T7">
      <v>4535.4838709677397</v>
    </nc>
  </rcc>
  <rcc rId="17282" sId="12" numFmtId="4">
    <nc r="T8">
      <v>4535.4838709677397</v>
    </nc>
  </rcc>
  <rcc rId="17283" sId="12" numFmtId="4">
    <nc r="T9">
      <v>4535.4838709677397</v>
    </nc>
  </rcc>
  <rcc rId="17284" sId="12" numFmtId="4">
    <nc r="T10">
      <v>4535.4838709677397</v>
    </nc>
  </rcc>
  <rcc rId="17285" sId="12" numFmtId="4">
    <nc r="T11">
      <v>4535.4838709677397</v>
    </nc>
  </rcc>
  <rcc rId="17286" sId="12" numFmtId="4">
    <nc r="T13">
      <v>4535.4838709677397</v>
    </nc>
  </rcc>
  <rcc rId="17287" sId="12" numFmtId="4">
    <nc r="T14">
      <v>4535.4838709677397</v>
    </nc>
  </rcc>
  <rcc rId="17288" sId="12" numFmtId="4">
    <nc r="T15">
      <v>4535.4838709677397</v>
    </nc>
  </rcc>
  <rcc rId="17289" sId="12" numFmtId="4">
    <nc r="T16">
      <v>4535.4838709677397</v>
    </nc>
  </rcc>
  <rcc rId="17290" sId="12" numFmtId="4">
    <nc r="T17">
      <v>4535.4838709677397</v>
    </nc>
  </rcc>
  <rcc rId="17291" sId="12" numFmtId="4">
    <nc r="T18">
      <v>4535.4838709677397</v>
    </nc>
  </rcc>
  <rcc rId="17292" sId="12" numFmtId="4">
    <nc r="T19">
      <v>4535.4838709677397</v>
    </nc>
  </rcc>
  <rcc rId="17293" sId="12" numFmtId="4">
    <nc r="T21">
      <v>4535.4838709677397</v>
    </nc>
  </rcc>
  <rcc rId="17294" sId="12" numFmtId="4">
    <nc r="T22">
      <v>4535.4838709677397</v>
    </nc>
  </rcc>
  <rcc rId="17295" sId="12" numFmtId="4">
    <nc r="T23">
      <v>4535.4838709677397</v>
    </nc>
  </rcc>
  <rcc rId="17296" sId="12" numFmtId="4">
    <nc r="T24">
      <v>4535.4838709677397</v>
    </nc>
  </rcc>
  <rcc rId="17297" sId="12" numFmtId="4">
    <nc r="T25">
      <v>4535.4838709677397</v>
    </nc>
  </rcc>
  <rcc rId="17298" sId="12" numFmtId="4">
    <nc r="T26">
      <v>4535.4838709677397</v>
    </nc>
  </rcc>
  <rcc rId="17299" sId="12" numFmtId="4">
    <nc r="T27">
      <v>4535.4838709677397</v>
    </nc>
  </rcc>
  <rcc rId="17300" sId="12" numFmtId="4">
    <nc r="T29">
      <v>4535.4838709677397</v>
    </nc>
  </rcc>
  <rcc rId="17301" sId="12" numFmtId="4">
    <nc r="T30">
      <v>4535.4838709677397</v>
    </nc>
  </rcc>
  <rcc rId="17302" sId="12" numFmtId="4">
    <nc r="T31">
      <v>4535.4838709677397</v>
    </nc>
  </rcc>
  <rcc rId="17303" sId="12" numFmtId="4">
    <nc r="T32">
      <v>4535.4838709677397</v>
    </nc>
  </rcc>
  <rcc rId="17304" sId="12" numFmtId="4">
    <nc r="T33">
      <v>4535.4838709677397</v>
    </nc>
  </rcc>
  <rcc rId="17305" sId="12" numFmtId="4">
    <nc r="T34">
      <v>4535.4838709677397</v>
    </nc>
  </rcc>
  <rcc rId="17306" sId="12" numFmtId="4">
    <nc r="T35">
      <v>4535.4838709677397</v>
    </nc>
  </rcc>
  <rcc rId="17307" sId="12" numFmtId="4">
    <nc r="T37">
      <v>4535.4838709677397</v>
    </nc>
  </rcc>
  <rcc rId="17308" sId="12" numFmtId="4">
    <nc r="T38">
      <v>4535.4838709677397</v>
    </nc>
  </rcc>
  <rcc rId="17309" sId="12" numFmtId="4">
    <nc r="T39">
      <v>4535.4838709677397</v>
    </nc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22" sId="7">
    <nc r="AA34" t="inlineStr">
      <is>
        <t>wechselnd bewölkt</t>
      </is>
    </nc>
  </rcc>
  <rcc rId="17323" sId="7" numFmtId="34">
    <nc r="AB34">
      <v>19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36" sId="7" numFmtId="4">
    <nc r="I33">
      <v>3669</v>
    </nc>
  </rcc>
  <rcc rId="17337" sId="7" numFmtId="4">
    <nc r="G33">
      <v>716.2</v>
    </nc>
  </rcc>
  <rcc rId="17338" sId="7" numFmtId="4">
    <nc r="E33">
      <v>1505.3</v>
    </nc>
  </rcc>
  <rcc rId="17339" sId="7" numFmtId="4">
    <nc r="C33">
      <v>12300.19</v>
    </nc>
  </rcc>
  <rcc rId="17340" sId="7" numFmtId="4">
    <nc r="K33">
      <v>31487.4</v>
    </nc>
  </rcc>
  <rcc rId="17341" sId="7" numFmtId="4">
    <nc r="O33">
      <v>0</v>
    </nc>
  </rcc>
  <rcc rId="17342" sId="7" numFmtId="4">
    <nc r="S33">
      <v>10385.620000000001</v>
    </nc>
  </rcc>
  <rcc rId="17343" sId="7" numFmtId="4">
    <nc r="W33">
      <v>0</v>
    </nc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44" sId="7" numFmtId="4">
    <nc r="P33">
      <v>0</v>
    </nc>
  </rcc>
  <rcc rId="17345" sId="7" numFmtId="4">
    <nc r="P34">
      <v>0</v>
    </nc>
  </rcc>
  <rcc rId="17346" sId="7" numFmtId="4">
    <nc r="P36">
      <v>0</v>
    </nc>
  </rcc>
  <rcc rId="17347" sId="7" numFmtId="4">
    <nc r="P37">
      <v>0</v>
    </nc>
  </rcc>
  <rcc rId="17348" sId="7" numFmtId="4">
    <nc r="P38">
      <v>0</v>
    </nc>
  </rcc>
  <rcc rId="17349" sId="7" numFmtId="4">
    <nc r="P39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62" sId="7">
    <oc r="P46" t="inlineStr">
      <is>
        <t>ok 14.07.25/js</t>
      </is>
    </oc>
    <nc r="P46" t="inlineStr">
      <is>
        <t>ok 27.07/js</t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75" sId="7" xfDxf="1" s="1" dxf="1" numFmtId="4">
    <nc r="C34">
      <v>14038.4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76" sId="7" numFmtId="4">
    <nc r="E34">
      <v>1555.1</v>
    </nc>
  </rcc>
  <rcc rId="17377" sId="7" numFmtId="4">
    <nc r="G34">
      <v>561.79999999999995</v>
    </nc>
  </rcc>
  <rcc rId="17378" sId="7" numFmtId="4">
    <nc r="I34">
      <v>3928.5</v>
    </nc>
  </rcc>
  <rcc rId="17379" sId="7" xfDxf="1" s="1" dxf="1" numFmtId="4">
    <nc r="K34">
      <v>8908.2000000000007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80" sId="7" numFmtId="4">
    <nc r="O34">
      <v>0</v>
    </nc>
  </rcc>
  <rcc rId="17381" sId="7" xfDxf="1" s="1" dxf="1" numFmtId="4">
    <nc r="S34">
      <v>7789.09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82" sId="7" odxf="1" dxf="1">
    <nc r="AA36" t="inlineStr">
      <is>
        <t>regen</t>
      </is>
    </nc>
    <odxf>
      <font>
        <sz val="10"/>
        <color auto="1"/>
        <name val="DIN Offc"/>
        <scheme val="none"/>
      </font>
    </odxf>
    <ndxf>
      <font>
        <sz val="10"/>
        <color auto="1"/>
        <name val="DIN Offc"/>
        <scheme val="none"/>
      </font>
    </ndxf>
  </rcc>
  <rcc rId="17383" sId="7" numFmtId="34">
    <nc r="AB36">
      <v>14</v>
    </nc>
  </rcc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84" sId="7" numFmtId="4">
    <nc r="W34">
      <v>0</v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85" sId="7">
    <nc r="AC38" t="inlineStr">
      <is>
        <t>°C</t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ABB3D2C-D522-4FBD-AE15-22B2AD8A1F24}" action="delete"/>
  <rdn rId="0" localSheetId="1" customView="1" name="Z_0ABB3D2C_D522_4FBD_AE15_22B2AD8A1F24_.wvu.PrintArea" hidden="1" oldHidden="1">
    <formula>'01_25'!$A$1:$X$44</formula>
    <oldFormula>'01_25'!$A$1:$X$44</oldFormula>
  </rdn>
  <rdn rId="0" localSheetId="2" customView="1" name="Z_0ABB3D2C_D522_4FBD_AE15_22B2AD8A1F24_.wvu.PrintArea" hidden="1" oldHidden="1">
    <formula>'02_25'!$A$1:$V$41</formula>
    <oldFormula>'02_25'!$A$1:$V$41</oldFormula>
  </rdn>
  <rdn rId="0" localSheetId="3" customView="1" name="Z_0ABB3D2C_D522_4FBD_AE15_22B2AD8A1F24_.wvu.PrintArea" hidden="1" oldHidden="1">
    <formula>'03_25'!$A$1:$Z$45</formula>
    <oldFormula>'03_25'!$A$1:$Z$45</oldFormula>
  </rdn>
  <rdn rId="0" localSheetId="4" customView="1" name="Z_0ABB3D2C_D522_4FBD_AE15_22B2AD8A1F24_.wvu.PrintArea" hidden="1" oldHidden="1">
    <formula>'04_25'!$A$1:$Z$43</formula>
    <oldFormula>'04_25'!$A$1:$Z$43</oldFormula>
  </rdn>
  <rdn rId="0" localSheetId="5" customView="1" name="Z_0ABB3D2C_D522_4FBD_AE15_22B2AD8A1F24_.wvu.PrintArea" hidden="1" oldHidden="1">
    <formula>'05_25'!$A$1:$Z$44</formula>
    <oldFormula>'05_25'!$A$1:$Z$44</oldFormula>
  </rdn>
  <rdn rId="0" localSheetId="6" customView="1" name="Z_0ABB3D2C_D522_4FBD_AE15_22B2AD8A1F24_.wvu.PrintArea" hidden="1" oldHidden="1">
    <formula>'06_25'!$A$1:$Z$44</formula>
    <oldFormula>'06_25'!$A$1:$Z$44</oldFormula>
  </rdn>
  <rdn rId="0" localSheetId="7" customView="1" name="Z_0ABB3D2C_D522_4FBD_AE15_22B2AD8A1F24_.wvu.PrintArea" hidden="1" oldHidden="1">
    <formula>'07_25'!$A$1:$Z$44</formula>
    <oldFormula>'07_25'!$A$1:$Z$44</oldFormula>
  </rdn>
  <rdn rId="0" localSheetId="8" customView="1" name="Z_0ABB3D2C_D522_4FBD_AE15_22B2AD8A1F24_.wvu.PrintArea" hidden="1" oldHidden="1">
    <formula>'08_25'!$A$1:$Z$44</formula>
    <oldFormula>'08_25'!$A$1:$Z$44</oldFormula>
  </rdn>
  <rdn rId="0" localSheetId="9" customView="1" name="Z_0ABB3D2C_D522_4FBD_AE15_22B2AD8A1F24_.wvu.PrintArea" hidden="1" oldHidden="1">
    <formula>'09_25'!$A$1:$Z$43</formula>
    <oldFormula>'09_25'!$A$1:$Z$43</oldFormula>
  </rdn>
  <rdn rId="0" localSheetId="10" customView="1" name="Z_0ABB3D2C_D522_4FBD_AE15_22B2AD8A1F24_.wvu.PrintArea" hidden="1" oldHidden="1">
    <formula>'10_25'!$A$1:$Z$44</formula>
    <oldFormula>'10_25'!$A$1:$Z$44</oldFormula>
  </rdn>
  <rdn rId="0" localSheetId="11" customView="1" name="Z_0ABB3D2C_D522_4FBD_AE15_22B2AD8A1F24_.wvu.PrintArea" hidden="1" oldHidden="1">
    <formula>'11_25'!$A$1:$Z$43</formula>
    <oldFormula>'11_25'!$A$1:$Z$43</oldFormula>
  </rdn>
  <rdn rId="0" localSheetId="12" customView="1" name="Z_0ABB3D2C_D522_4FBD_AE15_22B2AD8A1F24_.wvu.PrintArea" hidden="1" oldHidden="1">
    <formula>'12_25'!$A$1:$Z$44</formula>
    <oldFormula>'12_25'!$A$1:$Z$44</oldFormula>
  </rdn>
  <rcv guid="{0ABB3D2C-D522-4FBD-AE15-22B2AD8A1F24}" action="add"/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98" sId="7" odxf="1" dxf="1">
    <nc r="AA37" t="inlineStr">
      <is>
        <t>bewölkt, teilweise Regen</t>
      </is>
    </nc>
    <odxf>
      <font>
        <sz val="10"/>
        <color auto="1"/>
        <name val="DIN Offc"/>
        <scheme val="none"/>
      </font>
    </odxf>
    <ndxf>
      <font>
        <sz val="10"/>
        <color auto="1"/>
        <name val="DIN Offc"/>
        <scheme val="none"/>
      </font>
    </ndxf>
  </rcc>
  <rcc rId="17399" sId="7" numFmtId="34">
    <nc r="AB37">
      <v>15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12" sId="7" numFmtId="4">
    <nc r="K36">
      <v>59</v>
    </nc>
  </rcc>
  <rcc rId="17413" sId="7" numFmtId="4">
    <nc r="I36">
      <v>0</v>
    </nc>
  </rcc>
  <rcc rId="17414" sId="7" numFmtId="4">
    <nc r="G36">
      <v>0</v>
    </nc>
  </rcc>
  <rcc rId="17415" sId="7" numFmtId="4">
    <nc r="E36">
      <v>0</v>
    </nc>
  </rcc>
  <rcc rId="17416" sId="7" numFmtId="4">
    <nc r="C36">
      <v>11964.5</v>
    </nc>
  </rcc>
  <rcc rId="17417" sId="7" numFmtId="4">
    <nc r="W36">
      <v>0</v>
    </nc>
  </rcc>
  <rcc rId="17418" sId="7" numFmtId="4">
    <nc r="W37">
      <v>0</v>
    </nc>
  </rcc>
  <rcc rId="17419" sId="7" numFmtId="4">
    <nc r="O36">
      <v>0</v>
    </nc>
  </rcc>
  <rcc rId="17420" sId="7" numFmtId="4">
    <nc r="S36">
      <v>8853.51</v>
    </nc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ABB3D2C-D522-4FBD-AE15-22B2AD8A1F24}" action="delete"/>
  <rdn rId="0" localSheetId="1" customView="1" name="Z_0ABB3D2C_D522_4FBD_AE15_22B2AD8A1F24_.wvu.PrintArea" hidden="1" oldHidden="1">
    <formula>'01_25'!$A$1:$X$44</formula>
    <oldFormula>'01_25'!$A$1:$X$44</oldFormula>
  </rdn>
  <rdn rId="0" localSheetId="2" customView="1" name="Z_0ABB3D2C_D522_4FBD_AE15_22B2AD8A1F24_.wvu.PrintArea" hidden="1" oldHidden="1">
    <formula>'02_25'!$A$1:$V$41</formula>
    <oldFormula>'02_25'!$A$1:$V$41</oldFormula>
  </rdn>
  <rdn rId="0" localSheetId="3" customView="1" name="Z_0ABB3D2C_D522_4FBD_AE15_22B2AD8A1F24_.wvu.PrintArea" hidden="1" oldHidden="1">
    <formula>'03_25'!$A$1:$Z$45</formula>
    <oldFormula>'03_25'!$A$1:$Z$45</oldFormula>
  </rdn>
  <rdn rId="0" localSheetId="4" customView="1" name="Z_0ABB3D2C_D522_4FBD_AE15_22B2AD8A1F24_.wvu.PrintArea" hidden="1" oldHidden="1">
    <formula>'04_25'!$A$1:$Z$43</formula>
    <oldFormula>'04_25'!$A$1:$Z$43</oldFormula>
  </rdn>
  <rdn rId="0" localSheetId="5" customView="1" name="Z_0ABB3D2C_D522_4FBD_AE15_22B2AD8A1F24_.wvu.PrintArea" hidden="1" oldHidden="1">
    <formula>'05_25'!$A$1:$Z$44</formula>
    <oldFormula>'05_25'!$A$1:$Z$44</oldFormula>
  </rdn>
  <rdn rId="0" localSheetId="6" customView="1" name="Z_0ABB3D2C_D522_4FBD_AE15_22B2AD8A1F24_.wvu.PrintArea" hidden="1" oldHidden="1">
    <formula>'06_25'!$A$1:$Z$44</formula>
    <oldFormula>'06_25'!$A$1:$Z$44</oldFormula>
  </rdn>
  <rdn rId="0" localSheetId="7" customView="1" name="Z_0ABB3D2C_D522_4FBD_AE15_22B2AD8A1F24_.wvu.PrintArea" hidden="1" oldHidden="1">
    <formula>'07_25'!$A$1:$Z$44</formula>
    <oldFormula>'07_25'!$A$1:$Z$44</oldFormula>
  </rdn>
  <rdn rId="0" localSheetId="8" customView="1" name="Z_0ABB3D2C_D522_4FBD_AE15_22B2AD8A1F24_.wvu.PrintArea" hidden="1" oldHidden="1">
    <formula>'08_25'!$A$1:$Z$44</formula>
    <oldFormula>'08_25'!$A$1:$Z$44</oldFormula>
  </rdn>
  <rdn rId="0" localSheetId="9" customView="1" name="Z_0ABB3D2C_D522_4FBD_AE15_22B2AD8A1F24_.wvu.PrintArea" hidden="1" oldHidden="1">
    <formula>'09_25'!$A$1:$Z$43</formula>
    <oldFormula>'09_25'!$A$1:$Z$43</oldFormula>
  </rdn>
  <rdn rId="0" localSheetId="10" customView="1" name="Z_0ABB3D2C_D522_4FBD_AE15_22B2AD8A1F24_.wvu.PrintArea" hidden="1" oldHidden="1">
    <formula>'10_25'!$A$1:$Z$44</formula>
    <oldFormula>'10_25'!$A$1:$Z$44</oldFormula>
  </rdn>
  <rdn rId="0" localSheetId="11" customView="1" name="Z_0ABB3D2C_D522_4FBD_AE15_22B2AD8A1F24_.wvu.PrintArea" hidden="1" oldHidden="1">
    <formula>'11_25'!$A$1:$Z$43</formula>
    <oldFormula>'11_25'!$A$1:$Z$43</oldFormula>
  </rdn>
  <rdn rId="0" localSheetId="12" customView="1" name="Z_0ABB3D2C_D522_4FBD_AE15_22B2AD8A1F24_.wvu.PrintArea" hidden="1" oldHidden="1">
    <formula>'12_25'!$A$1:$Z$44</formula>
    <oldFormula>'12_25'!$A$1:$Z$44</oldFormula>
  </rdn>
  <rcv guid="{0ABB3D2C-D522-4FBD-AE15-22B2AD8A1F24}" action="add"/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33" sId="7" numFmtId="4">
    <nc r="K37">
      <v>406</v>
    </nc>
  </rcc>
  <rcc rId="17434" sId="7" numFmtId="4">
    <nc r="E37">
      <v>7418.9</v>
    </nc>
  </rcc>
  <rcc rId="17435" sId="7" numFmtId="4">
    <nc r="G37">
      <v>617</v>
    </nc>
  </rcc>
  <rcc rId="17436" sId="7" numFmtId="4">
    <nc r="C37">
      <v>7481.6</v>
    </nc>
  </rcc>
  <rcc rId="17437" sId="7" numFmtId="4">
    <nc r="I37">
      <v>0</v>
    </nc>
  </rcc>
  <rcc rId="17438" sId="7" numFmtId="4">
    <nc r="O37">
      <v>0</v>
    </nc>
  </rcc>
  <rcc rId="17439" sId="7" numFmtId="4">
    <nc r="E38">
      <v>3740</v>
    </nc>
  </rcc>
  <rcc rId="17440" sId="7" numFmtId="4">
    <nc r="G38">
      <v>746.5</v>
    </nc>
  </rcc>
  <rcc rId="17441" sId="7" numFmtId="4">
    <nc r="C38">
      <v>11523.3</v>
    </nc>
  </rcc>
  <rcc rId="17442" sId="7" numFmtId="4">
    <nc r="I38">
      <v>0</v>
    </nc>
  </rcc>
  <rcc rId="17443" sId="7" numFmtId="4">
    <nc r="K38">
      <v>0</v>
    </nc>
  </rcc>
  <rcc rId="17444" sId="7" numFmtId="4">
    <nc r="O38">
      <v>0</v>
    </nc>
  </rcc>
  <rcc rId="17445" sId="7" numFmtId="4">
    <nc r="W38">
      <v>17.5</v>
    </nc>
  </rcc>
  <rcc rId="17446" sId="7" odxf="1" dxf="1">
    <nc r="AA38" t="inlineStr">
      <is>
        <t>bewölkt</t>
      </is>
    </nc>
    <odxf>
      <font>
        <sz val="10"/>
        <color auto="1"/>
        <name val="DIN Offc"/>
        <scheme val="none"/>
      </font>
    </odxf>
    <ndxf>
      <font>
        <sz val="10"/>
        <color auto="1"/>
        <name val="DIN Offc"/>
        <scheme val="none"/>
      </font>
    </ndxf>
  </rcc>
  <rcc rId="17447" sId="7" numFmtId="34">
    <nc r="AB38">
      <v>19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0" sId="7">
    <nc r="AA39" t="inlineStr">
      <is>
        <t>wechselhaft</t>
      </is>
    </nc>
  </rcc>
  <rcc rId="17461" sId="7" numFmtId="34">
    <nc r="AB39">
      <v>22</v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2" sId="7" numFmtId="4">
    <nc r="S37">
      <v>8726.2800000000007</v>
    </nc>
  </rcc>
  <rcc rId="17463" sId="7" numFmtId="4">
    <nc r="S38">
      <v>10323.299999999999</v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4" sId="7">
    <oc r="W46" t="inlineStr">
      <is>
        <t>ok 22.07.2025</t>
      </is>
    </oc>
    <nc r="W46" t="inlineStr">
      <is>
        <t>ok 30.07.2025</t>
      </is>
    </nc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5" sId="7">
    <oc r="O46" t="inlineStr">
      <is>
        <t>ok 22.07.2025</t>
      </is>
    </oc>
    <nc r="O46" t="inlineStr">
      <is>
        <t>ok 30.07.2025</t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6" sId="7">
    <oc r="I46" t="inlineStr">
      <is>
        <t>ok 22.07.2025</t>
      </is>
    </oc>
    <nc r="I46" t="inlineStr">
      <is>
        <t>ok 30.07.2025</t>
      </is>
    </nc>
  </rcc>
  <rcc rId="17467" sId="7">
    <oc r="K46" t="inlineStr">
      <is>
        <t>ok 22.07.2025</t>
      </is>
    </oc>
    <nc r="K46" t="inlineStr">
      <is>
        <t>ok 30.07.2025</t>
      </is>
    </nc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8" sId="7">
    <nc r="G46" t="inlineStr">
      <is>
        <t>ok 30.07.2025</t>
      </is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9" sId="7">
    <oc r="E46" t="inlineStr">
      <is>
        <t>ok 22.07.2025</t>
      </is>
    </oc>
    <nc r="E46" t="inlineStr">
      <is>
        <t>ok 30.07.2025</t>
      </is>
    </nc>
  </rcc>
  <rcc rId="17470" sId="7">
    <nc r="C48">
      <v>196990.59</v>
    </nc>
  </rcc>
  <rcc rId="17471" sId="7" numFmtId="4">
    <oc r="C36">
      <v>11964.5</v>
    </oc>
    <nc r="C36">
      <v>11987</v>
    </nc>
  </rcc>
  <rcc rId="17472" sId="7" numFmtId="4">
    <oc r="C34">
      <v>14038.4</v>
    </oc>
    <nc r="C34">
      <v>14066.4</v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73" sId="7">
    <oc r="C48">
      <v>196990.59</v>
    </oc>
    <nc r="C48"/>
  </rcc>
  <rcc rId="17474" sId="7">
    <nc r="C46" t="inlineStr">
      <is>
        <t>ok 30.07.2025</t>
      </is>
    </nc>
  </rcc>
  <rcc rId="17475" sId="7" numFmtId="4">
    <oc r="S22">
      <v>7754.3</v>
    </oc>
    <nc r="S22">
      <v>7754.33</v>
    </nc>
  </rcc>
  <rcc rId="17476" sId="7" numFmtId="4">
    <oc r="S21">
      <v>8215.1299999999992</v>
    </oc>
    <nc r="S21">
      <v>8095.12</v>
    </nc>
  </rcc>
  <rcc rId="17477" sId="7" numFmtId="4">
    <oc r="S30">
      <v>9832.82</v>
    </oc>
    <nc r="S30">
      <v>9812.82</v>
    </nc>
  </rcc>
  <rcc rId="17478" sId="7" numFmtId="4">
    <oc r="S34">
      <v>7789.09</v>
    </oc>
    <nc r="S34">
      <v>7788.19</v>
    </nc>
  </rcc>
  <rcc rId="17479" sId="7" numFmtId="4">
    <oc r="S33">
      <v>10385.620000000001</v>
    </oc>
    <nc r="S33">
      <v>10381.620000000001</v>
    </nc>
  </rcc>
  <rcc rId="17480" sId="7" numFmtId="4">
    <oc r="S31">
      <v>8731.76</v>
    </oc>
    <nc r="S31">
      <v>8691.76</v>
    </nc>
  </rcc>
  <rcc rId="17481" sId="7" numFmtId="4">
    <oc r="S29">
      <v>9541.2000000000007</v>
    </oc>
    <nc r="S29">
      <v>9542.2000000000007</v>
    </nc>
  </rcc>
  <rcc rId="17482" sId="7" numFmtId="4">
    <oc r="S32">
      <v>8860.57</v>
    </oc>
    <nc r="S32">
      <v>8860.4699999999993</v>
    </nc>
  </rcc>
  <rcc rId="17483" sId="7">
    <nc r="S46" t="inlineStr">
      <is>
        <t>ok 30.07.2025</t>
      </is>
    </nc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96" sId="7" numFmtId="4">
    <nc r="W39">
      <v>181.3</v>
    </nc>
  </rcc>
  <rcc rId="17497" sId="7" numFmtId="4">
    <nc r="K39">
      <v>2382</v>
    </nc>
  </rcc>
  <rcc rId="17498" sId="7" numFmtId="4">
    <nc r="E39">
      <v>13056.9</v>
    </nc>
  </rcc>
  <rcc rId="17499" sId="7" numFmtId="4">
    <nc r="G39">
      <v>630.29999999999995</v>
    </nc>
  </rcc>
  <rcc rId="17500" sId="7" numFmtId="4">
    <nc r="I39">
      <v>0</v>
    </nc>
  </rcc>
  <rcc rId="17501" sId="7" numFmtId="4">
    <nc r="O39">
      <v>0</v>
    </nc>
  </rcc>
  <rcc rId="17502" sId="7" numFmtId="4">
    <nc r="C39">
      <v>2448.6</v>
    </nc>
  </rcc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03" sId="7" numFmtId="4">
    <nc r="S39">
      <v>9339.43</v>
    </nc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04" sId="8" numFmtId="4">
    <nc r="W5">
      <v>72</v>
    </nc>
  </rcc>
  <rcc rId="17505" sId="8" numFmtId="4">
    <nc r="I5">
      <v>3405</v>
    </nc>
  </rcc>
  <rcc rId="17506" sId="8" numFmtId="4">
    <nc r="K5">
      <v>10837</v>
    </nc>
  </rcc>
  <rcc rId="17507" sId="8" numFmtId="4">
    <nc r="G5">
      <v>1516.7</v>
    </nc>
  </rcc>
  <rcc rId="17508" sId="8" numFmtId="4">
    <nc r="E5">
      <v>4573.3999999999996</v>
    </nc>
  </rcc>
  <rcc rId="17509" sId="8" numFmtId="4">
    <nc r="O5">
      <v>0</v>
    </nc>
  </rcc>
  <rcc rId="17510" sId="8" numFmtId="4">
    <nc r="C5">
      <v>16792.900000000001</v>
    </nc>
  </rcc>
  <rcc rId="17511" sId="8">
    <nc r="AA5" t="inlineStr">
      <is>
        <t>wechselhaft</t>
      </is>
    </nc>
  </rcc>
  <rcc rId="17512" sId="8" numFmtId="34">
    <nc r="AB5">
      <v>18</v>
    </nc>
  </rcc>
  <rcc rId="17513" sId="8">
    <nc r="AA6" t="inlineStr">
      <is>
        <t>wechselhaft</t>
      </is>
    </nc>
  </rcc>
  <rcc rId="17514" sId="8" numFmtId="34">
    <nc r="AB6">
      <v>17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7" sId="8" numFmtId="4">
    <nc r="S5">
      <v>13191.83</v>
    </nc>
  </rcc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8" sId="8" numFmtId="4">
    <nc r="S6">
      <v>10972.9</v>
    </nc>
  </rcc>
  <rcc rId="17529" sId="8" numFmtId="4">
    <nc r="W6">
      <v>0</v>
    </nc>
  </rcc>
  <rcc rId="17530" sId="8" numFmtId="4">
    <nc r="K6">
      <v>20168.2</v>
    </nc>
  </rcc>
  <rcc rId="17531" sId="8" numFmtId="4">
    <nc r="I6">
      <v>3293.5</v>
    </nc>
  </rcc>
  <rcc rId="17532" sId="8" numFmtId="4">
    <nc r="G6">
      <v>42.5</v>
    </nc>
  </rcc>
  <rcc rId="17533" sId="8" numFmtId="4">
    <nc r="E6">
      <v>128.69999999999999</v>
    </nc>
  </rcc>
  <rcc rId="17534" sId="8" numFmtId="4">
    <nc r="C6">
      <v>14403.5</v>
    </nc>
  </rcc>
  <rcc rId="17535" sId="8" numFmtId="4">
    <nc r="O6">
      <v>0</v>
    </nc>
  </rcc>
  <rcc rId="17536" sId="8">
    <nc r="AA7" t="inlineStr">
      <is>
        <t>wechselhaft</t>
      </is>
    </nc>
  </rcc>
  <rcc rId="17537" sId="8" numFmtId="34">
    <nc r="AB7">
      <v>18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50" sId="8" numFmtId="4">
    <nc r="P7">
      <v>0</v>
    </nc>
  </rcc>
  <rcc rId="17551" sId="8" numFmtId="4">
    <nc r="P6">
      <v>0</v>
    </nc>
  </rcc>
  <rcc rId="17552" sId="8" numFmtId="4">
    <nc r="P5">
      <v>0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65" sId="8" numFmtId="4">
    <nc r="K7">
      <v>534</v>
    </nc>
  </rcc>
  <rcc rId="17566" sId="8" numFmtId="4">
    <nc r="C7">
      <v>10387.9</v>
    </nc>
  </rcc>
  <rcc rId="17567" sId="8" numFmtId="4">
    <nc r="E7">
      <v>3798.2</v>
    </nc>
  </rcc>
  <rcc rId="17568" sId="8" numFmtId="4">
    <nc r="G7">
      <v>761.4</v>
    </nc>
  </rcc>
  <rcc rId="17569" sId="8" numFmtId="4">
    <nc r="I7">
      <v>0</v>
    </nc>
  </rcc>
  <rcc rId="17570" sId="8" numFmtId="4">
    <nc r="O7">
      <v>0</v>
    </nc>
  </rcc>
  <rcc rId="17571" sId="8" numFmtId="4">
    <nc r="S7">
      <v>7703.19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84" sId="8" numFmtId="34">
    <nc r="AB9">
      <v>21</v>
    </nc>
  </rcc>
  <rcc rId="17585" sId="8">
    <nc r="AA9" t="inlineStr">
      <is>
        <t>wechselhaft</t>
      </is>
    </nc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86" sId="8" numFmtId="4">
    <nc r="P9">
      <v>1268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99" sId="8" numFmtId="4">
    <nc r="O9">
      <v>861</v>
    </nc>
  </rcc>
  <rcc rId="17600" sId="8" numFmtId="4">
    <nc r="W9">
      <v>402.1</v>
    </nc>
  </rcc>
  <rcc rId="17601" sId="8">
    <nc r="AA10" t="inlineStr">
      <is>
        <t>sonnig</t>
      </is>
    </nc>
  </rcc>
  <rcc rId="17602" sId="8" numFmtId="34">
    <nc r="AB10">
      <v>25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15" sId="8" numFmtId="4">
    <nc r="G9">
      <v>476.3</v>
    </nc>
  </rcc>
  <rcc rId="17616" sId="8" numFmtId="4">
    <nc r="E9">
      <v>12383.4</v>
    </nc>
  </rcc>
  <rcc rId="17617" sId="8" numFmtId="4">
    <nc r="C9">
      <v>2764.7</v>
    </nc>
  </rcc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18" sId="8" numFmtId="4">
    <nc r="S9">
      <v>9578</v>
    </nc>
  </rcc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19" sId="7">
    <oc r="Y41">
      <f>SUM(Y11+Y19+Y27+Y35+Y40)</f>
    </oc>
    <nc r="Y41">
      <f>SUM(Y11+Y19+Y27+Y35+Y40)</f>
    </nc>
  </rcc>
  <rcc rId="17620" sId="7">
    <oc r="Y40">
      <f>SUM(Y36:Y39)</f>
    </oc>
    <nc r="Y40">
      <f>SUM(Y36:Y39)</f>
    </nc>
  </rcc>
  <rcc rId="17621" sId="7">
    <oc r="Y37">
      <f>SUM(U37+W37)</f>
    </oc>
    <nc r="Y37">
      <f>SUM(U37+W37)</f>
    </nc>
  </rcc>
  <rcc rId="17622" sId="7">
    <oc r="U37">
      <f>SUM(C37+E37+G37+I37+K37+Q37+S37)</f>
    </oc>
    <nc r="U37">
      <f>SUM(C37+E37+G37+I37+K37+Q37+S37)</f>
    </nc>
  </rcc>
  <rcc rId="17623" sId="7">
    <oc r="U29">
      <f>SUM(C29+E29+G29+I29+K29+Q29+S29)</f>
    </oc>
    <nc r="U29">
      <f>SUM(C29+E29+G29+I29+K29+Q29+S29)</f>
    </nc>
  </rcc>
  <rcc rId="17624" sId="7">
    <oc r="U21">
      <f>SUM(C21+E21+G21+I21+K21+Q21+S21)</f>
    </oc>
    <nc r="U21">
      <f>SUM(C21+E21+G21+I21+K21+Q21+S21)</f>
    </nc>
  </rcc>
  <rcc rId="17625" sId="7">
    <oc r="U5">
      <f>SUM(C5+E5+G5+I5+K5+Q5+S5)</f>
    </oc>
    <nc r="U5">
      <f>SUM(C5+E5+G5+I5+K5+Q5+S5)</f>
    </nc>
  </rcc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26" sId="8" numFmtId="4">
    <nc r="K9">
      <v>0</v>
    </nc>
  </rcc>
  <rcc rId="17627" sId="8" numFmtId="4">
    <nc r="K10">
      <v>895</v>
    </nc>
  </rcc>
  <rcc rId="17628" sId="8" numFmtId="4">
    <nc r="W10">
      <v>602.5</v>
    </nc>
  </rcc>
  <rcc rId="17629" sId="8" numFmtId="4">
    <nc r="O10">
      <v>392.7</v>
    </nc>
  </rcc>
  <rcc rId="17630" sId="8" numFmtId="4">
    <nc r="G10">
      <v>623.4</v>
    </nc>
  </rcc>
  <rcc rId="17631" sId="8" numFmtId="4">
    <nc r="E10">
      <v>12667.6</v>
    </nc>
  </rcc>
  <rcc rId="17632" sId="8" numFmtId="4">
    <nc r="C10">
      <v>1406.5</v>
    </nc>
  </rcc>
  <rcc rId="17633" sId="8">
    <nc r="AA11" t="inlineStr">
      <is>
        <t>sonnig</t>
      </is>
    </nc>
  </rcc>
  <rcc rId="17634" sId="8" numFmtId="34">
    <nc r="AB11">
      <v>25</v>
    </nc>
  </rcc>
  <rcc rId="17635" sId="8" numFmtId="4">
    <nc r="S10">
      <v>8047.28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48" sId="8" numFmtId="4">
    <nc r="P10">
      <v>1706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61" sId="8" xfDxf="1" s="1" dxf="1" numFmtId="4">
    <nc r="P11">
      <v>1706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c rId="17662" sId="8" numFmtId="4">
    <oc r="P10">
      <v>1706</v>
    </oc>
    <nc r="P10"/>
  </rcc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63" sId="8" numFmtId="4">
    <nc r="O11">
      <v>5.7</v>
    </nc>
  </rcc>
  <rcc rId="17664" sId="8" numFmtId="4">
    <nc r="K11">
      <v>383.9</v>
    </nc>
  </rcc>
  <rcc rId="17665" sId="8" numFmtId="4">
    <nc r="W11">
      <v>565.6</v>
    </nc>
  </rcc>
  <rcc rId="17666" sId="8" numFmtId="4">
    <nc r="G11">
      <v>1236.0999999999999</v>
    </nc>
  </rcc>
  <rcc rId="17667" sId="8" numFmtId="4">
    <nc r="C11">
      <v>3164.8</v>
    </nc>
  </rcc>
  <rcc rId="17668" sId="8" numFmtId="4">
    <nc r="E11">
      <v>17372.900000000001</v>
    </nc>
  </rcc>
  <rcc rId="17669" sId="8" numFmtId="4">
    <nc r="S11">
      <v>8749.52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82" sId="8">
    <nc r="AA12" t="inlineStr">
      <is>
        <t>sonnig</t>
      </is>
    </nc>
  </rcc>
  <rcc rId="17683" sId="8" numFmtId="34">
    <nc r="AB12">
      <v>27</v>
    </nc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84" sId="8" numFmtId="4">
    <nc r="S12">
      <v>9340.77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97" sId="8">
    <nc r="AA13" t="inlineStr">
      <is>
        <t>sonnig</t>
      </is>
    </nc>
  </rcc>
  <rcc rId="17698" sId="8" numFmtId="34">
    <nc r="AB13">
      <v>30</v>
    </nc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99" sId="8" numFmtId="4">
    <nc r="W12">
      <v>3743.6</v>
    </nc>
  </rcc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00" sId="8" numFmtId="4">
    <nc r="G12">
      <v>1165.4000000000001</v>
    </nc>
  </rcc>
  <rcc rId="17701" sId="8" numFmtId="4">
    <nc r="E12">
      <v>18578.5</v>
    </nc>
  </rcc>
  <rcc rId="17702" sId="8" numFmtId="4">
    <nc r="C12">
      <v>3536.6</v>
    </nc>
  </rcc>
  <rcc rId="17703" sId="8" numFmtId="4">
    <nc r="I9">
      <v>0</v>
    </nc>
  </rcc>
  <rcc rId="17704" sId="8" numFmtId="4">
    <nc r="I10">
      <v>0</v>
    </nc>
  </rcc>
  <rcc rId="17705" sId="8" numFmtId="4">
    <nc r="I11">
      <v>0</v>
    </nc>
  </rcc>
  <rcc rId="17706" sId="8" numFmtId="4">
    <nc r="I12">
      <v>0</v>
    </nc>
  </rcc>
  <rcc rId="17707" sId="8" numFmtId="4">
    <nc r="K12">
      <v>0</v>
    </nc>
  </rcc>
  <rcc rId="17708" sId="8" numFmtId="4">
    <nc r="O12">
      <v>0</v>
    </nc>
  </rcc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21" sId="8" numFmtId="4">
    <nc r="S14">
      <v>14859.71</v>
    </nc>
  </rcc>
  <rcc rId="17722" sId="8" numFmtId="4">
    <nc r="S13">
      <v>12517.07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35" sId="8" numFmtId="4">
    <nc r="W13">
      <v>6922.7</v>
    </nc>
  </rcc>
  <rcc rId="17736" sId="8" numFmtId="4">
    <nc r="I13">
      <v>4284</v>
    </nc>
  </rcc>
  <rcc rId="17737" sId="8" numFmtId="4">
    <nc r="K13">
      <v>23705.5</v>
    </nc>
  </rcc>
  <rcc rId="17738" sId="8" numFmtId="4">
    <nc r="O13">
      <v>0</v>
    </nc>
  </rcc>
  <rcc rId="17739" sId="8" numFmtId="4">
    <nc r="O14">
      <v>0</v>
    </nc>
  </rcc>
  <rcc rId="17740" sId="8" numFmtId="4">
    <nc r="G13">
      <v>1467.9</v>
    </nc>
  </rcc>
  <rcc rId="17741" sId="8" numFmtId="4">
    <nc r="C13">
      <v>2253.9</v>
    </nc>
  </rcc>
  <rcc rId="17742" sId="8" numFmtId="4">
    <nc r="E13">
      <v>19598.900000000001</v>
    </nc>
  </rcc>
  <rcc rId="17743" sId="8" numFmtId="4">
    <nc r="W14">
      <v>7219.6</v>
    </nc>
  </rcc>
  <rcc rId="17744" sId="8" numFmtId="4">
    <nc r="I14">
      <v>6850</v>
    </nc>
  </rcc>
  <rcc rId="17745" sId="8" numFmtId="4">
    <nc r="K14">
      <v>21357.5</v>
    </nc>
  </rcc>
  <rcc rId="17746" sId="8" numFmtId="4">
    <nc r="G14">
      <v>1506.1</v>
    </nc>
  </rcc>
  <rcc rId="17747" sId="8" numFmtId="4">
    <nc r="C14">
      <v>3462.6</v>
    </nc>
  </rcc>
  <rcc rId="17748" sId="8" numFmtId="4">
    <nc r="E14">
      <v>20395.099999999999</v>
    </nc>
  </rcc>
  <rcc rId="17749" sId="8">
    <nc r="AA14" t="inlineStr">
      <is>
        <t>sonnig</t>
      </is>
    </nc>
  </rcc>
  <rcc rId="17750" sId="8" numFmtId="34">
    <nc r="AB14">
      <v>32</v>
    </nc>
  </rcc>
  <rcc rId="17751" sId="8">
    <nc r="AA15" t="inlineStr">
      <is>
        <t>sonnig</t>
      </is>
    </nc>
  </rcc>
  <rcc rId="17752" sId="8" numFmtId="34">
    <nc r="AB15">
      <v>32</v>
    </nc>
  </rcc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65" sId="8" numFmtId="4">
    <nc r="W15">
      <v>13641.6</v>
    </nc>
  </rcc>
  <rcc rId="17766" sId="8" numFmtId="4">
    <nc r="G15">
      <v>1270.7</v>
    </nc>
  </rcc>
  <rcc rId="17767" sId="8" numFmtId="4">
    <nc r="C15">
      <v>2829.5</v>
    </nc>
  </rcc>
  <rcc rId="17768" sId="8" numFmtId="4">
    <nc r="E15">
      <v>22864.1</v>
    </nc>
  </rcc>
  <rcc rId="17769" sId="8" numFmtId="4">
    <nc r="K15">
      <v>0</v>
    </nc>
  </rcc>
  <rcc rId="17770" sId="8" numFmtId="4">
    <nc r="I15">
      <v>0</v>
    </nc>
  </rcc>
  <rcc rId="17771" sId="8" numFmtId="4">
    <nc r="O15">
      <v>0</v>
    </nc>
  </rcc>
  <rcc rId="17772" sId="8" numFmtId="4">
    <nc r="S15">
      <v>11226.9</v>
    </nc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73" sId="8" numFmtId="4">
    <nc r="W17">
      <v>4750.7</v>
    </nc>
  </rcc>
  <rcc rId="17774" sId="8" numFmtId="4">
    <nc r="G17">
      <v>1022.1</v>
    </nc>
  </rcc>
  <rcc rId="17775" sId="8" numFmtId="4">
    <nc r="C17">
      <v>378.8</v>
    </nc>
  </rcc>
  <rcc rId="17776" sId="8" numFmtId="4">
    <nc r="E17">
      <v>16104.3</v>
    </nc>
  </rcc>
  <rcc rId="17777" sId="8" numFmtId="4">
    <nc r="I17">
      <v>0</v>
    </nc>
  </rcc>
  <rcc rId="17778" sId="8" numFmtId="4">
    <nc r="K17">
      <v>0</v>
    </nc>
  </rcc>
  <rcc rId="17779" sId="8" numFmtId="4">
    <nc r="O17">
      <v>0</v>
    </nc>
  </rcc>
  <rcc rId="17780" sId="8" numFmtId="4">
    <nc r="S17">
      <v>8145.79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93" sId="8" numFmtId="4">
    <nc r="S18">
      <v>10720.85</v>
    </nc>
  </rcc>
  <rcc rId="17794" sId="8" numFmtId="4">
    <nc r="O18">
      <v>1822.1</v>
    </nc>
  </rcc>
  <rcc rId="17795" sId="8" numFmtId="4">
    <nc r="K18">
      <v>0</v>
    </nc>
  </rcc>
  <rcc rId="17796" sId="8" numFmtId="4">
    <nc r="I18">
      <v>0</v>
    </nc>
  </rcc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97" sId="8" numFmtId="4">
    <nc r="E18">
      <v>18965.400000000001</v>
    </nc>
  </rcc>
  <rcc rId="17798" sId="8" numFmtId="4">
    <nc r="C18">
      <v>1865.2</v>
    </nc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99" sId="8" numFmtId="4">
    <nc r="W18">
      <v>6450.6</v>
    </nc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00" sId="8" numFmtId="4">
    <nc r="P19">
      <v>3460</v>
    </nc>
  </rcc>
  <rcc rId="17801" sId="8" numFmtId="4">
    <nc r="P18">
      <v>504</v>
    </nc>
  </rcc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02" sId="8" numFmtId="4">
    <nc r="O19">
      <v>252.3</v>
    </nc>
  </rcc>
  <rcc rId="17803" sId="8" numFmtId="4">
    <nc r="W19">
      <v>6954.5</v>
    </nc>
  </rcc>
  <rcc rId="17804" sId="8" numFmtId="4">
    <nc r="S19">
      <v>9164.27</v>
    </nc>
  </rcc>
  <rcc rId="17805" sId="8" numFmtId="4">
    <nc r="K19">
      <v>0</v>
    </nc>
  </rcc>
  <rcc rId="17806" sId="8" numFmtId="4">
    <nc r="I19">
      <v>0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19" sId="8" numFmtId="4">
    <nc r="E19">
      <v>16658</v>
    </nc>
  </rcc>
  <rcc rId="17820" sId="8" numFmtId="4">
    <nc r="G19">
      <v>1324.1</v>
    </nc>
  </rcc>
  <rcc rId="17821" sId="8" numFmtId="4">
    <nc r="C19">
      <v>1595.9</v>
    </nc>
  </rcc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22" sId="8" numFmtId="4">
    <nc r="G18">
      <v>825.7</v>
    </nc>
  </rcc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23" sId="8">
    <nc r="AA17" t="inlineStr">
      <is>
        <t>sonnig</t>
      </is>
    </nc>
  </rcc>
  <rcc rId="17824" sId="8">
    <nc r="AA18" t="inlineStr">
      <is>
        <t>sonnig</t>
      </is>
    </nc>
  </rcc>
  <rcc rId="17825" sId="8">
    <nc r="AA19" t="inlineStr">
      <is>
        <t>sonnig</t>
      </is>
    </nc>
  </rcc>
  <rcc rId="17826" sId="8">
    <nc r="AA20" t="inlineStr">
      <is>
        <t>sonnig</t>
      </is>
    </nc>
  </rcc>
  <rcc rId="17827" sId="8" numFmtId="34">
    <nc r="AB17">
      <v>30</v>
    </nc>
  </rcc>
  <rcc rId="17828" sId="8" numFmtId="34">
    <nc r="AB18">
      <v>33</v>
    </nc>
  </rcc>
  <rcc rId="17829" sId="8" numFmtId="34">
    <nc r="AB19">
      <v>33</v>
    </nc>
  </rcc>
  <rcc rId="17830" sId="8" numFmtId="34">
    <nc r="AB20">
      <v>32</v>
    </nc>
  </rcc>
  <rcc rId="17831" sId="8">
    <nc r="AA21" t="inlineStr">
      <is>
        <t>sonnig</t>
      </is>
    </nc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44" sId="8" numFmtId="4">
    <nc r="S20">
      <v>9402.31</v>
    </nc>
  </rcc>
  <rcc rId="17845" sId="8" numFmtId="4">
    <nc r="W20">
      <v>5762.4</v>
    </nc>
  </rcc>
  <rcc rId="17846" sId="8" numFmtId="4">
    <nc r="K20">
      <v>280</v>
    </nc>
  </rcc>
  <rcc rId="17847" sId="8" numFmtId="4">
    <nc r="O20">
      <v>35.799999999999997</v>
    </nc>
  </rcc>
  <rcc rId="17848" sId="8" numFmtId="4">
    <nc r="I20">
      <v>0</v>
    </nc>
  </rcc>
  <rcc rId="17849" sId="8" numFmtId="4">
    <nc r="G20">
      <v>1380.2</v>
    </nc>
  </rcc>
  <rcc rId="17850" sId="8" numFmtId="4">
    <nc r="E20">
      <v>17529.900000000001</v>
    </nc>
  </rcc>
  <rcc rId="17851" sId="8" numFmtId="34">
    <nc r="AB21">
      <v>33</v>
    </nc>
  </rcc>
  <rcc rId="17852" sId="8" numFmtId="4">
    <nc r="C20">
      <v>3918.7</v>
    </nc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65" sId="8" numFmtId="34">
    <oc r="AB21">
      <v>33</v>
    </oc>
    <nc r="AB21">
      <v>32</v>
    </nc>
  </rcc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66" sId="8" numFmtId="4">
    <nc r="P20">
      <v>2985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79" sId="8" numFmtId="4">
    <oc r="P18">
      <v>504</v>
    </oc>
    <nc r="P18">
      <v>444</v>
    </nc>
  </rcc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80" sId="8" numFmtId="4">
    <nc r="P10">
      <v>2464</v>
    </nc>
  </rcc>
  <rcc rId="17881" sId="8">
    <nc r="P46" t="inlineStr">
      <is>
        <t xml:space="preserve">ok / 16.08/ JS </t>
      </is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94" sId="8" numFmtId="4">
    <nc r="P12">
      <v>0</v>
    </nc>
  </rcc>
  <rcc rId="17895" sId="8" numFmtId="4">
    <nc r="P13">
      <v>0</v>
    </nc>
  </rcc>
  <rcc rId="17896" sId="8" numFmtId="4">
    <nc r="P14">
      <v>0</v>
    </nc>
  </rcc>
  <rcc rId="17897" sId="8" numFmtId="4">
    <nc r="P15">
      <v>0</v>
    </nc>
  </rcc>
  <rcc rId="17898" sId="8" numFmtId="4">
    <nc r="P17">
      <v>0</v>
    </nc>
  </rcc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99" sId="8">
    <nc r="AA22" t="inlineStr">
      <is>
        <t>sonnig</t>
      </is>
    </nc>
  </rcc>
  <rcc rId="17900" sId="8" numFmtId="34">
    <nc r="AB22">
      <v>32</v>
    </nc>
  </rcc>
  <rcc rId="17901" sId="8" numFmtId="4">
    <nc r="W21">
      <v>8745.2999999999993</v>
    </nc>
  </rcc>
  <rcc rId="17902" sId="8" xfDxf="1" s="1" dxf="1" numFmtId="4">
    <nc r="S21">
      <v>14148.42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03" sId="8" numFmtId="4">
    <nc r="I21">
      <v>6345</v>
    </nc>
  </rcc>
  <rcc rId="17904" sId="8" xfDxf="1" s="1" dxf="1" numFmtId="4">
    <nc r="E21">
      <v>19378.400000000001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05" sId="8" numFmtId="4">
    <nc r="C21">
      <v>3955</v>
    </nc>
  </rcc>
  <rcc rId="17906" sId="8" numFmtId="4">
    <nc r="G21">
      <v>989.5</v>
    </nc>
  </rcc>
  <rcc rId="17907" sId="8" numFmtId="4">
    <nc r="K21">
      <v>20106.3</v>
    </nc>
  </rcc>
  <rcc rId="17908" sId="8" numFmtId="4">
    <nc r="O21">
      <v>0</v>
    </nc>
  </rcc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09" sId="8" xfDxf="1" s="1" dxf="1" numFmtId="4">
    <nc r="S22">
      <v>13582.68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10" sId="8" numFmtId="4">
    <nc r="W22">
      <v>7404.7</v>
    </nc>
  </rcc>
  <rcc rId="17911" sId="8" numFmtId="4">
    <nc r="O22">
      <v>0</v>
    </nc>
  </rcc>
  <rcc rId="17912" sId="8" xfDxf="1" s="1" dxf="1" numFmtId="4">
    <nc r="C22">
      <v>4290.7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13" sId="8" numFmtId="4">
    <nc r="G22">
      <v>1068.4000000000001</v>
    </nc>
  </rcc>
  <rcc rId="17914" sId="8" numFmtId="4">
    <nc r="I22">
      <v>3491</v>
    </nc>
  </rcc>
  <rcc rId="17915" sId="8" xfDxf="1" s="1" dxf="1" numFmtId="4">
    <nc r="K22">
      <v>15022.8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16" sId="8" numFmtId="4">
    <nc r="E22">
      <v>15500.6</v>
    </nc>
  </rcc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17" sId="8">
    <nc r="AA23" t="inlineStr">
      <is>
        <t>teilweise bewölkt</t>
      </is>
    </nc>
  </rcc>
  <rcc rId="17918" sId="8" numFmtId="34">
    <nc r="AB23">
      <v>24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31" sId="8">
    <nc r="AA25" t="inlineStr">
      <is>
        <t>sonnig</t>
      </is>
    </nc>
  </rcc>
  <rcc rId="17932" sId="8" numFmtId="34">
    <nc r="AB25">
      <v>26</v>
    </nc>
  </rcc>
  <rcc rId="17933" sId="8" numFmtId="4">
    <nc r="S23">
      <v>8743.19</v>
    </nc>
  </rcc>
  <rcc rId="17934" sId="8" numFmtId="4">
    <nc r="W23">
      <v>5797.2</v>
    </nc>
  </rcc>
  <rcc rId="17935" sId="8" numFmtId="4">
    <nc r="O23">
      <v>0</v>
    </nc>
  </rcc>
  <rcc rId="17936" sId="8" numFmtId="4">
    <nc r="I23">
      <v>3092.5</v>
    </nc>
  </rcc>
  <rcc rId="17937" sId="8" xfDxf="1" s="1" dxf="1" numFmtId="4">
    <nc r="K23">
      <v>7659.5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38" sId="8" numFmtId="4">
    <nc r="E23">
      <v>21730</v>
    </nc>
  </rcc>
  <rcc rId="17939" sId="8" numFmtId="4">
    <nc r="G23">
      <v>1241.8</v>
    </nc>
  </rcc>
  <rcc rId="17940" sId="8" numFmtId="4">
    <nc r="C23">
      <v>1199.8</v>
    </nc>
  </rcc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5" sqref="Q78" start="0" length="0">
    <dxf>
      <font>
        <sz val="10"/>
      </font>
      <border outline="0">
        <right style="medium">
          <color indexed="64"/>
        </right>
      </border>
    </dxf>
  </rfmt>
  <rfmt sheetId="15" sqref="S78" start="0" length="0">
    <dxf>
      <font>
        <sz val="10"/>
      </font>
      <border outline="0">
        <right style="medium">
          <color indexed="64"/>
        </right>
      </border>
    </dxf>
  </rfmt>
  <rfmt sheetId="15" sqref="U78" start="0" length="0">
    <dxf>
      <font>
        <sz val="10"/>
      </font>
    </dxf>
  </rfmt>
  <rfmt sheetId="15" sqref="Q63" start="0" length="0">
    <dxf>
      <font>
        <sz val="10"/>
      </font>
      <border outline="0">
        <left style="medium">
          <color indexed="64"/>
        </left>
      </border>
    </dxf>
  </rfmt>
  <rfmt sheetId="15" sqref="U63" start="0" length="0">
    <dxf>
      <font>
        <sz val="10"/>
      </font>
    </dxf>
  </rfmt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53" sId="8" numFmtId="4">
    <nc r="W25">
      <v>3981.7</v>
    </nc>
  </rcc>
  <rcc rId="17954" sId="8" numFmtId="4">
    <nc r="O25">
      <v>2103.9</v>
    </nc>
  </rcc>
  <rcc rId="17955" sId="8" numFmtId="4">
    <nc r="C25">
      <v>462.2</v>
    </nc>
  </rcc>
  <rcc rId="17956" sId="8" numFmtId="4">
    <nc r="G25">
      <v>721.1</v>
    </nc>
  </rcc>
  <rcc rId="17957" sId="8" numFmtId="4">
    <nc r="E25">
      <v>10490</v>
    </nc>
  </rcc>
  <rcc rId="17958" sId="8" numFmtId="4">
    <nc r="I25">
      <v>0</v>
    </nc>
  </rcc>
  <rcc rId="17959" sId="8" numFmtId="4">
    <nc r="K25">
      <v>0</v>
    </nc>
  </rcc>
  <rcc rId="17960" sId="8" numFmtId="4">
    <nc r="S25">
      <v>9551.5400000000009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73" sId="8">
    <nc r="AA26" t="inlineStr">
      <is>
        <t>sonnig</t>
      </is>
    </nc>
  </rcc>
  <rcc rId="17974" sId="8" numFmtId="34">
    <nc r="AB26">
      <v>25</v>
    </nc>
  </rcc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87" sId="8" numFmtId="4">
    <nc r="P26">
      <v>5324</v>
    </nc>
  </rcc>
  <rcc rId="17988" sId="8" numFmtId="4">
    <nc r="P25">
      <v>6254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01" sId="8" numFmtId="4">
    <nc r="P21">
      <v>0</v>
    </nc>
  </rcc>
  <rcc rId="18002" sId="8" numFmtId="4">
    <nc r="P22">
      <v>0</v>
    </nc>
  </rcc>
  <rcc rId="18003" sId="8" numFmtId="4">
    <nc r="P23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16" sId="8" numFmtId="4">
    <nc r="W26">
      <v>3883</v>
    </nc>
  </rcc>
  <rcc rId="18017" sId="8" numFmtId="4">
    <nc r="O26">
      <v>405.3</v>
    </nc>
  </rcc>
  <rcc rId="18018" sId="8" numFmtId="4">
    <nc r="G26">
      <v>588</v>
    </nc>
  </rcc>
  <rcc rId="18019" sId="8" numFmtId="4">
    <nc r="C26">
      <v>2692.4</v>
    </nc>
  </rcc>
  <rcc rId="18020" sId="8" numFmtId="4">
    <nc r="E26">
      <v>13642</v>
    </nc>
  </rcc>
  <rcc rId="18021" sId="8" numFmtId="4">
    <nc r="I26">
      <v>0</v>
    </nc>
  </rcc>
  <rcc rId="18022" sId="8" numFmtId="4">
    <nc r="K26">
      <v>0</v>
    </nc>
  </rcc>
  <rcc rId="18023" sId="8" numFmtId="4">
    <nc r="S26">
      <v>8720.6299999999992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36" sId="8">
    <nc r="AA27" t="inlineStr">
      <is>
        <t>wechselhaft, gewitter</t>
      </is>
    </nc>
  </rcc>
  <rcc rId="18037" sId="8" numFmtId="34">
    <nc r="AB27">
      <v>20</v>
    </nc>
  </rcc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38" sId="8" numFmtId="4">
    <oc r="P26">
      <v>5324</v>
    </oc>
    <nc r="P26">
      <v>5414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51" sId="8" numFmtId="4">
    <nc r="P27">
      <v>7526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64" sId="8" numFmtId="4">
    <nc r="K27">
      <v>7243.5</v>
    </nc>
  </rcc>
  <rcc rId="18065" sId="8" numFmtId="4">
    <nc r="O27">
      <v>1616.4</v>
    </nc>
  </rcc>
  <rcc rId="18066" sId="8" numFmtId="4">
    <nc r="W27">
      <v>9</v>
    </nc>
  </rcc>
  <rcc rId="18067" sId="8" numFmtId="4">
    <nc r="G27">
      <v>266.10000000000002</v>
    </nc>
  </rcc>
  <rcc rId="18068" sId="8" numFmtId="4">
    <nc r="C27">
      <v>6608.3</v>
    </nc>
  </rcc>
  <rcc rId="18069" sId="8" numFmtId="4">
    <nc r="E27">
      <v>2722.4</v>
    </nc>
  </rcc>
  <rcc rId="18070" sId="8" numFmtId="4">
    <nc r="I27">
      <v>0</v>
    </nc>
  </rcc>
  <rcc rId="18071" sId="8" numFmtId="4">
    <nc r="S27">
      <v>9975.06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84" sId="8">
    <nc r="AA28" t="inlineStr">
      <is>
        <t>regen</t>
      </is>
    </nc>
  </rcc>
  <rcc rId="18085" sId="8" numFmtId="34">
    <nc r="AB28">
      <v>18</v>
    </nc>
  </rc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86" sId="8" numFmtId="4">
    <oc r="K19">
      <v>0</v>
    </oc>
    <nc r="K19">
      <v>282.60000000000002</v>
    </nc>
  </rcc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87" sId="8" numFmtId="4">
    <nc r="P28">
      <v>5091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="1" sqref="P28" start="0" length="0">
    <dxf>
      <font>
        <sz val="11"/>
        <color auto="1"/>
        <name val="DIN Offc"/>
        <family val="2"/>
        <scheme val="no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00" sId="8" numFmtId="4">
    <nc r="K28">
      <v>2359.5</v>
    </nc>
  </rcc>
  <rcc rId="18101" sId="8" numFmtId="4">
    <nc r="O28">
      <v>2312</v>
    </nc>
  </rcc>
  <rcc rId="18102" sId="8" numFmtId="4">
    <nc r="W28">
      <v>0</v>
    </nc>
  </rcc>
  <rcc rId="18103" sId="8" numFmtId="4">
    <nc r="G28">
      <v>39</v>
    </nc>
  </rcc>
  <rcc rId="18104" sId="8" numFmtId="4">
    <nc r="C28">
      <v>11148.7</v>
    </nc>
  </rcc>
  <rcc rId="18105" sId="8" numFmtId="4">
    <nc r="E28">
      <v>9.4</v>
    </nc>
  </rcc>
  <rcc rId="18106" sId="8">
    <nc r="AA29" t="inlineStr">
      <is>
        <t>wechselhaft</t>
      </is>
    </nc>
  </rcc>
  <rcc rId="18107" sId="8" numFmtId="34">
    <nc r="AB29">
      <v>21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20" sId="8" numFmtId="4">
    <nc r="S28">
      <v>9549.74</v>
    </nc>
  </rcc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21" sId="8" numFmtId="4">
    <nc r="P29">
      <v>2964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34" sId="8">
    <nc r="AA30" t="inlineStr">
      <is>
        <t>überwiegend bewölkt</t>
      </is>
    </nc>
  </rcc>
  <rcc rId="18135" sId="8" numFmtId="34">
    <nc r="AB30">
      <v>19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48" sId="8" numFmtId="4">
    <nc r="S29">
      <v>11196.45</v>
    </nc>
  </rcc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49" sId="8" numFmtId="4">
    <nc r="K29">
      <v>15871.6</v>
    </nc>
  </rcc>
  <rcc rId="18150" sId="8" numFmtId="4">
    <nc r="W29">
      <v>140</v>
    </nc>
  </rcc>
  <rcc rId="18151" sId="8" numFmtId="4">
    <nc r="O29">
      <v>69.2</v>
    </nc>
  </rcc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52" sId="8" numFmtId="4">
    <nc r="C29">
      <v>12151.1</v>
    </nc>
  </rcc>
  <rcc rId="18153" sId="8" numFmtId="4">
    <nc r="E29">
      <v>6129.3</v>
    </nc>
  </rcc>
  <rcc rId="18154" sId="8" numFmtId="4">
    <nc r="G29">
      <v>603.70000000000005</v>
    </nc>
  </rcc>
  <rcc rId="18155" sId="8" numFmtId="4">
    <nc r="I29">
      <v>0</v>
    </nc>
  </rc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56" sId="8" numFmtId="4">
    <oc r="E29">
      <v>6129.3</v>
    </oc>
    <nc r="E29">
      <v>6259.3</v>
    </nc>
  </rcc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57" sId="8" numFmtId="4">
    <nc r="S30">
      <v>15750.16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70" sId="8">
    <nc r="AA31" t="inlineStr">
      <is>
        <t>sonnig</t>
      </is>
    </nc>
  </rcc>
  <rcc rId="18171" sId="8" numFmtId="34">
    <nc r="AB31">
      <v>21</v>
    </nc>
  </rcc>
  <rcc rId="18172" sId="8" numFmtId="4">
    <nc r="W30">
      <v>247.1</v>
    </nc>
  </rcc>
  <rcc rId="18173" sId="8" numFmtId="4">
    <nc r="K30">
      <v>26605.200000000001</v>
    </nc>
  </rcc>
  <rcc rId="18174" sId="8" numFmtId="4">
    <nc r="E30">
      <v>7178.6</v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75" sId="8" numFmtId="4">
    <nc r="C30">
      <v>12479.1</v>
    </nc>
  </rcc>
  <rcc rId="18176" sId="8" numFmtId="4">
    <nc r="G30">
      <v>964.6</v>
    </nc>
  </rcc>
  <rcc rId="18177" sId="8" numFmtId="4">
    <nc r="I30">
      <v>3396.5</v>
    </nc>
  </rcc>
  <rcc rId="18178" sId="8" numFmtId="4">
    <oc r="K30">
      <v>26605.200000000001</v>
    </oc>
    <nc r="K30">
      <v>23208.7</v>
    </nc>
  </rcc>
  <rcc rId="18179" sId="8" numFmtId="4">
    <nc r="O30">
      <v>0</v>
    </nc>
  </rcc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80" sId="8" numFmtId="4">
    <nc r="P33">
      <v>4513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93" sId="8" numFmtId="4">
    <nc r="W31">
      <v>8050.7</v>
    </nc>
  </rcc>
  <rcc rId="18194" sId="8" numFmtId="4">
    <nc r="K31">
      <v>7081.7</v>
    </nc>
  </rcc>
  <rcc rId="18195" sId="8" numFmtId="4">
    <nc r="G31">
      <v>1480.1</v>
    </nc>
  </rcc>
  <rcc rId="18196" sId="8" numFmtId="4">
    <nc r="E31">
      <v>18879.099999999999</v>
    </nc>
  </rcc>
  <rcc rId="18197" sId="8" numFmtId="4">
    <nc r="C31">
      <v>923.2</v>
    </nc>
  </rcc>
  <rcc rId="18198" sId="8" numFmtId="4">
    <nc r="O31">
      <v>0</v>
    </nc>
  </rcc>
  <rcc rId="18199" sId="8" numFmtId="4">
    <nc r="I31">
      <v>0</v>
    </nc>
  </rcc>
  <rcc rId="18200" sId="8" numFmtId="4">
    <nc r="K33">
      <v>11249.7</v>
    </nc>
  </rcc>
  <rcc rId="18201" sId="8" numFmtId="4">
    <nc r="O33">
      <v>1865</v>
    </nc>
  </rcc>
  <rcc rId="18202" sId="8" numFmtId="4">
    <nc r="W33">
      <v>1317.6</v>
    </nc>
  </rcc>
  <rcc rId="18203" sId="8" numFmtId="4">
    <nc r="G33">
      <v>700.6</v>
    </nc>
  </rcc>
  <rcc rId="18204" sId="8" numFmtId="4">
    <nc r="E33">
      <v>11558.2</v>
    </nc>
  </rcc>
  <rcc rId="18205" sId="8" numFmtId="4">
    <nc r="C33">
      <v>291.8</v>
    </nc>
  </rcc>
  <rcc rId="18206" sId="8" numFmtId="4">
    <nc r="I33">
      <v>0</v>
    </nc>
  </rcc>
  <rcc rId="18207" sId="8" numFmtId="4">
    <nc r="S31">
      <v>6916.26</v>
    </nc>
  </rcc>
  <rcc rId="18208" sId="8" numFmtId="4">
    <nc r="S33">
      <v>14118.1</v>
    </nc>
  </rcc>
  <rcc rId="18209" sId="8">
    <nc r="AA33" t="inlineStr">
      <is>
        <t>sonnig</t>
      </is>
    </nc>
  </rcc>
  <rcc rId="18210" sId="8" numFmtId="34">
    <nc r="AB33">
      <v>24</v>
    </nc>
  </rcc>
  <rcc rId="18211" sId="8">
    <nc r="AA34" t="inlineStr">
      <is>
        <t>sonnig</t>
      </is>
    </nc>
  </rcc>
  <rcc rId="18212" sId="8" numFmtId="34">
    <nc r="AB34">
      <v>24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5" sId="8" numFmtId="4">
    <nc r="P34">
      <v>9981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38" sId="8" numFmtId="4">
    <nc r="P30">
      <v>0</v>
    </nc>
  </rcc>
  <rcc rId="18239" sId="8" numFmtId="4">
    <nc r="P31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52" sId="8">
    <oc r="P46" t="inlineStr">
      <is>
        <t xml:space="preserve">ok / 16.08/ JS </t>
      </is>
    </oc>
    <nc r="P46" t="inlineStr">
      <is>
        <t xml:space="preserve">ok / 27.08/ JS </t>
      </is>
    </nc>
  </rcc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53" sId="8" numFmtId="4">
    <nc r="W34">
      <v>3644.5</v>
    </nc>
  </rcc>
  <rcc rId="18254" sId="8" numFmtId="4">
    <nc r="O34">
      <v>1336</v>
    </nc>
  </rcc>
  <rcc rId="18255" sId="8" numFmtId="4">
    <nc r="K34">
      <v>865.2</v>
    </nc>
  </rcc>
  <rcc rId="18256" sId="8" numFmtId="4">
    <nc r="G34">
      <v>910.8</v>
    </nc>
  </rcc>
  <rcc rId="18257" sId="8" numFmtId="4">
    <nc r="E34">
      <v>17377.5</v>
    </nc>
  </rcc>
  <rcc rId="18258" sId="8" numFmtId="4">
    <nc r="C34">
      <v>283.89999999999998</v>
    </nc>
  </rcc>
  <rcc rId="18259" sId="8" numFmtId="4">
    <nc r="I34">
      <v>0</v>
    </nc>
  </rcc>
  <rcc rId="18260" sId="8" numFmtId="4">
    <nc r="O35">
      <v>1425.6</v>
    </nc>
  </rcc>
  <rcc rId="18261" sId="8" numFmtId="4">
    <nc r="W35">
      <v>329.5</v>
    </nc>
  </rcc>
  <rcc rId="18262" sId="8" numFmtId="4">
    <nc r="K35">
      <v>2997.1</v>
    </nc>
  </rcc>
  <rcc rId="18263" sId="8" numFmtId="4">
    <nc r="G35">
      <v>374.5</v>
    </nc>
  </rcc>
  <rcc rId="18264" sId="8" numFmtId="4">
    <nc r="I35">
      <v>0</v>
    </nc>
  </rcc>
  <rcc rId="18265" sId="8" numFmtId="4">
    <nc r="C35">
      <v>5007.8999999999996</v>
    </nc>
  </rcc>
  <rcc rId="18266" sId="8" numFmtId="4">
    <nc r="E35">
      <v>10369.9</v>
    </nc>
  </rcc>
  <rcc rId="18267" sId="8" numFmtId="4">
    <nc r="S34">
      <v>10249.1</v>
    </nc>
  </rcc>
  <rcc rId="18268" sId="8" numFmtId="4">
    <nc r="S35">
      <v>7769</v>
    </nc>
  </rcc>
  <rcc rId="18269" sId="8">
    <nc r="AA35" t="inlineStr">
      <is>
        <t>wechselhaft</t>
      </is>
    </nc>
  </rcc>
  <rcc rId="18270" sId="8" numFmtId="34">
    <nc r="AB35">
      <v>22</v>
    </nc>
  </rcc>
  <rcc rId="18271" sId="8">
    <nc r="AA36" t="inlineStr">
      <is>
        <t>regen</t>
      </is>
    </nc>
  </rcc>
  <rcc rId="18272" sId="8" numFmtId="34">
    <nc r="AB36">
      <v>18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85" sId="8" numFmtId="4">
    <nc r="P35">
      <v>7311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98" sId="8" numFmtId="4">
    <nc r="W36">
      <v>0</v>
    </nc>
  </rcc>
  <rcc rId="18299" sId="8" numFmtId="4">
    <nc r="S36">
      <v>7804.54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12" sId="8" numFmtId="4">
    <nc r="P36">
      <v>7663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25" sId="8" numFmtId="4">
    <nc r="I36">
      <v>0</v>
    </nc>
  </rcc>
  <rcc rId="18326" sId="8" numFmtId="4">
    <nc r="K36">
      <v>10960.5</v>
    </nc>
  </rcc>
  <rcc rId="18327" sId="8" numFmtId="4">
    <nc r="O36">
      <v>1381.2</v>
    </nc>
  </rcc>
  <rcc rId="18328" sId="8" numFmtId="4">
    <nc r="G36">
      <v>-10.4</v>
    </nc>
  </rcc>
  <rcc rId="18329" sId="8" numFmtId="4">
    <nc r="C36">
      <v>8245.4</v>
    </nc>
  </rcc>
  <rcc rId="18330" sId="8" numFmtId="4">
    <nc r="E36">
      <v>49.5</v>
    </nc>
  </rcc>
  <rcc rId="18331" sId="8" numFmtId="4">
    <nc r="W37">
      <v>244</v>
    </nc>
  </rcc>
  <rcc rId="18332" sId="8" numFmtId="4">
    <nc r="O37">
      <v>50</v>
    </nc>
  </rcc>
  <rcc rId="18333" sId="8" numFmtId="4">
    <nc r="G37">
      <v>713.5</v>
    </nc>
  </rcc>
  <rcc rId="18334" sId="8" numFmtId="4">
    <nc r="I37">
      <v>0</v>
    </nc>
  </rcc>
  <rcc rId="18335" sId="8" numFmtId="4">
    <nc r="K37">
      <v>15564.8</v>
    </nc>
  </rcc>
  <rcc rId="18336" sId="8" numFmtId="4">
    <nc r="C37">
      <v>12453.6</v>
    </nc>
  </rcc>
  <rcc rId="18337" sId="8" numFmtId="4">
    <nc r="E37">
      <v>3855.4</v>
    </nc>
  </rcc>
  <rcc rId="18338" sId="8" numFmtId="4">
    <nc r="S37">
      <v>7985.7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51" sId="8">
    <nc r="W46" t="inlineStr">
      <is>
        <t>ok 29.08.2025</t>
      </is>
    </nc>
  </rcc>
  <rcc rId="18352" sId="8">
    <nc r="I46" t="inlineStr">
      <is>
        <t>ok 29.08.2025</t>
      </is>
    </nc>
  </rcc>
  <rcc rId="18353" sId="8">
    <nc r="K46" t="inlineStr">
      <is>
        <t>ok 29.08.2025</t>
      </is>
    </nc>
  </rcc>
  <rcc rId="18354" sId="8">
    <nc r="G46" t="inlineStr">
      <is>
        <t>ok 29.08.2025</t>
      </is>
    </nc>
  </rcc>
  <rcc rId="18355" sId="8">
    <nc r="E46" t="inlineStr">
      <is>
        <t>ok 29.08.2025</t>
      </is>
    </nc>
  </rcc>
  <rcc rId="18356" sId="8" numFmtId="4">
    <oc r="C29">
      <v>12151.1</v>
    </oc>
    <nc r="C29">
      <v>12391.1</v>
    </nc>
  </rcc>
  <rcc rId="18357" sId="8">
    <nc r="C46" t="inlineStr">
      <is>
        <t>ok 29.08.2025</t>
      </is>
    </nc>
  </rcc>
  <rcc rId="18358" sId="8">
    <nc r="S46">
      <v>299523.84000000003</v>
    </nc>
  </rcc>
  <rcc rId="18359" sId="8">
    <nc r="S49">
      <v>157.12</v>
    </nc>
  </rcc>
  <rcc rId="18360" sId="8" numFmtId="4">
    <oc r="S10">
      <v>8047.28</v>
    </oc>
    <nc r="S10">
      <v>8047.3</v>
    </nc>
  </rcc>
  <rcc rId="18361" sId="8" numFmtId="4">
    <oc r="S11">
      <v>8749.52</v>
    </oc>
    <nc r="S11">
      <v>8741.3700000000008</v>
    </nc>
  </rcc>
  <rcc rId="18362" sId="8" numFmtId="4">
    <oc r="S12">
      <v>9340.77</v>
    </oc>
    <nc r="S12">
      <v>9340.7900000000009</v>
    </nc>
  </rcc>
  <rcc rId="18363" sId="8" numFmtId="4">
    <oc r="S15">
      <v>11226.9</v>
    </oc>
    <nc r="S15">
      <v>11349.66</v>
    </nc>
  </rcc>
  <rcc rId="18364" sId="8" numFmtId="4">
    <oc r="S35">
      <v>7769</v>
    </oc>
    <nc r="S35">
      <v>7599</v>
    </nc>
  </rcc>
  <rcc rId="18365" sId="8" numFmtId="4">
    <oc r="S36">
      <v>7804.54</v>
    </oc>
    <nc r="S36">
      <v>7702.77</v>
    </nc>
  </rcc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66" sId="8">
    <oc r="S46">
      <v>299523.84000000003</v>
    </oc>
    <nc r="S46" t="inlineStr">
      <is>
        <t>ok 29.08.2025</t>
      </is>
    </nc>
  </rcc>
  <rcc rId="18367" sId="8">
    <oc r="S49">
      <v>157.12</v>
    </oc>
    <nc r="S49"/>
  </rcc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68" sId="8">
    <nc r="AA37" t="inlineStr">
      <is>
        <t>ziemlich sonnig</t>
      </is>
    </nc>
  </rcc>
  <rcc rId="18369" sId="8" numFmtId="34">
    <nc r="AB37">
      <v>20</v>
    </nc>
  </rcc>
  <rcc rId="18370" sId="8">
    <nc r="AA38" t="inlineStr">
      <is>
        <t>ziemlich sonnig</t>
      </is>
    </nc>
  </rcc>
  <rcc rId="18371" sId="8" numFmtId="34">
    <nc r="AB38">
      <v>20</v>
    </nc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84" sId="8" numFmtId="4">
    <nc r="P37">
      <v>2610</v>
    </nc>
  </rcc>
  <rcc rId="18385" sId="8" numFmtId="4">
    <nc r="P38">
      <v>0</v>
    </nc>
  </rcc>
  <rcc rId="18386" sId="8" numFmtId="4">
    <nc r="P39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99" sId="8" numFmtId="4">
    <oc r="P25">
      <v>6254</v>
    </oc>
    <nc r="P25">
      <v>6245</v>
    </nc>
  </rcc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00" sId="8">
    <oc r="P46" t="inlineStr">
      <is>
        <t xml:space="preserve">ok / 27.08/ JS </t>
      </is>
    </oc>
    <nc r="P46" t="inlineStr">
      <is>
        <t xml:space="preserve">ok 31.08.2025 / js </t>
      </is>
    </nc>
  </rcc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01" sId="8" numFmtId="4">
    <nc r="S38">
      <v>13018.61</v>
    </nc>
  </rcc>
  <rcc rId="18402" sId="8" numFmtId="4">
    <nc r="S39">
      <v>5571.16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15" sId="8">
    <oc r="S46" t="inlineStr">
      <is>
        <t>ok 29.08.2025</t>
      </is>
    </oc>
    <nc r="S46"/>
  </rcc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16" sId="8" numFmtId="4">
    <nc r="I38">
      <v>6388</v>
    </nc>
  </rcc>
  <rcc rId="18417" sId="8" numFmtId="4">
    <nc r="K38">
      <v>24177</v>
    </nc>
  </rcc>
  <rcc rId="18418" sId="8" numFmtId="4">
    <nc r="G38">
      <v>801.9</v>
    </nc>
  </rcc>
  <rcc rId="18419" sId="8" numFmtId="4">
    <nc r="C38">
      <v>13372.6</v>
    </nc>
  </rcc>
  <rcc rId="18420" sId="8" numFmtId="4">
    <nc r="E38">
      <v>1870.2</v>
    </nc>
  </rcc>
  <rcc rId="18421" sId="8" numFmtId="4">
    <nc r="O38">
      <v>0</v>
    </nc>
  </rcc>
  <rcc rId="18422" sId="8" numFmtId="4">
    <nc r="W38">
      <v>0</v>
    </nc>
  </rcc>
  <rcc rId="18423" sId="8">
    <nc r="AF38">
      <f>C38+E38+G38+I38+K38+O38+W38</f>
    </nc>
  </rcc>
  <rcc rId="18424" sId="8" numFmtId="4">
    <nc r="K39">
      <v>3798.5</v>
    </nc>
  </rcc>
  <rcc rId="18425" sId="8" numFmtId="4">
    <nc r="W39">
      <v>2129.9</v>
    </nc>
  </rcc>
  <rcc rId="18426" sId="8" numFmtId="4">
    <nc r="O39">
      <v>0</v>
    </nc>
  </rcc>
  <rcc rId="18427" sId="8" numFmtId="4">
    <nc r="G39">
      <v>1769.7</v>
    </nc>
  </rcc>
  <rcc rId="18428" sId="8" numFmtId="4">
    <nc r="C39">
      <v>2717.6</v>
    </nc>
  </rcc>
  <rcc rId="18429" sId="8" numFmtId="4">
    <nc r="E39">
      <v>20925.099999999999</v>
    </nc>
  </rcc>
  <rcc rId="18430" sId="8" numFmtId="4">
    <nc r="I39">
      <v>0</v>
    </nc>
  </rcc>
  <rcc rId="18431" sId="8">
    <oc r="W46" t="inlineStr">
      <is>
        <t>ok 29.08.2025</t>
      </is>
    </oc>
    <nc r="W46"/>
  </rcc>
  <rcc rId="18432" sId="8">
    <oc r="P46" t="inlineStr">
      <is>
        <t xml:space="preserve">ok 31.08.2025 / js </t>
      </is>
    </oc>
    <nc r="P46"/>
  </rcc>
  <rcc rId="18433" sId="8">
    <oc r="C46" t="inlineStr">
      <is>
        <t>ok 29.08.2025</t>
      </is>
    </oc>
    <nc r="C46"/>
  </rcc>
  <rcc rId="18434" sId="8">
    <oc r="E46" t="inlineStr">
      <is>
        <t>ok 29.08.2025</t>
      </is>
    </oc>
    <nc r="E46"/>
  </rcc>
  <rcc rId="18435" sId="8">
    <oc r="G46" t="inlineStr">
      <is>
        <t>ok 29.08.2025</t>
      </is>
    </oc>
    <nc r="G46"/>
  </rcc>
  <rcc rId="18436" sId="8">
    <oc r="I46" t="inlineStr">
      <is>
        <t>ok 29.08.2025</t>
      </is>
    </oc>
    <nc r="I46"/>
  </rcc>
  <rcc rId="18437" sId="8">
    <oc r="K46" t="inlineStr">
      <is>
        <t>ok 29.08.2025</t>
      </is>
    </oc>
    <nc r="K46"/>
  </rcc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38" sId="9">
    <nc r="AA5" t="inlineStr">
      <is>
        <t>regen</t>
      </is>
    </nc>
  </rcc>
  <rcc rId="18439" sId="9" numFmtId="34">
    <nc r="AB5">
      <v>17</v>
    </nc>
  </rcc>
  <rcc rId="18440" sId="9">
    <nc r="AA6" t="inlineStr">
      <is>
        <t>bewölkt</t>
      </is>
    </nc>
  </rcc>
  <rcc rId="18441" sId="9" numFmtId="34">
    <nc r="AB6">
      <v>18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54" sId="9" numFmtId="4">
    <nc r="S5">
      <v>5085.75</v>
    </nc>
  </rcc>
  <rcc rId="18455" sId="9" numFmtId="4">
    <nc r="O5">
      <v>564</v>
    </nc>
  </rcc>
  <rcc rId="18456" sId="9" numFmtId="4">
    <nc r="G5">
      <v>146.1</v>
    </nc>
  </rcc>
  <rcc rId="18457" sId="9" numFmtId="4">
    <nc r="E5">
      <v>151.9</v>
    </nc>
  </rcc>
  <rcc rId="18458" sId="9" numFmtId="4">
    <nc r="C5">
      <v>8458.2000000000007</v>
    </nc>
  </rcc>
  <rcc rId="18459" sId="9" numFmtId="4">
    <nc r="I5">
      <v>0</v>
    </nc>
  </rcc>
  <rcc rId="18460" sId="9" numFmtId="4">
    <nc r="K5">
      <v>0</v>
    </nc>
  </rcc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61" sId="8" numFmtId="4">
    <oc r="P37">
      <v>2610</v>
    </oc>
    <nc r="P37">
      <v>2645.7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74" sId="9" numFmtId="4">
    <nc r="P5">
      <v>4666</v>
    </nc>
  </rcc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87" sId="8">
    <oc r="N41">
      <f>SUM(N8+N16+N24+N32+N40)</f>
    </oc>
    <nc r="N41">
      <f>SUM(N8+N16+N24+N32+N40)</f>
    </nc>
  </rcc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88" sId="9" numFmtId="4">
    <nc r="P6">
      <v>7684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01" sId="9" numFmtId="4">
    <nc r="O6">
      <v>897.7</v>
    </nc>
  </rcc>
  <rcc rId="18502" sId="9" numFmtId="4">
    <nc r="K6">
      <v>765</v>
    </nc>
  </rcc>
  <rcc rId="18503" sId="9" numFmtId="4">
    <nc r="G6">
      <v>339.8</v>
    </nc>
  </rcc>
  <rcc rId="18504" sId="9" numFmtId="4">
    <nc r="E6">
      <v>1145.0999999999999</v>
    </nc>
  </rcc>
  <rcc rId="18505" sId="9" numFmtId="4">
    <nc r="C6">
      <v>9633.2000000000007</v>
    </nc>
  </rcc>
  <rcc rId="18506" sId="9" numFmtId="4">
    <nc r="I6">
      <v>0</v>
    </nc>
  </rcc>
  <rcc rId="18507" sId="9" numFmtId="4">
    <nc r="S6">
      <v>6009.12</v>
    </nc>
  </rcc>
  <rcc rId="18508" sId="9" numFmtId="4">
    <nc r="W6">
      <v>0</v>
    </nc>
  </rcc>
  <rcc rId="18509" sId="9" numFmtId="4">
    <nc r="W5">
      <v>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22" sId="9">
    <nc r="AA7" t="inlineStr">
      <is>
        <t>sonnig</t>
      </is>
    </nc>
  </rcc>
  <rcc rId="18523" sId="9" numFmtId="34">
    <nc r="AB7">
      <v>23</v>
    </nc>
  </rcc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36" sId="9">
    <oc r="Y40">
      <f>SUM(Y12+Y20+Y28+Y36+Y39)</f>
    </oc>
    <nc r="Y40">
      <f>SUM(Y12+Y20+Y28+Y36+Y39)</f>
    </nc>
  </rcc>
  <rcc rId="18537" sId="9">
    <oc r="X39">
      <f>SUM(X37:X38)</f>
    </oc>
    <nc r="X39">
      <f>SUM(X37:X38)</f>
    </nc>
  </rcc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50" sId="9" numFmtId="4">
    <nc r="O7">
      <v>732.4</v>
    </nc>
  </rcc>
  <rcc rId="18551" sId="9" numFmtId="4">
    <nc r="W7">
      <v>694.4</v>
    </nc>
  </rcc>
  <rcc rId="18552" sId="9" numFmtId="4">
    <nc r="I7">
      <v>-90</v>
    </nc>
  </rcc>
  <rcc rId="18553" sId="9" numFmtId="4">
    <nc r="C7">
      <v>2756</v>
    </nc>
  </rcc>
  <rcc rId="18554" sId="9" numFmtId="4">
    <nc r="G7">
      <v>615</v>
    </nc>
  </rcc>
  <rcc rId="18555" sId="9" numFmtId="4">
    <nc r="E7">
      <v>8815.7999999999993</v>
    </nc>
  </rcc>
  <rcc rId="18556" sId="9" numFmtId="4">
    <nc r="K7">
      <v>957.8</v>
    </nc>
  </rcc>
  <rcc rId="18557" sId="9">
    <nc r="AA8" t="inlineStr">
      <is>
        <t>regen</t>
      </is>
    </nc>
  </rcc>
  <rcc rId="18558" sId="9" numFmtId="34">
    <nc r="AB8">
      <v>18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71" sId="9" numFmtId="4">
    <nc r="S7">
      <v>8387.1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84" sId="9" numFmtId="4">
    <nc r="P7">
      <v>7801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97" sId="9" numFmtId="4">
    <oc r="P7">
      <v>7801</v>
    </oc>
    <nc r="P7">
      <v>8265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10" sId="9" numFmtId="4">
    <nc r="P8">
      <v>6518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23" sId="9" numFmtId="4">
    <nc r="S9">
      <v>10270.85</v>
    </nc>
  </rcc>
  <rcc rId="18624" sId="9" numFmtId="4">
    <nc r="S8">
      <v>10415.51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37" sId="9" numFmtId="4">
    <nc r="O8">
      <v>3681.7</v>
    </nc>
  </rcc>
  <rcc rId="18638" sId="9" numFmtId="4">
    <nc r="K8">
      <v>1318.4</v>
    </nc>
  </rcc>
  <rcc rId="18639" sId="9" numFmtId="4">
    <nc r="W8">
      <v>0</v>
    </nc>
  </rcc>
  <rcc rId="18640" sId="9" numFmtId="4">
    <nc r="W9">
      <v>0</v>
    </nc>
  </rcc>
  <rcc rId="18641" sId="9" numFmtId="4">
    <nc r="G8">
      <v>247.1</v>
    </nc>
  </rcc>
  <rcc rId="18642" sId="9" numFmtId="4">
    <nc r="C8">
      <v>6228</v>
    </nc>
  </rcc>
  <rcc rId="18643" sId="9" numFmtId="4">
    <nc r="E8">
      <v>1284.7</v>
    </nc>
  </rcc>
  <rcc rId="18644" sId="9" numFmtId="4">
    <nc r="I8">
      <v>0</v>
    </nc>
  </rcc>
  <rcc rId="18645" sId="9" numFmtId="4">
    <nc r="K9">
      <v>13779.5</v>
    </nc>
  </rcc>
  <rcc rId="18646" sId="9" numFmtId="4">
    <nc r="O9">
      <v>45.9</v>
    </nc>
  </rcc>
  <rcc rId="18647" sId="9" numFmtId="4">
    <nc r="G9">
      <v>433.4</v>
    </nc>
  </rcc>
  <rcc rId="18648" sId="9" numFmtId="4">
    <nc r="E9">
      <v>1171.7</v>
    </nc>
  </rcc>
  <rcc rId="18649" sId="9" numFmtId="4">
    <nc r="C9">
      <v>14377.4</v>
    </nc>
  </rcc>
  <rcc rId="18650" sId="9" numFmtId="4">
    <nc r="I9">
      <v>0</v>
    </nc>
  </rcc>
  <rcc rId="18651" sId="9">
    <nc r="AA9" t="inlineStr">
      <is>
        <t>wechselhaft</t>
      </is>
    </nc>
  </rcc>
  <rcc rId="18652" sId="9" numFmtId="34">
    <nc r="AB9">
      <v>19</v>
    </nc>
  </rcc>
  <rcc rId="18653" sId="9">
    <nc r="AA10" t="inlineStr">
      <is>
        <t>am NA sonnig</t>
      </is>
    </nc>
  </rcc>
  <rcc rId="18654" sId="9" numFmtId="34">
    <nc r="AB10">
      <v>23</v>
    </nc>
  </rcc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55" sId="9" numFmtId="4">
    <nc r="P9">
      <v>3835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68" sId="9" numFmtId="4">
    <nc r="S10">
      <v>14870.4</v>
    </nc>
  </rcc>
  <rcc rId="18669" sId="9" numFmtId="4">
    <nc r="W10">
      <v>327.3</v>
    </nc>
  </rcc>
  <rcc rId="18670" sId="9" numFmtId="4">
    <nc r="O10">
      <v>0</v>
    </nc>
  </rcc>
  <rcc rId="18671" sId="9" numFmtId="4">
    <nc r="P10">
      <v>0</v>
    </nc>
  </rcc>
  <rcc rId="18672" sId="9" numFmtId="4">
    <nc r="K10">
      <v>13810</v>
    </nc>
  </rcc>
  <rcc rId="18673" sId="9" numFmtId="4">
    <nc r="G10">
      <v>1759.7</v>
    </nc>
  </rcc>
  <rcc rId="18674" sId="9" numFmtId="4">
    <nc r="E10">
      <v>15203.6</v>
    </nc>
  </rcc>
  <rcc rId="18675" sId="9" numFmtId="4">
    <nc r="C10">
      <v>8039.6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88" sId="9">
    <nc r="AA11" t="inlineStr">
      <is>
        <t>sonnig</t>
      </is>
    </nc>
  </rcc>
  <rcc rId="18689" sId="9" numFmtId="34">
    <nc r="AB11">
      <v>25</v>
    </nc>
  </rcc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90" sId="9" numFmtId="4">
    <nc r="P11">
      <v>0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03" sId="9" numFmtId="4">
    <nc r="K11">
      <v>12384.4</v>
    </nc>
  </rcc>
  <rcc rId="18704" sId="9" numFmtId="4">
    <nc r="W11">
      <v>2517.6999999999998</v>
    </nc>
  </rcc>
  <rcc rId="18705" sId="9" numFmtId="4">
    <nc r="G11">
      <v>2076.4</v>
    </nc>
  </rcc>
  <rcc rId="18706" sId="9" numFmtId="4">
    <nc r="E11">
      <v>21954.7</v>
    </nc>
  </rcc>
  <rcc rId="18707" sId="9" numFmtId="4">
    <nc r="C11">
      <v>-281.5</v>
    </nc>
  </rcc>
  <rcc rId="18708" sId="9" numFmtId="4">
    <nc r="I11">
      <v>0</v>
    </nc>
  </rcc>
  <rcc rId="18709" sId="9" numFmtId="4">
    <nc r="I10">
      <v>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22" sId="9" numFmtId="4">
    <nc r="G13">
      <v>98</v>
    </nc>
  </rcc>
  <rcc rId="18723" sId="9" numFmtId="4">
    <nc r="C13">
      <v>7398.1</v>
    </nc>
  </rcc>
  <rcc rId="18724" sId="9" numFmtId="4">
    <nc r="E13">
      <v>573.29999999999995</v>
    </nc>
  </rcc>
  <rcc rId="18725" sId="9" numFmtId="4">
    <nc r="I13">
      <v>0</v>
    </nc>
  </rcc>
  <rcc rId="18726" sId="9" numFmtId="4">
    <nc r="K13">
      <v>0</v>
    </nc>
  </rcc>
  <rcc rId="18727" sId="9" numFmtId="4">
    <nc r="W13">
      <v>8</v>
    </nc>
  </rcc>
  <rcc rId="18728" sId="9" numFmtId="4">
    <nc r="O11">
      <v>0</v>
    </nc>
  </rcc>
  <rcc rId="18729" sId="9" numFmtId="4">
    <nc r="O13">
      <v>1517.8</v>
    </nc>
  </rcc>
  <rcc rId="18730" sId="9" numFmtId="4">
    <nc r="S13">
      <v>9359.65</v>
    </nc>
  </rcc>
  <rcc rId="18731" sId="9" numFmtId="4">
    <nc r="S11">
      <v>6762.45</v>
    </nc>
  </rcc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32" sId="9">
    <nc r="AA14" t="inlineStr">
      <is>
        <t>regen</t>
      </is>
    </nc>
  </rcc>
  <rcc rId="18733" sId="9" numFmtId="34">
    <nc r="AB14">
      <v>17</v>
    </nc>
  </rcc>
  <rcc rId="18734" sId="9">
    <nc r="AA13" t="inlineStr">
      <is>
        <t>bewölkt</t>
      </is>
    </nc>
  </rcc>
  <rcc rId="18735" sId="9" numFmtId="34">
    <nc r="AB13">
      <v>21</v>
    </nc>
  </rcc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36" sId="9">
    <oc r="Y13">
      <f>SUM(U13+W13)</f>
    </oc>
    <nc r="Y13">
      <f>SUM(U13+W13)</f>
    </nc>
  </rcc>
  <rcc rId="18737" sId="9">
    <nc r="U13">
      <f>SUM(C13+E13+G13+I13+M13+Q13+S13)</f>
    </nc>
  </rcc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50" sId="9" numFmtId="4">
    <nc r="P13">
      <v>4480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63" sId="9">
    <nc r="P45" t="inlineStr">
      <is>
        <t xml:space="preserve">ok 9.9 JS </t>
      </is>
    </nc>
  </rcc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64" sId="9" numFmtId="4">
    <oc r="P7">
      <v>8265</v>
    </oc>
    <nc r="P7">
      <v>9168</v>
    </nc>
  </rcc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65" sId="9">
    <oc r="P45" t="inlineStr">
      <is>
        <t xml:space="preserve">ok 9.9 JS </t>
      </is>
    </oc>
    <nc r="P45" t="inlineStr">
      <is>
        <t xml:space="preserve">ok 8.9 JS </t>
      </is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66" sId="9" numFmtId="4">
    <nc r="P14">
      <v>6827.5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79" sId="9" numFmtId="4">
    <nc r="K14">
      <v>1834.1</v>
    </nc>
  </rcc>
  <rcc rId="18780" sId="9" numFmtId="4">
    <nc r="O14">
      <v>103.8</v>
    </nc>
  </rcc>
  <rcc rId="18781" sId="9" numFmtId="4">
    <nc r="G14">
      <v>426.1</v>
    </nc>
  </rcc>
  <rcc rId="18782" sId="9" numFmtId="4">
    <nc r="C14">
      <v>9616.1</v>
    </nc>
  </rcc>
  <rcc rId="18783" sId="9" numFmtId="4">
    <nc r="E14">
      <v>837.4</v>
    </nc>
  </rcc>
  <rcc rId="18784" sId="9" numFmtId="4">
    <nc r="I14">
      <v>0</v>
    </nc>
  </rcc>
  <rcc rId="18785" sId="9" numFmtId="4">
    <nc r="W14">
      <v>0</v>
    </nc>
  </rcc>
  <rcc rId="18786" sId="9">
    <nc r="AA15" t="inlineStr">
      <is>
        <t>regen</t>
      </is>
    </nc>
  </rcc>
  <rcc rId="18787" sId="9" numFmtId="34">
    <nc r="AB15">
      <v>17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00" sId="9" numFmtId="4">
    <nc r="S14">
      <v>8472.67</v>
    </nc>
  </rcc>
  <rcc rId="18801" sId="9">
    <nc r="U14">
      <f>SUM(C14+E14+G14+I14+M14+Q14+S14)</f>
    </nc>
  </rcc>
  <rcc rId="18802" sId="9">
    <nc r="U15">
      <f>SUM(C15+E15+G15+I15+M15+Q15+S15)</f>
    </nc>
  </rcc>
  <rcc rId="18803" sId="9">
    <nc r="U16">
      <f>SUM(C16+E16+G16+I16+M16+Q16+S16)</f>
    </nc>
  </rcc>
  <rcc rId="18804" sId="9">
    <nc r="U17">
      <f>SUM(C17+E17+G17+I17+M17+Q17+S17)</f>
    </nc>
  </rcc>
  <rcc rId="18805" sId="9" odxf="1" dxf="1">
    <nc r="U18">
      <f>SUM(C18+E18+G18+I18+M18+Q18+S18)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806" sId="9" odxf="1" dxf="1">
    <nc r="U19">
      <f>SUM(C19+E19+G19+I19+M19+Q19+S19)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19" sId="9" numFmtId="4">
    <nc r="P15">
      <v>9124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32" sId="9" numFmtId="4">
    <nc r="S15">
      <v>8368.7099999999991</v>
    </nc>
  </rcc>
  <rcc rId="18833" sId="9" numFmtId="4">
    <nc r="W15">
      <v>0</v>
    </nc>
  </rcc>
  <rcc rId="18834" sId="9" numFmtId="4">
    <nc r="I15">
      <v>0</v>
    </nc>
  </rcc>
  <rcc rId="18835" sId="9" numFmtId="4">
    <nc r="O15">
      <v>1246.9000000000001</v>
    </nc>
  </rcc>
  <rcc rId="18836" sId="9" numFmtId="4">
    <nc r="K15">
      <v>2169.6999999999998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49" sId="9" numFmtId="4">
    <nc r="G15">
      <v>471</v>
    </nc>
  </rcc>
  <rcc rId="18850" sId="9" numFmtId="4">
    <nc r="E15">
      <v>570</v>
    </nc>
  </rcc>
  <rcc rId="18851" sId="9" numFmtId="4">
    <nc r="C15">
      <v>8406.1</v>
    </nc>
  </rcc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="1" sqref="P15" start="0" length="0">
    <dxf>
      <font>
        <sz val="11"/>
        <color auto="1"/>
        <name val="DIN Offc"/>
        <family val="2"/>
        <scheme val="none"/>
      </font>
      <alignment vertical="center"/>
      <border outline="0">
        <top style="thin">
          <color indexed="64"/>
        </top>
        <bottom style="thin">
          <color indexed="64"/>
        </bottom>
      </border>
    </dxf>
  </rfmt>
  <rfmt sheetId="9" sqref="O17" start="0" length="0">
    <dxf/>
  </rfmt>
  <rcc rId="18852" sId="9" numFmtId="4">
    <nc r="P16">
      <v>5780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65" sId="9" numFmtId="4">
    <nc r="S16">
      <v>11364.38</v>
    </nc>
  </rcc>
  <rcc rId="18866" sId="9" numFmtId="4">
    <nc r="W16">
      <v>0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79" sId="9" numFmtId="4">
    <nc r="K16">
      <v>4728.5</v>
    </nc>
  </rcc>
  <rcc rId="18880" sId="9" numFmtId="4">
    <nc r="O16">
      <v>921.8</v>
    </nc>
  </rcc>
  <rcc rId="18881" sId="9" numFmtId="4">
    <nc r="I16">
      <v>0</v>
    </nc>
  </rcc>
  <rcc rId="18882" sId="9" numFmtId="4">
    <nc r="C16">
      <v>10212.200000000001</v>
    </nc>
  </rcc>
  <rcc rId="18883" sId="9" numFmtId="4">
    <nc r="E16">
      <v>530.20000000000005</v>
    </nc>
  </rcc>
  <rcc rId="18884" sId="9" numFmtId="4">
    <nc r="G16">
      <v>432.6</v>
    </nc>
  </rcc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85" sId="9" numFmtId="4">
    <nc r="S17">
      <v>10877.53</v>
    </nc>
  </rcc>
  <rcc rId="18886" sId="9" numFmtId="4">
    <nc r="O17">
      <v>46.3</v>
    </nc>
  </rcc>
  <rcc rId="18887" sId="9" numFmtId="4">
    <nc r="I17">
      <v>3300</v>
    </nc>
  </rcc>
  <rcc rId="18888" sId="9" numFmtId="4">
    <nc r="K17">
      <v>14686.2</v>
    </nc>
  </rcc>
  <rcc rId="18889" sId="9" numFmtId="4">
    <nc r="G17">
      <v>225.2</v>
    </nc>
  </rcc>
  <rcc rId="18890" sId="9" numFmtId="4">
    <nc r="E17">
      <v>258.60000000000002</v>
    </nc>
  </rcc>
  <rcc rId="18891" sId="9" numFmtId="4">
    <nc r="C17">
      <v>13351.1</v>
    </nc>
  </rcc>
  <rcc rId="18892" sId="9">
    <nc r="AA16" t="inlineStr">
      <is>
        <t>bewölkt</t>
      </is>
    </nc>
  </rcc>
  <rcc rId="18893" sId="9" numFmtId="34">
    <nc r="AB16">
      <v>18</v>
    </nc>
  </rcc>
  <rcc rId="18894" sId="9" numFmtId="34">
    <nc r="AB17">
      <v>18</v>
    </nc>
  </rcc>
  <rcc rId="18895" sId="9">
    <nc r="AA17" t="inlineStr">
      <is>
        <t>bewölkt</t>
      </is>
    </nc>
  </rcc>
  <rcc rId="18896" sId="9">
    <nc r="AA18" t="inlineStr">
      <is>
        <t>bewölkt</t>
      </is>
    </nc>
  </rcc>
  <rcc rId="18897" sId="9" numFmtId="34">
    <nc r="AB18">
      <v>19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22" sId="9" numFmtId="4">
    <nc r="P17">
      <v>1870</v>
    </nc>
  </rcc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23" sId="9" numFmtId="4">
    <nc r="P18">
      <v>0</v>
    </nc>
  </rcc>
  <rcc rId="18924" sId="9" numFmtId="4">
    <nc r="P19">
      <v>0</v>
    </nc>
  </rcc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925" sId="9" eol="1" ref="A47:XFD47" action="insertRow"/>
  <rcc rId="18926" sId="9" numFmtId="4">
    <oc r="P14">
      <v>6827.5</v>
    </oc>
    <nc r="P14">
      <v>7871.5</v>
    </nc>
  </rcc>
  <rcc rId="18927" sId="9">
    <oc r="P45" t="inlineStr">
      <is>
        <t xml:space="preserve">ok 8.9 JS </t>
      </is>
    </oc>
    <nc r="P45" t="inlineStr">
      <is>
        <t xml:space="preserve">ok 13.9 JS </t>
      </is>
    </nc>
  </rcc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28" sId="9" numFmtId="4">
    <nc r="W17">
      <v>0</v>
    </nc>
  </rcc>
  <rfmt sheetId="9" sqref="U18:U19">
    <dxf>
      <fill>
        <patternFill patternType="solid">
          <bgColor theme="0" tint="-4.9989318521683403E-2"/>
        </patternFill>
      </fill>
    </dxf>
  </rfmt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65" sId="9" numFmtId="4">
    <nc r="O18">
      <v>71.599999999999994</v>
    </nc>
  </rcc>
  <rcc rId="18966" sId="9" numFmtId="4">
    <nc r="I18">
      <v>3320</v>
    </nc>
  </rcc>
  <rcc rId="18967" sId="9" numFmtId="4">
    <nc r="K18">
      <v>21106.7</v>
    </nc>
  </rcc>
  <rcc rId="18968" sId="9" numFmtId="4">
    <nc r="G18">
      <v>750.1</v>
    </nc>
  </rcc>
  <rcc rId="18969" sId="9" numFmtId="4">
    <nc r="E18">
      <v>1365</v>
    </nc>
  </rcc>
  <rcc rId="18970" sId="9" numFmtId="4">
    <nc r="C18">
      <v>14199.4</v>
    </nc>
  </rcc>
  <rcc rId="18971" sId="9">
    <nc r="AA19" t="inlineStr">
      <is>
        <t>wechselhaft</t>
      </is>
    </nc>
  </rcc>
  <rcc rId="18972" sId="9" numFmtId="34">
    <nc r="AB19">
      <v>20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85" sId="9" numFmtId="4">
    <nc r="W18">
      <v>0</v>
    </nc>
  </rcc>
  <rcc rId="18986" sId="9" numFmtId="4">
    <nc r="W19">
      <v>0</v>
    </nc>
  </rcc>
  <rcc rId="18987" sId="9" numFmtId="4">
    <nc r="S18">
      <v>10402.77</v>
    </nc>
  </rcc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88" sId="9" numFmtId="4">
    <nc r="S19">
      <v>11213.73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01" sId="9">
    <nc r="AA21" t="inlineStr">
      <is>
        <t>sonnig</t>
      </is>
    </nc>
  </rcc>
  <rcc rId="19002" sId="9" numFmtId="34">
    <nc r="AB21">
      <v>24</v>
    </nc>
  </rcc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03" sId="9" numFmtId="4">
    <nc r="K19">
      <v>11185</v>
    </nc>
  </rcc>
  <rcc rId="19004" sId="9" numFmtId="4">
    <nc r="G19">
      <v>862.5</v>
    </nc>
  </rcc>
  <rcc rId="19005" sId="9" numFmtId="4">
    <nc r="E19">
      <v>3005.7</v>
    </nc>
  </rcc>
  <rcc rId="19006" sId="9" numFmtId="4">
    <nc r="C19">
      <v>13279.1</v>
    </nc>
  </rcc>
  <rcc rId="19007" sId="9" numFmtId="4">
    <nc r="I19">
      <v>0</v>
    </nc>
  </rcc>
  <rcc rId="19008" sId="9" numFmtId="4">
    <nc r="O19">
      <v>0</v>
    </nc>
  </rcc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09" sId="9" numFmtId="4">
    <nc r="P21">
      <v>4066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22" sId="9" numFmtId="4">
    <nc r="S21">
      <v>11100.16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35" sId="9" numFmtId="4">
    <nc r="O21">
      <v>577.6</v>
    </nc>
  </rcc>
  <rcc rId="19036" sId="9" numFmtId="4">
    <nc r="W21">
      <v>464.9</v>
    </nc>
  </rcc>
  <rcc rId="19037" sId="9" numFmtId="4">
    <nc r="G21">
      <v>545.9</v>
    </nc>
  </rcc>
  <rcc rId="19038" sId="9" numFmtId="4">
    <nc r="E21">
      <v>4150.1000000000004</v>
    </nc>
  </rcc>
  <rcc rId="19039" sId="9" numFmtId="4">
    <nc r="C21">
      <v>5301.5</v>
    </nc>
  </rcc>
  <rcc rId="19040" sId="9" numFmtId="4">
    <nc r="I21">
      <v>0</v>
    </nc>
  </rcc>
  <rcc rId="19041" sId="9" numFmtId="4">
    <nc r="K21">
      <v>0</v>
    </nc>
  </rcc>
  <rcc rId="19042" sId="9">
    <nc r="AA22" t="inlineStr">
      <is>
        <t>bewölkt</t>
      </is>
    </nc>
  </rcc>
  <rcc rId="19043" sId="9" numFmtId="34">
    <nc r="AB22">
      <v>18</v>
    </nc>
  </rcc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4" sId="9" numFmtId="4">
    <oc r="P21">
      <v>4066</v>
    </oc>
    <nc r="P21">
      <v>4015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57" sId="9" numFmtId="4">
    <nc r="K22">
      <v>1816.1</v>
    </nc>
  </rcc>
  <rcc rId="19058" sId="9" numFmtId="4">
    <nc r="O22">
      <v>1849</v>
    </nc>
  </rcc>
  <rcc rId="19059" sId="9" numFmtId="4">
    <nc r="G22">
      <v>238.8</v>
    </nc>
  </rcc>
  <rcc rId="19060" sId="9" numFmtId="4">
    <nc r="E22">
      <v>396.1</v>
    </nc>
  </rcc>
  <rcc rId="19061" sId="9" numFmtId="4">
    <nc r="C22">
      <v>5808.1</v>
    </nc>
  </rcc>
  <rcc rId="19062" sId="9" numFmtId="4">
    <nc r="I22">
      <v>0</v>
    </nc>
  </rcc>
  <rcc rId="19063" sId="9" numFmtId="4">
    <nc r="W22">
      <v>0</v>
    </nc>
  </rcc>
  <rcc rId="19064" sId="9" numFmtId="4">
    <nc r="S22">
      <v>11607.19</v>
    </nc>
  </rcc>
  <rcc rId="19065" sId="9">
    <oc r="U18">
      <f>SUM(C18+E18+G18+I18+M18+Q18+S18)</f>
    </oc>
    <nc r="U18">
      <f>SUM(C18+E18+G18+I18+M18+Q18+S18)</f>
    </nc>
  </rcc>
  <rcc rId="19066" sId="9">
    <nc r="U21">
      <f>SUM(C21+E21+G21+I21+M21+Q21+S21)</f>
    </nc>
  </rcc>
  <rcc rId="19067" sId="9">
    <nc r="U22">
      <f>SUM(C22+E22+G22+I22+M22+Q22+S22)</f>
    </nc>
  </rcc>
  <rcc rId="19068" sId="9">
    <nc r="U23">
      <f>SUM(C23+E23+G23+I23+M23+Q23+S23)</f>
    </nc>
  </rcc>
  <rcc rId="19069" sId="9">
    <nc r="U24">
      <f>SUM(C24+E24+G24+I24+M24+Q24+S24)</f>
    </nc>
  </rcc>
  <rcc rId="19070" sId="9">
    <nc r="U25">
      <f>SUM(C25+E25+G25+I25+M25+Q25+S25)</f>
    </nc>
  </rcc>
  <rcc rId="19071" sId="9" odxf="1" dxf="1">
    <nc r="U26">
      <f>SUM(C26+E26+G26+I26+M26+Q26+S26)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072" sId="9" odxf="1" dxf="1">
    <nc r="U27">
      <f>SUM(C27+E27+G27+I27+M27+Q27+S27)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073" sId="9">
    <nc r="U29">
      <f>SUM(C29+E29+G29+I29+M29+Q29+S29)</f>
    </nc>
  </rcc>
  <rcc rId="19074" sId="9">
    <nc r="U30">
      <f>SUM(C30+E30+G30+I30+M30+Q30+S30)</f>
    </nc>
  </rcc>
  <rcc rId="19075" sId="9">
    <nc r="U31">
      <f>SUM(C31+E31+G31+I31+M31+Q31+S31)</f>
    </nc>
  </rcc>
  <rcc rId="19076" sId="9">
    <nc r="U32">
      <f>SUM(C32+E32+G32+I32+M32+Q32+S32)</f>
    </nc>
  </rcc>
  <rcc rId="19077" sId="9">
    <nc r="U33">
      <f>SUM(C33+E33+G33+I33+M33+Q33+S33)</f>
    </nc>
  </rcc>
  <rcc rId="19078" sId="9" odxf="1" dxf="1">
    <nc r="U34">
      <f>SUM(C34+E34+G34+I34+M34+Q34+S34)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079" sId="9" odxf="1" dxf="1">
    <nc r="U35">
      <f>SUM(C35+E35+G35+I35+M35+Q35+S35)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080" sId="9">
    <nc r="U37">
      <f>SUM(C37+E37+G37+I37+M37+Q37+S37)</f>
    </nc>
  </rcc>
  <rcc rId="19081" sId="9" odxf="1" dxf="1">
    <nc r="U38">
      <f>SUM(C38+E38+G38+I38+M38+Q38+S38)</f>
    </nc>
    <odxf>
      <border outline="0">
        <top style="thin">
          <color indexed="64"/>
        </top>
      </border>
    </odxf>
    <ndxf>
      <border outline="0">
        <top/>
      </border>
    </ndxf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06" sId="9" numFmtId="4">
    <nc r="P22">
      <v>6714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19" sId="9" numFmtId="4">
    <nc r="P23">
      <v>4047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56" sId="9" numFmtId="4">
    <nc r="K23">
      <v>304</v>
    </nc>
  </rcc>
  <rcc rId="19157" sId="9" numFmtId="4">
    <nc r="O23">
      <v>939.9</v>
    </nc>
  </rcc>
  <rcc rId="19158" sId="9" numFmtId="4">
    <nc r="G23">
      <v>422.5</v>
    </nc>
  </rcc>
  <rcc rId="19159" sId="9" numFmtId="4">
    <nc r="C23">
      <v>5276.1</v>
    </nc>
  </rcc>
  <rcc rId="19160" sId="9" numFmtId="4">
    <nc r="E23">
      <v>2335.9</v>
    </nc>
  </rcc>
  <rcc rId="19161" sId="9" numFmtId="4">
    <nc r="I23">
      <v>0</v>
    </nc>
  </rcc>
  <rcc rId="19162" sId="9" numFmtId="4">
    <nc r="S23">
      <v>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75" sId="9" numFmtId="4">
    <nc r="W23">
      <v>0</v>
    </nc>
  </rcc>
  <rcc rId="19176" sId="9" numFmtId="4">
    <oc r="S23">
      <v>0</v>
    </oc>
    <nc r="S23">
      <v>9841.1299999999992</v>
    </nc>
  </rcc>
  <rcc rId="19177" sId="9">
    <nc r="AA23" t="inlineStr">
      <is>
        <t>sonnig</t>
      </is>
    </nc>
  </rcc>
  <rcc rId="19178" sId="9" numFmtId="34">
    <nc r="AB23">
      <v>20</v>
    </nc>
  </rcc>
  <rcc rId="19179" sId="9">
    <nc r="AA24" t="inlineStr">
      <is>
        <t>sonnig</t>
      </is>
    </nc>
  </rcc>
  <rcc rId="19180" sId="9" numFmtId="34">
    <nc r="AB24">
      <v>22</v>
    </nc>
  </rcc>
</revisions>
</file>

<file path=xl/revisions/revisionLog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81" sId="9">
    <nc r="W45" t="inlineStr">
      <is>
        <t>ok 17.09.2025</t>
      </is>
    </nc>
  </rcc>
  <rcc rId="19182" sId="9">
    <nc r="O45" t="inlineStr">
      <is>
        <t>ok 17.09..2025</t>
      </is>
    </nc>
  </rcc>
  <rfmt sheetId="9" sqref="O45">
    <dxf>
      <fill>
        <patternFill patternType="solid">
          <bgColor theme="1"/>
        </patternFill>
      </fill>
    </dxf>
  </rfmt>
  <rfmt sheetId="9" sqref="O45">
    <dxf>
      <fill>
        <patternFill>
          <bgColor theme="0"/>
        </patternFill>
      </fill>
    </dxf>
  </rfmt>
  <rfmt sheetId="9" sqref="O45" start="0" length="2147483647">
    <dxf>
      <font>
        <color rgb="FFFF0000"/>
      </font>
    </dxf>
  </rfmt>
  <rfmt sheetId="9" sqref="O45" start="0" length="2147483647">
    <dxf>
      <font>
        <color theme="0"/>
      </font>
    </dxf>
  </rfmt>
  <rfmt sheetId="9" sqref="O45" start="0" length="2147483647">
    <dxf>
      <font>
        <color theme="1"/>
      </font>
    </dxf>
  </rfmt>
  <rcc rId="19183" sId="9">
    <nc r="K45" t="inlineStr">
      <is>
        <t>ok 17.09.2025</t>
      </is>
    </nc>
  </rcc>
  <rcc rId="19184" sId="9">
    <nc r="I45" t="inlineStr">
      <is>
        <t>ok 17.09.2025</t>
      </is>
    </nc>
  </rcc>
  <rcc rId="19185" sId="9">
    <nc r="G45" t="inlineStr">
      <is>
        <t>ok 17.09.2025</t>
      </is>
    </nc>
  </rcc>
  <rcc rId="19186" sId="9">
    <nc r="E45" t="inlineStr">
      <is>
        <t>ok 17.09.2025</t>
      </is>
    </nc>
  </rcc>
  <rfmt sheetId="9" sqref="E45" start="0" length="2147483647">
    <dxf>
      <font>
        <color theme="1"/>
      </font>
    </dxf>
  </rfmt>
  <rcc rId="19187" sId="9" numFmtId="4">
    <oc r="C16">
      <v>10212.200000000001</v>
    </oc>
    <nc r="C16">
      <v>10213.200000000001</v>
    </nc>
  </rcc>
  <rcc rId="19188" sId="9">
    <nc r="C45" t="inlineStr">
      <is>
        <t>ok 17.09.2025</t>
      </is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01" sId="9" numFmtId="4">
    <oc r="S8">
      <v>10415.51</v>
    </oc>
    <nc r="S8">
      <v>10414.540000000001</v>
    </nc>
  </rcc>
  <rcc rId="19202" sId="9" numFmtId="4">
    <oc r="S9">
      <v>10270.85</v>
    </oc>
    <nc r="S9">
      <v>10272.81</v>
    </nc>
  </rcc>
  <rcc rId="19203" sId="9" numFmtId="4">
    <oc r="S13">
      <v>9359.65</v>
    </oc>
    <nc r="S13">
      <v>9391.4500000000007</v>
    </nc>
  </rcc>
  <rcc rId="19204" sId="9" numFmtId="4">
    <oc r="S16">
      <v>11364.38</v>
    </oc>
    <nc r="S16">
      <v>11349.38</v>
    </nc>
  </rcc>
  <rcc rId="19205" sId="9" numFmtId="4">
    <oc r="S17">
      <v>10877.53</v>
    </oc>
    <nc r="S17">
      <v>10423.94</v>
    </nc>
  </rcc>
  <rcc rId="19206" sId="9" numFmtId="4">
    <oc r="S18">
      <v>10402.77</v>
    </oc>
    <nc r="S18">
      <v>10442.790000000001</v>
    </nc>
  </rcc>
  <rcc rId="19207" sId="9" numFmtId="4">
    <oc r="S21">
      <v>11100.16</v>
    </oc>
    <nc r="S21">
      <v>11088.16</v>
    </nc>
  </rcc>
  <rcc rId="19208" sId="9" numFmtId="4">
    <oc r="S22">
      <v>11607.19</v>
    </oc>
    <nc r="S22">
      <v>11547.19</v>
    </nc>
  </rcc>
  <rcc rId="19209" sId="9" numFmtId="4">
    <oc r="S10">
      <v>14870.4</v>
    </oc>
    <nc r="S10">
      <v>14922.2</v>
    </nc>
  </rcc>
  <rcc rId="19210" sId="9">
    <nc r="S45" t="inlineStr">
      <is>
        <t>ok 17.09.2025</t>
      </is>
    </nc>
  </rcc>
  <rcc rId="19211" sId="9" numFmtId="4">
    <oc r="S19">
      <v>11213.73</v>
    </oc>
    <nc r="S19">
      <v>10926.73</v>
    </nc>
  </rcc>
</revisions>
</file>

<file path=xl/revisions/revisionLog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24" sId="9" numFmtId="4">
    <nc r="P24">
      <v>3648</v>
    </nc>
  </rcc>
  <rcc rId="19225" sId="9" numFmtId="4">
    <nc r="P25">
      <v>0</v>
    </nc>
  </rcc>
  <rcc rId="19226" sId="9" numFmtId="4">
    <nc r="P26">
      <v>0</v>
    </nc>
  </rcc>
  <rcc rId="19227" sId="9" numFmtId="4">
    <nc r="P27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40" sId="9">
    <nc r="AA25" t="inlineStr">
      <is>
        <t>sonnig</t>
      </is>
    </nc>
  </rcc>
  <rcc rId="19241" sId="9" numFmtId="34">
    <nc r="AB25">
      <v>24</v>
    </nc>
  </rcc>
  <rcc rId="19242" sId="9" numFmtId="4">
    <nc r="S24">
      <v>7937.95</v>
    </nc>
  </rcc>
  <rcc rId="19243" sId="9" numFmtId="4">
    <nc r="K24">
      <v>1841.5</v>
    </nc>
  </rcc>
  <rcc rId="19244" sId="9" numFmtId="4">
    <nc r="W24">
      <v>1215</v>
    </nc>
  </rcc>
  <rcc rId="19245" sId="9" numFmtId="4">
    <nc r="O24">
      <v>9</v>
    </nc>
  </rcc>
  <rcc rId="19246" sId="9" numFmtId="4">
    <nc r="E24">
      <v>11648.8</v>
    </nc>
  </rcc>
  <rcc rId="19247" sId="9" numFmtId="4">
    <nc r="C24">
      <v>4022.2</v>
    </nc>
  </rcc>
  <rcc rId="19248" sId="9" numFmtId="4">
    <nc r="G24">
      <v>859.5</v>
    </nc>
  </rcc>
  <rcc rId="19249" sId="9" numFmtId="4">
    <nc r="I24">
      <v>0</v>
    </nc>
  </rcc>
</revisions>
</file>

<file path=xl/revisions/revisionLog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="1" sqref="P24" start="0" length="0">
    <dxf>
      <font>
        <sz val="11"/>
        <color auto="1"/>
        <name val="DIN Offc"/>
        <family val="2"/>
        <scheme val="none"/>
      </font>
      <alignment vertical="center"/>
      <border outline="0">
        <top style="thin">
          <color indexed="64"/>
        </top>
        <bottom style="thin">
          <color indexed="64"/>
        </bottom>
      </border>
    </dxf>
  </rfmt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62" sId="9">
    <nc r="AA26" t="inlineStr">
      <is>
        <t>sonnig</t>
      </is>
    </nc>
  </rcc>
  <rcc rId="19263" sId="9" numFmtId="34">
    <nc r="AB26">
      <v>19</v>
    </nc>
  </rcc>
  <rcc rId="19264" sId="9" numFmtId="4">
    <nc r="S25">
      <v>8387.01</v>
    </nc>
  </rcc>
  <rcc rId="19265" sId="9" numFmtId="4">
    <nc r="W25">
      <v>1401</v>
    </nc>
  </rcc>
  <rcc rId="19266" sId="9" numFmtId="4">
    <nc r="E25">
      <v>16995.3</v>
    </nc>
  </rcc>
  <rcc rId="19267" sId="9" numFmtId="4">
    <nc r="G25">
      <v>1460.7</v>
    </nc>
  </rcc>
  <rcc rId="19268" sId="9" numFmtId="4">
    <nc r="C25">
      <v>4524.3999999999996</v>
    </nc>
  </rcc>
  <rcc rId="19269" sId="9" numFmtId="4">
    <nc r="I25">
      <v>3030</v>
    </nc>
  </rcc>
  <rcc rId="19270" sId="9" numFmtId="4">
    <nc r="K25">
      <v>6705.4</v>
    </nc>
  </rcc>
</revisions>
</file>

<file path=xl/revisions/revisionLog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71" sId="9" numFmtId="4">
    <nc r="O25">
      <v>0</v>
    </nc>
  </rcc>
</revisions>
</file>

<file path=xl/revisions/revisionLog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72" sId="9" numFmtId="4">
    <nc r="S26">
      <v>12671.12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85" sId="9" numFmtId="4">
    <nc r="W26">
      <v>3244.3</v>
    </nc>
  </rcc>
  <rcc rId="19286" sId="9" numFmtId="4">
    <nc r="E26">
      <v>20059.3</v>
    </nc>
  </rcc>
  <rcc rId="19287" sId="9" numFmtId="4">
    <nc r="I26">
      <v>3825</v>
    </nc>
  </rcc>
  <rcc rId="19288" sId="9" numFmtId="4">
    <nc r="C26">
      <v>4510.7</v>
    </nc>
  </rcc>
  <rcc rId="19289" sId="9" numFmtId="4">
    <nc r="G26">
      <v>1496.9</v>
    </nc>
  </rcc>
  <rcc rId="19290" sId="9" numFmtId="4">
    <nc r="K26">
      <v>14751.7</v>
    </nc>
  </rcc>
</revisions>
</file>

<file path=xl/revisions/revisionLog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91" sId="9" numFmtId="4">
    <nc r="O26">
      <v>0</v>
    </nc>
  </rcc>
</revisions>
</file>

<file path=xl/revisions/revisionLog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92" sId="9">
    <nc r="AA27" t="inlineStr">
      <is>
        <t>Regen</t>
      </is>
    </nc>
  </rcc>
  <rcc rId="19293" sId="9" numFmtId="34">
    <nc r="AB27">
      <v>22</v>
    </nc>
  </rcc>
</revisions>
</file>

<file path=xl/revisions/revisionLog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94" sId="9">
    <oc r="AA27" t="inlineStr">
      <is>
        <t>Regen</t>
      </is>
    </oc>
    <nc r="AA27" t="inlineStr">
      <is>
        <t>VM Sonne/ NM Regen</t>
      </is>
    </nc>
  </rcc>
</revisions>
</file>

<file path=xl/revisions/revisionLog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95" sId="9">
    <nc r="AA29" t="inlineStr">
      <is>
        <t>Regen</t>
      </is>
    </nc>
  </rcc>
  <rcc rId="19296" sId="9" numFmtId="34">
    <nc r="AB29">
      <v>13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09" sId="9" numFmtId="34">
    <oc r="AB26">
      <v>19</v>
    </oc>
    <nc r="AB26">
      <v>29</v>
    </nc>
  </rcc>
</revisions>
</file>

<file path=xl/revisions/revisionLog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10" sId="9" numFmtId="34">
    <oc r="AB27">
      <v>22</v>
    </oc>
    <nc r="AB27">
      <v>24</v>
    </nc>
  </rcc>
</revisions>
</file>

<file path=xl/revisions/revisionLog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11" sId="9" numFmtId="4">
    <nc r="K27">
      <v>1797</v>
    </nc>
  </rcc>
  <rcc rId="19312" sId="9" numFmtId="4">
    <nc r="W27">
      <v>2150.5</v>
    </nc>
  </rcc>
  <rcc rId="19313" sId="9" numFmtId="4">
    <nc r="O27">
      <v>1047.5999999999999</v>
    </nc>
  </rcc>
  <rcc rId="19314" sId="9" numFmtId="4">
    <nc r="G27">
      <v>714</v>
    </nc>
  </rcc>
  <rcc rId="19315" sId="9" numFmtId="4">
    <nc r="C27">
      <v>9279.2999999999993</v>
    </nc>
  </rcc>
  <rcc rId="19316" sId="9" numFmtId="4">
    <nc r="E27">
      <v>10339.200000000001</v>
    </nc>
  </rcc>
</revisions>
</file>

<file path=xl/revisions/revisionLog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17" sId="9" numFmtId="4">
    <nc r="S27">
      <v>9691.0300000000007</v>
    </nc>
  </rcc>
</revisions>
</file>

<file path=xl/revisions/revisionLog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18" sId="9" numFmtId="4">
    <nc r="W29">
      <v>0</v>
    </nc>
  </rcc>
  <rcc rId="19319" sId="9" numFmtId="4">
    <nc r="W30">
      <v>0</v>
    </nc>
  </rcc>
  <rcc rId="19320" sId="9" numFmtId="4">
    <nc r="W31">
      <v>0</v>
    </nc>
  </rcc>
  <rcc rId="19321" sId="9" numFmtId="4">
    <nc r="W32">
      <v>0</v>
    </nc>
  </rcc>
  <rcc rId="19322" sId="9" numFmtId="4">
    <nc r="W33">
      <v>0</v>
    </nc>
  </rcc>
  <rcc rId="19323" sId="9" numFmtId="4">
    <nc r="W34">
      <v>0</v>
    </nc>
  </rcc>
  <rcc rId="19324" sId="9" numFmtId="4">
    <nc r="W35">
      <v>0</v>
    </nc>
  </rcc>
</revisions>
</file>

<file path=xl/revisions/revisionLog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25" sId="9" numFmtId="4">
    <nc r="P29">
      <v>4535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38" sId="9" numFmtId="4">
    <nc r="O29">
      <v>586.1</v>
    </nc>
  </rcc>
  <rcc rId="19339" sId="9" numFmtId="4">
    <nc r="G29">
      <v>23.2</v>
    </nc>
  </rcc>
  <rcc rId="19340" sId="9" numFmtId="4">
    <nc r="E29">
      <v>10.6</v>
    </nc>
  </rcc>
  <rcc rId="19341" sId="9" numFmtId="4">
    <nc r="C29">
      <v>7481</v>
    </nc>
  </rcc>
  <rcc rId="19342" sId="9" numFmtId="4">
    <nc r="I29">
      <v>0</v>
    </nc>
  </rcc>
  <rcc rId="19343" sId="9" numFmtId="4">
    <nc r="K29">
      <v>0</v>
    </nc>
  </rcc>
  <rcc rId="19344" sId="9" numFmtId="4">
    <nc r="S29">
      <v>7274.95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57" sId="9">
    <nc r="AA30" t="inlineStr">
      <is>
        <t>regen</t>
      </is>
    </nc>
  </rcc>
  <rcc rId="19358" sId="9" numFmtId="34">
    <nc r="AB30">
      <v>14</v>
    </nc>
  </rcc>
</revisions>
</file>

<file path=xl/revisions/revisionLog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71" sId="9" numFmtId="4">
    <nc r="P30">
      <v>7669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84" sId="9">
    <oc r="P40">
      <f>SUM(P12+P20+P28+P36+P39)</f>
    </oc>
    <nc r="P40">
      <f>SUM(P12+P20+P28+P36+P39)</f>
    </nc>
  </rcc>
  <rcc rId="19385" sId="9">
    <oc r="Q40">
      <f>SUM(Q12+Q20+Q28+Q36+Q39)</f>
    </oc>
    <nc r="Q40">
      <f>SUM(Q12+Q20+Q28+Q36+Q39)</f>
    </nc>
  </rcc>
  <rcc rId="19386" sId="9">
    <oc r="P45" t="inlineStr">
      <is>
        <t xml:space="preserve">ok 13.9 JS </t>
      </is>
    </oc>
    <nc r="P45" t="inlineStr">
      <is>
        <t xml:space="preserve">ok 23.9 JS </t>
      </is>
    </nc>
  </rcc>
</revisions>
</file>

<file path=xl/revisions/revisionLog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87" sId="9" numFmtId="4">
    <nc r="K30">
      <v>585.29999999999995</v>
    </nc>
  </rcc>
  <rcc rId="19388" sId="9" numFmtId="4">
    <nc r="O30">
      <v>455.2</v>
    </nc>
  </rcc>
  <rcc rId="19389" sId="9" numFmtId="4">
    <nc r="I30">
      <v>0</v>
    </nc>
  </rcc>
  <rcc rId="19390" sId="9" numFmtId="4">
    <nc r="I31">
      <v>0</v>
    </nc>
  </rcc>
  <rcc rId="19391" sId="9" numFmtId="4">
    <nc r="I32">
      <v>0</v>
    </nc>
  </rcc>
  <rcc rId="19392" sId="9" numFmtId="4">
    <nc r="C30">
      <v>7277.5</v>
    </nc>
  </rcc>
  <rcc rId="19393" sId="9" numFmtId="4">
    <nc r="E30">
      <v>0</v>
    </nc>
  </rcc>
  <rcc rId="19394" sId="9" numFmtId="4">
    <nc r="G30">
      <v>20.8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07" sId="9" numFmtId="4">
    <nc r="S30">
      <v>82022.91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20" sId="9" numFmtId="4">
    <nc r="P31">
      <v>7935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33" sId="9" numFmtId="4">
    <nc r="O31">
      <v>1100</v>
    </nc>
  </rcc>
  <rcc rId="19434" sId="9" numFmtId="4">
    <nc r="C31">
      <v>10004.200000000001</v>
    </nc>
  </rcc>
  <rcc rId="19435" sId="9" numFmtId="4">
    <nc r="E31">
      <v>0</v>
    </nc>
  </rcc>
  <rcc rId="19436" sId="9" numFmtId="4">
    <nc r="G31">
      <v>0</v>
    </nc>
  </rcc>
  <rcc rId="19437" sId="9" numFmtId="4">
    <nc r="K31">
      <v>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50" sId="9" numFmtId="4">
    <oc r="S30">
      <v>82022.91</v>
    </oc>
    <nc r="S30">
      <v>8200.91</v>
    </nc>
  </rcc>
  <rcc rId="19451" sId="9" numFmtId="4">
    <nc r="S31">
      <v>8407.8799999999992</v>
    </nc>
  </rcc>
</revisions>
</file>

<file path=xl/revisions/revisionLog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52" sId="9">
    <nc r="AA31" t="inlineStr">
      <is>
        <t>wechselhaft</t>
      </is>
    </nc>
  </rcc>
  <rcc rId="19453" sId="9" numFmtId="34">
    <nc r="AB31">
      <v>14</v>
    </nc>
  </rcc>
  <rcc rId="19454" sId="9">
    <nc r="AA32" t="inlineStr">
      <is>
        <t>wechselhaft</t>
      </is>
    </nc>
  </rcc>
  <rcc rId="19455" sId="9" numFmtId="34">
    <nc r="AB32">
      <v>15</v>
    </nc>
  </rcc>
</revisions>
</file>

<file path=xl/revisions/revisionLog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68" sId="9" numFmtId="4">
    <nc r="P32">
      <v>5816</v>
    </nc>
  </rcc>
  <rcc rId="19469" sId="9" numFmtId="4">
    <oc r="P31">
      <v>7935</v>
    </oc>
    <nc r="P31">
      <v>7895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82" sId="9" numFmtId="4">
    <nc r="S32">
      <v>5915.63</v>
    </nc>
  </rcc>
  <rcc rId="19483" sId="9" numFmtId="4">
    <nc r="O32">
      <v>881.2</v>
    </nc>
  </rcc>
  <rcc rId="19484" sId="9" numFmtId="4">
    <nc r="K32">
      <v>1926.6</v>
    </nc>
  </rcc>
  <rcc rId="19485" sId="9" numFmtId="4">
    <nc r="G32">
      <v>32.5</v>
    </nc>
  </rcc>
  <rcc rId="19486" sId="9" numFmtId="4">
    <nc r="E32">
      <v>9.4</v>
    </nc>
  </rcc>
  <rcc rId="19487" sId="9" numFmtId="4">
    <nc r="C32">
      <v>7014.09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12" sId="9">
    <nc r="AA33" t="inlineStr">
      <is>
        <t>wechselhaft</t>
      </is>
    </nc>
  </rcc>
  <rcc rId="19513" sId="9" numFmtId="34">
    <nc r="AB33">
      <v>15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26" sId="9" numFmtId="4">
    <oc r="C26">
      <v>4510.7</v>
    </oc>
    <nc r="C26">
      <v>4534.2</v>
    </nc>
  </rcc>
  <rcc rId="19527" sId="9">
    <oc r="O45" t="inlineStr">
      <is>
        <t>ok 17.09..2025</t>
      </is>
    </oc>
    <nc r="O45" t="inlineStr">
      <is>
        <t>ok 25.09.2025</t>
      </is>
    </nc>
  </rcc>
  <rcc rId="19528" sId="9">
    <oc r="W45" t="inlineStr">
      <is>
        <t>ok 17.09.2025</t>
      </is>
    </oc>
    <nc r="W45" t="inlineStr">
      <is>
        <t>ok 25.09.2025</t>
      </is>
    </nc>
  </rcc>
  <rcc rId="19529" sId="9">
    <oc r="I45" t="inlineStr">
      <is>
        <t>ok 17.09.2025</t>
      </is>
    </oc>
    <nc r="I45" t="inlineStr">
      <is>
        <t>ok 25.09.2025</t>
      </is>
    </nc>
  </rcc>
  <rcc rId="19530" sId="9">
    <oc r="K45" t="inlineStr">
      <is>
        <t>ok 17.09.2025</t>
      </is>
    </oc>
    <nc r="K45" t="inlineStr">
      <is>
        <t>ok 25.09.2025</t>
      </is>
    </nc>
  </rcc>
  <rcc rId="19531" sId="9">
    <oc r="G45" t="inlineStr">
      <is>
        <t>ok 17.09.2025</t>
      </is>
    </oc>
    <nc r="G45" t="inlineStr">
      <is>
        <t>ok 25.09.2025</t>
      </is>
    </nc>
  </rcc>
  <rcc rId="19532" sId="9">
    <oc r="E45" t="inlineStr">
      <is>
        <t>ok 17.09.2025</t>
      </is>
    </oc>
    <nc r="E45" t="inlineStr">
      <is>
        <t>ok 25.09.2025</t>
      </is>
    </nc>
  </rcc>
  <rcc rId="19533" sId="9">
    <oc r="C45" t="inlineStr">
      <is>
        <t>ok 17.09.2025</t>
      </is>
    </oc>
    <nc r="C45" t="inlineStr">
      <is>
        <t>ok 25.09.2025</t>
      </is>
    </nc>
  </rcc>
  <rcc rId="19534" sId="9">
    <nc r="S51">
      <v>1904.13</v>
    </nc>
  </rcc>
  <rcc rId="19535" sId="9" numFmtId="4">
    <oc r="S25">
      <v>8387.01</v>
    </oc>
    <nc r="S25">
      <v>8283.01</v>
    </nc>
  </rcc>
  <rcc rId="19536" sId="9" numFmtId="4">
    <oc r="S26">
      <v>12671.12</v>
    </oc>
    <nc r="S26">
      <v>12617.14</v>
    </nc>
  </rcc>
  <rcc rId="19537" sId="9" numFmtId="4">
    <oc r="S29">
      <v>7274.95</v>
    </oc>
    <nc r="S29">
      <v>7275</v>
    </nc>
  </rcc>
  <rcc rId="19538" sId="9">
    <oc r="S45" t="inlineStr">
      <is>
        <t>ok 17.09.2025</t>
      </is>
    </oc>
    <nc r="S45" t="inlineStr">
      <is>
        <t>ok 25.09.2025</t>
      </is>
    </nc>
  </rcc>
  <rcc rId="19539" sId="9" numFmtId="4">
    <nc r="W37">
      <v>0</v>
    </nc>
  </rcc>
  <rcc rId="19540" sId="9" numFmtId="4">
    <nc r="W38">
      <v>0</v>
    </nc>
  </rcc>
</revisions>
</file>

<file path=xl/revisions/revisionLog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41" sId="9" numFmtId="4">
    <oc r="Q33">
      <f>O33+P33</f>
    </oc>
    <nc r="Q33">
      <v>1282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54" sId="9" numFmtId="4">
    <oc r="Q33">
      <v>1282</v>
    </oc>
    <nc r="Q33"/>
  </rcc>
  <rcc rId="19555" sId="9" numFmtId="4">
    <nc r="P33">
      <v>1282</v>
    </nc>
  </rcc>
</revisions>
</file>

<file path=xl/revisions/revisionLog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56" sId="9" numFmtId="4">
    <nc r="O33">
      <v>530.1</v>
    </nc>
  </rcc>
  <rcc rId="19557" sId="9">
    <nc r="Q33">
      <f>O33+P33</f>
    </nc>
  </rcc>
  <rcc rId="19558" sId="9" numFmtId="4">
    <nc r="S33">
      <v>7716.9</v>
    </nc>
  </rcc>
  <rcc rId="19559" sId="9" numFmtId="4">
    <nc r="I33">
      <v>2585</v>
    </nc>
  </rcc>
  <rcc rId="19560" sId="9" numFmtId="4">
    <nc r="K33">
      <v>10432.9</v>
    </nc>
  </rcc>
  <rcc rId="19561" sId="9" numFmtId="4">
    <nc r="C33">
      <v>12710.5</v>
    </nc>
  </rcc>
  <rcc rId="19562" sId="9" numFmtId="4">
    <nc r="G33">
      <v>0</v>
    </nc>
  </rcc>
  <rcc rId="19563" sId="9" numFmtId="4">
    <nc r="E33">
      <v>78.900000000000006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76" sId="9" numFmtId="4">
    <nc r="O34">
      <v>561.20000000000005</v>
    </nc>
  </rcc>
  <rcc rId="19577" sId="9" numFmtId="4">
    <nc r="K34">
      <v>19066.5</v>
    </nc>
  </rcc>
  <rcc rId="19578" sId="9" numFmtId="4">
    <nc r="I34">
      <v>0</v>
    </nc>
  </rcc>
  <rcc rId="19579" sId="9" numFmtId="4">
    <nc r="I35">
      <v>0</v>
    </nc>
  </rcc>
  <rcc rId="19580" sId="9" numFmtId="4">
    <nc r="G34">
      <v>57.6</v>
    </nc>
  </rcc>
  <rcc rId="19581" sId="9" numFmtId="4">
    <nc r="C34">
      <v>13048.4</v>
    </nc>
  </rcc>
  <rcc rId="19582" sId="9" numFmtId="4">
    <nc r="E34">
      <v>68.3</v>
    </nc>
  </rcc>
  <rcc rId="19583" sId="9" numFmtId="4">
    <nc r="S34">
      <v>11490.89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96" sId="9">
    <nc r="AA34" t="inlineStr">
      <is>
        <t>wechselhaft</t>
      </is>
    </nc>
  </rcc>
  <rcc rId="19597" sId="9">
    <nc r="AA35" t="inlineStr">
      <is>
        <t>wechselhaft</t>
      </is>
    </nc>
  </rcc>
  <rcc rId="19598" sId="9" numFmtId="34">
    <nc r="AB34">
      <v>15</v>
    </nc>
  </rcc>
  <rcc rId="19599" sId="9" numFmtId="34">
    <nc r="AB35">
      <v>15</v>
    </nc>
  </rcc>
</revisions>
</file>

<file path=xl/revisions/revisionLog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00" sId="9" numFmtId="4">
    <nc r="P34">
      <v>574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13" sId="9" numFmtId="4">
    <nc r="S35">
      <v>3863.3</v>
    </nc>
  </rcc>
  <rcc rId="19614" sId="9" numFmtId="4">
    <nc r="K35">
      <v>6964</v>
    </nc>
  </rcc>
  <rcc rId="19615" sId="9" numFmtId="4">
    <nc r="O35">
      <v>230.2</v>
    </nc>
  </rcc>
  <rcc rId="19616" sId="9" numFmtId="4">
    <nc r="C35">
      <v>10664</v>
    </nc>
  </rcc>
  <rcc rId="19617" sId="9" numFmtId="4">
    <nc r="E35">
      <v>1015.2</v>
    </nc>
  </rcc>
  <rcc rId="19618" sId="9" numFmtId="4">
    <nc r="G35">
      <v>335.7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31" sId="9">
    <nc r="AA37" t="inlineStr">
      <is>
        <t>stark bewölkt</t>
      </is>
    </nc>
  </rcc>
  <rcc rId="19632" sId="9" numFmtId="34">
    <nc r="AB37">
      <v>16</v>
    </nc>
  </rcc>
</revisions>
</file>

<file path=xl/revisions/revisionLog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33" sId="9" numFmtId="4">
    <nc r="P35">
      <v>0</v>
    </nc>
  </rcc>
  <rcc rId="19634" sId="9" numFmtId="4">
    <nc r="P37">
      <v>2589</v>
    </nc>
  </rcc>
</revisions>
</file>

<file path=xl/revisions/revisionLog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35" sId="9" numFmtId="4">
    <nc r="O37">
      <v>352</v>
    </nc>
  </rcc>
  <rcc rId="19636" sId="9" numFmtId="4">
    <nc r="G37">
      <v>370</v>
    </nc>
  </rcc>
  <rcc rId="19637" sId="9" numFmtId="4">
    <nc r="E37">
      <v>649.6</v>
    </nc>
  </rcc>
  <rcc rId="19638" sId="9" numFmtId="4">
    <nc r="C37">
      <v>5992.4</v>
    </nc>
  </rcc>
  <rcc rId="19639" sId="9" numFmtId="4">
    <nc r="I37">
      <v>0</v>
    </nc>
  </rcc>
  <rcc rId="19640" sId="9">
    <nc r="AA38" t="inlineStr">
      <is>
        <t>bewölkt</t>
      </is>
    </nc>
  </rcc>
  <rcc rId="19641" sId="9" numFmtId="34">
    <nc r="AB38">
      <v>17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54" sId="9" numFmtId="4">
    <nc r="S37">
      <v>5311.61</v>
    </nc>
  </rcc>
</revisions>
</file>

<file path=xl/revisions/revisionLog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55" sId="9" numFmtId="4">
    <nc r="K38">
      <v>2179</v>
    </nc>
  </rcc>
  <rcc rId="19656" sId="9" numFmtId="4">
    <nc r="O38">
      <v>246.8</v>
    </nc>
  </rcc>
  <rcc rId="19657" sId="9" numFmtId="4">
    <nc r="I38">
      <v>0</v>
    </nc>
  </rcc>
  <rcc rId="19658" sId="9" numFmtId="4">
    <nc r="G38">
      <v>168.1</v>
    </nc>
  </rcc>
  <rcc rId="19659" sId="9" numFmtId="4">
    <nc r="E38">
      <v>107.3</v>
    </nc>
  </rcc>
  <rcc rId="19660" sId="9" numFmtId="4">
    <nc r="C38">
      <v>7339.9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73" sId="9">
    <nc r="AF38">
      <f>C38+E38+G38+I38+K38+O38+W38</f>
    </nc>
  </rcc>
  <rcc rId="19674" sId="9" numFmtId="4">
    <nc r="S38">
      <v>5110.2</v>
    </nc>
  </rcc>
  <rcc rId="19675" sId="9">
    <oc r="O45" t="inlineStr">
      <is>
        <t>ok 25.09.2025</t>
      </is>
    </oc>
    <nc r="O45"/>
  </rcc>
  <rfmt sheetId="9" sqref="O45">
    <dxf>
      <fill>
        <patternFill>
          <bgColor rgb="FF92D050"/>
        </patternFill>
      </fill>
    </dxf>
  </rfmt>
  <rcc rId="19676" sId="9">
    <oc r="I45" t="inlineStr">
      <is>
        <t>ok 25.09.2025</t>
      </is>
    </oc>
    <nc r="I45"/>
  </rcc>
  <rfmt sheetId="9" sqref="I45">
    <dxf>
      <fill>
        <patternFill patternType="solid">
          <bgColor rgb="FF92D050"/>
        </patternFill>
      </fill>
    </dxf>
  </rfmt>
  <rcc rId="19677" sId="9">
    <oc r="K45" t="inlineStr">
      <is>
        <t>ok 25.09.2025</t>
      </is>
    </oc>
    <nc r="K45"/>
  </rcc>
  <rfmt sheetId="9" sqref="K45">
    <dxf>
      <fill>
        <patternFill patternType="solid">
          <bgColor rgb="FF92D050"/>
        </patternFill>
      </fill>
    </dxf>
  </rfmt>
  <rcc rId="19678" sId="9">
    <oc r="W45" t="inlineStr">
      <is>
        <t>ok 25.09.2025</t>
      </is>
    </oc>
    <nc r="W45"/>
  </rcc>
  <rfmt sheetId="9" sqref="W45">
    <dxf>
      <fill>
        <patternFill patternType="solid">
          <bgColor rgb="FF92D050"/>
        </patternFill>
      </fill>
    </dxf>
  </rfmt>
  <rcc rId="19679" sId="9">
    <oc r="G45" t="inlineStr">
      <is>
        <t>ok 25.09.2025</t>
      </is>
    </oc>
    <nc r="G45"/>
  </rcc>
  <rfmt sheetId="9" sqref="G45">
    <dxf>
      <fill>
        <patternFill patternType="solid">
          <bgColor rgb="FF92D050"/>
        </patternFill>
      </fill>
    </dxf>
  </rfmt>
  <rcc rId="19680" sId="9">
    <oc r="E45" t="inlineStr">
      <is>
        <t>ok 25.09.2025</t>
      </is>
    </oc>
    <nc r="E45"/>
  </rcc>
  <rfmt sheetId="9" sqref="E45">
    <dxf>
      <fill>
        <patternFill patternType="solid">
          <bgColor rgb="FF92D050"/>
        </patternFill>
      </fill>
    </dxf>
  </rfmt>
  <rcc rId="19681" sId="9">
    <oc r="A33">
      <f>SUM(A32+1)</f>
    </oc>
    <nc r="A33">
      <f>SUM(A32+1)</f>
    </nc>
  </rcc>
  <rcc rId="19682" sId="9" numFmtId="4">
    <oc r="C33">
      <v>12710.5</v>
    </oc>
    <nc r="C33">
      <v>12759.5</v>
    </nc>
  </rcc>
  <rcc rId="19683" sId="9">
    <oc r="AF39">
      <f>SUM(AF5:AF37)</f>
    </oc>
    <nc r="AF39">
      <f>SUM(AF5:AF38)</f>
    </nc>
  </rcc>
  <rfmt sheetId="9" sqref="AF45">
    <dxf>
      <fill>
        <patternFill patternType="solid">
          <bgColor rgb="FF92D050"/>
        </patternFill>
      </fill>
    </dxf>
  </rfmt>
  <rcc rId="19684" sId="9">
    <oc r="C45" t="inlineStr">
      <is>
        <t>ok 25.09.2025</t>
      </is>
    </oc>
    <nc r="C45"/>
  </rcc>
  <rfmt sheetId="9" sqref="C45">
    <dxf>
      <fill>
        <patternFill patternType="solid">
          <bgColor rgb="FF92D050"/>
        </patternFill>
      </fill>
    </dxf>
  </rfmt>
</revisions>
</file>

<file path=xl/revisions/revisionLog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85" sId="9" numFmtId="4">
    <oc r="S34">
      <v>11490.89</v>
    </oc>
    <nc r="S34">
      <v>11491</v>
    </nc>
  </rcc>
  <rcc rId="19686" sId="9" numFmtId="4">
    <oc r="S33">
      <v>7716.9</v>
    </oc>
    <nc r="S33">
      <v>7716.91</v>
    </nc>
  </rcc>
  <rcc rId="19687" sId="9" numFmtId="4">
    <oc r="S38">
      <v>5110.2</v>
    </oc>
    <nc r="S38">
      <v>5110.22</v>
    </nc>
  </rcc>
  <rcc rId="19688" sId="9">
    <oc r="S45" t="inlineStr">
      <is>
        <t>ok 25.09.2025</t>
      </is>
    </oc>
    <nc r="S45"/>
  </rcc>
  <rfmt sheetId="9" sqref="S45">
    <dxf>
      <fill>
        <patternFill patternType="solid">
          <bgColor rgb="FF92D050"/>
        </patternFill>
      </fill>
    </dxf>
  </rfmt>
</revisions>
</file>

<file path=xl/revisions/revisionLog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01" sId="9" numFmtId="4">
    <nc r="P38">
      <v>2655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14" sId="9">
    <oc r="P45" t="inlineStr">
      <is>
        <t xml:space="preserve">ok 23.9 JS </t>
      </is>
    </oc>
    <nc r="P45"/>
  </rcc>
</revisions>
</file>

<file path=xl/revisions/revisionLog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15" sId="10" numFmtId="4">
    <nc r="P5">
      <v>2588.5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40" sId="10" numFmtId="4">
    <nc r="O5">
      <v>6</v>
    </nc>
  </rcc>
  <rcc rId="19741" sId="10" numFmtId="4">
    <nc r="G5">
      <v>109.5</v>
    </nc>
  </rcc>
  <rcc rId="19742" sId="10" numFmtId="4">
    <nc r="E5">
      <v>252.7</v>
    </nc>
  </rcc>
  <rcc rId="19743" sId="10" numFmtId="4">
    <nc r="C5">
      <v>7068.5</v>
    </nc>
  </rcc>
  <rcc rId="19744" sId="10" numFmtId="4">
    <nc r="I5">
      <v>0</v>
    </nc>
  </rcc>
  <rcc rId="19745" sId="10" numFmtId="4">
    <nc r="K5">
      <v>0</v>
    </nc>
  </rcc>
  <rcc rId="19746" sId="10" numFmtId="4">
    <nc r="S5">
      <v>5817.44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59" sId="10" numFmtId="4">
    <nc r="S6">
      <v>4678.41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72" sId="10">
    <nc r="AA5" t="inlineStr">
      <is>
        <t>NA Sonnig</t>
      </is>
    </nc>
  </rcc>
  <rcc rId="19773" sId="10" numFmtId="34">
    <nc r="AB5">
      <v>13</v>
    </nc>
  </rcc>
  <rcc rId="19774" sId="10" numFmtId="34">
    <nc r="AB6">
      <v>12</v>
    </nc>
  </rcc>
  <rcc rId="19775" sId="10">
    <nc r="AA6" t="inlineStr">
      <is>
        <t>Bewölkt</t>
      </is>
    </nc>
  </rcc>
</revisions>
</file>

<file path=xl/revisions/revisionLog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76" sId="10" numFmtId="4">
    <nc r="K6">
      <v>2061</v>
    </nc>
  </rcc>
  <rcc rId="19777" sId="10" numFmtId="4">
    <nc r="O6">
      <v>1572.5</v>
    </nc>
  </rcc>
  <rcc rId="19778" sId="10" numFmtId="4">
    <nc r="G6">
      <v>297.60000000000002</v>
    </nc>
  </rcc>
  <rcc rId="19779" sId="10" numFmtId="4">
    <nc r="E6">
      <v>371.3</v>
    </nc>
  </rcc>
  <rcc rId="19780" sId="10" numFmtId="4">
    <nc r="C6">
      <v>8741.6</v>
    </nc>
  </rcc>
  <rcc rId="19781" sId="10" numFmtId="4">
    <nc r="I6">
      <v>0</v>
    </nc>
  </rcc>
</revisions>
</file>

<file path=xl/revisions/revisionLog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82" sId="10" numFmtId="4">
    <nc r="S7">
      <v>7061.63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95" sId="10" numFmtId="4">
    <nc r="G7">
      <v>99.2</v>
    </nc>
  </rcc>
  <rcc rId="19796" sId="10" numFmtId="4">
    <nc r="I7">
      <v>0</v>
    </nc>
  </rcc>
  <rcc rId="19797" sId="10" numFmtId="4">
    <nc r="K7">
      <v>0</v>
    </nc>
  </rcc>
  <rcc rId="19798" sId="10" numFmtId="4">
    <nc r="O7">
      <v>0</v>
    </nc>
  </rcc>
  <rcc rId="19799" sId="10" numFmtId="4">
    <nc r="C7">
      <v>10687.1</v>
    </nc>
  </rcc>
  <rcc rId="19800" sId="10" numFmtId="4">
    <nc r="E7">
      <v>0</v>
    </nc>
  </rcc>
  <rcc rId="19801" sId="10" numFmtId="34">
    <nc r="AB7">
      <v>19</v>
    </nc>
  </rcc>
  <rcc rId="19802" sId="10">
    <nc r="AA7" t="inlineStr">
      <is>
        <t>bewölkt, regen</t>
      </is>
    </nc>
  </rcc>
</revisions>
</file>

<file path=xl/revisions/revisionLog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03" sId="10" numFmtId="4">
    <nc r="S8">
      <v>8976.24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16" sId="10" numFmtId="4">
    <nc r="K8">
      <v>20081.599999999999</v>
    </nc>
  </rcc>
  <rcc rId="19817" sId="10" numFmtId="4">
    <nc r="I8">
      <v>2852</v>
    </nc>
  </rcc>
  <rcc rId="19818" sId="10" numFmtId="4">
    <nc r="G8">
      <v>526.6</v>
    </nc>
  </rcc>
  <rcc rId="19819" sId="10" numFmtId="4">
    <nc r="E8">
      <v>1040.9000000000001</v>
    </nc>
  </rcc>
  <rcc rId="19820" sId="10" numFmtId="4">
    <nc r="C8">
      <v>15753.1</v>
    </nc>
  </rcc>
  <rcc rId="19821" sId="10" numFmtId="4">
    <nc r="O8">
      <v>0</v>
    </nc>
  </rcc>
  <rcc rId="19822" sId="10">
    <nc r="AA8" t="inlineStr">
      <is>
        <t>sonnig, windig</t>
      </is>
    </nc>
  </rcc>
  <rcc rId="19823" sId="10" numFmtId="34">
    <nc r="AB8">
      <v>18</v>
    </nc>
  </rcc>
</revisions>
</file>

<file path=xl/revisions/revisionLog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24" sId="10" numFmtId="4">
    <nc r="P9">
      <v>6534</v>
    </nc>
  </rcc>
  <rcc rId="19825" sId="10" numFmtId="4">
    <nc r="P8">
      <v>620</v>
    </nc>
  </rcc>
  <rcc rId="19826" sId="10" numFmtId="4">
    <nc r="P7">
      <v>0</v>
    </nc>
  </rcc>
  <rcc rId="19827" sId="10" numFmtId="4">
    <nc r="P6">
      <v>335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40" sId="10" numFmtId="4">
    <nc r="S9">
      <v>7489.03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53" sId="10" numFmtId="4">
    <nc r="I9">
      <v>0</v>
    </nc>
  </rcc>
  <rcc rId="19854" sId="10" numFmtId="4">
    <nc r="K9">
      <v>674</v>
    </nc>
  </rcc>
  <rcc rId="19855" sId="10" numFmtId="4">
    <nc r="O9">
      <v>800.8</v>
    </nc>
  </rcc>
  <rcc rId="19856" sId="10" numFmtId="4">
    <nc r="C9">
      <v>12585.5</v>
    </nc>
  </rcc>
  <rcc rId="19857" sId="10" numFmtId="4">
    <nc r="E9">
      <v>0</v>
    </nc>
  </rcc>
  <rcc rId="19858" sId="10" numFmtId="4">
    <nc r="G9">
      <v>13.3</v>
    </nc>
  </rcc>
</revisions>
</file>

<file path=xl/revisions/revisionLog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83" sId="10" numFmtId="4">
    <nc r="P11">
      <v>7374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6" sId="10" numFmtId="4">
    <nc r="S11">
      <v>7575.44</v>
    </nc>
  </rcc>
  <rcc rId="19897" sId="10" numFmtId="4">
    <nc r="J11">
      <v>0</v>
    </nc>
  </rcc>
  <rcc rId="19898" sId="10" numFmtId="4">
    <nc r="J12">
      <v>0</v>
    </nc>
  </rcc>
  <rcc rId="19899" sId="10" numFmtId="4">
    <nc r="J13">
      <v>0</v>
    </nc>
  </rcc>
  <rcc rId="19900" sId="10" numFmtId="4">
    <nc r="J14">
      <v>0</v>
    </nc>
  </rcc>
  <rcc rId="19901" sId="10" numFmtId="4">
    <nc r="J15">
      <v>0</v>
    </nc>
  </rcc>
  <rcc rId="19902" sId="10" numFmtId="4">
    <nc r="J16">
      <v>0</v>
    </nc>
  </rcc>
  <rcc rId="19903" sId="10" numFmtId="4">
    <nc r="J17">
      <v>0</v>
    </nc>
  </rcc>
  <rcc rId="19904" sId="10" numFmtId="4">
    <nc r="J19">
      <v>0</v>
    </nc>
  </rcc>
  <rcc rId="19905" sId="10" numFmtId="4">
    <nc r="J20">
      <v>0</v>
    </nc>
  </rcc>
  <rcc rId="19906" sId="10" numFmtId="4">
    <nc r="J21">
      <v>0</v>
    </nc>
  </rcc>
  <rcc rId="19907" sId="10" numFmtId="4">
    <nc r="J22">
      <v>0</v>
    </nc>
  </rcc>
  <rcc rId="19908" sId="10" numFmtId="4">
    <nc r="J23">
      <v>0</v>
    </nc>
  </rcc>
  <rcc rId="19909" sId="10" numFmtId="4">
    <nc r="J24">
      <v>0</v>
    </nc>
  </rcc>
  <rcc rId="19910" sId="10" numFmtId="4">
    <nc r="J25">
      <v>0</v>
    </nc>
  </rcc>
  <rcc rId="19911" sId="10" numFmtId="4">
    <nc r="J27">
      <v>0</v>
    </nc>
  </rcc>
  <rcc rId="19912" sId="10" numFmtId="4">
    <nc r="J28">
      <v>0</v>
    </nc>
  </rcc>
  <rcc rId="19913" sId="10" numFmtId="4">
    <nc r="J29">
      <v>0</v>
    </nc>
  </rcc>
  <rcc rId="19914" sId="10" numFmtId="4">
    <nc r="J30">
      <v>0</v>
    </nc>
  </rcc>
  <rcc rId="19915" sId="10" numFmtId="4">
    <nc r="J31">
      <v>0</v>
    </nc>
  </rcc>
  <rcc rId="19916" sId="10" numFmtId="4">
    <nc r="J32">
      <v>0</v>
    </nc>
  </rcc>
  <rcc rId="19917" sId="10" numFmtId="4">
    <nc r="J33">
      <v>0</v>
    </nc>
  </rcc>
  <rcc rId="19918" sId="10" numFmtId="4">
    <nc r="J35">
      <v>0</v>
    </nc>
  </rcc>
  <rcc rId="19919" sId="10" numFmtId="4">
    <nc r="J36">
      <v>0</v>
    </nc>
  </rcc>
  <rcc rId="19920" sId="10" numFmtId="4">
    <nc r="J37">
      <v>0</v>
    </nc>
  </rcc>
  <rcc rId="19921" sId="10" numFmtId="4">
    <nc r="J38">
      <v>0</v>
    </nc>
  </rcc>
  <rcc rId="19922" sId="10" numFmtId="4">
    <nc r="J39">
      <v>0</v>
    </nc>
  </rcc>
  <rcc rId="19923" sId="10" numFmtId="4">
    <nc r="J5">
      <v>0</v>
    </nc>
  </rcc>
  <rcc rId="19924" sId="10" numFmtId="4">
    <nc r="J6">
      <v>0</v>
    </nc>
  </rcc>
  <rcc rId="19925" sId="10" numFmtId="4">
    <nc r="J7">
      <v>0</v>
    </nc>
  </rcc>
  <rcc rId="19926" sId="10" numFmtId="4">
    <nc r="J8">
      <v>0</v>
    </nc>
  </rcc>
  <rcc rId="19927" sId="10" numFmtId="4">
    <nc r="J9">
      <v>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40" sId="10" numFmtId="4">
    <nc r="O11">
      <v>358.3</v>
    </nc>
  </rcc>
  <rcc rId="19941" sId="10" numFmtId="4">
    <nc r="G11">
      <v>29.4</v>
    </nc>
  </rcc>
  <rcc rId="19942" sId="10" numFmtId="4">
    <nc r="E11">
      <v>0</v>
    </nc>
  </rcc>
  <rcc rId="19943" sId="10" numFmtId="4">
    <nc r="I11">
      <v>0</v>
    </nc>
  </rcc>
  <rcc rId="19944" sId="10" numFmtId="4">
    <nc r="K11">
      <v>0</v>
    </nc>
  </rcc>
  <rcc rId="19945" sId="10" numFmtId="4">
    <nc r="C11">
      <v>4742.2</v>
    </nc>
  </rcc>
  <rcc rId="19946" sId="10">
    <nc r="AA12" t="inlineStr">
      <is>
        <t>sonnig</t>
      </is>
    </nc>
  </rcc>
  <rcc rId="19947" sId="10" numFmtId="34">
    <nc r="AB12">
      <v>16</v>
    </nc>
  </rcc>
  <rcc rId="19948" sId="10">
    <nc r="AA11" t="inlineStr">
      <is>
        <t>bewölkt</t>
      </is>
    </nc>
  </rcc>
  <rcc rId="19949" sId="10" numFmtId="34">
    <nc r="AB11">
      <v>14</v>
    </nc>
  </rcc>
  <rcc rId="19950" sId="10">
    <nc r="AA9" t="inlineStr">
      <is>
        <t>bewölkt, windig</t>
      </is>
    </nc>
  </rcc>
  <rcc rId="19951" sId="10" numFmtId="34">
    <nc r="AB9">
      <v>14</v>
    </nc>
  </rcc>
</revisions>
</file>

<file path=xl/revisions/revisionLog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4" sId="10" numFmtId="4">
    <nc r="S12">
      <v>9059.69</v>
    </nc>
  </rcc>
</revisions>
</file>

<file path=xl/revisions/revisionLog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5" sId="10" numFmtId="4">
    <nc r="O12">
      <v>927.5</v>
    </nc>
  </rcc>
  <rcc rId="19966" sId="10" numFmtId="4">
    <nc r="K12">
      <v>0</v>
    </nc>
  </rcc>
</revisions>
</file>

<file path=xl/revisions/revisionLog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7" sId="10" numFmtId="4">
    <nc r="I12">
      <v>0</v>
    </nc>
  </rcc>
  <rcc rId="19968" sId="10" numFmtId="4">
    <nc r="G12">
      <v>754.3</v>
    </nc>
  </rcc>
  <rcc rId="19969" sId="10" numFmtId="4">
    <nc r="E12">
      <v>2336</v>
    </nc>
  </rcc>
  <rcc rId="19970" sId="10" numFmtId="4">
    <nc r="C12">
      <v>6453.3</v>
    </nc>
  </rcc>
</revisions>
</file>

<file path=xl/revisions/revisionLog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71" sId="10" numFmtId="4">
    <nc r="P12">
      <v>3592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84" sId="10" numFmtId="4">
    <nc r="P13">
      <v>7436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97" sId="10" numFmtId="4">
    <nc r="I13">
      <v>0</v>
    </nc>
  </rcc>
  <rcc rId="19998" sId="10" numFmtId="4">
    <nc r="S13">
      <v>6253.95</v>
    </nc>
  </rcc>
  <rcc rId="19999" sId="10" numFmtId="4">
    <nc r="O13">
      <v>342.3</v>
    </nc>
  </rcc>
  <rcc rId="20000" sId="10" numFmtId="4">
    <nc r="K13">
      <v>0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13" sId="10" numFmtId="4">
    <nc r="G13">
      <v>264.3</v>
    </nc>
  </rcc>
  <rcc rId="20014" sId="10" numFmtId="4">
    <nc r="E13">
      <v>293.10000000000002</v>
    </nc>
  </rcc>
  <rcc rId="20015" sId="10" numFmtId="4">
    <nc r="C13">
      <v>5794.35</v>
    </nc>
  </rcc>
</revisions>
</file>

<file path=xl/revisions/revisionLog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16" sId="10" numFmtId="4">
    <nc r="O14">
      <v>0</v>
    </nc>
  </rcc>
  <rcc rId="20017" sId="10" numFmtId="4">
    <nc r="S14">
      <v>3847.46</v>
    </nc>
  </rcc>
  <rcc rId="20018" sId="10" numFmtId="4">
    <nc r="K14">
      <v>0</v>
    </nc>
  </rcc>
  <rcc rId="20019" sId="10" numFmtId="4">
    <nc r="I14">
      <v>0</v>
    </nc>
  </rcc>
  <rcc rId="20020" sId="10" numFmtId="4">
    <nc r="P14">
      <v>0</v>
    </nc>
  </rcc>
  <rcc rId="20021" sId="10" numFmtId="4">
    <nc r="C14">
      <v>7270.3</v>
    </nc>
  </rcc>
  <rcc rId="20022" sId="10" numFmtId="4">
    <nc r="E14">
      <v>0</v>
    </nc>
  </rcc>
  <rcc rId="20023" sId="10" numFmtId="4">
    <nc r="G14">
      <v>75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48" sId="10" numFmtId="4">
    <nc r="S15">
      <v>8695.4599999999991</v>
    </nc>
  </rcc>
  <rcc rId="20049" sId="10" numFmtId="4">
    <nc r="O15">
      <v>0</v>
    </nc>
  </rcc>
  <rcc rId="20050" sId="10" numFmtId="4">
    <nc r="P15">
      <v>0</v>
    </nc>
  </rcc>
</revisions>
</file>

<file path=xl/revisions/revisionLog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51" sId="10" numFmtId="4">
    <nc r="K15">
      <v>13780.8</v>
    </nc>
  </rcc>
  <rcc rId="20052" sId="10" numFmtId="4">
    <nc r="I15">
      <v>0</v>
    </nc>
  </rcc>
  <rcc rId="20053" sId="10" numFmtId="4">
    <nc r="E15">
      <v>140.4</v>
    </nc>
  </rcc>
  <rcc rId="20054" sId="10" numFmtId="4">
    <nc r="G15">
      <v>147.6</v>
    </nc>
  </rcc>
  <rcc rId="20055" sId="10" numFmtId="4">
    <nc r="C15">
      <v>10413.1</v>
    </nc>
  </rcc>
</revisions>
</file>

<file path=xl/revisions/revisionLog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56" sId="10">
    <nc r="AA15" t="inlineStr">
      <is>
        <t>bewölkt</t>
      </is>
    </nc>
  </rcc>
  <rcc rId="20057" sId="10" numFmtId="34">
    <nc r="AB15">
      <v>16</v>
    </nc>
  </rcc>
  <rcc rId="20058" sId="10" numFmtId="34">
    <nc r="AB14">
      <v>15</v>
    </nc>
  </rcc>
  <rcc rId="20059" sId="10" numFmtId="34">
    <nc r="AB13">
      <v>16</v>
    </nc>
  </rcc>
  <rcc rId="20060" sId="10">
    <nc r="AA13" t="inlineStr">
      <is>
        <t>bewölkt</t>
      </is>
    </nc>
  </rcc>
  <rcc rId="20061" sId="10">
    <nc r="AA14" t="inlineStr">
      <is>
        <t>bewölkt</t>
      </is>
    </nc>
  </rcc>
  <rcc rId="20062" sId="10">
    <nc r="AA16" t="inlineStr">
      <is>
        <t>bewölkt</t>
      </is>
    </nc>
  </rcc>
  <rcc rId="20063" sId="10" numFmtId="34">
    <nc r="AB16">
      <v>15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76" sId="10" numFmtId="34">
    <oc r="AB16">
      <v>15</v>
    </oc>
    <nc r="AB16">
      <v>14</v>
    </nc>
  </rcc>
</revisions>
</file>

<file path=xl/revisions/revisionLog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89" sId="10">
    <nc r="P46" t="inlineStr">
      <is>
        <t>ok, 11.10 / js</t>
      </is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02" sId="10" numFmtId="4">
    <nc r="S16">
      <v>12520.14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15" sId="10" numFmtId="4">
    <nc r="K16">
      <v>12719.1</v>
    </nc>
  </rcc>
  <rcc rId="20116" sId="10" numFmtId="4">
    <nc r="G16">
      <v>398.3</v>
    </nc>
  </rcc>
  <rcc rId="20117" sId="10" numFmtId="4">
    <nc r="E16">
      <v>0</v>
    </nc>
  </rcc>
  <rcc rId="20118" sId="10" numFmtId="4">
    <nc r="C16">
      <v>15014.6</v>
    </nc>
  </rcc>
  <rcc rId="20119" sId="10" numFmtId="4">
    <nc r="I16">
      <v>0</v>
    </nc>
  </rcc>
  <rcc rId="20120" sId="10" numFmtId="4">
    <nc r="O16">
      <v>0</v>
    </nc>
  </rcc>
  <rcc rId="20121" sId="10">
    <nc r="AA17" t="inlineStr">
      <is>
        <t>hochnebel</t>
      </is>
    </nc>
  </rcc>
  <rcc rId="20122" sId="10" numFmtId="34">
    <nc r="AB17">
      <v>13</v>
    </nc>
  </rcc>
</revisions>
</file>

<file path=xl/revisions/revisionLog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35" sId="10" numFmtId="4">
    <nc r="P16">
      <v>0</v>
    </nc>
  </rcc>
  <rcc rId="20136" sId="10" numFmtId="4">
    <nc r="P17">
      <v>0</v>
    </nc>
  </rcc>
  <rcv guid="{4D10A712-B9D6-4A8C-A7FA-2673BB9147BA}" action="delete"/>
  <rdn rId="0" localSheetId="1" customView="1" name="Z_4D10A712_B9D6_4A8C_A7FA_2673BB9147BA_.wvu.PrintArea" hidden="1" oldHidden="1">
    <formula>'01_25'!$A$1:$X$44</formula>
    <oldFormula>'01_25'!$A$1:$X$44</oldFormula>
  </rdn>
  <rdn rId="0" localSheetId="2" customView="1" name="Z_4D10A712_B9D6_4A8C_A7FA_2673BB9147BA_.wvu.PrintArea" hidden="1" oldHidden="1">
    <formula>'02_25'!$A$1:$V$41</formula>
    <oldFormula>'02_25'!$A$1:$V$41</oldFormula>
  </rdn>
  <rdn rId="0" localSheetId="3" customView="1" name="Z_4D10A712_B9D6_4A8C_A7FA_2673BB9147BA_.wvu.PrintArea" hidden="1" oldHidden="1">
    <formula>'03_25'!$A$1:$Z$45</formula>
    <oldFormula>'03_25'!$A$1:$Z$45</oldFormula>
  </rdn>
  <rdn rId="0" localSheetId="4" customView="1" name="Z_4D10A712_B9D6_4A8C_A7FA_2673BB9147BA_.wvu.PrintArea" hidden="1" oldHidden="1">
    <formula>'04_25'!$A$1:$Z$43</formula>
    <oldFormula>'04_25'!$A$1:$Z$43</oldFormula>
  </rdn>
  <rdn rId="0" localSheetId="5" customView="1" name="Z_4D10A712_B9D6_4A8C_A7FA_2673BB9147BA_.wvu.PrintArea" hidden="1" oldHidden="1">
    <formula>'05_25'!$A$1:$Z$44</formula>
    <oldFormula>'05_25'!$A$1:$Z$44</oldFormula>
  </rdn>
  <rdn rId="0" localSheetId="6" customView="1" name="Z_4D10A712_B9D6_4A8C_A7FA_2673BB9147BA_.wvu.PrintArea" hidden="1" oldHidden="1">
    <formula>'06_25'!$A$1:$Z$44</formula>
    <oldFormula>'06_25'!$A$1:$Z$44</oldFormula>
  </rdn>
  <rdn rId="0" localSheetId="7" customView="1" name="Z_4D10A712_B9D6_4A8C_A7FA_2673BB9147BA_.wvu.PrintArea" hidden="1" oldHidden="1">
    <formula>'07_25'!$A$1:$Z$44</formula>
    <oldFormula>'07_25'!$A$1:$Z$44</oldFormula>
  </rdn>
  <rdn rId="0" localSheetId="8" customView="1" name="Z_4D10A712_B9D6_4A8C_A7FA_2673BB9147BA_.wvu.PrintArea" hidden="1" oldHidden="1">
    <formula>'08_25'!$A$1:$Z$44</formula>
    <oldFormula>'08_25'!$A$1:$Z$44</oldFormula>
  </rdn>
  <rdn rId="0" localSheetId="9" customView="1" name="Z_4D10A712_B9D6_4A8C_A7FA_2673BB9147BA_.wvu.PrintArea" hidden="1" oldHidden="1">
    <formula>'09_25'!$A$1:$Z$43</formula>
    <oldFormula>'09_25'!$A$1:$Z$43</oldFormula>
  </rdn>
  <rdn rId="0" localSheetId="10" customView="1" name="Z_4D10A712_B9D6_4A8C_A7FA_2673BB9147BA_.wvu.PrintArea" hidden="1" oldHidden="1">
    <formula>'10_25'!$A$1:$Z$44</formula>
    <oldFormula>'10_25'!$A$1:$Z$44</oldFormula>
  </rdn>
  <rdn rId="0" localSheetId="11" customView="1" name="Z_4D10A712_B9D6_4A8C_A7FA_2673BB9147BA_.wvu.PrintArea" hidden="1" oldHidden="1">
    <formula>'11_25'!$A$1:$Z$43</formula>
    <oldFormula>'11_25'!$A$1:$Z$43</oldFormula>
  </rdn>
  <rdn rId="0" localSheetId="12" customView="1" name="Z_4D10A712_B9D6_4A8C_A7FA_2673BB9147BA_.wvu.PrintArea" hidden="1" oldHidden="1">
    <formula>'12_25'!$A$1:$Z$44</formula>
    <oldFormula>'12_25'!$A$1:$Z$44</oldFormula>
  </rdn>
  <rcv guid="{4D10A712-B9D6-4A8C-A7FA-2673BB9147BA}" action="add"/>
</revisions>
</file>

<file path=xl/revisions/revisionLog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49" sId="10" numFmtId="4">
    <nc r="S17">
      <v>4173.08</v>
    </nc>
  </rcc>
  <rcc rId="20150" sId="10" numFmtId="4">
    <nc r="O17">
      <v>0</v>
    </nc>
  </rcc>
  <rcc rId="20151" sId="10" numFmtId="4">
    <nc r="K17">
      <v>4015.3</v>
    </nc>
  </rcc>
  <rcc rId="20152" sId="10" numFmtId="4">
    <nc r="I17">
      <v>0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65" sId="10" numFmtId="4">
    <nc r="C17">
      <v>12880.8</v>
    </nc>
  </rcc>
  <rcc rId="20166" sId="10" numFmtId="4">
    <nc r="E17">
      <v>9.5</v>
    </nc>
  </rcc>
  <rcc rId="20167" sId="10" numFmtId="4">
    <nc r="G17">
      <v>178.9</v>
    </nc>
  </rcc>
</revisions>
</file>

<file path=xl/revisions/revisionLog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I45:AF45">
    <dxf>
      <fill>
        <patternFill patternType="none">
          <bgColor auto="1"/>
        </patternFill>
      </fill>
    </dxf>
  </rfmt>
  <rfmt sheetId="9" sqref="C45:H45">
    <dxf>
      <fill>
        <patternFill patternType="none">
          <bgColor auto="1"/>
        </patternFill>
      </fill>
    </dxf>
  </rfmt>
</revisions>
</file>

<file path=xl/revisions/revisionLog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16" sId="10">
    <nc r="AA22" t="inlineStr">
      <is>
        <t>Hochnebel</t>
      </is>
    </nc>
  </rcc>
  <rcc rId="20217" sId="10" numFmtId="34">
    <nc r="AB22">
      <v>12</v>
    </nc>
  </rcc>
  <rcc rId="20218" sId="10" numFmtId="34">
    <nc r="AB21">
      <v>11</v>
    </nc>
  </rcc>
  <rcc rId="20219" sId="10">
    <nc r="AA21" t="inlineStr">
      <is>
        <t>Hochnebel</t>
      </is>
    </nc>
  </rcc>
  <rcc rId="20220" sId="10">
    <nc r="AA20" t="inlineStr">
      <is>
        <t>hochnebel</t>
      </is>
    </nc>
  </rcc>
  <rcc rId="20221" sId="10" numFmtId="34">
    <nc r="AB20">
      <v>12</v>
    </nc>
  </rcc>
  <rcc rId="20222" sId="10">
    <nc r="AA19" t="inlineStr">
      <is>
        <t>hochnebel</t>
      </is>
    </nc>
  </rcc>
  <rcc rId="20223" sId="10" numFmtId="34">
    <nc r="AB19">
      <v>12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36" sId="10" numFmtId="4">
    <nc r="O19">
      <v>820</v>
    </nc>
  </rcc>
  <rcc rId="20237" sId="10" numFmtId="4">
    <nc r="C19">
      <v>8249.2999999999993</v>
    </nc>
  </rcc>
  <rcc rId="20238" sId="10" numFmtId="4">
    <nc r="E19">
      <v>0</v>
    </nc>
  </rcc>
  <rcc rId="20239" sId="10" numFmtId="4">
    <nc r="G19">
      <v>0</v>
    </nc>
  </rcc>
  <rcc rId="20240" sId="10" numFmtId="4">
    <nc r="I19">
      <v>0</v>
    </nc>
  </rcc>
  <rcc rId="20241" sId="10" numFmtId="4">
    <nc r="K19">
      <v>658</v>
    </nc>
  </rcc>
  <rcc rId="20242" sId="10" numFmtId="4">
    <nc r="O20">
      <v>265</v>
    </nc>
  </rcc>
  <rcc rId="20243" sId="10" numFmtId="4">
    <nc r="K20">
      <v>1342</v>
    </nc>
  </rcc>
  <rcc rId="20244" sId="10" numFmtId="4">
    <nc r="G20">
      <v>22.5</v>
    </nc>
  </rcc>
  <rcc rId="20245" sId="10" numFmtId="4">
    <nc r="C20">
      <v>10259.299999999999</v>
    </nc>
  </rcc>
  <rcc rId="20246" sId="10" numFmtId="4">
    <nc r="E20">
      <v>0</v>
    </nc>
  </rcc>
  <rcc rId="20247" sId="10" numFmtId="4">
    <nc r="K21">
      <v>1332.8</v>
    </nc>
  </rcc>
  <rcc rId="20248" sId="10" numFmtId="4">
    <nc r="O21">
      <v>853.2</v>
    </nc>
  </rcc>
  <rcc rId="20249" sId="10" numFmtId="4">
    <nc r="C21">
      <v>6291.5</v>
    </nc>
  </rcc>
  <rcc rId="20250" sId="10" numFmtId="4">
    <nc r="E21">
      <v>0</v>
    </nc>
  </rcc>
  <rcc rId="20251" sId="10" numFmtId="4">
    <nc r="G21">
      <v>0</v>
    </nc>
  </rcc>
  <rcc rId="20252" sId="10" numFmtId="4">
    <nc r="I21">
      <v>0</v>
    </nc>
  </rcc>
  <rcc rId="20253" sId="10" numFmtId="4">
    <nc r="I20">
      <v>0</v>
    </nc>
  </rcc>
  <rcc rId="20254" sId="10" numFmtId="4">
    <oc r="C17">
      <v>12880.8</v>
    </oc>
    <nc r="C17">
      <v>13141.4</v>
    </nc>
  </rcc>
</revisions>
</file>

<file path=xl/revisions/revisionLog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5" sId="10" numFmtId="4">
    <nc r="S19">
      <v>4054.52</v>
    </nc>
  </rcc>
  <rcc rId="20256" sId="10" numFmtId="4">
    <nc r="S20">
      <v>7037.2</v>
    </nc>
  </rcc>
  <rcc rId="20257" sId="10" numFmtId="4">
    <nc r="S21">
      <v>5919.04</v>
    </nc>
  </rcc>
</revisions>
</file>

<file path=xl/revisions/revisionLog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8" sId="10" numFmtId="4">
    <oc r="S6">
      <v>4678.41</v>
    </oc>
    <nc r="S6">
      <v>4678.47</v>
    </nc>
  </rcc>
  <rcc rId="20259" sId="10" numFmtId="4">
    <oc r="S7">
      <v>7061.63</v>
    </oc>
    <nc r="S7">
      <v>7041.65</v>
    </nc>
  </rcc>
  <rcc rId="20260" sId="10" numFmtId="4">
    <oc r="S8">
      <v>8976.24</v>
    </oc>
    <nc r="S8">
      <v>8934.49</v>
    </nc>
  </rcc>
  <rcc rId="20261" sId="10" numFmtId="4">
    <oc r="S11">
      <v>7575.44</v>
    </oc>
    <nc r="S11">
      <v>7574.47</v>
    </nc>
  </rcc>
  <rcc rId="20262" sId="10" numFmtId="4">
    <oc r="S14">
      <v>3847.46</v>
    </oc>
    <nc r="S14">
      <v>3828.46</v>
    </nc>
  </rcc>
  <rcc rId="20263" sId="10" numFmtId="4">
    <oc r="S15">
      <v>8695.4599999999991</v>
    </oc>
    <nc r="S15">
      <v>8665.4599999999991</v>
    </nc>
  </rcc>
  <rcc rId="20264" sId="10" numFmtId="4">
    <oc r="S16">
      <v>12520.14</v>
    </oc>
    <nc r="S16">
      <v>12441.22</v>
    </nc>
  </rcc>
</revisions>
</file>

<file path=xl/revisions/revisionLog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65" sId="10" numFmtId="4">
    <nc r="P19">
      <v>806</v>
    </nc>
  </rcc>
  <rcc rId="20266" sId="10" numFmtId="4">
    <nc r="P20">
      <v>758</v>
    </nc>
  </rcc>
  <rcc rId="20267" sId="10" numFmtId="4">
    <nc r="P21">
      <v>1174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80" sId="10" numFmtId="4">
    <nc r="P22">
      <v>5318.5</v>
    </nc>
  </rcc>
  <rcc rId="20281" sId="10">
    <oc r="P46" t="inlineStr">
      <is>
        <t>ok, 11.10 / js</t>
      </is>
    </oc>
    <nc r="P46" t="inlineStr">
      <is>
        <t>ok, 16.10 / js</t>
      </is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94" sId="10">
    <nc r="AA23" t="inlineStr">
      <is>
        <t>Hochnebel</t>
      </is>
    </nc>
  </rcc>
  <rcc rId="20295" sId="10" numFmtId="34">
    <nc r="AB23">
      <v>13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8" sId="10" numFmtId="4">
    <nc r="S22">
      <v>6312.44</v>
    </nc>
  </rcc>
</revisions>
</file>

<file path=xl/revisions/revisionLog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9" sId="10" numFmtId="4">
    <nc r="O22">
      <v>1391.5</v>
    </nc>
  </rcc>
  <rcc rId="20310" sId="10" numFmtId="4">
    <nc r="K22">
      <v>1316</v>
    </nc>
  </rcc>
  <rcc rId="20311" sId="10" numFmtId="4">
    <nc r="I22">
      <v>0</v>
    </nc>
  </rcc>
  <rcc rId="20312" sId="10" numFmtId="4">
    <nc r="I23">
      <v>0</v>
    </nc>
  </rcc>
  <rcc rId="20313" sId="10" numFmtId="4">
    <nc r="I24">
      <v>0</v>
    </nc>
  </rcc>
  <rcc rId="20314" sId="10" numFmtId="4">
    <nc r="I25">
      <v>0</v>
    </nc>
  </rcc>
  <rcc rId="20315" sId="10" numFmtId="4">
    <nc r="G22">
      <v>48</v>
    </nc>
  </rcc>
  <rcc rId="20316" sId="10" numFmtId="4">
    <nc r="E22">
      <v>6</v>
    </nc>
  </rcc>
  <rcc rId="20317" sId="10" numFmtId="4">
    <nc r="C22">
      <v>6873.1</v>
    </nc>
  </rcc>
</revisions>
</file>

<file path=xl/revisions/revisionLog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18" sId="10">
    <nc r="AA24" t="inlineStr">
      <is>
        <t>Hochnebel, NA Sonnig</t>
      </is>
    </nc>
  </rcc>
  <rcc rId="20319" sId="10" numFmtId="34">
    <nc r="AB24">
      <v>13</v>
    </nc>
  </rcc>
  <rcc rId="20320" sId="10" numFmtId="4">
    <nc r="K23">
      <v>4348.2</v>
    </nc>
  </rcc>
  <rcc rId="20321" sId="10" numFmtId="4">
    <nc r="O23">
      <v>97.4</v>
    </nc>
  </rcc>
  <rcc rId="20322" sId="10" numFmtId="4">
    <nc r="G23">
      <v>147.30000000000001</v>
    </nc>
  </rcc>
  <rcc rId="20323" sId="10" numFmtId="4">
    <nc r="C23">
      <v>11741</v>
    </nc>
  </rcc>
  <rcc rId="20324" sId="10" numFmtId="4">
    <nc r="E23">
      <v>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37" sId="10" numFmtId="4">
    <nc r="S23">
      <v>2952.36</v>
    </nc>
  </rcc>
</revisions>
</file>

<file path=xl/revisions/revisionLog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38" sId="10" numFmtId="4">
    <nc r="P23">
      <v>2084</v>
    </nc>
  </rcc>
  <rcc rId="20339" sId="10" numFmtId="4">
    <nc r="P24">
      <v>0</v>
    </nc>
  </rcc>
  <rcc rId="20340" sId="10" numFmtId="4">
    <nc r="P25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53" sId="10">
    <oc r="P26">
      <f>SUM(P19:P25)</f>
    </oc>
    <nc r="P26">
      <f>SUM(P19:P25)</f>
    </nc>
  </rcc>
  <rcc rId="20354" sId="10">
    <oc r="O26">
      <f>SUM(O19:O25)</f>
    </oc>
    <nc r="O26">
      <f>SUM(O19:O25)</f>
    </nc>
  </rcc>
  <rcc rId="20355" sId="10">
    <oc r="Q41">
      <f>SUM(Q10+Q18+Q26+Q34+Q40)</f>
    </oc>
    <nc r="Q41">
      <f>SUM(Q10+Q18+Q26+Q34+Q40)</f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68" sId="10" numFmtId="4">
    <nc r="S24">
      <v>6174.39</v>
    </nc>
  </rcc>
  <rcc rId="20369" sId="10" numFmtId="4">
    <nc r="O24">
      <v>0</v>
    </nc>
  </rcc>
  <rcc rId="20370" sId="10" numFmtId="4">
    <nc r="K24">
      <v>11797.9</v>
    </nc>
  </rcc>
  <rcc rId="20371" sId="10" numFmtId="4">
    <nc r="C24">
      <v>18994.099999999999</v>
    </nc>
  </rcc>
  <rcc rId="20372" sId="10" numFmtId="4">
    <nc r="E24">
      <v>372.4</v>
    </nc>
  </rcc>
  <rcc rId="20373" sId="10" numFmtId="4">
    <nc r="G24">
      <v>572.5</v>
    </nc>
  </rcc>
  <rcc rId="20374" sId="10" odxf="1" dxf="1">
    <nc r="AA25" t="inlineStr">
      <is>
        <t>Hochnebel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20375" sId="10" numFmtId="34">
    <nc r="AB25">
      <v>13</v>
    </nc>
  </rcc>
  <rcc rId="20376" sId="10">
    <oc r="AA24" t="inlineStr">
      <is>
        <t>Hochnebel, NA Sonnig</t>
      </is>
    </oc>
    <nc r="AA24" t="inlineStr">
      <is>
        <t>Hochnebel, NM Sonnig</t>
      </is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9" sId="10" numFmtId="4">
    <nc r="S25">
      <v>3576.43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02" sId="10" numFmtId="4">
    <nc r="O25">
      <v>0</v>
    </nc>
  </rcc>
  <rcc rId="20403" sId="10" numFmtId="4">
    <nc r="K25">
      <v>6393.2</v>
    </nc>
  </rcc>
  <rcc rId="20404" sId="10" numFmtId="4">
    <nc r="C25">
      <v>14254.8</v>
    </nc>
  </rcc>
  <rcc rId="20405" sId="10" numFmtId="4">
    <nc r="E25">
      <v>960.3</v>
    </nc>
  </rcc>
  <rcc rId="20406" sId="10" numFmtId="4">
    <nc r="G25">
      <v>413.7</v>
    </nc>
  </rcc>
</revisions>
</file>

<file path=xl/revisions/revisionLog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07" sId="10" numFmtId="34">
    <nc r="AB27">
      <v>13</v>
    </nc>
  </rcc>
  <rcc rId="20408" sId="10">
    <nc r="AA27" t="inlineStr">
      <is>
        <t>bewölkt, teilweise Regen</t>
      </is>
    </nc>
  </rcc>
</revisions>
</file>

<file path=xl/revisions/revisionLog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09" sId="10" numFmtId="4">
    <nc r="S27">
      <v>4084.61</v>
    </nc>
  </rcc>
  <rcc rId="20410" sId="10" numFmtId="4">
    <nc r="O27">
      <v>1232.5999999999999</v>
    </nc>
  </rcc>
  <rcc rId="20411" sId="10" numFmtId="4">
    <nc r="K27">
      <v>0</v>
    </nc>
  </rcc>
  <rcc rId="20412" sId="10" numFmtId="4">
    <nc r="I27">
      <v>0</v>
    </nc>
  </rcc>
  <rcc rId="20413" sId="10" numFmtId="4">
    <nc r="C27">
      <v>6899.3</v>
    </nc>
  </rcc>
  <rcc rId="20414" sId="10" numFmtId="4">
    <nc r="E27">
      <v>5.8</v>
    </nc>
  </rcc>
  <rcc rId="20415" sId="10" numFmtId="4">
    <nc r="G27">
      <v>84</v>
    </nc>
  </rcc>
</revisions>
</file>

<file path=xl/revisions/revisionLog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16" sId="10" numFmtId="34">
    <nc r="AB28">
      <v>15</v>
    </nc>
  </rcc>
  <rcc rId="20417" sId="10">
    <nc r="AA28" t="inlineStr">
      <is>
        <t>bewölkt, Regenschauer</t>
      </is>
    </nc>
  </rcc>
</revisions>
</file>

<file path=xl/revisions/revisionLog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18" sId="10" numFmtId="4">
    <nc r="P27">
      <v>2994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31" sId="10" numFmtId="4">
    <nc r="S28">
      <v>4270.68</v>
    </nc>
  </rcc>
  <rcc rId="20432" sId="10" numFmtId="4">
    <nc r="O28">
      <v>201.6</v>
    </nc>
  </rcc>
  <rcc rId="20433" sId="10" numFmtId="4">
    <nc r="K28">
      <v>3678.4</v>
    </nc>
  </rcc>
  <rcc rId="20434" sId="10" numFmtId="4">
    <nc r="I28">
      <v>0</v>
    </nc>
  </rcc>
  <rcc rId="20435" sId="10" numFmtId="4">
    <nc r="C28">
      <v>6279.2</v>
    </nc>
  </rcc>
  <rcc rId="20436" sId="10" numFmtId="4">
    <nc r="E28">
      <v>0</v>
    </nc>
  </rcc>
  <rcc rId="20437" sId="10" numFmtId="4">
    <nc r="G28">
      <v>198.3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50" sId="10" numFmtId="4">
    <nc r="P28">
      <v>7289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63" sId="10">
    <nc r="AA29" t="inlineStr">
      <is>
        <t>bewölkt, Regenschauer</t>
      </is>
    </nc>
  </rcc>
  <rcc rId="20464" sId="10" numFmtId="34">
    <nc r="AB29">
      <v>15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77" sId="10" numFmtId="34">
    <nc r="AB30">
      <v>14</v>
    </nc>
  </rcc>
  <rcc rId="20478" sId="10">
    <nc r="AA30" t="inlineStr">
      <is>
        <t>bewölkt, Regenschauer</t>
      </is>
    </nc>
  </rcc>
</revisions>
</file>

<file path=xl/revisions/revisionLog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79" sId="10" numFmtId="4">
    <nc r="S29">
      <v>6354.26</v>
    </nc>
  </rcc>
</revisions>
</file>

<file path=xl/revisions/revisionLog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80" sId="10" numFmtId="4">
    <nc r="O29">
      <v>399.6</v>
    </nc>
  </rcc>
  <rcc rId="20481" sId="10" numFmtId="4">
    <nc r="I29">
      <v>0</v>
    </nc>
  </rcc>
  <rcc rId="20482" sId="10" numFmtId="4">
    <nc r="K29">
      <v>1369.8</v>
    </nc>
  </rcc>
  <rcc rId="20483" sId="10" numFmtId="4">
    <nc r="C29">
      <v>8600.2999999999993</v>
    </nc>
  </rcc>
  <rcc rId="20484" sId="10" numFmtId="4">
    <nc r="E29">
      <v>59.3</v>
    </nc>
  </rcc>
  <rcc rId="20485" sId="10" numFmtId="4">
    <nc r="G29">
      <v>76.900000000000006</v>
    </nc>
  </rcc>
</revisions>
</file>

<file path=xl/revisions/revisionLog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86" sId="10" numFmtId="4">
    <nc r="P29">
      <v>2421.5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99" sId="10">
    <oc r="I44">
      <f>SUM(100/J41*I41)</f>
    </oc>
    <nc r="I44">
      <f>SUM(100/J41*I41)</f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24" sId="10" numFmtId="4">
    <nc r="O30">
      <v>1524.9</v>
    </nc>
  </rcc>
  <rcc rId="20525" sId="10" numFmtId="4">
    <nc r="K30">
      <v>6800</v>
    </nc>
  </rcc>
  <rcc rId="20526" sId="10" numFmtId="4">
    <nc r="C30">
      <v>4245.8999999999996</v>
    </nc>
  </rcc>
  <rcc rId="20527" sId="10" numFmtId="4">
    <nc r="E30">
      <v>0</v>
    </nc>
  </rcc>
  <rcc rId="20528" sId="10" numFmtId="4">
    <nc r="G30">
      <v>0</v>
    </nc>
  </rcc>
  <rcc rId="20529" sId="10" numFmtId="4">
    <nc r="I30">
      <v>0</v>
    </nc>
  </rcc>
  <rcc rId="20530" sId="10" numFmtId="4">
    <nc r="S30">
      <v>12269.5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="1" sqref="P30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10" sqref="P30" start="0" length="0">
    <dxf>
      <numFmt numFmtId="4" formatCode="#,##0.00"/>
    </dxf>
  </rfmt>
  <rcc rId="20543" sId="10" xfDxf="1" dxf="1" numFmtId="4">
    <nc r="P30">
      <v>10661.25</v>
    </nc>
    <ndxf>
      <numFmt numFmtId="4" formatCode="#,##0.00"/>
    </ndxf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68" sId="10">
    <oc r="L40">
      <f>SUM(L32:L39)</f>
    </oc>
    <nc r="L40">
      <f>SUM(L35:L39)</f>
    </nc>
  </rcc>
  <rcc rId="20569" sId="10" numFmtId="4">
    <nc r="L31">
      <v>300</v>
    </nc>
  </rcc>
  <rcc rId="20570" sId="10">
    <oc r="M41">
      <f>SUM(M10+M18+M26+M34+M40)</f>
    </oc>
    <nc r="M41">
      <f>SUM(M10+M18+M26+M34+M40)</f>
    </nc>
  </rcc>
  <rcc rId="20571" sId="10">
    <oc r="M34">
      <f>SUM(M27:M33)</f>
    </oc>
    <nc r="M34">
      <f>SUM(M27:M33)</f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96" sId="10" numFmtId="4">
    <nc r="K31">
      <v>1736.6</v>
    </nc>
  </rcc>
  <rcc rId="20597" sId="10" numFmtId="4">
    <nc r="O31">
      <v>1586.2</v>
    </nc>
  </rcc>
  <rcc rId="20598" sId="10" numFmtId="4">
    <nc r="G31">
      <v>8.5</v>
    </nc>
  </rcc>
  <rcc rId="20599" sId="10" numFmtId="4">
    <nc r="C31">
      <v>11271.8</v>
    </nc>
  </rcc>
  <rcc rId="20600" sId="10" numFmtId="4">
    <nc r="E31">
      <v>0</v>
    </nc>
  </rcc>
  <rcc rId="20601" sId="10" numFmtId="4">
    <nc r="I31">
      <v>0</v>
    </nc>
  </rcc>
  <rcc rId="20602" sId="10" numFmtId="4">
    <nc r="S31">
      <v>9826.58</v>
    </nc>
  </rcc>
  <rcc rId="20603" sId="10">
    <nc r="AA31" t="inlineStr">
      <is>
        <t>NA sonnig, windig</t>
      </is>
    </nc>
  </rcc>
  <rcc rId="20604" sId="10" numFmtId="34">
    <nc r="AB31">
      <v>13</v>
    </nc>
  </rcc>
  <rcc rId="20605" sId="10">
    <nc r="AA32" t="inlineStr">
      <is>
        <t>regenschauer</t>
      </is>
    </nc>
  </rcc>
  <rcc rId="20606" sId="10" numFmtId="34">
    <nc r="AB32">
      <v>12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="1" sqref="P31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10" xfDxf="1" sqref="P31" start="0" length="0"/>
  <rcc rId="20619" sId="10" odxf="1" dxf="1" numFmtId="4">
    <nc r="P31">
      <v>9270</v>
    </nc>
    <ndxf>
      <numFmt numFmtId="4" formatCode="#,##0.00"/>
    </ndxf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="1" sqref="P30" start="0" length="0">
    <dxf>
      <font>
        <sz val="11"/>
        <color auto="1"/>
        <name val="DIN Offc"/>
        <family val="2"/>
        <scheme val="none"/>
      </font>
      <alignment vertical="center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="1" sqref="P32" start="0" length="0">
    <dxf>
      <font>
        <sz val="11"/>
        <color theme="1"/>
        <name val="Calibri"/>
        <family val="2"/>
        <scheme val="minor"/>
      </font>
      <numFmt numFmtId="0" formatCode="General"/>
      <fill>
        <patternFill patternType="none">
          <bgColor indexed="65"/>
        </patternFill>
      </fill>
      <alignment vertical="bottom"/>
      <border outline="0">
        <left/>
        <right/>
        <top/>
        <bottom/>
      </border>
    </dxf>
  </rfmt>
  <rfmt sheetId="10" xfDxf="1" sqref="P32" start="0" length="0"/>
  <rcc rId="20644" sId="10" odxf="1" dxf="1" numFmtId="4">
    <nc r="P32">
      <v>3943</v>
    </nc>
    <ndxf>
      <numFmt numFmtId="4" formatCode="#,##0.00"/>
    </ndxf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57" sId="10" numFmtId="34">
    <nc r="AB33">
      <v>8</v>
    </nc>
  </rcc>
  <rcc rId="20658" sId="10" odxf="1" dxf="1">
    <nc r="AA33" t="inlineStr">
      <is>
        <t>bewölkt, Regenschauer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71" sId="10" numFmtId="4">
    <nc r="S32">
      <v>11683.54</v>
    </nc>
  </rcc>
</revisions>
</file>

<file path=xl/revisions/revisionLog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72" sId="10" numFmtId="4">
    <nc r="O32">
      <v>738.6</v>
    </nc>
  </rcc>
  <rcc rId="20673" sId="10" numFmtId="4">
    <nc r="K32">
      <v>7507.4</v>
    </nc>
  </rcc>
</revisions>
</file>

<file path=xl/revisions/revisionLog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74" sId="10" numFmtId="4">
    <nc r="I32">
      <v>0</v>
    </nc>
  </rcc>
  <rcc rId="20675" sId="10" numFmtId="4">
    <nc r="G32">
      <v>0</v>
    </nc>
  </rcc>
  <rcc rId="20676" sId="10" numFmtId="4">
    <nc r="E32">
      <v>0</v>
    </nc>
  </rcc>
  <rcc rId="20677" sId="10" numFmtId="4">
    <nc r="C32">
      <v>13841.8</v>
    </nc>
  </rcc>
</revisions>
</file>

<file path=xl/revisions/revisionLog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78" sId="10" numFmtId="4">
    <nc r="S33">
      <v>3129.82</v>
    </nc>
  </rcc>
</revisions>
</file>

<file path=xl/revisions/revisionLog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79" sId="10" numFmtId="4">
    <nc r="K33">
      <v>9444.6</v>
    </nc>
  </rcc>
  <rcc rId="20680" sId="10" numFmtId="4">
    <nc r="C33">
      <v>12114.3</v>
    </nc>
  </rcc>
  <rcc rId="20681" sId="10" numFmtId="4">
    <nc r="E33">
      <v>0</v>
    </nc>
  </rcc>
  <rcc rId="20682" sId="10" numFmtId="4">
    <nc r="G33">
      <v>13.6</v>
    </nc>
  </rcc>
  <rcc rId="20683" sId="10" numFmtId="4">
    <nc r="I33">
      <v>0</v>
    </nc>
  </rcc>
  <rcc rId="20684" sId="10" numFmtId="4">
    <nc r="O33">
      <v>0</v>
    </nc>
  </rcc>
</revisions>
</file>

<file path=xl/revisions/revisionLog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85" sId="10">
    <nc r="AA35" t="inlineStr">
      <is>
        <t xml:space="preserve">starker Regen </t>
      </is>
    </nc>
  </rcc>
  <rcc rId="20686" sId="10" numFmtId="34">
    <nc r="AB35">
      <v>9</v>
    </nc>
  </rcc>
</revisions>
</file>

<file path=xl/revisions/revisionLog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87" sId="10" numFmtId="4">
    <nc r="S35">
      <v>3576.49</v>
    </nc>
  </rcc>
  <rcc rId="20688" sId="10" numFmtId="4">
    <nc r="G35">
      <v>32</v>
    </nc>
  </rcc>
  <rcc rId="20689" sId="10" numFmtId="4">
    <nc r="E35">
      <v>0</v>
    </nc>
  </rcc>
  <rcc rId="20690" sId="10" numFmtId="4">
    <nc r="C35">
      <v>3649.8</v>
    </nc>
  </rcc>
  <rcc rId="20691" sId="10" numFmtId="4">
    <nc r="I35">
      <v>0</v>
    </nc>
  </rcc>
  <rcc rId="20692" sId="10" numFmtId="4">
    <nc r="K35">
      <v>0</v>
    </nc>
  </rcc>
  <rcc rId="20693" sId="10" numFmtId="4">
    <nc r="O35">
      <v>0</v>
    </nc>
  </rcc>
  <rcc rId="20694" sId="10">
    <nc r="AA36" t="inlineStr">
      <is>
        <t>bewökt</t>
      </is>
    </nc>
  </rcc>
  <rcc rId="20695" sId="10" numFmtId="34">
    <nc r="AB36">
      <v>10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="1" sqref="P31" start="0" length="0">
    <dxf>
      <font>
        <sz val="11"/>
        <color auto="1"/>
        <name val="DIN Offc"/>
        <family val="2"/>
        <scheme val="none"/>
      </font>
      <alignment vertical="center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P32" start="0" length="0">
    <dxf>
      <font>
        <sz val="11"/>
        <color auto="1"/>
        <name val="DIN Offc"/>
        <family val="2"/>
        <scheme val="none"/>
      </font>
      <fill>
        <patternFill patternType="solid">
          <bgColor theme="0" tint="-4.9989318521683403E-2"/>
        </patternFill>
      </fill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708" sId="10" numFmtId="4">
    <nc r="P33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21" sId="10" numFmtId="4">
    <nc r="P35">
      <v>1609</v>
    </nc>
  </rcc>
</revisions>
</file>

<file path=xl/revisions/revisionLog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22" sId="10" numFmtId="4">
    <oc r="P28">
      <v>7289</v>
    </oc>
    <nc r="P28">
      <v>6889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35" sId="10" numFmtId="4">
    <nc r="O36">
      <v>87</v>
    </nc>
  </rcc>
  <rcc rId="20736" sId="10" numFmtId="4">
    <nc r="K36">
      <v>936</v>
    </nc>
  </rcc>
  <rcc rId="20737" sId="10" numFmtId="4">
    <nc r="G36">
      <v>152.4</v>
    </nc>
  </rcc>
  <rcc rId="20738" sId="10" numFmtId="4">
    <nc r="C36">
      <v>5732.3</v>
    </nc>
  </rcc>
  <rcc rId="20739" sId="10" numFmtId="4">
    <nc r="E36">
      <v>0</v>
    </nc>
  </rcc>
  <rcc rId="20740" sId="10" numFmtId="4">
    <nc r="I36">
      <v>0</v>
    </nc>
  </rcc>
  <rcc rId="20741" sId="10">
    <oc r="AA36" t="inlineStr">
      <is>
        <t>bewökt</t>
      </is>
    </oc>
    <nc r="AA36" t="inlineStr">
      <is>
        <t>bewökt, NA sonnig</t>
      </is>
    </nc>
  </rcc>
  <rcc rId="20742" sId="10" numFmtId="34">
    <oc r="AB36">
      <v>10</v>
    </oc>
    <nc r="AB36">
      <v>14</v>
    </nc>
  </rcc>
  <rcc rId="20743" sId="10" numFmtId="4">
    <nc r="S36">
      <v>4878.3100000000004</v>
    </nc>
  </rcc>
  <rcc rId="20744" sId="10">
    <nc r="AA37" t="inlineStr">
      <is>
        <t>bedeckt und regen</t>
      </is>
    </nc>
  </rcc>
  <rcc rId="20745" sId="10" numFmtId="34">
    <nc r="AB37">
      <v>12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="1" sqref="P36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10" sqref="P36" start="0" length="0">
    <dxf>
      <numFmt numFmtId="4" formatCode="#,##0.00"/>
    </dxf>
  </rfmt>
  <rcc rId="20758" sId="10" xfDxf="1" dxf="1" numFmtId="4">
    <nc r="P36">
      <v>2826</v>
    </nc>
    <ndxf>
      <numFmt numFmtId="4" formatCode="#,##0.00"/>
    </ndxf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83" sId="10" numFmtId="4">
    <nc r="K37">
      <v>1673</v>
    </nc>
  </rcc>
  <rcc rId="20784" sId="10" numFmtId="4">
    <nc r="O37">
      <v>2049.6999999999998</v>
    </nc>
  </rcc>
  <rcc rId="20785" sId="10" numFmtId="4">
    <nc r="G37">
      <v>88</v>
    </nc>
  </rcc>
  <rcc rId="20786" sId="10" numFmtId="4">
    <nc r="E37">
      <v>113.8</v>
    </nc>
  </rcc>
  <rcc rId="20787" sId="10" numFmtId="4">
    <nc r="C37">
      <v>10386.799999999999</v>
    </nc>
  </rcc>
  <rcc rId="20788" sId="10" numFmtId="4">
    <nc r="I37">
      <v>0</v>
    </nc>
  </rcc>
  <rcc rId="20789" sId="10" numFmtId="4">
    <nc r="S37">
      <v>5662.74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02" sId="10" numFmtId="4">
    <nc r="P37">
      <v>6473</v>
    </nc>
  </rcc>
  <rcc rId="20803" sId="10" numFmtId="4">
    <nc r="P39">
      <v>0</v>
    </nc>
  </rcc>
  <rfmt sheetId="10" sqref="O38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16" sId="10">
    <oc r="P46" t="inlineStr">
      <is>
        <t>ok, 16.10 / js</t>
      </is>
    </oc>
    <nc r="P46" t="inlineStr">
      <is>
        <t>ok, 30.10 / js</t>
      </is>
    </nc>
  </rcc>
</revisions>
</file>

<file path=xl/revisions/revisionLog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17" sId="10">
    <oc r="P46" t="inlineStr">
      <is>
        <t>ok, 30.10 / js</t>
      </is>
    </oc>
    <nc r="P46" t="inlineStr">
      <is>
        <t>ok, 29.10 / js</t>
      </is>
    </nc>
  </rcc>
</revisions>
</file>

<file path=xl/revisions/revisionLog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18" sId="10">
    <oc r="R40">
      <f>SUM(R35:R39)</f>
    </oc>
    <nc r="R40">
      <f>SUM(R35:R39)</f>
    </nc>
  </rcc>
  <rcc rId="20819" sId="10">
    <oc r="Q40">
      <f>SUM(Q35:Q39)</f>
    </oc>
    <nc r="Q40">
      <f>SUM(Q35:Q39)</f>
    </nc>
  </rcc>
</revisions>
</file>

<file path=xl/revisions/revisionLog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20" sId="10" numFmtId="4">
    <nc r="O38">
      <v>611.4</v>
    </nc>
  </rcc>
  <rcc rId="20821" sId="10" numFmtId="4">
    <nc r="C38">
      <v>6818.7</v>
    </nc>
  </rcc>
  <rcc rId="20822" sId="10" numFmtId="4">
    <nc r="E38">
      <v>0</v>
    </nc>
  </rcc>
  <rcc rId="20823" sId="10" numFmtId="4">
    <nc r="G38">
      <v>0</v>
    </nc>
  </rcc>
  <rcc rId="20824" sId="10" numFmtId="4">
    <nc r="I38">
      <v>0</v>
    </nc>
  </rcc>
  <rcc rId="20825" sId="10" numFmtId="4">
    <nc r="K38">
      <v>0</v>
    </nc>
  </rcc>
  <rcc rId="20826" sId="10">
    <nc r="AF38">
      <f>C38+E38+G38+I38+K38+O38+W38</f>
    </nc>
  </rcc>
  <rcc rId="20827" sId="10" numFmtId="4">
    <nc r="S38">
      <v>4779.04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40" sId="10" numFmtId="4">
    <nc r="P38">
      <v>6242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53" sId="10" numFmtId="4">
    <nc r="E39">
      <v>251.8</v>
    </nc>
  </rcc>
  <rcc rId="20854" sId="10" numFmtId="4">
    <nc r="G39">
      <v>257.10000000000002</v>
    </nc>
  </rcc>
  <rcc rId="20855" sId="10" numFmtId="4">
    <nc r="C39">
      <v>12772.2</v>
    </nc>
  </rcc>
  <rcc rId="20856" sId="10" numFmtId="4">
    <nc r="I39">
      <v>0</v>
    </nc>
  </rcc>
  <rcc rId="20857" sId="10" numFmtId="4">
    <nc r="K39">
      <v>0</v>
    </nc>
  </rcc>
  <rcc rId="20858" sId="10" numFmtId="4">
    <nc r="O39">
      <v>0</v>
    </nc>
  </rcc>
  <rcc rId="20859" sId="10">
    <nc r="AA38" t="inlineStr">
      <is>
        <t>bedeckt und regen</t>
      </is>
    </nc>
  </rcc>
  <rcc rId="20860" sId="10">
    <nc r="AA39" t="inlineStr">
      <is>
        <t>bedeckt; NA sonnig</t>
      </is>
    </nc>
  </rcc>
  <rcc rId="20861" sId="10" numFmtId="34">
    <nc r="AB38">
      <v>11</v>
    </nc>
  </rcc>
  <rcc rId="20862" sId="10" numFmtId="34">
    <nc r="AB39">
      <v>12</v>
    </nc>
  </rcc>
  <rcc rId="20863" sId="10" numFmtId="4">
    <nc r="S39">
      <v>4759.49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6" sId="10" numFmtId="4">
    <oc r="C8">
      <v>15753.1</v>
    </oc>
    <nc r="C8">
      <v>15752.9</v>
    </nc>
  </rcc>
</revisions>
</file>

<file path=xl/revisions/revisionLog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77" sId="10">
    <nc r="S46">
      <v>196438.34</v>
    </nc>
  </rcc>
  <rcc rId="20878" sId="10" numFmtId="4">
    <oc r="S11">
      <v>7574.47</v>
    </oc>
    <nc r="S11">
      <v>7575.47</v>
    </nc>
  </rcc>
  <rcc rId="20879" sId="10" numFmtId="4">
    <oc r="S25">
      <v>3576.43</v>
    </oc>
    <nc r="S25">
      <v>2505.3200000000002</v>
    </nc>
  </rcc>
  <rcc rId="20880" sId="10" numFmtId="4">
    <oc r="S21">
      <v>5919.04</v>
    </oc>
    <nc r="S21">
      <v>5909.04</v>
    </nc>
  </rcc>
  <rcc rId="20881" sId="10" numFmtId="4">
    <oc r="S24">
      <v>6174.39</v>
    </oc>
    <nc r="S24">
      <v>6174.35</v>
    </nc>
  </rcc>
  <rcc rId="20882" sId="10" numFmtId="4">
    <oc r="S27">
      <v>4084.61</v>
    </oc>
    <nc r="S27">
      <v>4104.6099999999997</v>
    </nc>
  </rcc>
  <rcc rId="20883" sId="10" numFmtId="4">
    <oc r="S29">
      <v>6354.26</v>
    </oc>
    <nc r="S29">
      <v>6544.26</v>
    </nc>
  </rcc>
  <rcc rId="20884" sId="10" numFmtId="4">
    <oc r="S36">
      <v>4878.3100000000004</v>
    </oc>
    <nc r="S36">
      <v>4927.8999999999996</v>
    </nc>
  </rcc>
  <rcc rId="20885" sId="10" numFmtId="4">
    <oc r="S33">
      <v>3129.82</v>
    </oc>
    <nc r="S33">
      <v>3129.87</v>
    </nc>
  </rcc>
</revisions>
</file>

<file path=xl/revisions/revisionLog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98" sId="11">
    <nc r="AA5" t="inlineStr">
      <is>
        <t>VM sonnig/ NM Regen</t>
      </is>
    </nc>
  </rcc>
  <rcc rId="20899" sId="11" numFmtId="34">
    <nc r="AB5">
      <v>13</v>
    </nc>
  </rcc>
  <rcc rId="20900" sId="11">
    <nc r="AA6" t="inlineStr">
      <is>
        <t xml:space="preserve">Regen </t>
      </is>
    </nc>
  </rcc>
  <rcc rId="20901" sId="11" numFmtId="34">
    <nc r="AB6">
      <v>12</v>
    </nc>
  </rcc>
  <rcc rId="20902" sId="11" numFmtId="4">
    <nc r="S5">
      <v>6388.98</v>
    </nc>
  </rcc>
  <rcc rId="20903" sId="11" numFmtId="4">
    <nc r="K5">
      <v>8481.7999999999993</v>
    </nc>
  </rcc>
  <rcc rId="20904" sId="11" numFmtId="4">
    <nc r="I5">
      <v>0</v>
    </nc>
  </rcc>
  <rcc rId="20905" sId="11" numFmtId="4">
    <nc r="C5">
      <v>14640.5</v>
    </nc>
  </rcc>
  <rcc rId="20906" sId="11" numFmtId="4">
    <nc r="E5">
      <v>0</v>
    </nc>
  </rcc>
  <rcc rId="20907" sId="11" numFmtId="4">
    <nc r="G5">
      <v>176.1</v>
    </nc>
  </rcc>
</revisions>
</file>

<file path=xl/revisions/revisionLog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08" sId="11" numFmtId="4">
    <nc r="S14">
      <v>2570.6</v>
    </nc>
  </rcc>
</revisions>
</file>

<file path=xl/revisions/revisionLog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09" sId="10">
    <oc r="P46" t="inlineStr">
      <is>
        <t>ok, 29.10 / js</t>
      </is>
    </oc>
    <nc r="P46" t="inlineStr">
      <is>
        <t>ok/ js</t>
      </is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22" sId="11" numFmtId="4">
    <nc r="S6">
      <v>2570.6</v>
    </nc>
  </rcc>
  <rcc rId="20923" sId="11" numFmtId="4">
    <oc r="S14">
      <v>2570.6</v>
    </oc>
    <nc r="S14"/>
  </rcc>
</revisions>
</file>

<file path=xl/revisions/revisionLog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36" sId="10" numFmtId="4">
    <oc r="P38">
      <v>6242</v>
    </oc>
    <nc r="P38">
      <v>7617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49" sId="10">
    <oc r="P46" t="inlineStr">
      <is>
        <t>ok/ js</t>
      </is>
    </oc>
    <nc r="P46"/>
  </rcc>
  <rcc rId="20950" sId="10">
    <oc r="S46">
      <v>196438.34</v>
    </oc>
    <nc r="S46"/>
  </rcc>
</revisions>
</file>

<file path=xl/revisions/revisionLog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51" sId="11" numFmtId="4">
    <nc r="K6">
      <v>4307</v>
    </nc>
  </rcc>
  <rcc rId="20952" sId="11">
    <oc r="K7">
      <f>SUM(K5:K6)</f>
    </oc>
    <nc r="K7">
      <f>SUM(K5:K6)</f>
    </nc>
  </rcc>
  <rcc rId="20953" sId="11" numFmtId="4">
    <nc r="G6">
      <v>121.8</v>
    </nc>
  </rcc>
  <rcc rId="20954" sId="11" numFmtId="4">
    <nc r="C6">
      <v>10665.2</v>
    </nc>
  </rcc>
  <rcc rId="20955" sId="11" numFmtId="4">
    <nc r="E6">
      <v>0</v>
    </nc>
  </rcc>
  <rcc rId="20956" sId="11" numFmtId="4">
    <nc r="I6">
      <v>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69" sId="11">
    <nc r="AA8" t="inlineStr">
      <is>
        <t>sonnig</t>
      </is>
    </nc>
  </rcc>
  <rcc rId="20970" sId="11" numFmtId="34">
    <nc r="AB8">
      <v>12</v>
    </nc>
  </rcc>
</revisions>
</file>

<file path=xl/revisions/revisionLog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71" sId="11" numFmtId="4">
    <nc r="S8">
      <v>7676.44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84" sId="11" numFmtId="4">
    <nc r="O8">
      <v>1353.1</v>
    </nc>
  </rcc>
  <rcc rId="20985" sId="11" numFmtId="4">
    <nc r="G8">
      <v>272.7</v>
    </nc>
  </rcc>
  <rcc rId="20986" sId="11" numFmtId="4">
    <nc r="E8">
      <v>281.60000000000002</v>
    </nc>
  </rcc>
  <rcc rId="20987" sId="11" numFmtId="4">
    <nc r="C8">
      <v>9231.7999999999993</v>
    </nc>
  </rcc>
  <rcc rId="20988" sId="11" numFmtId="4">
    <nc r="I8">
      <v>0</v>
    </nc>
  </rcc>
  <rcc rId="20989" sId="11" numFmtId="4">
    <nc r="K8">
      <v>2988.6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02" sId="11">
    <nc r="AA9" t="inlineStr">
      <is>
        <t>hohe Wolkenfelder</t>
      </is>
    </nc>
  </rcc>
  <rcc rId="21003" sId="11" numFmtId="34">
    <nc r="AB9">
      <v>11</v>
    </nc>
  </rcc>
</revisions>
</file>

<file path=xl/revisions/revisionLog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04" sId="11" numFmtId="4">
    <nc r="P8">
      <v>2170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="1" sqref="P9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left/>
        <right/>
        <top/>
        <bottom/>
      </border>
    </dxf>
  </rfmt>
  <rfmt sheetId="11" sqref="P9" start="0" length="0">
    <dxf>
      <numFmt numFmtId="4" formatCode="#,##0.00"/>
    </dxf>
  </rfmt>
  <rfmt sheetId="11" xfDxf="1" sqref="P9" start="0" length="0">
    <dxf>
      <numFmt numFmtId="4" formatCode="#,##0.00"/>
    </dxf>
  </rfmt>
  <rcc rId="21017" sId="11" numFmtId="4">
    <nc r="P9">
      <v>4221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P9" start="0" length="2147483647">
    <dxf>
      <font>
        <name val="DIN Offc"/>
        <scheme val="none"/>
      </font>
    </dxf>
  </rfmt>
</revisions>
</file>

<file path=xl/revisions/revisionLog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30" sId="11" numFmtId="4">
    <nc r="K9">
      <v>2126.1999999999998</v>
    </nc>
  </rcc>
  <rcc rId="21031" sId="11" numFmtId="4">
    <nc r="O9">
      <v>843.8</v>
    </nc>
  </rcc>
  <rcc rId="21032" sId="11" numFmtId="4">
    <nc r="S9">
      <v>6736.27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45" sId="11" numFmtId="4">
    <nc r="I9">
      <v>0</v>
    </nc>
  </rcc>
  <rcc rId="21046" sId="11" numFmtId="4">
    <nc r="E9">
      <v>383.1</v>
    </nc>
  </rcc>
  <rcc rId="21047" sId="11" numFmtId="4">
    <nc r="G9">
      <v>468.1</v>
    </nc>
  </rcc>
  <rcc rId="21048" sId="11" numFmtId="4">
    <nc r="C9">
      <v>8534.02</v>
    </nc>
  </rcc>
</revisions>
</file>

<file path=xl/revisions/revisionLog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49" sId="11">
    <nc r="AA10" t="inlineStr">
      <is>
        <t>sonnig</t>
      </is>
    </nc>
  </rcc>
  <rcc rId="21050" sId="11" numFmtId="34">
    <nc r="AB10">
      <v>11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63" sId="11" numFmtId="4">
    <nc r="K10">
      <v>210</v>
    </nc>
  </rcc>
  <rcc rId="21064" sId="11" numFmtId="4">
    <nc r="O10">
      <v>694.5</v>
    </nc>
  </rcc>
  <rcc rId="21065" sId="11" numFmtId="4">
    <nc r="G10">
      <v>320.60000000000002</v>
    </nc>
  </rcc>
  <rcc rId="21066" sId="11" numFmtId="4">
    <nc r="E10">
      <v>463.9</v>
    </nc>
  </rcc>
  <rcc rId="21067" sId="11" numFmtId="4">
    <nc r="C10">
      <v>8201.2000000000007</v>
    </nc>
  </rcc>
  <rcc rId="21068" sId="11" numFmtId="4">
    <nc r="I10">
      <v>0</v>
    </nc>
  </rcc>
  <rcc rId="21069" sId="11" numFmtId="4">
    <nc r="S10">
      <v>6931.14</v>
    </nc>
  </rcc>
  <rcc rId="21070" sId="11">
    <nc r="AA11" t="inlineStr">
      <is>
        <t>nebel, NA sonnig</t>
      </is>
    </nc>
  </rcc>
  <rcc rId="21071" sId="11" numFmtId="34">
    <nc r="AB11">
      <v>12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84" sId="11" numFmtId="4">
    <nc r="P10">
      <v>5618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97" sId="11" numFmtId="4">
    <nc r="P11">
      <v>4915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10" sId="11" numFmtId="4">
    <nc r="O11">
      <v>875.8</v>
    </nc>
  </rcc>
  <rcc rId="21111" sId="11" numFmtId="4">
    <nc r="K11">
      <v>0</v>
    </nc>
  </rcc>
  <rcc rId="21112" sId="11" numFmtId="4">
    <nc r="I11">
      <v>0</v>
    </nc>
  </rcc>
  <rcc rId="21113" sId="11" numFmtId="4">
    <nc r="C11">
      <v>7172.5</v>
    </nc>
  </rcc>
  <rcc rId="21114" sId="11" numFmtId="4">
    <nc r="E11">
      <v>230.8</v>
    </nc>
  </rcc>
  <rcc rId="21115" sId="11" numFmtId="4">
    <nc r="G11">
      <v>165.3</v>
    </nc>
  </rcc>
  <rcc rId="21116" sId="11" numFmtId="34">
    <nc r="AB12">
      <v>9</v>
    </nc>
  </rcc>
  <rcc rId="21117" sId="11">
    <nc r="AA12" t="inlineStr">
      <is>
        <t>nebel, NM sonnig</t>
      </is>
    </nc>
  </rcc>
</revisions>
</file>

<file path=xl/revisions/revisionLog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18" sId="11" numFmtId="4">
    <nc r="S11">
      <v>6984.34</v>
    </nc>
  </rcc>
</revisions>
</file>

<file path=xl/revisions/revisionLog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19" sId="11" numFmtId="4">
    <nc r="P12">
      <v>2324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32" sId="11" numFmtId="4">
    <nc r="O12">
      <v>447.9</v>
    </nc>
  </rcc>
  <rcc rId="21133" sId="11">
    <oc r="AA12" t="inlineStr">
      <is>
        <t>nebel, NM sonnig</t>
      </is>
    </oc>
    <nc r="AA12" t="inlineStr">
      <is>
        <t>nebel,</t>
      </is>
    </nc>
  </rcc>
  <rcc rId="21134" sId="11">
    <nc r="AA13" t="inlineStr">
      <is>
        <t>nebel</t>
      </is>
    </nc>
  </rcc>
  <rcc rId="21135" sId="11" numFmtId="34">
    <nc r="AB13">
      <v>8</v>
    </nc>
  </rcc>
  <rcc rId="21136" sId="11" numFmtId="4">
    <nc r="K12">
      <v>4928.6000000000004</v>
    </nc>
  </rcc>
  <rcc rId="21137" sId="11" numFmtId="4">
    <nc r="I12">
      <v>0</v>
    </nc>
  </rcc>
  <rcc rId="21138" sId="11" numFmtId="4">
    <nc r="G12">
      <v>0</v>
    </nc>
  </rcc>
  <rcc rId="21139" sId="11" numFmtId="4">
    <nc r="E12">
      <v>0</v>
    </nc>
  </rcc>
  <rcc rId="21140" sId="11" numFmtId="4">
    <nc r="C12">
      <v>13396.9</v>
    </nc>
  </rcc>
</revisions>
</file>

<file path=xl/revisions/revisionLog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41" sId="11" numFmtId="4">
    <oc r="E12">
      <v>0</v>
    </oc>
    <nc r="E12">
      <v>36</v>
    </nc>
  </rcc>
  <rcc rId="21142" sId="11" numFmtId="4">
    <oc r="G12">
      <v>0</v>
    </oc>
    <nc r="G12">
      <v>68</v>
    </nc>
  </rcc>
</revisions>
</file>

<file path=xl/revisions/revisionLog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43" sId="11" numFmtId="4">
    <nc r="S13">
      <v>8761.1299999999992</v>
    </nc>
  </rcc>
  <rcc rId="21144" sId="11" numFmtId="4">
    <nc r="S12">
      <v>5100.1099999999997</v>
    </nc>
  </rcc>
  <rcc rId="21145" sId="11" numFmtId="4">
    <nc r="K13">
      <v>4391.5</v>
    </nc>
  </rcc>
  <rcc rId="21146" sId="11" numFmtId="4">
    <nc r="O13">
      <v>393.6</v>
    </nc>
  </rcc>
  <rcc rId="21147" sId="11" numFmtId="4">
    <nc r="G13">
      <v>51.5</v>
    </nc>
  </rcc>
  <rcc rId="21148" sId="11" numFmtId="4">
    <nc r="C13">
      <v>14867.6</v>
    </nc>
  </rcc>
  <rcc rId="21149" sId="11" numFmtId="4">
    <nc r="E13">
      <v>0</v>
    </nc>
  </rcc>
  <rcc rId="21150" sId="11" numFmtId="4">
    <nc r="I13">
      <v>0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63" sId="11">
    <nc r="AA14" t="inlineStr">
      <is>
        <t>nebel</t>
      </is>
    </nc>
  </rcc>
  <rcc rId="21164" sId="11" numFmtId="34">
    <nc r="AB14">
      <v>9</v>
    </nc>
  </rcc>
</revisions>
</file>

<file path=xl/revisions/revisionLog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65" sId="11" numFmtId="4">
    <nc r="P13">
      <v>1968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78" sId="11" numFmtId="4">
    <oc r="P11">
      <v>4915</v>
    </oc>
    <nc r="P11">
      <v>7607</v>
    </nc>
  </rcc>
  <rcc rId="21179" sId="11" numFmtId="4">
    <oc r="P12">
      <v>2324</v>
    </oc>
    <nc r="P12">
      <v>4827</v>
    </nc>
  </rcc>
  <rcc rId="21180" sId="11">
    <nc r="P45" t="inlineStr">
      <is>
        <t>ok /10.11/js</t>
      </is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93" sId="11" numFmtId="4">
    <nc r="K14">
      <v>12216</v>
    </nc>
  </rcc>
  <rcc rId="21194" sId="11" numFmtId="4">
    <nc r="O14">
      <v>-381.6</v>
    </nc>
  </rcc>
  <rcc rId="21195" sId="11" numFmtId="4">
    <nc r="G14">
      <v>101.3</v>
    </nc>
  </rcc>
  <rcc rId="21196" sId="11" numFmtId="4">
    <nc r="E14">
      <v>68.400000000000006</v>
    </nc>
  </rcc>
  <rcc rId="21197" sId="11" numFmtId="4">
    <nc r="C14">
      <v>10922</v>
    </nc>
  </rcc>
  <rcc rId="21198" sId="11" numFmtId="4">
    <nc r="I14">
      <v>0</v>
    </nc>
  </rcc>
  <rcc rId="21199" sId="11" numFmtId="4">
    <nc r="S14">
      <v>2477.6999999999998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12" sId="11">
    <nc r="AA16" t="inlineStr">
      <is>
        <t>bedeckt</t>
      </is>
    </nc>
  </rcc>
  <rcc rId="21213" sId="11" numFmtId="34">
    <nc r="AB16">
      <v>8</v>
    </nc>
  </rcc>
</revisions>
</file>

<file path=xl/revisions/revisionLog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14" sId="11" numFmtId="4">
    <nc r="O16">
      <v>642.1</v>
    </nc>
  </rcc>
  <rcc rId="21215" sId="11" numFmtId="4">
    <nc r="K16">
      <v>0</v>
    </nc>
  </rcc>
  <rcc rId="21216" sId="11" numFmtId="4">
    <nc r="I16">
      <v>0</v>
    </nc>
  </rcc>
  <rcc rId="21217" sId="11" numFmtId="4">
    <nc r="S16">
      <v>5103.4799999999996</v>
    </nc>
  </rcc>
  <rcc rId="21218" sId="11" numFmtId="4">
    <nc r="C16">
      <v>3624.65</v>
    </nc>
  </rcc>
  <rcc rId="21219" sId="11" numFmtId="4">
    <nc r="E16">
      <v>0</v>
    </nc>
  </rcc>
  <rcc rId="21220" sId="11" numFmtId="4">
    <nc r="G16">
      <v>40.4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33" sId="11">
    <nc r="AA17" t="inlineStr">
      <is>
        <t>nebel, NA sonnig</t>
      </is>
    </nc>
  </rcc>
  <rcc rId="21234" sId="11" numFmtId="34">
    <nc r="AB17">
      <v>12</v>
    </nc>
  </rcc>
</revisions>
</file>

<file path=xl/revisions/revisionLog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35" sId="11" numFmtId="4">
    <nc r="P14">
      <v>0</v>
    </nc>
  </rcc>
  <rcc rId="21236" sId="11" numFmtId="4">
    <nc r="P16">
      <v>4970.8999999999996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49" sId="11" numFmtId="4">
    <nc r="S17">
      <v>5726.35</v>
    </nc>
  </rcc>
  <rcc rId="21250" sId="11" numFmtId="4">
    <nc r="O17">
      <v>700.6</v>
    </nc>
  </rcc>
  <rcc rId="21251" sId="11" numFmtId="4">
    <nc r="K17">
      <v>0</v>
    </nc>
  </rcc>
  <rcc rId="21252" sId="11" numFmtId="4">
    <nc r="I17">
      <v>0</v>
    </nc>
  </rcc>
  <rcc rId="21253" sId="11" numFmtId="4">
    <nc r="C17">
      <v>5725.4</v>
    </nc>
  </rcc>
  <rcc rId="21254" sId="11" numFmtId="4">
    <nc r="E17">
      <v>428.9</v>
    </nc>
  </rcc>
  <rcc rId="21255" sId="11" numFmtId="4">
    <nc r="G17">
      <v>182.2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68" sId="11">
    <oc r="AA17" t="inlineStr">
      <is>
        <t>nebel, NA sonnig</t>
      </is>
    </oc>
    <nc r="AA17" t="inlineStr">
      <is>
        <t>sonnig</t>
      </is>
    </nc>
  </rcc>
  <rcc rId="21269" sId="11">
    <nc r="AA18" t="inlineStr">
      <is>
        <t>sonnig</t>
      </is>
    </nc>
  </rcc>
  <rcc rId="21270" sId="11" numFmtId="34">
    <nc r="AB18">
      <v>12</v>
    </nc>
  </rcc>
</revisions>
</file>

<file path=xl/revisions/revisionLog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71" sId="11" numFmtId="4">
    <nc r="P17">
      <v>8295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revisionLog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84" sId="13">
    <oc r="U20">
      <f>V18-U18</f>
    </oc>
    <nc r="U20">
      <f>V18-U18</f>
    </nc>
  </rcc>
</revisions>
</file>

<file path=xl/revisions/revisionLog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85" sId="11" numFmtId="4">
    <nc r="S18">
      <v>4259.42</v>
    </nc>
  </rcc>
  <rcc rId="21286" sId="11" numFmtId="4">
    <nc r="O18">
      <v>1881</v>
    </nc>
  </rcc>
  <rcc rId="21287" sId="11" numFmtId="4">
    <nc r="G18">
      <v>215.4</v>
    </nc>
  </rcc>
  <rcc rId="21288" sId="11" numFmtId="4">
    <nc r="E18">
      <v>362.6</v>
    </nc>
  </rcc>
  <rcc rId="21289" sId="11" numFmtId="4">
    <nc r="C18">
      <v>6279.9</v>
    </nc>
  </rcc>
  <rcc rId="21290" sId="11" numFmtId="4">
    <nc r="I18">
      <v>0</v>
    </nc>
  </rcc>
  <rcc rId="21291" sId="11" numFmtId="4">
    <nc r="K18">
      <v>0</v>
    </nc>
  </rcc>
  <rcc rId="21292" sId="11">
    <nc r="AA19" t="inlineStr">
      <is>
        <t>Wolkenfelder</t>
      </is>
    </nc>
  </rcc>
  <rcc rId="21293" sId="11" numFmtId="34">
    <nc r="AB19">
      <v>8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06" sId="11" numFmtId="4">
    <nc r="P18">
      <v>5365</v>
    </nc>
  </rcc>
</revisions>
</file>

<file path=xl/revisions/revisionLog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07" sId="11" numFmtId="4">
    <nc r="P19">
      <v>6180</v>
    </nc>
  </rcc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20" sId="11" numFmtId="4">
    <nc r="O19">
      <v>1981.1</v>
    </nc>
  </rcc>
  <rcc rId="21321" sId="11" numFmtId="4">
    <nc r="G19">
      <v>91.6</v>
    </nc>
  </rcc>
  <rcc rId="21322" sId="11" numFmtId="4">
    <nc r="E19">
      <v>307.39999999999998</v>
    </nc>
  </rcc>
  <rcc rId="21323" sId="11" numFmtId="4">
    <nc r="C19">
      <v>6735.1</v>
    </nc>
  </rcc>
  <rcc rId="21324" sId="11" numFmtId="4">
    <nc r="I19">
      <v>0</v>
    </nc>
  </rcc>
  <rcc rId="21325" sId="11" numFmtId="4">
    <nc r="K19">
      <v>0</v>
    </nc>
  </rcc>
  <rcc rId="21326" sId="11" numFmtId="4">
    <nc r="S19">
      <v>7135.03</v>
    </nc>
  </rcc>
  <rcv guid="{1D92780C-BC14-4527-AE91-16BD276CDE93}" action="delete"/>
  <rdn rId="0" localSheetId="1" customView="1" name="Z_1D92780C_BC14_4527_AE91_16BD276CDE93_.wvu.PrintArea" hidden="1" oldHidden="1">
    <formula>'01_25'!$A$1:$X$44</formula>
    <oldFormula>'01_25'!$A$1:$X$44</oldFormula>
  </rdn>
  <rdn rId="0" localSheetId="2" customView="1" name="Z_1D92780C_BC14_4527_AE91_16BD276CDE93_.wvu.PrintArea" hidden="1" oldHidden="1">
    <formula>'02_25'!$A$1:$V$41</formula>
    <oldFormula>'02_25'!$A$1:$V$41</oldFormula>
  </rdn>
  <rdn rId="0" localSheetId="3" customView="1" name="Z_1D92780C_BC14_4527_AE91_16BD276CDE93_.wvu.PrintArea" hidden="1" oldHidden="1">
    <formula>'03_25'!$A$1:$Z$45</formula>
    <oldFormula>'03_25'!$A$1:$Z$45</oldFormula>
  </rdn>
  <rdn rId="0" localSheetId="4" customView="1" name="Z_1D92780C_BC14_4527_AE91_16BD276CDE93_.wvu.PrintArea" hidden="1" oldHidden="1">
    <formula>'04_25'!$A$1:$Z$43</formula>
    <oldFormula>'04_25'!$A$1:$Z$43</oldFormula>
  </rdn>
  <rdn rId="0" localSheetId="5" customView="1" name="Z_1D92780C_BC14_4527_AE91_16BD276CDE93_.wvu.PrintArea" hidden="1" oldHidden="1">
    <formula>'05_25'!$A$1:$Z$44</formula>
    <oldFormula>'05_25'!$A$1:$Z$44</oldFormula>
  </rdn>
  <rdn rId="0" localSheetId="6" customView="1" name="Z_1D92780C_BC14_4527_AE91_16BD276CDE93_.wvu.PrintArea" hidden="1" oldHidden="1">
    <formula>'06_25'!$A$1:$Z$44</formula>
    <oldFormula>'06_25'!$A$1:$Z$44</oldFormula>
  </rdn>
  <rdn rId="0" localSheetId="7" customView="1" name="Z_1D92780C_BC14_4527_AE91_16BD276CDE93_.wvu.PrintArea" hidden="1" oldHidden="1">
    <formula>'07_25'!$A$1:$Z$44</formula>
    <oldFormula>'07_25'!$A$1:$Z$44</oldFormula>
  </rdn>
  <rdn rId="0" localSheetId="8" customView="1" name="Z_1D92780C_BC14_4527_AE91_16BD276CDE93_.wvu.PrintArea" hidden="1" oldHidden="1">
    <formula>'08_25'!$A$1:$Z$44</formula>
    <oldFormula>'08_25'!$A$1:$Z$44</oldFormula>
  </rdn>
  <rdn rId="0" localSheetId="9" customView="1" name="Z_1D92780C_BC14_4527_AE91_16BD276CDE93_.wvu.PrintArea" hidden="1" oldHidden="1">
    <formula>'09_25'!$A$1:$Z$43</formula>
    <oldFormula>'09_25'!$A$1:$Z$43</oldFormula>
  </rdn>
  <rdn rId="0" localSheetId="10" customView="1" name="Z_1D92780C_BC14_4527_AE91_16BD276CDE93_.wvu.PrintArea" hidden="1" oldHidden="1">
    <formula>'10_25'!$A$1:$Z$44</formula>
    <oldFormula>'10_25'!$A$1:$Z$44</oldFormula>
  </rdn>
  <rdn rId="0" localSheetId="11" customView="1" name="Z_1D92780C_BC14_4527_AE91_16BD276CDE93_.wvu.PrintArea" hidden="1" oldHidden="1">
    <formula>'11_25'!$A$1:$Z$43</formula>
    <oldFormula>'11_25'!$A$1:$Z$43</oldFormula>
  </rdn>
  <rdn rId="0" localSheetId="12" customView="1" name="Z_1D92780C_BC14_4527_AE91_16BD276CDE93_.wvu.PrintArea" hidden="1" oldHidden="1">
    <formula>'12_25'!$A$1:$Z$44</formula>
    <oldFormula>'12_25'!$A$1:$Z$44</oldFormula>
  </rdn>
  <rcv guid="{1D92780C-BC14-4527-AE91-16BD276CDE93}" action="add"/>
</revisions>
</file>

<file path=xl/revisions/revisionLog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39" sId="11">
    <nc r="AA20" t="inlineStr">
      <is>
        <t>hohe Wolkenfelder</t>
      </is>
    </nc>
  </rcc>
  <rcc rId="21340" sId="11" numFmtId="34">
    <nc r="AB20">
      <v>13</v>
    </nc>
  </rcc>
</revisions>
</file>

<file path=xl/revisions/revisionLog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'01_25'!$A$1:$X$44</formula>
    <oldFormula>'01_25'!$A$1:$X$44</oldFormula>
  </rdn>
  <rdn rId="0" localSheetId="2" customView="1" name="Z_2F7A225A_03CC_4C3E_9ABA_50B66929A417_.wvu.PrintArea" hidden="1" oldHidden="1">
    <formula>'02_25'!$A$1:$V$41</formula>
    <oldFormula>'02_25'!$A$1:$V$41</oldFormula>
  </rdn>
  <rdn rId="0" localSheetId="3" customView="1" name="Z_2F7A225A_03CC_4C3E_9ABA_50B66929A417_.wvu.PrintArea" hidden="1" oldHidden="1">
    <formula>'03_25'!$A$1:$Z$45</formula>
    <oldFormula>'03_25'!$A$1:$Z$45</oldFormula>
  </rdn>
  <rdn rId="0" localSheetId="4" customView="1" name="Z_2F7A225A_03CC_4C3E_9ABA_50B66929A417_.wvu.PrintArea" hidden="1" oldHidden="1">
    <formula>'04_25'!$A$1:$Z$43</formula>
    <oldFormula>'04_25'!$A$1:$Z$43</oldFormula>
  </rdn>
  <rdn rId="0" localSheetId="5" customView="1" name="Z_2F7A225A_03CC_4C3E_9ABA_50B66929A417_.wvu.PrintArea" hidden="1" oldHidden="1">
    <formula>'05_25'!$A$1:$Z$44</formula>
    <oldFormula>'05_25'!$A$1:$Z$44</oldFormula>
  </rdn>
  <rdn rId="0" localSheetId="6" customView="1" name="Z_2F7A225A_03CC_4C3E_9ABA_50B66929A417_.wvu.PrintArea" hidden="1" oldHidden="1">
    <formula>'06_25'!$A$1:$Z$44</formula>
    <oldFormula>'06_25'!$A$1:$Z$44</oldFormula>
  </rdn>
  <rdn rId="0" localSheetId="7" customView="1" name="Z_2F7A225A_03CC_4C3E_9ABA_50B66929A417_.wvu.PrintArea" hidden="1" oldHidden="1">
    <formula>'07_25'!$A$1:$Z$44</formula>
    <oldFormula>'07_25'!$A$1:$Z$44</oldFormula>
  </rdn>
  <rdn rId="0" localSheetId="8" customView="1" name="Z_2F7A225A_03CC_4C3E_9ABA_50B66929A417_.wvu.PrintArea" hidden="1" oldHidden="1">
    <formula>'08_25'!$A$1:$Z$44</formula>
    <oldFormula>'08_25'!$A$1:$Z$44</oldFormula>
  </rdn>
  <rdn rId="0" localSheetId="9" customView="1" name="Z_2F7A225A_03CC_4C3E_9ABA_50B66929A417_.wvu.PrintArea" hidden="1" oldHidden="1">
    <formula>'09_25'!$A$1:$Z$43</formula>
    <oldFormula>'09_25'!$A$1:$Z$43</oldFormula>
  </rdn>
  <rdn rId="0" localSheetId="10" customView="1" name="Z_2F7A225A_03CC_4C3E_9ABA_50B66929A417_.wvu.PrintArea" hidden="1" oldHidden="1">
    <formula>'10_25'!$A$1:$Z$44</formula>
    <oldFormula>'10_25'!$A$1:$Z$44</oldFormula>
  </rdn>
  <rdn rId="0" localSheetId="11" customView="1" name="Z_2F7A225A_03CC_4C3E_9ABA_50B66929A417_.wvu.PrintArea" hidden="1" oldHidden="1">
    <formula>'11_25'!$A$1:$Z$43</formula>
    <oldFormula>'11_25'!$A$1:$Z$43</oldFormula>
  </rdn>
  <rdn rId="0" localSheetId="12" customView="1" name="Z_2F7A225A_03CC_4C3E_9ABA_50B66929A417_.wvu.PrintArea" hidden="1" oldHidden="1">
    <formula>'12_25'!$A$1:$Z$44</formula>
    <oldFormula>'12_25'!$A$1:$Z$44</oldFormula>
  </rdn>
  <rcv guid="{2F7A225A-03CC-4C3E-9ABA-50B66929A417}" action="add"/>
</revisions>
</file>

<file path=xl/revisions/revisionLog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="1" sqref="P20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left/>
        <right/>
        <top/>
        <bottom/>
      </border>
    </dxf>
  </rfmt>
  <rfmt sheetId="11" sqref="P20" start="0" length="0">
    <dxf>
      <numFmt numFmtId="4" formatCode="#,##0.00"/>
    </dxf>
  </rfmt>
  <rcc rId="21353" sId="11" xfDxf="1" dxf="1" numFmtId="4">
    <nc r="P20">
      <v>4408</v>
    </nc>
    <ndxf>
      <numFmt numFmtId="4" formatCode="#,##0.00"/>
    </ndxf>
  </rcc>
  <rfmt sheetId="11" sqref="P20" start="0" length="2147483647">
    <dxf>
      <font>
        <name val="DIN Offc"/>
        <scheme val="none"/>
      </font>
    </dxf>
  </rfmt>
  <rcv guid="{A787F5B4-E187-4523-8646-D052EDD0D541}" action="delete"/>
  <rdn rId="0" localSheetId="1" customView="1" name="Z_A787F5B4_E187_4523_8646_D052EDD0D541_.wvu.PrintArea" hidden="1" oldHidden="1">
    <formula>'01_25'!$A$1:$X$44</formula>
    <oldFormula>'01_25'!$A$1:$X$44</oldFormula>
  </rdn>
  <rdn rId="0" localSheetId="2" customView="1" name="Z_A787F5B4_E187_4523_8646_D052EDD0D541_.wvu.PrintArea" hidden="1" oldHidden="1">
    <formula>'02_25'!$A$1:$V$41</formula>
    <oldFormula>'02_25'!$A$1:$V$41</oldFormula>
  </rdn>
  <rdn rId="0" localSheetId="3" customView="1" name="Z_A787F5B4_E187_4523_8646_D052EDD0D541_.wvu.PrintArea" hidden="1" oldHidden="1">
    <formula>'03_25'!$A$1:$Z$45</formula>
    <oldFormula>'03_25'!$A$1:$Z$45</oldFormula>
  </rdn>
  <rdn rId="0" localSheetId="4" customView="1" name="Z_A787F5B4_E187_4523_8646_D052EDD0D541_.wvu.PrintArea" hidden="1" oldHidden="1">
    <formula>'04_25'!$A$1:$Z$43</formula>
    <oldFormula>'04_25'!$A$1:$Z$43</oldFormula>
  </rdn>
  <rdn rId="0" localSheetId="5" customView="1" name="Z_A787F5B4_E187_4523_8646_D052EDD0D541_.wvu.PrintArea" hidden="1" oldHidden="1">
    <formula>'05_25'!$A$1:$Z$44</formula>
    <oldFormula>'05_25'!$A$1:$Z$44</oldFormula>
  </rdn>
  <rdn rId="0" localSheetId="6" customView="1" name="Z_A787F5B4_E187_4523_8646_D052EDD0D541_.wvu.PrintArea" hidden="1" oldHidden="1">
    <formula>'06_25'!$A$1:$Z$44</formula>
    <oldFormula>'06_25'!$A$1:$Z$44</oldFormula>
  </rdn>
  <rdn rId="0" localSheetId="7" customView="1" name="Z_A787F5B4_E187_4523_8646_D052EDD0D541_.wvu.PrintArea" hidden="1" oldHidden="1">
    <formula>'07_25'!$A$1:$Z$44</formula>
    <oldFormula>'07_25'!$A$1:$Z$44</oldFormula>
  </rdn>
  <rdn rId="0" localSheetId="8" customView="1" name="Z_A787F5B4_E187_4523_8646_D052EDD0D541_.wvu.PrintArea" hidden="1" oldHidden="1">
    <formula>'08_25'!$A$1:$Z$44</formula>
    <oldFormula>'08_25'!$A$1:$Z$44</oldFormula>
  </rdn>
  <rdn rId="0" localSheetId="9" customView="1" name="Z_A787F5B4_E187_4523_8646_D052EDD0D541_.wvu.PrintArea" hidden="1" oldHidden="1">
    <formula>'09_25'!$A$1:$Z$43</formula>
    <oldFormula>'09_25'!$A$1:$Z$43</oldFormula>
  </rdn>
  <rdn rId="0" localSheetId="10" customView="1" name="Z_A787F5B4_E187_4523_8646_D052EDD0D541_.wvu.PrintArea" hidden="1" oldHidden="1">
    <formula>'10_25'!$A$1:$Z$44</formula>
    <oldFormula>'10_25'!$A$1:$Z$44</oldFormula>
  </rdn>
  <rdn rId="0" localSheetId="11" customView="1" name="Z_A787F5B4_E187_4523_8646_D052EDD0D541_.wvu.PrintArea" hidden="1" oldHidden="1">
    <formula>'11_25'!$A$1:$Z$43</formula>
    <oldFormula>'11_25'!$A$1:$Z$43</oldFormula>
  </rdn>
  <rdn rId="0" localSheetId="12" customView="1" name="Z_A787F5B4_E187_4523_8646_D052EDD0D541_.wvu.PrintArea" hidden="1" oldHidden="1">
    <formula>'12_25'!$A$1:$Z$44</formula>
    <oldFormula>'12_25'!$A$1:$Z$44</oldFormula>
  </rdn>
  <rcv guid="{A787F5B4-E187-4523-8646-D052EDD0D541}" action="add"/>
</revisions>
</file>

<file path=xl/revisions/revisionLog5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66" sId="11" numFmtId="4">
    <nc r="S20">
      <v>6059.16</v>
    </nc>
  </rcc>
  <rcc rId="21367" sId="11" numFmtId="4">
    <nc r="K20">
      <v>11743.2</v>
    </nc>
  </rcc>
  <rcc rId="21368" sId="11" numFmtId="4">
    <nc r="O20">
      <v>53.7</v>
    </nc>
  </rcc>
  <rcc rId="21369" sId="11" numFmtId="4">
    <nc r="C20">
      <v>12458.5</v>
    </nc>
  </rcc>
  <rcc rId="21370" sId="11" numFmtId="4">
    <nc r="E20">
      <v>80</v>
    </nc>
  </rcc>
  <rcc rId="21371" sId="11" numFmtId="4">
    <nc r="G20">
      <v>73.2</v>
    </nc>
  </rcc>
  <rcc rId="21372" sId="11" numFmtId="4">
    <nc r="I20">
      <v>0</v>
    </nc>
  </rcc>
</revisions>
</file>

<file path=xl/revisions/revisionLog5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73" sId="11">
    <nc r="AA21" t="inlineStr">
      <is>
        <t xml:space="preserve">bewölkt </t>
      </is>
    </nc>
  </rcc>
  <rcc rId="21374" sId="11" numFmtId="34">
    <nc r="AB21">
      <v>14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5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7" sId="11" numFmtId="4">
    <nc r="S21">
      <v>7896.94</v>
    </nc>
  </rcc>
</revisions>
</file>

<file path=xl/revisions/revisionLog5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88" sId="11">
    <nc r="AA22" t="inlineStr">
      <is>
        <t>leichter Regen</t>
      </is>
    </nc>
  </rcc>
  <rcc rId="21389" sId="11" numFmtId="34">
    <nc r="AB22">
      <v>9</v>
    </nc>
  </rcc>
</revisions>
</file>

<file path=xl/revisions/revisionLog5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90" sId="11" numFmtId="4">
    <nc r="C21">
      <v>15362</v>
    </nc>
  </rcc>
  <rcc rId="21391" sId="11" numFmtId="4">
    <nc r="E21">
      <v>1909.4</v>
    </nc>
  </rcc>
  <rcc rId="21392" sId="11" numFmtId="4">
    <nc r="G21">
      <v>590.20000000000005</v>
    </nc>
  </rcc>
  <rcc rId="21393" sId="11" numFmtId="4">
    <nc r="I21">
      <v>0</v>
    </nc>
  </rcc>
  <rcc rId="21394" sId="11" numFmtId="4">
    <nc r="K21">
      <v>0</v>
    </nc>
  </rcc>
  <rcc rId="21395" sId="11" numFmtId="4">
    <nc r="O21">
      <v>0</v>
    </nc>
  </rcc>
</revisions>
</file>

<file path=xl/revisions/revisionLog5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96" sId="11">
    <nc r="AA24" t="inlineStr">
      <is>
        <t xml:space="preserve">Regen </t>
      </is>
    </nc>
  </rcc>
  <rcc rId="21397" sId="11" numFmtId="34">
    <nc r="AB24">
      <v>8</v>
    </nc>
  </rcc>
  <rcv guid="{7839E6FF-B113-433B-B093-0FC09532A527}" action="delete"/>
  <rdn rId="0" localSheetId="1" customView="1" name="Z_7839E6FF_B113_433B_B093_0FC09532A527_.wvu.PrintArea" hidden="1" oldHidden="1">
    <formula>'01_25'!$A$1:$X$44</formula>
    <oldFormula>'01_25'!$A$1:$X$44</oldFormula>
  </rdn>
  <rdn rId="0" localSheetId="2" customView="1" name="Z_7839E6FF_B113_433B_B093_0FC09532A527_.wvu.PrintArea" hidden="1" oldHidden="1">
    <formula>'02_25'!$A$1:$V$41</formula>
    <oldFormula>'02_25'!$A$1:$V$41</oldFormula>
  </rdn>
  <rdn rId="0" localSheetId="3" customView="1" name="Z_7839E6FF_B113_433B_B093_0FC09532A527_.wvu.PrintArea" hidden="1" oldHidden="1">
    <formula>'03_25'!$A$1:$Z$45</formula>
    <oldFormula>'03_25'!$A$1:$Z$45</oldFormula>
  </rdn>
  <rdn rId="0" localSheetId="4" customView="1" name="Z_7839E6FF_B113_433B_B093_0FC09532A527_.wvu.PrintArea" hidden="1" oldHidden="1">
    <formula>'04_25'!$A$1:$Z$43</formula>
    <oldFormula>'04_25'!$A$1:$Z$43</oldFormula>
  </rdn>
  <rdn rId="0" localSheetId="5" customView="1" name="Z_7839E6FF_B113_433B_B093_0FC09532A527_.wvu.PrintArea" hidden="1" oldHidden="1">
    <formula>'05_25'!$A$1:$Z$44</formula>
    <oldFormula>'05_25'!$A$1:$Z$44</oldFormula>
  </rdn>
  <rdn rId="0" localSheetId="6" customView="1" name="Z_7839E6FF_B113_433B_B093_0FC09532A527_.wvu.PrintArea" hidden="1" oldHidden="1">
    <formula>'06_25'!$A$1:$Z$44</formula>
    <oldFormula>'06_25'!$A$1:$Z$44</oldFormula>
  </rdn>
  <rdn rId="0" localSheetId="7" customView="1" name="Z_7839E6FF_B113_433B_B093_0FC09532A527_.wvu.PrintArea" hidden="1" oldHidden="1">
    <formula>'07_25'!$A$1:$Z$44</formula>
    <oldFormula>'07_25'!$A$1:$Z$44</oldFormula>
  </rdn>
  <rdn rId="0" localSheetId="8" customView="1" name="Z_7839E6FF_B113_433B_B093_0FC09532A527_.wvu.PrintArea" hidden="1" oldHidden="1">
    <formula>'08_25'!$A$1:$Z$44</formula>
    <oldFormula>'08_25'!$A$1:$Z$44</oldFormula>
  </rdn>
  <rdn rId="0" localSheetId="9" customView="1" name="Z_7839E6FF_B113_433B_B093_0FC09532A527_.wvu.PrintArea" hidden="1" oldHidden="1">
    <formula>'09_25'!$A$1:$Z$43</formula>
    <oldFormula>'09_25'!$A$1:$Z$43</oldFormula>
  </rdn>
  <rdn rId="0" localSheetId="10" customView="1" name="Z_7839E6FF_B113_433B_B093_0FC09532A527_.wvu.PrintArea" hidden="1" oldHidden="1">
    <formula>'10_25'!$A$1:$Z$44</formula>
    <oldFormula>'10_25'!$A$1:$Z$44</oldFormula>
  </rdn>
  <rdn rId="0" localSheetId="11" customView="1" name="Z_7839E6FF_B113_433B_B093_0FC09532A527_.wvu.PrintArea" hidden="1" oldHidden="1">
    <formula>'11_25'!$A$1:$Z$43</formula>
    <oldFormula>'11_25'!$A$1:$Z$43</oldFormula>
  </rdn>
  <rdn rId="0" localSheetId="12" customView="1" name="Z_7839E6FF_B113_433B_B093_0FC09532A527_.wvu.PrintArea" hidden="1" oldHidden="1">
    <formula>'12_25'!$A$1:$Z$44</formula>
    <oldFormula>'12_25'!$A$1:$Z$44</oldFormula>
  </rdn>
  <rcv guid="{7839E6FF-B113-433B-B093-0FC09532A527}" action="add"/>
</revisions>
</file>

<file path=xl/revisions/revisionLog5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10" sId="11" numFmtId="4">
    <nc r="I22">
      <v>0</v>
    </nc>
  </rcc>
  <rcc rId="21411" sId="11" numFmtId="4">
    <nc r="K22">
      <v>2117</v>
    </nc>
  </rcc>
  <rcc rId="21412" sId="11" numFmtId="4">
    <nc r="O22">
      <v>0</v>
    </nc>
  </rcc>
  <rcc rId="21413" sId="11" numFmtId="4">
    <nc r="S22">
      <v>4170.08</v>
    </nc>
  </rcc>
  <rcc rId="21414" sId="11" numFmtId="4">
    <nc r="G22">
      <v>0</v>
    </nc>
  </rcc>
  <rcc rId="21415" sId="11" numFmtId="4">
    <nc r="E22">
      <v>0</v>
    </nc>
  </rcc>
  <rcc rId="21416" sId="11" numFmtId="4">
    <nc r="C22">
      <v>11721.3</v>
    </nc>
  </rcc>
</revisions>
</file>

<file path=xl/revisions/revisionLog5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17" sId="11" numFmtId="4">
    <nc r="P21">
      <v>0</v>
    </nc>
  </rcc>
  <rcc rId="21418" sId="11" numFmtId="4">
    <nc r="P22">
      <v>0</v>
    </nc>
  </rcc>
  <rcv guid="{D93DCAB6-BAC1-4891-99B7-09940B6A5EB9}" action="delete"/>
  <rdn rId="0" localSheetId="1" customView="1" name="Z_D93DCAB6_BAC1_4891_99B7_09940B6A5EB9_.wvu.PrintArea" hidden="1" oldHidden="1">
    <formula>'01_25'!$A$1:$X$44</formula>
    <oldFormula>'01_25'!$A$1:$X$44</oldFormula>
  </rdn>
  <rdn rId="0" localSheetId="2" customView="1" name="Z_D93DCAB6_BAC1_4891_99B7_09940B6A5EB9_.wvu.PrintArea" hidden="1" oldHidden="1">
    <formula>'02_25'!$A$1:$V$41</formula>
    <oldFormula>'02_25'!$A$1:$V$41</oldFormula>
  </rdn>
  <rdn rId="0" localSheetId="3" customView="1" name="Z_D93DCAB6_BAC1_4891_99B7_09940B6A5EB9_.wvu.PrintArea" hidden="1" oldHidden="1">
    <formula>'03_25'!$A$1:$Z$45</formula>
    <oldFormula>'03_25'!$A$1:$Z$45</oldFormula>
  </rdn>
  <rdn rId="0" localSheetId="4" customView="1" name="Z_D93DCAB6_BAC1_4891_99B7_09940B6A5EB9_.wvu.PrintArea" hidden="1" oldHidden="1">
    <formula>'04_25'!$A$1:$Z$43</formula>
    <oldFormula>'04_25'!$A$1:$Z$43</oldFormula>
  </rdn>
  <rdn rId="0" localSheetId="5" customView="1" name="Z_D93DCAB6_BAC1_4891_99B7_09940B6A5EB9_.wvu.PrintArea" hidden="1" oldHidden="1">
    <formula>'05_25'!$A$1:$Z$44</formula>
    <oldFormula>'05_25'!$A$1:$Z$44</oldFormula>
  </rdn>
  <rdn rId="0" localSheetId="6" customView="1" name="Z_D93DCAB6_BAC1_4891_99B7_09940B6A5EB9_.wvu.PrintArea" hidden="1" oldHidden="1">
    <formula>'06_25'!$A$1:$Z$44</formula>
    <oldFormula>'06_25'!$A$1:$Z$44</oldFormula>
  </rdn>
  <rdn rId="0" localSheetId="7" customView="1" name="Z_D93DCAB6_BAC1_4891_99B7_09940B6A5EB9_.wvu.PrintArea" hidden="1" oldHidden="1">
    <formula>'07_25'!$A$1:$Z$44</formula>
    <oldFormula>'07_25'!$A$1:$Z$44</oldFormula>
  </rdn>
  <rdn rId="0" localSheetId="8" customView="1" name="Z_D93DCAB6_BAC1_4891_99B7_09940B6A5EB9_.wvu.PrintArea" hidden="1" oldHidden="1">
    <formula>'08_25'!$A$1:$Z$44</formula>
    <oldFormula>'08_25'!$A$1:$Z$44</oldFormula>
  </rdn>
  <rdn rId="0" localSheetId="9" customView="1" name="Z_D93DCAB6_BAC1_4891_99B7_09940B6A5EB9_.wvu.PrintArea" hidden="1" oldHidden="1">
    <formula>'09_25'!$A$1:$Z$43</formula>
    <oldFormula>'09_25'!$A$1:$Z$43</oldFormula>
  </rdn>
  <rdn rId="0" localSheetId="10" customView="1" name="Z_D93DCAB6_BAC1_4891_99B7_09940B6A5EB9_.wvu.PrintArea" hidden="1" oldHidden="1">
    <formula>'10_25'!$A$1:$Z$44</formula>
    <oldFormula>'10_25'!$A$1:$Z$44</oldFormula>
  </rdn>
  <rdn rId="0" localSheetId="11" customView="1" name="Z_D93DCAB6_BAC1_4891_99B7_09940B6A5EB9_.wvu.PrintArea" hidden="1" oldHidden="1">
    <formula>'11_25'!$A$1:$Z$43</formula>
    <oldFormula>'11_25'!$A$1:$Z$43</oldFormula>
  </rdn>
  <rdn rId="0" localSheetId="12" customView="1" name="Z_D93DCAB6_BAC1_4891_99B7_09940B6A5EB9_.wvu.PrintArea" hidden="1" oldHidden="1">
    <formula>'12_25'!$A$1:$Z$44</formula>
    <oldFormula>'12_25'!$A$1:$Z$44</oldFormula>
  </rdn>
  <rcv guid="{D93DCAB6-BAC1-4891-99B7-09940B6A5EB9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E7102A8C-AA01-4703-87EA-0D5957820EA8}" name="Sonne Seehotel Marcel Thoma" id="-1276563485" dateTime="2025-06-24T10:36:33"/>
  <userInfo guid="{14A40884-BEFC-43E5-B90C-27AF28AA3372}" name="Sonne Seehotel Anlassorganisation" id="-1411354283" dateTime="2025-08-30T10:47:43"/>
  <userInfo guid="{34E680BA-D638-49C8-B3C9-14E0F14CA615}" name="Sonne Seehotel Stefan Fuchs" id="-1553256567" dateTime="2025-11-13T08:54:44"/>
</us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.bin"/><Relationship Id="rId13" Type="http://schemas.openxmlformats.org/officeDocument/2006/relationships/printerSettings" Target="../printerSettings/printerSettings26.bin"/><Relationship Id="rId3" Type="http://schemas.openxmlformats.org/officeDocument/2006/relationships/printerSettings" Target="../printerSettings/printerSettings16.bin"/><Relationship Id="rId7" Type="http://schemas.openxmlformats.org/officeDocument/2006/relationships/printerSettings" Target="../printerSettings/printerSettings20.bin"/><Relationship Id="rId12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6" Type="http://schemas.openxmlformats.org/officeDocument/2006/relationships/printerSettings" Target="../printerSettings/printerSettings19.bin"/><Relationship Id="rId11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18.bin"/><Relationship Id="rId10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17.bin"/><Relationship Id="rId9" Type="http://schemas.openxmlformats.org/officeDocument/2006/relationships/printerSettings" Target="../printerSettings/printerSettings22.bin"/><Relationship Id="rId1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4.bin"/><Relationship Id="rId13" Type="http://schemas.openxmlformats.org/officeDocument/2006/relationships/printerSettings" Target="../printerSettings/printerSettings39.bin"/><Relationship Id="rId3" Type="http://schemas.openxmlformats.org/officeDocument/2006/relationships/printerSettings" Target="../printerSettings/printerSettings29.bin"/><Relationship Id="rId7" Type="http://schemas.openxmlformats.org/officeDocument/2006/relationships/printerSettings" Target="../printerSettings/printerSettings33.bin"/><Relationship Id="rId12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6" Type="http://schemas.openxmlformats.org/officeDocument/2006/relationships/printerSettings" Target="../printerSettings/printerSettings32.bin"/><Relationship Id="rId11" Type="http://schemas.openxmlformats.org/officeDocument/2006/relationships/printerSettings" Target="../printerSettings/printerSettings37.bin"/><Relationship Id="rId5" Type="http://schemas.openxmlformats.org/officeDocument/2006/relationships/printerSettings" Target="../printerSettings/printerSettings31.bin"/><Relationship Id="rId10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0.bin"/><Relationship Id="rId9" Type="http://schemas.openxmlformats.org/officeDocument/2006/relationships/printerSettings" Target="../printerSettings/printerSettings35.bin"/><Relationship Id="rId1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7.bin"/><Relationship Id="rId13" Type="http://schemas.openxmlformats.org/officeDocument/2006/relationships/printerSettings" Target="../printerSettings/printerSettings52.bin"/><Relationship Id="rId3" Type="http://schemas.openxmlformats.org/officeDocument/2006/relationships/printerSettings" Target="../printerSettings/printerSettings42.bin"/><Relationship Id="rId7" Type="http://schemas.openxmlformats.org/officeDocument/2006/relationships/printerSettings" Target="../printerSettings/printerSettings46.bin"/><Relationship Id="rId12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6" Type="http://schemas.openxmlformats.org/officeDocument/2006/relationships/printerSettings" Target="../printerSettings/printerSettings45.bin"/><Relationship Id="rId11" Type="http://schemas.openxmlformats.org/officeDocument/2006/relationships/printerSettings" Target="../printerSettings/printerSettings50.bin"/><Relationship Id="rId5" Type="http://schemas.openxmlformats.org/officeDocument/2006/relationships/printerSettings" Target="../printerSettings/printerSettings44.bin"/><Relationship Id="rId10" Type="http://schemas.openxmlformats.org/officeDocument/2006/relationships/printerSettings" Target="../printerSettings/printerSettings49.bin"/><Relationship Id="rId4" Type="http://schemas.openxmlformats.org/officeDocument/2006/relationships/printerSettings" Target="../printerSettings/printerSettings43.bin"/><Relationship Id="rId9" Type="http://schemas.openxmlformats.org/officeDocument/2006/relationships/printerSettings" Target="../printerSettings/printerSettings48.bin"/><Relationship Id="rId1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0.bin"/><Relationship Id="rId13" Type="http://schemas.openxmlformats.org/officeDocument/2006/relationships/printerSettings" Target="../printerSettings/printerSettings65.bin"/><Relationship Id="rId3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59.bin"/><Relationship Id="rId12" Type="http://schemas.openxmlformats.org/officeDocument/2006/relationships/printerSettings" Target="../printerSettings/printerSettings64.bin"/><Relationship Id="rId2" Type="http://schemas.openxmlformats.org/officeDocument/2006/relationships/printerSettings" Target="../printerSettings/printerSettings54.bin"/><Relationship Id="rId16" Type="http://schemas.openxmlformats.org/officeDocument/2006/relationships/comments" Target="../comments1.xml"/><Relationship Id="rId1" Type="http://schemas.openxmlformats.org/officeDocument/2006/relationships/printerSettings" Target="../printerSettings/printerSettings53.bin"/><Relationship Id="rId6" Type="http://schemas.openxmlformats.org/officeDocument/2006/relationships/printerSettings" Target="../printerSettings/printerSettings58.bin"/><Relationship Id="rId11" Type="http://schemas.openxmlformats.org/officeDocument/2006/relationships/printerSettings" Target="../printerSettings/printerSettings63.bin"/><Relationship Id="rId5" Type="http://schemas.openxmlformats.org/officeDocument/2006/relationships/printerSettings" Target="../printerSettings/printerSettings57.bin"/><Relationship Id="rId15" Type="http://schemas.openxmlformats.org/officeDocument/2006/relationships/vmlDrawing" Target="../drawings/vmlDrawing6.vml"/><Relationship Id="rId10" Type="http://schemas.openxmlformats.org/officeDocument/2006/relationships/printerSettings" Target="../printerSettings/printerSettings62.bin"/><Relationship Id="rId4" Type="http://schemas.openxmlformats.org/officeDocument/2006/relationships/printerSettings" Target="../printerSettings/printerSettings56.bin"/><Relationship Id="rId9" Type="http://schemas.openxmlformats.org/officeDocument/2006/relationships/printerSettings" Target="../printerSettings/printerSettings61.bin"/><Relationship Id="rId1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3.bin"/><Relationship Id="rId13" Type="http://schemas.openxmlformats.org/officeDocument/2006/relationships/printerSettings" Target="../printerSettings/printerSettings78.bin"/><Relationship Id="rId3" Type="http://schemas.openxmlformats.org/officeDocument/2006/relationships/printerSettings" Target="../printerSettings/printerSettings68.bin"/><Relationship Id="rId7" Type="http://schemas.openxmlformats.org/officeDocument/2006/relationships/printerSettings" Target="../printerSettings/printerSettings72.bin"/><Relationship Id="rId12" Type="http://schemas.openxmlformats.org/officeDocument/2006/relationships/printerSettings" Target="../printerSettings/printerSettings77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6" Type="http://schemas.openxmlformats.org/officeDocument/2006/relationships/printerSettings" Target="../printerSettings/printerSettings71.bin"/><Relationship Id="rId11" Type="http://schemas.openxmlformats.org/officeDocument/2006/relationships/printerSettings" Target="../printerSettings/printerSettings76.bin"/><Relationship Id="rId5" Type="http://schemas.openxmlformats.org/officeDocument/2006/relationships/printerSettings" Target="../printerSettings/printerSettings70.bin"/><Relationship Id="rId10" Type="http://schemas.openxmlformats.org/officeDocument/2006/relationships/printerSettings" Target="../printerSettings/printerSettings75.bin"/><Relationship Id="rId4" Type="http://schemas.openxmlformats.org/officeDocument/2006/relationships/printerSettings" Target="../printerSettings/printerSettings69.bin"/><Relationship Id="rId9" Type="http://schemas.openxmlformats.org/officeDocument/2006/relationships/printerSettings" Target="../printerSettings/printerSettings74.bin"/><Relationship Id="rId14" Type="http://schemas.openxmlformats.org/officeDocument/2006/relationships/vmlDrawing" Target="../drawings/vmlDrawing7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6.bin"/><Relationship Id="rId13" Type="http://schemas.openxmlformats.org/officeDocument/2006/relationships/printerSettings" Target="../printerSettings/printerSettings91.bin"/><Relationship Id="rId3" Type="http://schemas.openxmlformats.org/officeDocument/2006/relationships/printerSettings" Target="../printerSettings/printerSettings81.bin"/><Relationship Id="rId7" Type="http://schemas.openxmlformats.org/officeDocument/2006/relationships/printerSettings" Target="../printerSettings/printerSettings85.bin"/><Relationship Id="rId12" Type="http://schemas.openxmlformats.org/officeDocument/2006/relationships/printerSettings" Target="../printerSettings/printerSettings90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Relationship Id="rId6" Type="http://schemas.openxmlformats.org/officeDocument/2006/relationships/printerSettings" Target="../printerSettings/printerSettings84.bin"/><Relationship Id="rId11" Type="http://schemas.openxmlformats.org/officeDocument/2006/relationships/printerSettings" Target="../printerSettings/printerSettings89.bin"/><Relationship Id="rId5" Type="http://schemas.openxmlformats.org/officeDocument/2006/relationships/printerSettings" Target="../printerSettings/printerSettings83.bin"/><Relationship Id="rId10" Type="http://schemas.openxmlformats.org/officeDocument/2006/relationships/printerSettings" Target="../printerSettings/printerSettings88.bin"/><Relationship Id="rId4" Type="http://schemas.openxmlformats.org/officeDocument/2006/relationships/printerSettings" Target="../printerSettings/printerSettings82.bin"/><Relationship Id="rId9" Type="http://schemas.openxmlformats.org/officeDocument/2006/relationships/printerSettings" Target="../printerSettings/printerSettings87.bin"/><Relationship Id="rId14" Type="http://schemas.openxmlformats.org/officeDocument/2006/relationships/vmlDrawing" Target="../drawings/vmlDrawing8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9.bin"/><Relationship Id="rId13" Type="http://schemas.openxmlformats.org/officeDocument/2006/relationships/printerSettings" Target="../printerSettings/printerSettings104.bin"/><Relationship Id="rId3" Type="http://schemas.openxmlformats.org/officeDocument/2006/relationships/printerSettings" Target="../printerSettings/printerSettings94.bin"/><Relationship Id="rId7" Type="http://schemas.openxmlformats.org/officeDocument/2006/relationships/printerSettings" Target="../printerSettings/printerSettings98.bin"/><Relationship Id="rId12" Type="http://schemas.openxmlformats.org/officeDocument/2006/relationships/printerSettings" Target="../printerSettings/printerSettings103.bin"/><Relationship Id="rId2" Type="http://schemas.openxmlformats.org/officeDocument/2006/relationships/printerSettings" Target="../printerSettings/printerSettings93.bin"/><Relationship Id="rId1" Type="http://schemas.openxmlformats.org/officeDocument/2006/relationships/printerSettings" Target="../printerSettings/printerSettings92.bin"/><Relationship Id="rId6" Type="http://schemas.openxmlformats.org/officeDocument/2006/relationships/printerSettings" Target="../printerSettings/printerSettings97.bin"/><Relationship Id="rId11" Type="http://schemas.openxmlformats.org/officeDocument/2006/relationships/printerSettings" Target="../printerSettings/printerSettings102.bin"/><Relationship Id="rId5" Type="http://schemas.openxmlformats.org/officeDocument/2006/relationships/printerSettings" Target="../printerSettings/printerSettings96.bin"/><Relationship Id="rId10" Type="http://schemas.openxmlformats.org/officeDocument/2006/relationships/printerSettings" Target="../printerSettings/printerSettings101.bin"/><Relationship Id="rId4" Type="http://schemas.openxmlformats.org/officeDocument/2006/relationships/printerSettings" Target="../printerSettings/printerSettings95.bin"/><Relationship Id="rId9" Type="http://schemas.openxmlformats.org/officeDocument/2006/relationships/printerSettings" Target="../printerSettings/printerSettings100.bin"/><Relationship Id="rId14" Type="http://schemas.openxmlformats.org/officeDocument/2006/relationships/vmlDrawing" Target="../drawings/vmlDrawing9.v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2.bin"/><Relationship Id="rId13" Type="http://schemas.openxmlformats.org/officeDocument/2006/relationships/printerSettings" Target="../printerSettings/printerSettings117.bin"/><Relationship Id="rId3" Type="http://schemas.openxmlformats.org/officeDocument/2006/relationships/printerSettings" Target="../printerSettings/printerSettings107.bin"/><Relationship Id="rId7" Type="http://schemas.openxmlformats.org/officeDocument/2006/relationships/printerSettings" Target="../printerSettings/printerSettings111.bin"/><Relationship Id="rId12" Type="http://schemas.openxmlformats.org/officeDocument/2006/relationships/printerSettings" Target="../printerSettings/printerSettings116.bin"/><Relationship Id="rId2" Type="http://schemas.openxmlformats.org/officeDocument/2006/relationships/printerSettings" Target="../printerSettings/printerSettings106.bin"/><Relationship Id="rId1" Type="http://schemas.openxmlformats.org/officeDocument/2006/relationships/printerSettings" Target="../printerSettings/printerSettings105.bin"/><Relationship Id="rId6" Type="http://schemas.openxmlformats.org/officeDocument/2006/relationships/printerSettings" Target="../printerSettings/printerSettings110.bin"/><Relationship Id="rId11" Type="http://schemas.openxmlformats.org/officeDocument/2006/relationships/printerSettings" Target="../printerSettings/printerSettings115.bin"/><Relationship Id="rId5" Type="http://schemas.openxmlformats.org/officeDocument/2006/relationships/printerSettings" Target="../printerSettings/printerSettings109.bin"/><Relationship Id="rId10" Type="http://schemas.openxmlformats.org/officeDocument/2006/relationships/printerSettings" Target="../printerSettings/printerSettings114.bin"/><Relationship Id="rId4" Type="http://schemas.openxmlformats.org/officeDocument/2006/relationships/printerSettings" Target="../printerSettings/printerSettings108.bin"/><Relationship Id="rId9" Type="http://schemas.openxmlformats.org/officeDocument/2006/relationships/printerSettings" Target="../printerSettings/printerSettings113.bin"/><Relationship Id="rId14" Type="http://schemas.openxmlformats.org/officeDocument/2006/relationships/vmlDrawing" Target="../drawings/vmlDrawing10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5.bin"/><Relationship Id="rId13" Type="http://schemas.openxmlformats.org/officeDocument/2006/relationships/printerSettings" Target="../printerSettings/printerSettings130.bin"/><Relationship Id="rId3" Type="http://schemas.openxmlformats.org/officeDocument/2006/relationships/printerSettings" Target="../printerSettings/printerSettings120.bin"/><Relationship Id="rId7" Type="http://schemas.openxmlformats.org/officeDocument/2006/relationships/printerSettings" Target="../printerSettings/printerSettings124.bin"/><Relationship Id="rId12" Type="http://schemas.openxmlformats.org/officeDocument/2006/relationships/printerSettings" Target="../printerSettings/printerSettings129.bin"/><Relationship Id="rId2" Type="http://schemas.openxmlformats.org/officeDocument/2006/relationships/printerSettings" Target="../printerSettings/printerSettings119.bin"/><Relationship Id="rId1" Type="http://schemas.openxmlformats.org/officeDocument/2006/relationships/printerSettings" Target="../printerSettings/printerSettings118.bin"/><Relationship Id="rId6" Type="http://schemas.openxmlformats.org/officeDocument/2006/relationships/printerSettings" Target="../printerSettings/printerSettings123.bin"/><Relationship Id="rId11" Type="http://schemas.openxmlformats.org/officeDocument/2006/relationships/printerSettings" Target="../printerSettings/printerSettings128.bin"/><Relationship Id="rId5" Type="http://schemas.openxmlformats.org/officeDocument/2006/relationships/printerSettings" Target="../printerSettings/printerSettings122.bin"/><Relationship Id="rId10" Type="http://schemas.openxmlformats.org/officeDocument/2006/relationships/printerSettings" Target="../printerSettings/printerSettings127.bin"/><Relationship Id="rId4" Type="http://schemas.openxmlformats.org/officeDocument/2006/relationships/printerSettings" Target="../printerSettings/printerSettings121.bin"/><Relationship Id="rId9" Type="http://schemas.openxmlformats.org/officeDocument/2006/relationships/printerSettings" Target="../printerSettings/printerSettings126.bin"/><Relationship Id="rId14" Type="http://schemas.openxmlformats.org/officeDocument/2006/relationships/vmlDrawing" Target="../drawings/vmlDrawing11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8.bin"/><Relationship Id="rId13" Type="http://schemas.openxmlformats.org/officeDocument/2006/relationships/printerSettings" Target="../printerSettings/printerSettings143.bin"/><Relationship Id="rId3" Type="http://schemas.openxmlformats.org/officeDocument/2006/relationships/printerSettings" Target="../printerSettings/printerSettings133.bin"/><Relationship Id="rId7" Type="http://schemas.openxmlformats.org/officeDocument/2006/relationships/printerSettings" Target="../printerSettings/printerSettings137.bin"/><Relationship Id="rId12" Type="http://schemas.openxmlformats.org/officeDocument/2006/relationships/printerSettings" Target="../printerSettings/printerSettings142.bin"/><Relationship Id="rId2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31.bin"/><Relationship Id="rId6" Type="http://schemas.openxmlformats.org/officeDocument/2006/relationships/printerSettings" Target="../printerSettings/printerSettings136.bin"/><Relationship Id="rId11" Type="http://schemas.openxmlformats.org/officeDocument/2006/relationships/printerSettings" Target="../printerSettings/printerSettings141.bin"/><Relationship Id="rId5" Type="http://schemas.openxmlformats.org/officeDocument/2006/relationships/printerSettings" Target="../printerSettings/printerSettings135.bin"/><Relationship Id="rId10" Type="http://schemas.openxmlformats.org/officeDocument/2006/relationships/printerSettings" Target="../printerSettings/printerSettings140.bin"/><Relationship Id="rId4" Type="http://schemas.openxmlformats.org/officeDocument/2006/relationships/printerSettings" Target="../printerSettings/printerSettings134.bin"/><Relationship Id="rId9" Type="http://schemas.openxmlformats.org/officeDocument/2006/relationships/printerSettings" Target="../printerSettings/printerSettings139.bin"/><Relationship Id="rId14" Type="http://schemas.openxmlformats.org/officeDocument/2006/relationships/vmlDrawing" Target="../drawings/vmlDrawing12.v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1.bin"/><Relationship Id="rId13" Type="http://schemas.openxmlformats.org/officeDocument/2006/relationships/printerSettings" Target="../printerSettings/printerSettings156.bin"/><Relationship Id="rId3" Type="http://schemas.openxmlformats.org/officeDocument/2006/relationships/printerSettings" Target="../printerSettings/printerSettings146.bin"/><Relationship Id="rId7" Type="http://schemas.openxmlformats.org/officeDocument/2006/relationships/printerSettings" Target="../printerSettings/printerSettings150.bin"/><Relationship Id="rId12" Type="http://schemas.openxmlformats.org/officeDocument/2006/relationships/printerSettings" Target="../printerSettings/printerSettings155.bin"/><Relationship Id="rId2" Type="http://schemas.openxmlformats.org/officeDocument/2006/relationships/printerSettings" Target="../printerSettings/printerSettings145.bin"/><Relationship Id="rId1" Type="http://schemas.openxmlformats.org/officeDocument/2006/relationships/printerSettings" Target="../printerSettings/printerSettings144.bin"/><Relationship Id="rId6" Type="http://schemas.openxmlformats.org/officeDocument/2006/relationships/printerSettings" Target="../printerSettings/printerSettings149.bin"/><Relationship Id="rId11" Type="http://schemas.openxmlformats.org/officeDocument/2006/relationships/printerSettings" Target="../printerSettings/printerSettings154.bin"/><Relationship Id="rId5" Type="http://schemas.openxmlformats.org/officeDocument/2006/relationships/printerSettings" Target="../printerSettings/printerSettings148.bin"/><Relationship Id="rId10" Type="http://schemas.openxmlformats.org/officeDocument/2006/relationships/printerSettings" Target="../printerSettings/printerSettings153.bin"/><Relationship Id="rId4" Type="http://schemas.openxmlformats.org/officeDocument/2006/relationships/printerSettings" Target="../printerSettings/printerSettings147.bin"/><Relationship Id="rId9" Type="http://schemas.openxmlformats.org/officeDocument/2006/relationships/printerSettings" Target="../printerSettings/printerSettings152.bin"/><Relationship Id="rId14" Type="http://schemas.openxmlformats.org/officeDocument/2006/relationships/vmlDrawing" Target="../drawings/vmlDrawing13.v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4.bin"/><Relationship Id="rId13" Type="http://schemas.openxmlformats.org/officeDocument/2006/relationships/printerSettings" Target="../printerSettings/printerSettings169.bin"/><Relationship Id="rId3" Type="http://schemas.openxmlformats.org/officeDocument/2006/relationships/printerSettings" Target="../printerSettings/printerSettings159.bin"/><Relationship Id="rId7" Type="http://schemas.openxmlformats.org/officeDocument/2006/relationships/printerSettings" Target="../printerSettings/printerSettings163.bin"/><Relationship Id="rId12" Type="http://schemas.openxmlformats.org/officeDocument/2006/relationships/printerSettings" Target="../printerSettings/printerSettings168.bin"/><Relationship Id="rId2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57.bin"/><Relationship Id="rId6" Type="http://schemas.openxmlformats.org/officeDocument/2006/relationships/printerSettings" Target="../printerSettings/printerSettings162.bin"/><Relationship Id="rId11" Type="http://schemas.openxmlformats.org/officeDocument/2006/relationships/printerSettings" Target="../printerSettings/printerSettings167.bin"/><Relationship Id="rId5" Type="http://schemas.openxmlformats.org/officeDocument/2006/relationships/printerSettings" Target="../printerSettings/printerSettings161.bin"/><Relationship Id="rId10" Type="http://schemas.openxmlformats.org/officeDocument/2006/relationships/printerSettings" Target="../printerSettings/printerSettings166.bin"/><Relationship Id="rId4" Type="http://schemas.openxmlformats.org/officeDocument/2006/relationships/printerSettings" Target="../printerSettings/printerSettings160.bin"/><Relationship Id="rId9" Type="http://schemas.openxmlformats.org/officeDocument/2006/relationships/printerSettings" Target="../printerSettings/printerSettings165.bin"/><Relationship Id="rId14" Type="http://schemas.openxmlformats.org/officeDocument/2006/relationships/vmlDrawing" Target="../drawings/vmlDrawing14.v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7.bin"/><Relationship Id="rId13" Type="http://schemas.openxmlformats.org/officeDocument/2006/relationships/printerSettings" Target="../printerSettings/printerSettings182.bin"/><Relationship Id="rId3" Type="http://schemas.openxmlformats.org/officeDocument/2006/relationships/printerSettings" Target="../printerSettings/printerSettings172.bin"/><Relationship Id="rId7" Type="http://schemas.openxmlformats.org/officeDocument/2006/relationships/printerSettings" Target="../printerSettings/printerSettings176.bin"/><Relationship Id="rId12" Type="http://schemas.openxmlformats.org/officeDocument/2006/relationships/printerSettings" Target="../printerSettings/printerSettings181.bin"/><Relationship Id="rId2" Type="http://schemas.openxmlformats.org/officeDocument/2006/relationships/printerSettings" Target="../printerSettings/printerSettings171.bin"/><Relationship Id="rId1" Type="http://schemas.openxmlformats.org/officeDocument/2006/relationships/printerSettings" Target="../printerSettings/printerSettings170.bin"/><Relationship Id="rId6" Type="http://schemas.openxmlformats.org/officeDocument/2006/relationships/printerSettings" Target="../printerSettings/printerSettings175.bin"/><Relationship Id="rId11" Type="http://schemas.openxmlformats.org/officeDocument/2006/relationships/printerSettings" Target="../printerSettings/printerSettings180.bin"/><Relationship Id="rId5" Type="http://schemas.openxmlformats.org/officeDocument/2006/relationships/printerSettings" Target="../printerSettings/printerSettings174.bin"/><Relationship Id="rId10" Type="http://schemas.openxmlformats.org/officeDocument/2006/relationships/printerSettings" Target="../printerSettings/printerSettings179.bin"/><Relationship Id="rId4" Type="http://schemas.openxmlformats.org/officeDocument/2006/relationships/printerSettings" Target="../printerSettings/printerSettings173.bin"/><Relationship Id="rId9" Type="http://schemas.openxmlformats.org/officeDocument/2006/relationships/printerSettings" Target="../printerSettings/printerSettings178.bin"/><Relationship Id="rId14" Type="http://schemas.openxmlformats.org/officeDocument/2006/relationships/vmlDrawing" Target="../drawings/vmlDrawing15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0.bin"/><Relationship Id="rId13" Type="http://schemas.openxmlformats.org/officeDocument/2006/relationships/printerSettings" Target="../printerSettings/printerSettings195.bin"/><Relationship Id="rId3" Type="http://schemas.openxmlformats.org/officeDocument/2006/relationships/printerSettings" Target="../printerSettings/printerSettings185.bin"/><Relationship Id="rId7" Type="http://schemas.openxmlformats.org/officeDocument/2006/relationships/printerSettings" Target="../printerSettings/printerSettings189.bin"/><Relationship Id="rId12" Type="http://schemas.openxmlformats.org/officeDocument/2006/relationships/printerSettings" Target="../printerSettings/printerSettings194.bin"/><Relationship Id="rId2" Type="http://schemas.openxmlformats.org/officeDocument/2006/relationships/printerSettings" Target="../printerSettings/printerSettings184.bin"/><Relationship Id="rId1" Type="http://schemas.openxmlformats.org/officeDocument/2006/relationships/printerSettings" Target="../printerSettings/printerSettings183.bin"/><Relationship Id="rId6" Type="http://schemas.openxmlformats.org/officeDocument/2006/relationships/printerSettings" Target="../printerSettings/printerSettings188.bin"/><Relationship Id="rId11" Type="http://schemas.openxmlformats.org/officeDocument/2006/relationships/printerSettings" Target="../printerSettings/printerSettings193.bin"/><Relationship Id="rId5" Type="http://schemas.openxmlformats.org/officeDocument/2006/relationships/printerSettings" Target="../printerSettings/printerSettings187.bin"/><Relationship Id="rId10" Type="http://schemas.openxmlformats.org/officeDocument/2006/relationships/printerSettings" Target="../printerSettings/printerSettings192.bin"/><Relationship Id="rId4" Type="http://schemas.openxmlformats.org/officeDocument/2006/relationships/printerSettings" Target="../printerSettings/printerSettings186.bin"/><Relationship Id="rId9" Type="http://schemas.openxmlformats.org/officeDocument/2006/relationships/printerSettings" Target="../printerSettings/printerSettings191.bin"/><Relationship Id="rId14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8"/>
  <sheetViews>
    <sheetView zoomScale="80" zoomScaleNormal="90" workbookViewId="0">
      <pane ySplit="4" topLeftCell="A20" activePane="bottomLeft" state="frozen"/>
      <selection pane="bottomLeft" activeCell="R41" sqref="R41"/>
    </sheetView>
  </sheetViews>
  <sheetFormatPr baseColWidth="10" defaultColWidth="11.42578125" defaultRowHeight="15"/>
  <cols>
    <col min="1" max="1" width="9.28515625" style="79" customWidth="1"/>
    <col min="2" max="2" width="9.140625" style="2" customWidth="1"/>
    <col min="3" max="3" width="14.42578125" style="2" bestFit="1" customWidth="1"/>
    <col min="4" max="4" width="14.85546875" style="2" bestFit="1" customWidth="1"/>
    <col min="5" max="6" width="11.7109375" style="2" customWidth="1"/>
    <col min="7" max="8" width="11.7109375" style="6" customWidth="1"/>
    <col min="9" max="11" width="11.7109375" style="2" customWidth="1"/>
    <col min="12" max="12" width="11.7109375" style="6" customWidth="1"/>
    <col min="13" max="13" width="20" style="2" customWidth="1"/>
    <col min="14" max="14" width="11.7109375" style="2" customWidth="1"/>
    <col min="15" max="15" width="16.85546875" style="2" bestFit="1" customWidth="1"/>
    <col min="16" max="16" width="13.42578125" style="2" bestFit="1" customWidth="1"/>
    <col min="17" max="17" width="12.5703125" style="2" bestFit="1" customWidth="1"/>
    <col min="18" max="18" width="13" style="2" bestFit="1" customWidth="1"/>
    <col min="19" max="19" width="14.28515625" style="2" customWidth="1"/>
    <col min="20" max="20" width="13.42578125" style="2" bestFit="1" customWidth="1"/>
    <col min="21" max="21" width="16.85546875" style="2" bestFit="1" customWidth="1"/>
    <col min="22" max="22" width="13.42578125" style="2" bestFit="1" customWidth="1"/>
    <col min="23" max="23" width="15.42578125" style="2" bestFit="1" customWidth="1"/>
    <col min="24" max="24" width="14.42578125" style="2" customWidth="1"/>
    <col min="25" max="26" width="9.7109375" style="2" bestFit="1" customWidth="1"/>
    <col min="27" max="27" width="15.42578125" style="4" bestFit="1" customWidth="1"/>
    <col min="28" max="28" width="14.42578125" style="4" bestFit="1" customWidth="1"/>
    <col min="29" max="29" width="35.28515625" style="2" customWidth="1"/>
    <col min="30" max="30" width="8" style="2" bestFit="1" customWidth="1"/>
    <col min="31" max="31" width="5.5703125" style="2" bestFit="1" customWidth="1"/>
    <col min="32" max="32" width="28.85546875" style="2" bestFit="1" customWidth="1"/>
    <col min="33" max="33" width="11.42578125" style="2"/>
    <col min="34" max="34" width="34.85546875" style="2" bestFit="1" customWidth="1"/>
    <col min="35" max="16384" width="11.42578125" style="2"/>
  </cols>
  <sheetData>
    <row r="1" spans="1:34" ht="34.15" customHeight="1">
      <c r="A1" s="1" t="s">
        <v>54</v>
      </c>
      <c r="G1" s="2"/>
      <c r="H1" s="540">
        <v>45658</v>
      </c>
      <c r="I1" s="540"/>
      <c r="J1" s="540"/>
      <c r="K1" s="540"/>
      <c r="L1" s="540"/>
      <c r="M1" s="540"/>
      <c r="N1" s="540"/>
      <c r="O1" s="540"/>
      <c r="P1" s="540"/>
    </row>
    <row r="2" spans="1:34" ht="21" thickBot="1">
      <c r="A2" s="5"/>
    </row>
    <row r="3" spans="1:34" s="8" customFormat="1" ht="61.5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4" t="s">
        <v>53</v>
      </c>
      <c r="J3" s="534"/>
      <c r="K3" s="534"/>
      <c r="L3" s="533"/>
      <c r="M3" s="402" t="s">
        <v>25</v>
      </c>
      <c r="N3" s="403"/>
      <c r="O3" s="403"/>
      <c r="P3" s="404"/>
      <c r="Q3" s="535" t="s">
        <v>30</v>
      </c>
      <c r="R3" s="536"/>
      <c r="S3" s="536"/>
      <c r="T3" s="537"/>
      <c r="U3" s="532" t="s">
        <v>2</v>
      </c>
      <c r="V3" s="533"/>
      <c r="W3" s="541" t="s">
        <v>29</v>
      </c>
      <c r="X3" s="542"/>
      <c r="Y3" s="532" t="s">
        <v>26</v>
      </c>
      <c r="Z3" s="533"/>
      <c r="AA3" s="543" t="s">
        <v>27</v>
      </c>
      <c r="AB3" s="544"/>
      <c r="AC3" s="532" t="s">
        <v>0</v>
      </c>
      <c r="AD3" s="534"/>
      <c r="AE3" s="534"/>
      <c r="AF3" s="533"/>
      <c r="AH3" s="350" t="s">
        <v>74</v>
      </c>
    </row>
    <row r="4" spans="1:34" s="4" customFormat="1" ht="18.600000000000001" customHeight="1">
      <c r="A4" s="9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68</v>
      </c>
      <c r="J4" s="234" t="s">
        <v>69</v>
      </c>
      <c r="K4" s="240" t="s">
        <v>70</v>
      </c>
      <c r="L4" s="12" t="s">
        <v>21</v>
      </c>
      <c r="M4" s="11" t="s">
        <v>68</v>
      </c>
      <c r="N4" s="234" t="s">
        <v>69</v>
      </c>
      <c r="O4" s="240" t="s">
        <v>70</v>
      </c>
      <c r="P4" s="12" t="s">
        <v>21</v>
      </c>
      <c r="Q4" s="11" t="s">
        <v>68</v>
      </c>
      <c r="R4" s="234" t="s">
        <v>69</v>
      </c>
      <c r="S4" s="240" t="s">
        <v>70</v>
      </c>
      <c r="T4" s="12" t="s">
        <v>21</v>
      </c>
      <c r="U4" s="84" t="s">
        <v>70</v>
      </c>
      <c r="V4" s="12" t="s">
        <v>21</v>
      </c>
      <c r="W4" s="84" t="s">
        <v>22</v>
      </c>
      <c r="X4" s="12" t="s">
        <v>21</v>
      </c>
      <c r="Y4" s="11" t="s">
        <v>22</v>
      </c>
      <c r="Z4" s="12" t="s">
        <v>21</v>
      </c>
      <c r="AA4" s="107" t="s">
        <v>22</v>
      </c>
      <c r="AB4" s="108" t="s">
        <v>21</v>
      </c>
      <c r="AC4" s="13" t="s">
        <v>3</v>
      </c>
      <c r="AD4" s="538" t="s">
        <v>4</v>
      </c>
      <c r="AE4" s="539"/>
      <c r="AF4" s="14" t="s">
        <v>5</v>
      </c>
    </row>
    <row r="5" spans="1:34" ht="18.600000000000001" customHeight="1">
      <c r="A5" s="47">
        <v>1</v>
      </c>
      <c r="B5" s="15" t="s">
        <v>14</v>
      </c>
      <c r="C5" s="16">
        <v>8678.4</v>
      </c>
      <c r="D5" s="17">
        <v>6451.6129000000001</v>
      </c>
      <c r="E5" s="16">
        <v>366</v>
      </c>
      <c r="F5" s="18">
        <v>80.645161290322505</v>
      </c>
      <c r="G5" s="19">
        <v>319.3</v>
      </c>
      <c r="H5" s="18">
        <v>80.645161290322505</v>
      </c>
      <c r="I5" s="20">
        <v>0</v>
      </c>
      <c r="J5" s="235"/>
      <c r="K5" s="19">
        <f t="shared" ref="K5:K9" si="0">I5+J5</f>
        <v>0</v>
      </c>
      <c r="L5" s="18">
        <v>0</v>
      </c>
      <c r="M5" s="16">
        <v>0</v>
      </c>
      <c r="N5" s="235">
        <v>0</v>
      </c>
      <c r="O5" s="19">
        <f t="shared" ref="O5:O9" si="1">M5+N5</f>
        <v>0</v>
      </c>
      <c r="P5" s="17">
        <v>2022.58064516129</v>
      </c>
      <c r="Q5" s="16">
        <v>0</v>
      </c>
      <c r="R5" s="235">
        <v>0</v>
      </c>
      <c r="S5" s="19">
        <f t="shared" ref="S5:S11" si="2">Q5+R5</f>
        <v>0</v>
      </c>
      <c r="T5" s="17">
        <v>3709.6774193548299</v>
      </c>
      <c r="U5" s="16">
        <v>5468.5</v>
      </c>
      <c r="V5" s="88">
        <v>3945.16129032258</v>
      </c>
      <c r="W5" s="91">
        <f t="shared" ref="W5:X9" si="3">SUM(C5+E5+G5+K5+O5+S5+U5)</f>
        <v>14832.199999999999</v>
      </c>
      <c r="X5" s="89">
        <f t="shared" si="3"/>
        <v>16290.322577419345</v>
      </c>
      <c r="Y5" s="20">
        <v>0</v>
      </c>
      <c r="Z5" s="17"/>
      <c r="AA5" s="109">
        <f t="shared" ref="AA5:AA33" si="4">SUM(W5+Y5)</f>
        <v>14832.199999999999</v>
      </c>
      <c r="AB5" s="110">
        <f t="shared" ref="AB5:AB33" si="5">SUM(X5+Z5)</f>
        <v>16290.322577419345</v>
      </c>
      <c r="AC5" s="45" t="s">
        <v>60</v>
      </c>
      <c r="AD5" s="46">
        <v>1</v>
      </c>
      <c r="AE5" s="21" t="s">
        <v>7</v>
      </c>
      <c r="AF5" s="22"/>
      <c r="AH5" s="218">
        <f t="shared" ref="AH5:AH39" si="6">C5+E5+G5+I5+M5+Q5+Y5</f>
        <v>9363.6999999999989</v>
      </c>
    </row>
    <row r="6" spans="1:34" ht="18.600000000000001" customHeight="1">
      <c r="A6" s="47">
        <f t="shared" ref="A6:A9" si="7">SUM(A5+1)</f>
        <v>2</v>
      </c>
      <c r="B6" s="15" t="s">
        <v>15</v>
      </c>
      <c r="C6" s="16">
        <v>7072</v>
      </c>
      <c r="D6" s="17">
        <v>6451.6129000000001</v>
      </c>
      <c r="E6" s="16">
        <v>0</v>
      </c>
      <c r="F6" s="18">
        <v>80.645161290322505</v>
      </c>
      <c r="G6" s="19">
        <v>5.0999999999999996</v>
      </c>
      <c r="H6" s="18">
        <v>80.645161290322505</v>
      </c>
      <c r="I6" s="20">
        <v>0</v>
      </c>
      <c r="J6" s="235"/>
      <c r="K6" s="19">
        <f t="shared" si="0"/>
        <v>0</v>
      </c>
      <c r="L6" s="18">
        <v>0</v>
      </c>
      <c r="M6" s="16">
        <v>0</v>
      </c>
      <c r="N6" s="235">
        <v>0</v>
      </c>
      <c r="O6" s="19">
        <f t="shared" si="1"/>
        <v>0</v>
      </c>
      <c r="P6" s="17">
        <v>2022.58064516129</v>
      </c>
      <c r="Q6" s="16">
        <v>0</v>
      </c>
      <c r="R6" s="235">
        <v>0</v>
      </c>
      <c r="S6" s="19">
        <f t="shared" si="2"/>
        <v>0</v>
      </c>
      <c r="T6" s="17">
        <v>3709.6774193548299</v>
      </c>
      <c r="U6" s="16">
        <v>3246.62</v>
      </c>
      <c r="V6" s="88">
        <v>3945.16129032258</v>
      </c>
      <c r="W6" s="91">
        <f t="shared" si="3"/>
        <v>10323.720000000001</v>
      </c>
      <c r="X6" s="89">
        <f t="shared" si="3"/>
        <v>16290.322577419345</v>
      </c>
      <c r="Y6" s="20">
        <v>0</v>
      </c>
      <c r="Z6" s="17"/>
      <c r="AA6" s="109">
        <f>SUM(W6+Y6)</f>
        <v>10323.720000000001</v>
      </c>
      <c r="AB6" s="110">
        <f t="shared" si="5"/>
        <v>16290.322577419345</v>
      </c>
      <c r="AC6" s="45" t="s">
        <v>102</v>
      </c>
      <c r="AD6" s="46">
        <v>1</v>
      </c>
      <c r="AE6" s="21" t="s">
        <v>7</v>
      </c>
      <c r="AF6" s="22"/>
      <c r="AH6" s="218">
        <f t="shared" si="6"/>
        <v>7077.1</v>
      </c>
    </row>
    <row r="7" spans="1:34" ht="18.600000000000001" customHeight="1">
      <c r="A7" s="47">
        <f t="shared" si="7"/>
        <v>3</v>
      </c>
      <c r="B7" s="15" t="s">
        <v>6</v>
      </c>
      <c r="C7" s="16">
        <v>5737.6</v>
      </c>
      <c r="D7" s="17">
        <v>6451.6129000000001</v>
      </c>
      <c r="E7" s="16">
        <v>0</v>
      </c>
      <c r="F7" s="18">
        <v>80.645161290322505</v>
      </c>
      <c r="G7" s="19">
        <v>41.8</v>
      </c>
      <c r="H7" s="18">
        <v>80.645161290322505</v>
      </c>
      <c r="I7" s="20">
        <v>0</v>
      </c>
      <c r="J7" s="235"/>
      <c r="K7" s="19">
        <f>I7+J7</f>
        <v>0</v>
      </c>
      <c r="L7" s="18">
        <v>0</v>
      </c>
      <c r="M7" s="16">
        <v>0</v>
      </c>
      <c r="N7" s="235"/>
      <c r="O7" s="19">
        <f t="shared" si="1"/>
        <v>0</v>
      </c>
      <c r="P7" s="17">
        <v>2022.58064516129</v>
      </c>
      <c r="Q7" s="16">
        <v>0</v>
      </c>
      <c r="R7" s="235">
        <v>0</v>
      </c>
      <c r="S7" s="19">
        <f t="shared" si="2"/>
        <v>0</v>
      </c>
      <c r="T7" s="17">
        <v>3709.6774193548299</v>
      </c>
      <c r="U7" s="16">
        <v>3224.04</v>
      </c>
      <c r="V7" s="88">
        <v>3945.16129032258</v>
      </c>
      <c r="W7" s="91">
        <f t="shared" si="3"/>
        <v>9003.44</v>
      </c>
      <c r="X7" s="89">
        <f t="shared" si="3"/>
        <v>16290.322577419345</v>
      </c>
      <c r="Y7" s="20">
        <v>0</v>
      </c>
      <c r="Z7" s="17"/>
      <c r="AA7" s="109">
        <f t="shared" si="4"/>
        <v>9003.44</v>
      </c>
      <c r="AB7" s="110">
        <f t="shared" si="5"/>
        <v>16290.322577419345</v>
      </c>
      <c r="AC7" s="45" t="s">
        <v>103</v>
      </c>
      <c r="AD7" s="46">
        <v>2</v>
      </c>
      <c r="AE7" s="21" t="s">
        <v>7</v>
      </c>
      <c r="AF7" s="22"/>
      <c r="AH7" s="218">
        <f t="shared" si="6"/>
        <v>5779.4000000000005</v>
      </c>
    </row>
    <row r="8" spans="1:34" ht="18.600000000000001" customHeight="1">
      <c r="A8" s="23">
        <f t="shared" si="7"/>
        <v>4</v>
      </c>
      <c r="B8" s="24" t="s">
        <v>8</v>
      </c>
      <c r="C8" s="25">
        <v>12210</v>
      </c>
      <c r="D8" s="26">
        <v>6451.6129000000001</v>
      </c>
      <c r="E8" s="25">
        <v>0</v>
      </c>
      <c r="F8" s="27">
        <v>80.645161290322505</v>
      </c>
      <c r="G8" s="28">
        <v>39.1</v>
      </c>
      <c r="H8" s="27">
        <v>80.645161290322505</v>
      </c>
      <c r="I8" s="25">
        <v>0</v>
      </c>
      <c r="J8" s="236"/>
      <c r="K8" s="28">
        <f t="shared" si="0"/>
        <v>0</v>
      </c>
      <c r="L8" s="27">
        <v>0</v>
      </c>
      <c r="M8" s="25">
        <v>2755.5</v>
      </c>
      <c r="N8" s="236"/>
      <c r="O8" s="28">
        <f t="shared" si="1"/>
        <v>2755.5</v>
      </c>
      <c r="P8" s="26">
        <v>2022.58064516129</v>
      </c>
      <c r="Q8" s="25">
        <v>0</v>
      </c>
      <c r="R8" s="236">
        <v>0</v>
      </c>
      <c r="S8" s="28">
        <f t="shared" si="2"/>
        <v>0</v>
      </c>
      <c r="T8" s="26">
        <v>3709.6774193548299</v>
      </c>
      <c r="U8" s="25">
        <v>3647.34</v>
      </c>
      <c r="V8" s="26">
        <v>3945.16129032258</v>
      </c>
      <c r="W8" s="182">
        <f t="shared" si="3"/>
        <v>18651.940000000002</v>
      </c>
      <c r="X8" s="90">
        <f t="shared" si="3"/>
        <v>16290.322577419345</v>
      </c>
      <c r="Y8" s="25">
        <v>0</v>
      </c>
      <c r="Z8" s="26"/>
      <c r="AA8" s="92">
        <f t="shared" si="4"/>
        <v>18651.940000000002</v>
      </c>
      <c r="AB8" s="94">
        <f t="shared" si="5"/>
        <v>16290.322577419345</v>
      </c>
      <c r="AC8" s="29" t="s">
        <v>102</v>
      </c>
      <c r="AD8" s="304">
        <v>-1</v>
      </c>
      <c r="AE8" s="31" t="s">
        <v>7</v>
      </c>
      <c r="AF8" s="32"/>
      <c r="AH8" s="218">
        <f t="shared" si="6"/>
        <v>15004.6</v>
      </c>
    </row>
    <row r="9" spans="1:34" ht="18.600000000000001" customHeight="1">
      <c r="A9" s="23">
        <f t="shared" si="7"/>
        <v>5</v>
      </c>
      <c r="B9" s="24" t="s">
        <v>9</v>
      </c>
      <c r="C9" s="25">
        <v>5389.9</v>
      </c>
      <c r="D9" s="26">
        <v>6451.6129000000001</v>
      </c>
      <c r="E9" s="25">
        <v>0</v>
      </c>
      <c r="F9" s="27">
        <v>80.645161290322505</v>
      </c>
      <c r="G9" s="28">
        <v>40.200000000000003</v>
      </c>
      <c r="H9" s="27">
        <v>80.645161290322505</v>
      </c>
      <c r="I9" s="25">
        <v>0</v>
      </c>
      <c r="J9" s="236"/>
      <c r="K9" s="28">
        <f t="shared" si="0"/>
        <v>0</v>
      </c>
      <c r="L9" s="27">
        <v>0</v>
      </c>
      <c r="M9" s="25">
        <v>314.60000000000002</v>
      </c>
      <c r="N9" s="236"/>
      <c r="O9" s="28">
        <f t="shared" si="1"/>
        <v>314.60000000000002</v>
      </c>
      <c r="P9" s="26">
        <v>2022.58064516129</v>
      </c>
      <c r="Q9" s="25">
        <v>0</v>
      </c>
      <c r="R9" s="236">
        <v>0</v>
      </c>
      <c r="S9" s="28">
        <f t="shared" si="2"/>
        <v>0</v>
      </c>
      <c r="T9" s="26">
        <v>3709.6774193548299</v>
      </c>
      <c r="U9" s="25">
        <v>2144.1</v>
      </c>
      <c r="V9" s="26">
        <v>3945.16129032258</v>
      </c>
      <c r="W9" s="182">
        <f t="shared" si="3"/>
        <v>7888.7999999999993</v>
      </c>
      <c r="X9" s="90">
        <f t="shared" si="3"/>
        <v>16290.322577419345</v>
      </c>
      <c r="Y9" s="25">
        <v>0</v>
      </c>
      <c r="Z9" s="26"/>
      <c r="AA9" s="92">
        <f t="shared" si="4"/>
        <v>7888.7999999999993</v>
      </c>
      <c r="AB9" s="94">
        <f t="shared" si="5"/>
        <v>16290.322577419345</v>
      </c>
      <c r="AC9" s="29" t="s">
        <v>57</v>
      </c>
      <c r="AD9" s="304">
        <v>3</v>
      </c>
      <c r="AE9" s="31" t="s">
        <v>7</v>
      </c>
      <c r="AF9" s="32" t="s">
        <v>78</v>
      </c>
      <c r="AH9" s="218">
        <f t="shared" si="6"/>
        <v>5744.7</v>
      </c>
    </row>
    <row r="10" spans="1:34" s="43" customFormat="1" ht="18.600000000000001" customHeight="1">
      <c r="A10" s="33" t="s">
        <v>10</v>
      </c>
      <c r="B10" s="34">
        <v>1</v>
      </c>
      <c r="C10" s="35">
        <f t="shared" ref="C10:K10" si="8">SUM(C5:C9)</f>
        <v>39087.9</v>
      </c>
      <c r="D10" s="35">
        <f>SUM(D5:D9)</f>
        <v>32258.0645</v>
      </c>
      <c r="E10" s="35">
        <f t="shared" si="8"/>
        <v>366</v>
      </c>
      <c r="F10" s="37">
        <f t="shared" si="8"/>
        <v>403.22580645161253</v>
      </c>
      <c r="G10" s="38">
        <f t="shared" si="8"/>
        <v>445.50000000000006</v>
      </c>
      <c r="H10" s="37">
        <f t="shared" si="8"/>
        <v>403.22580645161253</v>
      </c>
      <c r="I10" s="35">
        <f t="shared" si="8"/>
        <v>0</v>
      </c>
      <c r="J10" s="38">
        <f t="shared" si="8"/>
        <v>0</v>
      </c>
      <c r="K10" s="82">
        <f t="shared" si="8"/>
        <v>0</v>
      </c>
      <c r="L10" s="37">
        <v>0</v>
      </c>
      <c r="M10" s="35">
        <f t="shared" ref="M10:AB10" si="9">SUM(M5:M9)</f>
        <v>3070.1</v>
      </c>
      <c r="N10" s="38">
        <f t="shared" si="9"/>
        <v>0</v>
      </c>
      <c r="O10" s="82">
        <f t="shared" si="9"/>
        <v>3070.1</v>
      </c>
      <c r="P10" s="36">
        <f t="shared" si="9"/>
        <v>10112.903225806451</v>
      </c>
      <c r="Q10" s="35">
        <f t="shared" si="9"/>
        <v>0</v>
      </c>
      <c r="R10" s="38">
        <f t="shared" si="9"/>
        <v>0</v>
      </c>
      <c r="S10" s="82">
        <f t="shared" si="9"/>
        <v>0</v>
      </c>
      <c r="T10" s="36">
        <f t="shared" si="9"/>
        <v>18548.38709677415</v>
      </c>
      <c r="U10" s="35">
        <f t="shared" si="9"/>
        <v>17730.599999999999</v>
      </c>
      <c r="V10" s="36">
        <f t="shared" si="9"/>
        <v>19725.806451612902</v>
      </c>
      <c r="W10" s="35">
        <f t="shared" si="9"/>
        <v>60700.100000000006</v>
      </c>
      <c r="X10" s="36">
        <f t="shared" si="9"/>
        <v>81451.612887096722</v>
      </c>
      <c r="Y10" s="35">
        <f t="shared" si="9"/>
        <v>0</v>
      </c>
      <c r="Z10" s="36">
        <f t="shared" si="9"/>
        <v>0</v>
      </c>
      <c r="AA10" s="35">
        <f t="shared" si="9"/>
        <v>60700.100000000006</v>
      </c>
      <c r="AB10" s="36">
        <f t="shared" si="9"/>
        <v>81451.612887096722</v>
      </c>
      <c r="AC10" s="39" t="s">
        <v>11</v>
      </c>
      <c r="AD10" s="40">
        <f>SUM(AD5:AD9)/7</f>
        <v>0.8571428571428571</v>
      </c>
      <c r="AE10" s="41" t="s">
        <v>7</v>
      </c>
      <c r="AF10" s="42"/>
      <c r="AH10" s="218"/>
    </row>
    <row r="11" spans="1:34" ht="18.600000000000001" customHeight="1">
      <c r="A11" s="44">
        <f>SUM(A9+1)</f>
        <v>6</v>
      </c>
      <c r="B11" s="15" t="s">
        <v>12</v>
      </c>
      <c r="C11" s="49">
        <v>5189.3999999999996</v>
      </c>
      <c r="D11" s="17">
        <v>6451.6129000000001</v>
      </c>
      <c r="E11" s="49">
        <v>0</v>
      </c>
      <c r="F11" s="18">
        <v>80.645161290322505</v>
      </c>
      <c r="G11" s="19">
        <v>0</v>
      </c>
      <c r="H11" s="18">
        <v>80.645161290322505</v>
      </c>
      <c r="I11" s="16">
        <v>0</v>
      </c>
      <c r="J11" s="235"/>
      <c r="K11" s="19">
        <f t="shared" ref="K11:K12" si="10">I11+J11</f>
        <v>0</v>
      </c>
      <c r="L11" s="18">
        <v>0</v>
      </c>
      <c r="M11" s="16">
        <v>1737.4</v>
      </c>
      <c r="N11" s="235"/>
      <c r="O11" s="19">
        <f t="shared" ref="O11:O12" si="11">M11+N11</f>
        <v>1737.4</v>
      </c>
      <c r="P11" s="17">
        <v>2022.58064516129</v>
      </c>
      <c r="Q11" s="16">
        <v>1225</v>
      </c>
      <c r="R11" s="235">
        <v>2338</v>
      </c>
      <c r="S11" s="19">
        <f t="shared" si="2"/>
        <v>3563</v>
      </c>
      <c r="T11" s="17">
        <v>3709.6774193548299</v>
      </c>
      <c r="U11" s="16">
        <v>3658.7</v>
      </c>
      <c r="V11" s="88">
        <v>3945.16129032258</v>
      </c>
      <c r="W11" s="91">
        <f t="shared" ref="W11:X17" si="12">SUM(C11+E11+G11+K11+O11+S11+U11)</f>
        <v>14148.5</v>
      </c>
      <c r="X11" s="89">
        <f t="shared" si="12"/>
        <v>16290.322577419345</v>
      </c>
      <c r="Y11" s="16">
        <v>0</v>
      </c>
      <c r="Z11" s="17"/>
      <c r="AA11" s="109">
        <f t="shared" si="4"/>
        <v>14148.5</v>
      </c>
      <c r="AB11" s="110">
        <f t="shared" si="5"/>
        <v>16290.322577419345</v>
      </c>
      <c r="AC11" s="45" t="s">
        <v>99</v>
      </c>
      <c r="AD11" s="46">
        <v>5</v>
      </c>
      <c r="AE11" s="21" t="s">
        <v>7</v>
      </c>
      <c r="AF11" s="22"/>
      <c r="AH11" s="218">
        <f t="shared" si="6"/>
        <v>8151.7999999999993</v>
      </c>
    </row>
    <row r="12" spans="1:34" ht="18.600000000000001" customHeight="1">
      <c r="A12" s="47">
        <f t="shared" ref="A12:A17" si="13">SUM(A11+1)</f>
        <v>7</v>
      </c>
      <c r="B12" s="15" t="s">
        <v>13</v>
      </c>
      <c r="C12" s="16">
        <v>3482</v>
      </c>
      <c r="D12" s="17">
        <v>6451.6129000000001</v>
      </c>
      <c r="E12" s="16">
        <v>0</v>
      </c>
      <c r="F12" s="18">
        <v>80.645161290322505</v>
      </c>
      <c r="G12" s="19">
        <v>0</v>
      </c>
      <c r="H12" s="18">
        <v>80.645161290322505</v>
      </c>
      <c r="I12" s="16">
        <v>0</v>
      </c>
      <c r="J12" s="235"/>
      <c r="K12" s="19">
        <f t="shared" si="10"/>
        <v>0</v>
      </c>
      <c r="L12" s="18">
        <v>0</v>
      </c>
      <c r="M12" s="16">
        <v>820</v>
      </c>
      <c r="N12" s="235"/>
      <c r="O12" s="19">
        <f t="shared" si="11"/>
        <v>820</v>
      </c>
      <c r="P12" s="17">
        <v>2022.58064516129</v>
      </c>
      <c r="Q12" s="16">
        <v>176.2</v>
      </c>
      <c r="R12" s="235">
        <v>1896</v>
      </c>
      <c r="S12" s="19">
        <f>Q12+R12</f>
        <v>2072.1999999999998</v>
      </c>
      <c r="T12" s="17">
        <v>3709.6774193548299</v>
      </c>
      <c r="U12" s="16">
        <v>1776.9</v>
      </c>
      <c r="V12" s="88">
        <v>3945.16129032258</v>
      </c>
      <c r="W12" s="91">
        <f t="shared" si="12"/>
        <v>8151.1</v>
      </c>
      <c r="X12" s="89">
        <f t="shared" si="12"/>
        <v>16290.322577419345</v>
      </c>
      <c r="Y12" s="16">
        <v>0</v>
      </c>
      <c r="Z12" s="17"/>
      <c r="AA12" s="109">
        <f t="shared" si="4"/>
        <v>8151.1</v>
      </c>
      <c r="AB12" s="110">
        <f t="shared" si="5"/>
        <v>16290.322577419345</v>
      </c>
      <c r="AC12" s="45" t="s">
        <v>103</v>
      </c>
      <c r="AD12" s="46">
        <v>8</v>
      </c>
      <c r="AE12" s="21" t="s">
        <v>7</v>
      </c>
      <c r="AF12" s="22"/>
      <c r="AH12" s="218">
        <f t="shared" si="6"/>
        <v>4478.2</v>
      </c>
    </row>
    <row r="13" spans="1:34" ht="18.600000000000001" customHeight="1">
      <c r="A13" s="47">
        <f t="shared" si="13"/>
        <v>8</v>
      </c>
      <c r="B13" s="15" t="s">
        <v>14</v>
      </c>
      <c r="C13" s="16">
        <v>3186.7</v>
      </c>
      <c r="D13" s="17">
        <v>6451.6129000000001</v>
      </c>
      <c r="E13" s="16">
        <v>0</v>
      </c>
      <c r="F13" s="18">
        <v>80.645161290322505</v>
      </c>
      <c r="G13" s="19">
        <v>0</v>
      </c>
      <c r="H13" s="18">
        <v>80.645161290322505</v>
      </c>
      <c r="I13" s="16">
        <v>0</v>
      </c>
      <c r="J13" s="235"/>
      <c r="K13" s="19">
        <f>I13+J13</f>
        <v>0</v>
      </c>
      <c r="L13" s="18">
        <v>0</v>
      </c>
      <c r="M13" s="16">
        <v>0</v>
      </c>
      <c r="N13" s="235"/>
      <c r="O13" s="19">
        <f>M13+N13</f>
        <v>0</v>
      </c>
      <c r="P13" s="17">
        <v>2022.58064516129</v>
      </c>
      <c r="Q13" s="16">
        <v>504.5</v>
      </c>
      <c r="R13" s="235">
        <v>275</v>
      </c>
      <c r="S13" s="19">
        <f>Q13+R13</f>
        <v>779.5</v>
      </c>
      <c r="T13" s="17">
        <v>3709.6774193548299</v>
      </c>
      <c r="U13" s="16">
        <v>1065.95</v>
      </c>
      <c r="V13" s="88">
        <v>3945.16129032258</v>
      </c>
      <c r="W13" s="91">
        <f t="shared" si="12"/>
        <v>5032.1499999999996</v>
      </c>
      <c r="X13" s="89">
        <f t="shared" si="12"/>
        <v>16290.322577419345</v>
      </c>
      <c r="Y13" s="16">
        <v>0</v>
      </c>
      <c r="Z13" s="17"/>
      <c r="AA13" s="109">
        <f t="shared" si="4"/>
        <v>5032.1499999999996</v>
      </c>
      <c r="AB13" s="110">
        <f t="shared" si="5"/>
        <v>16290.322577419345</v>
      </c>
      <c r="AC13" s="45" t="s">
        <v>60</v>
      </c>
      <c r="AD13" s="46">
        <v>5</v>
      </c>
      <c r="AE13" s="21" t="s">
        <v>7</v>
      </c>
      <c r="AF13" s="22"/>
      <c r="AH13" s="218">
        <f t="shared" si="6"/>
        <v>3691.2</v>
      </c>
    </row>
    <row r="14" spans="1:34" ht="18.600000000000001" customHeight="1">
      <c r="A14" s="47">
        <f t="shared" si="13"/>
        <v>9</v>
      </c>
      <c r="B14" s="15" t="s">
        <v>15</v>
      </c>
      <c r="C14" s="16">
        <v>5361.6</v>
      </c>
      <c r="D14" s="17">
        <v>6451.6129000000001</v>
      </c>
      <c r="E14" s="16">
        <v>0</v>
      </c>
      <c r="F14" s="18">
        <v>80.645161290322505</v>
      </c>
      <c r="G14" s="19">
        <v>0</v>
      </c>
      <c r="H14" s="18">
        <v>80.645161290322505</v>
      </c>
      <c r="I14" s="16">
        <v>0</v>
      </c>
      <c r="J14" s="235"/>
      <c r="K14" s="19">
        <f t="shared" ref="K14:K17" si="14">I14+J14</f>
        <v>0</v>
      </c>
      <c r="L14" s="18">
        <v>0</v>
      </c>
      <c r="M14" s="16">
        <v>0</v>
      </c>
      <c r="N14" s="235"/>
      <c r="O14" s="19">
        <f t="shared" ref="O14:O17" si="15">M14+N14</f>
        <v>0</v>
      </c>
      <c r="P14" s="17">
        <v>2022.58064516129</v>
      </c>
      <c r="Q14" s="16">
        <v>0</v>
      </c>
      <c r="R14" s="235">
        <v>0</v>
      </c>
      <c r="S14" s="19">
        <f t="shared" ref="S14:S17" si="16">Q14+R14</f>
        <v>0</v>
      </c>
      <c r="T14" s="17">
        <v>3709.6774193548299</v>
      </c>
      <c r="U14" s="16">
        <v>1684.6</v>
      </c>
      <c r="V14" s="88">
        <v>3945.16129032258</v>
      </c>
      <c r="W14" s="91">
        <f>SUM(C14+E14+G14+K14+O14+S14+U14)</f>
        <v>7046.2000000000007</v>
      </c>
      <c r="X14" s="89">
        <f t="shared" si="12"/>
        <v>16290.322577419345</v>
      </c>
      <c r="Y14" s="16">
        <v>0</v>
      </c>
      <c r="Z14" s="17"/>
      <c r="AA14" s="109">
        <f t="shared" si="4"/>
        <v>7046.2000000000007</v>
      </c>
      <c r="AB14" s="110">
        <f t="shared" si="5"/>
        <v>16290.322577419345</v>
      </c>
      <c r="AC14" s="45" t="s">
        <v>100</v>
      </c>
      <c r="AD14" s="46">
        <v>8</v>
      </c>
      <c r="AE14" s="21" t="s">
        <v>7</v>
      </c>
      <c r="AF14" s="22"/>
      <c r="AH14" s="218">
        <f t="shared" si="6"/>
        <v>5361.6</v>
      </c>
    </row>
    <row r="15" spans="1:34" ht="18.600000000000001" customHeight="1">
      <c r="A15" s="47">
        <f t="shared" si="13"/>
        <v>10</v>
      </c>
      <c r="B15" s="15" t="s">
        <v>6</v>
      </c>
      <c r="C15" s="16">
        <v>7683.8</v>
      </c>
      <c r="D15" s="17">
        <v>6451.6129000000001</v>
      </c>
      <c r="E15" s="16">
        <v>0</v>
      </c>
      <c r="F15" s="18">
        <v>80.645161290322505</v>
      </c>
      <c r="G15" s="19">
        <v>0</v>
      </c>
      <c r="H15" s="18">
        <v>80.645161290322505</v>
      </c>
      <c r="I15" s="16">
        <v>0</v>
      </c>
      <c r="J15" s="235"/>
      <c r="K15" s="19">
        <f t="shared" si="14"/>
        <v>0</v>
      </c>
      <c r="L15" s="18">
        <v>0</v>
      </c>
      <c r="M15" s="16">
        <v>1876.5</v>
      </c>
      <c r="N15" s="235"/>
      <c r="O15" s="19">
        <f t="shared" si="15"/>
        <v>1876.5</v>
      </c>
      <c r="P15" s="17">
        <v>2022.58064516129</v>
      </c>
      <c r="Q15" s="16">
        <v>811.7</v>
      </c>
      <c r="R15" s="235">
        <v>2672</v>
      </c>
      <c r="S15" s="19">
        <f t="shared" si="16"/>
        <v>3483.7</v>
      </c>
      <c r="T15" s="17">
        <v>3709.6774193548299</v>
      </c>
      <c r="U15" s="16">
        <v>1950.6</v>
      </c>
      <c r="V15" s="88">
        <v>3945.16129032258</v>
      </c>
      <c r="W15" s="91">
        <f t="shared" si="12"/>
        <v>14994.6</v>
      </c>
      <c r="X15" s="89">
        <f t="shared" si="12"/>
        <v>16290.322577419345</v>
      </c>
      <c r="Y15" s="16">
        <v>0</v>
      </c>
      <c r="Z15" s="17"/>
      <c r="AA15" s="109">
        <f t="shared" si="4"/>
        <v>14994.6</v>
      </c>
      <c r="AB15" s="110">
        <f t="shared" si="5"/>
        <v>16290.322577419345</v>
      </c>
      <c r="AC15" s="45" t="s">
        <v>104</v>
      </c>
      <c r="AD15" s="46">
        <v>1</v>
      </c>
      <c r="AE15" s="21" t="s">
        <v>7</v>
      </c>
      <c r="AF15" s="22"/>
      <c r="AH15" s="218">
        <f t="shared" si="6"/>
        <v>10372</v>
      </c>
    </row>
    <row r="16" spans="1:34" ht="18.600000000000001" customHeight="1">
      <c r="A16" s="23">
        <f t="shared" si="13"/>
        <v>11</v>
      </c>
      <c r="B16" s="24" t="s">
        <v>8</v>
      </c>
      <c r="C16" s="25">
        <v>10294</v>
      </c>
      <c r="D16" s="26">
        <v>6451.6129000000001</v>
      </c>
      <c r="E16" s="25">
        <v>48.3</v>
      </c>
      <c r="F16" s="27">
        <v>80.645161290322505</v>
      </c>
      <c r="G16" s="28">
        <v>389.8</v>
      </c>
      <c r="H16" s="27">
        <v>80.645161290322505</v>
      </c>
      <c r="I16" s="25">
        <v>0</v>
      </c>
      <c r="J16" s="236"/>
      <c r="K16" s="28">
        <f t="shared" si="14"/>
        <v>0</v>
      </c>
      <c r="L16" s="27">
        <v>0</v>
      </c>
      <c r="M16" s="25">
        <v>6580.2</v>
      </c>
      <c r="N16" s="236"/>
      <c r="O16" s="28">
        <f t="shared" si="15"/>
        <v>6580.2</v>
      </c>
      <c r="P16" s="26">
        <v>2022.58064516129</v>
      </c>
      <c r="Q16" s="25">
        <v>0</v>
      </c>
      <c r="R16" s="236">
        <v>0</v>
      </c>
      <c r="S16" s="28">
        <f t="shared" si="16"/>
        <v>0</v>
      </c>
      <c r="T16" s="26">
        <v>3709.6774193548299</v>
      </c>
      <c r="U16" s="25">
        <v>3057.6</v>
      </c>
      <c r="V16" s="26">
        <v>3945.16129032258</v>
      </c>
      <c r="W16" s="182">
        <f t="shared" si="12"/>
        <v>20369.899999999998</v>
      </c>
      <c r="X16" s="90">
        <f t="shared" si="12"/>
        <v>16290.322577419345</v>
      </c>
      <c r="Y16" s="16">
        <v>0</v>
      </c>
      <c r="Z16" s="26"/>
      <c r="AA16" s="92">
        <f t="shared" si="4"/>
        <v>20369.899999999998</v>
      </c>
      <c r="AB16" s="94">
        <f t="shared" si="5"/>
        <v>16290.322577419345</v>
      </c>
      <c r="AC16" s="29" t="s">
        <v>103</v>
      </c>
      <c r="AD16" s="304">
        <v>-3</v>
      </c>
      <c r="AE16" s="31" t="s">
        <v>7</v>
      </c>
      <c r="AF16" s="32"/>
      <c r="AH16" s="218">
        <f t="shared" si="6"/>
        <v>17312.3</v>
      </c>
    </row>
    <row r="17" spans="1:34" ht="18.600000000000001" customHeight="1">
      <c r="A17" s="23">
        <f t="shared" si="13"/>
        <v>12</v>
      </c>
      <c r="B17" s="24" t="s">
        <v>9</v>
      </c>
      <c r="C17" s="25">
        <v>10291.799999999999</v>
      </c>
      <c r="D17" s="26">
        <v>6451.6129000000001</v>
      </c>
      <c r="E17" s="25">
        <v>195.1</v>
      </c>
      <c r="F17" s="27">
        <v>80.645161290322505</v>
      </c>
      <c r="G17" s="28">
        <v>293.89999999999998</v>
      </c>
      <c r="H17" s="27">
        <v>80.645161290322505</v>
      </c>
      <c r="I17" s="25">
        <v>0</v>
      </c>
      <c r="J17" s="236"/>
      <c r="K17" s="28">
        <f t="shared" si="14"/>
        <v>0</v>
      </c>
      <c r="L17" s="27">
        <v>0</v>
      </c>
      <c r="M17" s="25">
        <v>1300</v>
      </c>
      <c r="N17" s="236"/>
      <c r="O17" s="28">
        <f t="shared" si="15"/>
        <v>1300</v>
      </c>
      <c r="P17" s="26">
        <v>2022.58064516129</v>
      </c>
      <c r="Q17" s="25">
        <v>0</v>
      </c>
      <c r="R17" s="236">
        <v>280</v>
      </c>
      <c r="S17" s="28">
        <f t="shared" si="16"/>
        <v>280</v>
      </c>
      <c r="T17" s="26">
        <v>3709.6774193548299</v>
      </c>
      <c r="U17" s="25">
        <v>2146</v>
      </c>
      <c r="V17" s="26">
        <v>3945.16129032258</v>
      </c>
      <c r="W17" s="182">
        <f t="shared" si="12"/>
        <v>14506.8</v>
      </c>
      <c r="X17" s="90">
        <f t="shared" si="12"/>
        <v>16290.322577419345</v>
      </c>
      <c r="Y17" s="16">
        <v>0</v>
      </c>
      <c r="Z17" s="26"/>
      <c r="AA17" s="92">
        <f t="shared" si="4"/>
        <v>14506.8</v>
      </c>
      <c r="AB17" s="94">
        <f t="shared" si="5"/>
        <v>16290.322577419345</v>
      </c>
      <c r="AC17" s="29" t="s">
        <v>103</v>
      </c>
      <c r="AD17" s="304">
        <v>-4</v>
      </c>
      <c r="AE17" s="31" t="s">
        <v>7</v>
      </c>
      <c r="AF17" s="32"/>
      <c r="AH17" s="218">
        <f t="shared" si="6"/>
        <v>12080.8</v>
      </c>
    </row>
    <row r="18" spans="1:34" s="43" customFormat="1" ht="18.600000000000001" customHeight="1">
      <c r="A18" s="33" t="s">
        <v>10</v>
      </c>
      <c r="B18" s="34">
        <f>SUM(B10+1)</f>
        <v>2</v>
      </c>
      <c r="C18" s="35">
        <f t="shared" ref="C18:AA18" si="17">SUM(C11:C17)</f>
        <v>45489.3</v>
      </c>
      <c r="D18" s="35">
        <f t="shared" si="17"/>
        <v>45161.290300000001</v>
      </c>
      <c r="E18" s="35">
        <f t="shared" si="17"/>
        <v>243.39999999999998</v>
      </c>
      <c r="F18" s="37">
        <f t="shared" si="17"/>
        <v>564.5161290322576</v>
      </c>
      <c r="G18" s="38">
        <f t="shared" si="17"/>
        <v>683.7</v>
      </c>
      <c r="H18" s="37">
        <f>SUM(H11:H17)</f>
        <v>564.5161290322576</v>
      </c>
      <c r="I18" s="35">
        <f>SUM(I11:I17)</f>
        <v>0</v>
      </c>
      <c r="J18" s="35">
        <f>SUM(J11:J17)</f>
        <v>0</v>
      </c>
      <c r="K18" s="35">
        <f>SUM(K11:K17)</f>
        <v>0</v>
      </c>
      <c r="L18" s="37">
        <v>0</v>
      </c>
      <c r="M18" s="35">
        <f>SUM(M11:M17)</f>
        <v>12314.099999999999</v>
      </c>
      <c r="N18" s="35">
        <f>SUM(N11:N17)</f>
        <v>0</v>
      </c>
      <c r="O18" s="35">
        <f>SUM(O11:O17)</f>
        <v>12314.099999999999</v>
      </c>
      <c r="P18" s="36">
        <f t="shared" ref="P18" si="18">SUM(P11:P17)</f>
        <v>14158.06451612903</v>
      </c>
      <c r="Q18" s="35">
        <f>SUM(Q11:Q17)</f>
        <v>2717.4</v>
      </c>
      <c r="R18" s="35">
        <f>SUM(R11:R17)</f>
        <v>7461</v>
      </c>
      <c r="S18" s="35">
        <f>SUM(S11:S17)</f>
        <v>10178.4</v>
      </c>
      <c r="T18" s="36">
        <f t="shared" ref="T18" si="19">SUM(T11:T17)</f>
        <v>25967.741935483809</v>
      </c>
      <c r="U18" s="35">
        <f t="shared" ref="U18:Z18" si="20">SUM(U11:U17)</f>
        <v>15340.35</v>
      </c>
      <c r="V18" s="36">
        <f t="shared" si="20"/>
        <v>27616.129032258061</v>
      </c>
      <c r="W18" s="35">
        <f t="shared" si="20"/>
        <v>84249.25</v>
      </c>
      <c r="X18" s="36">
        <f t="shared" si="20"/>
        <v>114032.25804193541</v>
      </c>
      <c r="Y18" s="35">
        <f t="shared" si="20"/>
        <v>0</v>
      </c>
      <c r="Z18" s="36">
        <f t="shared" si="20"/>
        <v>0</v>
      </c>
      <c r="AA18" s="35">
        <f t="shared" si="17"/>
        <v>84249.25</v>
      </c>
      <c r="AB18" s="36">
        <f>SUM(AB11:AB17)</f>
        <v>114032.25804193541</v>
      </c>
      <c r="AC18" s="39" t="s">
        <v>11</v>
      </c>
      <c r="AD18" s="40">
        <f>SUM(AD11:AD17)/7</f>
        <v>2.8571428571428572</v>
      </c>
      <c r="AE18" s="41" t="s">
        <v>7</v>
      </c>
      <c r="AF18" s="42"/>
      <c r="AH18" s="218"/>
    </row>
    <row r="19" spans="1:34" ht="18.600000000000001" customHeight="1">
      <c r="A19" s="44">
        <f>SUM(A17+1)</f>
        <v>13</v>
      </c>
      <c r="B19" s="15" t="s">
        <v>12</v>
      </c>
      <c r="C19" s="16">
        <v>3503.1</v>
      </c>
      <c r="D19" s="17">
        <v>6451.6129000000001</v>
      </c>
      <c r="E19" s="16">
        <v>0</v>
      </c>
      <c r="F19" s="18">
        <v>80.645161290322505</v>
      </c>
      <c r="G19" s="19">
        <v>0</v>
      </c>
      <c r="H19" s="18">
        <v>80.645161290322505</v>
      </c>
      <c r="I19" s="16">
        <v>0</v>
      </c>
      <c r="J19" s="235"/>
      <c r="K19" s="19">
        <f t="shared" ref="K19:K25" si="21">I19+J19</f>
        <v>0</v>
      </c>
      <c r="L19" s="18">
        <v>0</v>
      </c>
      <c r="M19" s="16">
        <v>0</v>
      </c>
      <c r="N19" s="235"/>
      <c r="O19" s="19">
        <f t="shared" ref="O19:O25" si="22">M19+N19</f>
        <v>0</v>
      </c>
      <c r="P19" s="17">
        <v>2022.58064516129</v>
      </c>
      <c r="Q19" s="16">
        <v>115</v>
      </c>
      <c r="R19" s="235">
        <v>585</v>
      </c>
      <c r="S19" s="19">
        <f t="shared" ref="S19:S25" si="23">Q19+R19</f>
        <v>700</v>
      </c>
      <c r="T19" s="17">
        <v>3709.6774193548299</v>
      </c>
      <c r="U19" s="16">
        <v>4151.8</v>
      </c>
      <c r="V19" s="88">
        <v>3945.16129032258</v>
      </c>
      <c r="W19" s="91">
        <f t="shared" ref="W19:X25" si="24">SUM(C19+E19+G19+K19+O19+S19+U19)</f>
        <v>8354.9000000000015</v>
      </c>
      <c r="X19" s="89">
        <f t="shared" si="24"/>
        <v>16290.322577419345</v>
      </c>
      <c r="Y19" s="16">
        <v>0</v>
      </c>
      <c r="Z19" s="17"/>
      <c r="AA19" s="109">
        <f t="shared" si="4"/>
        <v>8354.9000000000015</v>
      </c>
      <c r="AB19" s="110">
        <f t="shared" si="5"/>
        <v>16290.322577419345</v>
      </c>
      <c r="AC19" s="50" t="s">
        <v>103</v>
      </c>
      <c r="AD19" s="51">
        <v>-4</v>
      </c>
      <c r="AE19" s="21" t="s">
        <v>7</v>
      </c>
      <c r="AF19" s="228"/>
      <c r="AH19" s="218">
        <f t="shared" si="6"/>
        <v>3618.1</v>
      </c>
    </row>
    <row r="20" spans="1:34" ht="16.5">
      <c r="A20" s="47">
        <f t="shared" ref="A20:A25" si="25">SUM(A19+1)</f>
        <v>14</v>
      </c>
      <c r="B20" s="15" t="s">
        <v>13</v>
      </c>
      <c r="C20" s="16">
        <v>4733</v>
      </c>
      <c r="D20" s="17">
        <v>6451.6129000000001</v>
      </c>
      <c r="E20" s="16">
        <v>0</v>
      </c>
      <c r="F20" s="18">
        <v>80.645161290322505</v>
      </c>
      <c r="G20" s="19">
        <v>0</v>
      </c>
      <c r="H20" s="18">
        <v>80.645161290322505</v>
      </c>
      <c r="I20" s="16">
        <v>0</v>
      </c>
      <c r="J20" s="235"/>
      <c r="K20" s="19">
        <f t="shared" si="21"/>
        <v>0</v>
      </c>
      <c r="L20" s="18">
        <v>0</v>
      </c>
      <c r="M20" s="16">
        <v>0</v>
      </c>
      <c r="N20" s="235"/>
      <c r="O20" s="19">
        <f t="shared" si="22"/>
        <v>0</v>
      </c>
      <c r="P20" s="17">
        <v>2022.58064516129</v>
      </c>
      <c r="Q20" s="16">
        <v>771.3</v>
      </c>
      <c r="R20" s="235">
        <v>545</v>
      </c>
      <c r="S20" s="19">
        <f t="shared" si="23"/>
        <v>1316.3</v>
      </c>
      <c r="T20" s="17">
        <v>3709.6774193548299</v>
      </c>
      <c r="U20" s="16">
        <v>4183.6000000000004</v>
      </c>
      <c r="V20" s="88">
        <v>3945.16129032258</v>
      </c>
      <c r="W20" s="91">
        <f t="shared" si="24"/>
        <v>10232.900000000001</v>
      </c>
      <c r="X20" s="89">
        <f t="shared" si="24"/>
        <v>16290.322577419345</v>
      </c>
      <c r="Y20" s="16">
        <v>0</v>
      </c>
      <c r="Z20" s="17"/>
      <c r="AA20" s="109">
        <f t="shared" si="4"/>
        <v>10232.900000000001</v>
      </c>
      <c r="AB20" s="110">
        <f t="shared" si="5"/>
        <v>16290.322577419345</v>
      </c>
      <c r="AC20" s="45" t="s">
        <v>103</v>
      </c>
      <c r="AD20" s="46">
        <v>-5</v>
      </c>
      <c r="AE20" s="21" t="s">
        <v>7</v>
      </c>
      <c r="AF20" s="228"/>
      <c r="AH20" s="218">
        <f t="shared" si="6"/>
        <v>5504.3</v>
      </c>
    </row>
    <row r="21" spans="1:34" ht="18" customHeight="1">
      <c r="A21" s="47">
        <f t="shared" si="25"/>
        <v>15</v>
      </c>
      <c r="B21" s="15" t="s">
        <v>14</v>
      </c>
      <c r="C21" s="16">
        <v>4421.1000000000004</v>
      </c>
      <c r="D21" s="17">
        <v>6451.6129000000001</v>
      </c>
      <c r="E21" s="16">
        <v>0</v>
      </c>
      <c r="F21" s="18">
        <v>80.645161290322505</v>
      </c>
      <c r="G21" s="19">
        <v>0</v>
      </c>
      <c r="H21" s="18">
        <v>80.645161290322505</v>
      </c>
      <c r="I21" s="16">
        <v>0</v>
      </c>
      <c r="J21" s="235"/>
      <c r="K21" s="19">
        <f t="shared" si="21"/>
        <v>0</v>
      </c>
      <c r="L21" s="18">
        <v>0</v>
      </c>
      <c r="M21" s="16">
        <v>674.2</v>
      </c>
      <c r="N21" s="235"/>
      <c r="O21" s="19">
        <f t="shared" si="22"/>
        <v>674.2</v>
      </c>
      <c r="P21" s="17">
        <v>2022.58064516129</v>
      </c>
      <c r="Q21" s="16">
        <v>1430.9</v>
      </c>
      <c r="R21" s="235">
        <v>460</v>
      </c>
      <c r="S21" s="19">
        <f t="shared" si="23"/>
        <v>1890.9</v>
      </c>
      <c r="T21" s="17">
        <v>3709.6774193548299</v>
      </c>
      <c r="U21" s="16">
        <v>5961.4</v>
      </c>
      <c r="V21" s="88">
        <v>3945.16129032258</v>
      </c>
      <c r="W21" s="91">
        <f t="shared" si="24"/>
        <v>12947.6</v>
      </c>
      <c r="X21" s="89">
        <f t="shared" si="24"/>
        <v>16290.322577419345</v>
      </c>
      <c r="Y21" s="16">
        <v>0</v>
      </c>
      <c r="Z21" s="17"/>
      <c r="AA21" s="109">
        <f t="shared" si="4"/>
        <v>12947.6</v>
      </c>
      <c r="AB21" s="110">
        <f t="shared" si="5"/>
        <v>16290.322577419345</v>
      </c>
      <c r="AC21" s="45" t="s">
        <v>105</v>
      </c>
      <c r="AD21" s="46">
        <v>-2</v>
      </c>
      <c r="AE21" s="21" t="s">
        <v>7</v>
      </c>
      <c r="AF21" s="228"/>
      <c r="AH21" s="218">
        <f t="shared" si="6"/>
        <v>6526.2000000000007</v>
      </c>
    </row>
    <row r="22" spans="1:34" ht="18.600000000000001" customHeight="1">
      <c r="A22" s="47">
        <f t="shared" si="25"/>
        <v>16</v>
      </c>
      <c r="B22" s="15" t="s">
        <v>15</v>
      </c>
      <c r="C22" s="16">
        <v>5663</v>
      </c>
      <c r="D22" s="17">
        <v>6451.6129000000001</v>
      </c>
      <c r="E22" s="16">
        <v>0</v>
      </c>
      <c r="F22" s="18">
        <v>80.645161290322505</v>
      </c>
      <c r="G22" s="19">
        <v>0</v>
      </c>
      <c r="H22" s="18">
        <v>80.645161290322505</v>
      </c>
      <c r="I22" s="16">
        <v>0</v>
      </c>
      <c r="J22" s="235"/>
      <c r="K22" s="19">
        <f t="shared" si="21"/>
        <v>0</v>
      </c>
      <c r="L22" s="18">
        <v>0</v>
      </c>
      <c r="M22" s="16">
        <v>1000</v>
      </c>
      <c r="N22" s="235"/>
      <c r="O22" s="19">
        <f t="shared" si="22"/>
        <v>1000</v>
      </c>
      <c r="P22" s="17">
        <v>2022.58064516129</v>
      </c>
      <c r="Q22" s="16">
        <v>796.3</v>
      </c>
      <c r="R22" s="235">
        <v>4362</v>
      </c>
      <c r="S22" s="19">
        <f t="shared" si="23"/>
        <v>5158.3</v>
      </c>
      <c r="T22" s="17">
        <v>3709.6774193548299</v>
      </c>
      <c r="U22" s="16">
        <v>4752.45</v>
      </c>
      <c r="V22" s="88">
        <v>3945.16129032258</v>
      </c>
      <c r="W22" s="91">
        <f t="shared" si="24"/>
        <v>16573.75</v>
      </c>
      <c r="X22" s="89">
        <f t="shared" si="24"/>
        <v>16290.322577419345</v>
      </c>
      <c r="Y22" s="16">
        <v>0</v>
      </c>
      <c r="Z22" s="17"/>
      <c r="AA22" s="109">
        <f t="shared" si="4"/>
        <v>16573.75</v>
      </c>
      <c r="AB22" s="110">
        <f t="shared" si="5"/>
        <v>16290.322577419345</v>
      </c>
      <c r="AC22" s="45" t="s">
        <v>105</v>
      </c>
      <c r="AD22" s="46">
        <v>1</v>
      </c>
      <c r="AE22" s="21" t="s">
        <v>7</v>
      </c>
      <c r="AF22" s="228"/>
      <c r="AH22" s="218">
        <f t="shared" si="6"/>
        <v>7459.3</v>
      </c>
    </row>
    <row r="23" spans="1:34" ht="18.600000000000001" customHeight="1">
      <c r="A23" s="47">
        <f t="shared" si="25"/>
        <v>17</v>
      </c>
      <c r="B23" s="15" t="s">
        <v>6</v>
      </c>
      <c r="C23" s="16">
        <v>8229</v>
      </c>
      <c r="D23" s="17">
        <v>6451.6129000000001</v>
      </c>
      <c r="E23" s="16">
        <v>0</v>
      </c>
      <c r="F23" s="18">
        <v>80.645161290322505</v>
      </c>
      <c r="G23" s="19">
        <v>0</v>
      </c>
      <c r="H23" s="18">
        <v>80.645161290322505</v>
      </c>
      <c r="I23" s="16">
        <v>0</v>
      </c>
      <c r="J23" s="235"/>
      <c r="K23" s="19">
        <f t="shared" si="21"/>
        <v>0</v>
      </c>
      <c r="L23" s="18">
        <v>0</v>
      </c>
      <c r="M23" s="16">
        <v>0</v>
      </c>
      <c r="N23" s="235"/>
      <c r="O23" s="19">
        <f t="shared" si="22"/>
        <v>0</v>
      </c>
      <c r="P23" s="17">
        <v>2022.58064516129</v>
      </c>
      <c r="Q23" s="16">
        <v>18</v>
      </c>
      <c r="R23" s="235">
        <v>3521</v>
      </c>
      <c r="S23" s="19">
        <f t="shared" si="23"/>
        <v>3539</v>
      </c>
      <c r="T23" s="17">
        <v>3709.6774193548299</v>
      </c>
      <c r="U23" s="16">
        <v>1787.8</v>
      </c>
      <c r="V23" s="88">
        <v>3945.16129032258</v>
      </c>
      <c r="W23" s="91">
        <f>SUM(C23+E23+G23+K23+O23+S23+U23)</f>
        <v>13555.8</v>
      </c>
      <c r="X23" s="89">
        <f t="shared" si="24"/>
        <v>16290.322577419345</v>
      </c>
      <c r="Y23" s="16">
        <v>0</v>
      </c>
      <c r="Z23" s="17"/>
      <c r="AA23" s="109">
        <f t="shared" si="4"/>
        <v>13555.8</v>
      </c>
      <c r="AB23" s="110">
        <f t="shared" si="5"/>
        <v>16290.322577419345</v>
      </c>
      <c r="AC23" s="45" t="s">
        <v>105</v>
      </c>
      <c r="AD23" s="46">
        <v>2</v>
      </c>
      <c r="AE23" s="21" t="s">
        <v>7</v>
      </c>
      <c r="AF23" s="228"/>
      <c r="AH23" s="218">
        <f t="shared" si="6"/>
        <v>8247</v>
      </c>
    </row>
    <row r="24" spans="1:34" ht="18.600000000000001" customHeight="1">
      <c r="A24" s="23">
        <f t="shared" si="25"/>
        <v>18</v>
      </c>
      <c r="B24" s="24" t="s">
        <v>8</v>
      </c>
      <c r="C24" s="25">
        <v>10307.700000000001</v>
      </c>
      <c r="D24" s="26">
        <v>6451.6129000000001</v>
      </c>
      <c r="E24" s="25">
        <v>0</v>
      </c>
      <c r="F24" s="27">
        <v>80.645161290322505</v>
      </c>
      <c r="G24" s="28">
        <v>0</v>
      </c>
      <c r="H24" s="27">
        <v>80.645161290322505</v>
      </c>
      <c r="I24" s="16">
        <v>0</v>
      </c>
      <c r="J24" s="236"/>
      <c r="K24" s="28">
        <f t="shared" si="21"/>
        <v>0</v>
      </c>
      <c r="L24" s="27">
        <v>0</v>
      </c>
      <c r="M24" s="25">
        <v>3227.9</v>
      </c>
      <c r="N24" s="236"/>
      <c r="O24" s="28">
        <f t="shared" si="22"/>
        <v>3227.9</v>
      </c>
      <c r="P24" s="26">
        <v>2022.58064516129</v>
      </c>
      <c r="Q24" s="25">
        <v>2452</v>
      </c>
      <c r="R24" s="236">
        <v>11576</v>
      </c>
      <c r="S24" s="28">
        <f t="shared" si="23"/>
        <v>14028</v>
      </c>
      <c r="T24" s="26">
        <v>3709.6774193548299</v>
      </c>
      <c r="U24" s="25">
        <v>4332.8999999999996</v>
      </c>
      <c r="V24" s="26">
        <v>3945.16129032258</v>
      </c>
      <c r="W24" s="182">
        <f t="shared" si="24"/>
        <v>31896.5</v>
      </c>
      <c r="X24" s="90">
        <f t="shared" si="24"/>
        <v>16290.322577419345</v>
      </c>
      <c r="Y24" s="16">
        <v>0</v>
      </c>
      <c r="Z24" s="26"/>
      <c r="AA24" s="92">
        <f t="shared" si="4"/>
        <v>31896.5</v>
      </c>
      <c r="AB24" s="94">
        <f t="shared" si="5"/>
        <v>16290.322577419345</v>
      </c>
      <c r="AC24" s="45" t="s">
        <v>105</v>
      </c>
      <c r="AD24" s="46">
        <v>2</v>
      </c>
      <c r="AE24" s="31" t="s">
        <v>7</v>
      </c>
      <c r="AF24" s="229"/>
      <c r="AH24" s="218">
        <f t="shared" si="6"/>
        <v>15987.6</v>
      </c>
    </row>
    <row r="25" spans="1:34" ht="18.600000000000001" customHeight="1">
      <c r="A25" s="23">
        <f t="shared" si="25"/>
        <v>19</v>
      </c>
      <c r="B25" s="24" t="s">
        <v>9</v>
      </c>
      <c r="C25" s="25">
        <v>7956.3</v>
      </c>
      <c r="D25" s="26">
        <v>6451.6129000000001</v>
      </c>
      <c r="E25" s="25">
        <v>0</v>
      </c>
      <c r="F25" s="27">
        <v>80.645161290322505</v>
      </c>
      <c r="G25" s="28">
        <v>65</v>
      </c>
      <c r="H25" s="27">
        <v>80.645161290322505</v>
      </c>
      <c r="I25" s="25">
        <v>0</v>
      </c>
      <c r="J25" s="236"/>
      <c r="K25" s="28">
        <f t="shared" si="21"/>
        <v>0</v>
      </c>
      <c r="L25" s="27">
        <v>0</v>
      </c>
      <c r="M25" s="25">
        <v>5851.3</v>
      </c>
      <c r="N25" s="236"/>
      <c r="O25" s="28">
        <f t="shared" si="22"/>
        <v>5851.3</v>
      </c>
      <c r="P25" s="26">
        <v>2022.58064516129</v>
      </c>
      <c r="Q25" s="25">
        <v>0</v>
      </c>
      <c r="R25" s="236">
        <v>0</v>
      </c>
      <c r="S25" s="28">
        <f t="shared" si="23"/>
        <v>0</v>
      </c>
      <c r="T25" s="26">
        <v>3709.6774193548299</v>
      </c>
      <c r="U25" s="25">
        <v>1128.9000000000001</v>
      </c>
      <c r="V25" s="26">
        <v>3945.16129032258</v>
      </c>
      <c r="W25" s="182">
        <f t="shared" si="24"/>
        <v>15001.5</v>
      </c>
      <c r="X25" s="90">
        <f t="shared" si="24"/>
        <v>16290.322577419345</v>
      </c>
      <c r="Y25" s="16">
        <v>0</v>
      </c>
      <c r="Z25" s="26"/>
      <c r="AA25" s="92">
        <f t="shared" si="4"/>
        <v>15001.5</v>
      </c>
      <c r="AB25" s="94">
        <f t="shared" si="5"/>
        <v>16290.322577419345</v>
      </c>
      <c r="AC25" s="29" t="s">
        <v>105</v>
      </c>
      <c r="AD25" s="304">
        <v>1</v>
      </c>
      <c r="AE25" s="31" t="s">
        <v>7</v>
      </c>
      <c r="AF25" s="229"/>
      <c r="AH25" s="218">
        <f t="shared" si="6"/>
        <v>13872.6</v>
      </c>
    </row>
    <row r="26" spans="1:34" s="43" customFormat="1" ht="18.600000000000001" customHeight="1">
      <c r="A26" s="33" t="s">
        <v>10</v>
      </c>
      <c r="B26" s="34">
        <f>SUM(B18+1)</f>
        <v>3</v>
      </c>
      <c r="C26" s="35">
        <f t="shared" ref="C26:AA26" si="26">SUM(C19:C25)</f>
        <v>44813.200000000004</v>
      </c>
      <c r="D26" s="35">
        <f t="shared" si="26"/>
        <v>45161.290300000001</v>
      </c>
      <c r="E26" s="35">
        <f t="shared" si="26"/>
        <v>0</v>
      </c>
      <c r="F26" s="37">
        <f t="shared" si="26"/>
        <v>564.5161290322576</v>
      </c>
      <c r="G26" s="38">
        <f t="shared" si="26"/>
        <v>65</v>
      </c>
      <c r="H26" s="37">
        <f t="shared" ref="H26:O26" si="27">SUM(H19:H25)</f>
        <v>564.5161290322576</v>
      </c>
      <c r="I26" s="35">
        <f t="shared" si="27"/>
        <v>0</v>
      </c>
      <c r="J26" s="38">
        <f t="shared" si="27"/>
        <v>0</v>
      </c>
      <c r="K26" s="82">
        <f t="shared" si="27"/>
        <v>0</v>
      </c>
      <c r="L26" s="37">
        <f t="shared" si="27"/>
        <v>0</v>
      </c>
      <c r="M26" s="35">
        <f t="shared" si="27"/>
        <v>10753.400000000001</v>
      </c>
      <c r="N26" s="38">
        <f t="shared" si="27"/>
        <v>0</v>
      </c>
      <c r="O26" s="82">
        <f t="shared" si="27"/>
        <v>10753.400000000001</v>
      </c>
      <c r="P26" s="36">
        <f t="shared" ref="P26" si="28">SUM(P19:P25)</f>
        <v>14158.06451612903</v>
      </c>
      <c r="Q26" s="35">
        <f>SUM(Q19:Q25)</f>
        <v>5583.5</v>
      </c>
      <c r="R26" s="38">
        <f>SUM(R19:R25)</f>
        <v>21049</v>
      </c>
      <c r="S26" s="82">
        <f>SUM(S19:S25)</f>
        <v>26632.5</v>
      </c>
      <c r="T26" s="36">
        <f t="shared" ref="T26" si="29">SUM(T19:T25)</f>
        <v>25967.741935483809</v>
      </c>
      <c r="U26" s="35">
        <f t="shared" ref="U26:Z26" si="30">SUM(U19:U25)</f>
        <v>26298.85</v>
      </c>
      <c r="V26" s="36">
        <f t="shared" si="30"/>
        <v>27616.129032258061</v>
      </c>
      <c r="W26" s="35">
        <f t="shared" si="30"/>
        <v>108562.95</v>
      </c>
      <c r="X26" s="36">
        <f t="shared" si="30"/>
        <v>114032.25804193541</v>
      </c>
      <c r="Y26" s="35">
        <f t="shared" si="30"/>
        <v>0</v>
      </c>
      <c r="Z26" s="36">
        <f t="shared" si="30"/>
        <v>0</v>
      </c>
      <c r="AA26" s="35">
        <f t="shared" si="26"/>
        <v>108562.95</v>
      </c>
      <c r="AB26" s="36">
        <f>SUM(AB19:AB25)</f>
        <v>114032.25804193541</v>
      </c>
      <c r="AC26" s="39" t="s">
        <v>11</v>
      </c>
      <c r="AD26" s="40">
        <f>SUM(AD19:AD25)/7</f>
        <v>-0.7142857142857143</v>
      </c>
      <c r="AE26" s="41" t="s">
        <v>7</v>
      </c>
      <c r="AF26" s="42"/>
      <c r="AH26" s="218"/>
    </row>
    <row r="27" spans="1:34" ht="18.600000000000001" customHeight="1">
      <c r="A27" s="44">
        <f>SUM(A25+1)</f>
        <v>20</v>
      </c>
      <c r="B27" s="15" t="s">
        <v>12</v>
      </c>
      <c r="C27" s="123">
        <v>6007.4</v>
      </c>
      <c r="D27" s="17">
        <v>6451.6129000000001</v>
      </c>
      <c r="E27" s="16">
        <v>0</v>
      </c>
      <c r="F27" s="18">
        <v>80.645161290322505</v>
      </c>
      <c r="G27" s="19">
        <v>0</v>
      </c>
      <c r="H27" s="18">
        <v>80.645161290322505</v>
      </c>
      <c r="I27" s="16">
        <v>0</v>
      </c>
      <c r="J27" s="235"/>
      <c r="K27" s="19">
        <f t="shared" ref="K27:K33" si="31">I27+J27</f>
        <v>0</v>
      </c>
      <c r="L27" s="18">
        <v>0</v>
      </c>
      <c r="M27" s="16">
        <v>0</v>
      </c>
      <c r="N27" s="235"/>
      <c r="O27" s="19">
        <f t="shared" ref="O27:O33" si="32">M27+N27</f>
        <v>0</v>
      </c>
      <c r="P27" s="17">
        <v>2022.58064516129</v>
      </c>
      <c r="Q27" s="16">
        <v>130</v>
      </c>
      <c r="R27" s="235">
        <v>2833</v>
      </c>
      <c r="S27" s="19">
        <f t="shared" ref="S27:S33" si="33">Q27+R27</f>
        <v>2963</v>
      </c>
      <c r="T27" s="17">
        <v>3709.6774193548299</v>
      </c>
      <c r="U27" s="16">
        <v>1846.5</v>
      </c>
      <c r="V27" s="88">
        <v>3945.16129032258</v>
      </c>
      <c r="W27" s="91">
        <f t="shared" ref="W27:X33" si="34">SUM(C27+E27+G27+K27+O27+S27+U27)</f>
        <v>10816.9</v>
      </c>
      <c r="X27" s="89">
        <f t="shared" si="34"/>
        <v>16290.322577419345</v>
      </c>
      <c r="Y27" s="16">
        <v>0</v>
      </c>
      <c r="Z27" s="17"/>
      <c r="AA27" s="109">
        <f t="shared" si="4"/>
        <v>10816.9</v>
      </c>
      <c r="AB27" s="110">
        <f t="shared" si="5"/>
        <v>16290.322577419345</v>
      </c>
      <c r="AC27" s="45" t="s">
        <v>106</v>
      </c>
      <c r="AD27" s="46">
        <v>-2</v>
      </c>
      <c r="AE27" s="21" t="s">
        <v>7</v>
      </c>
      <c r="AF27" s="228"/>
      <c r="AH27" s="218">
        <f t="shared" si="6"/>
        <v>6137.4</v>
      </c>
    </row>
    <row r="28" spans="1:34" ht="18.600000000000001" customHeight="1">
      <c r="A28" s="47">
        <f t="shared" ref="A28:A33" si="35">SUM(A27+1)</f>
        <v>21</v>
      </c>
      <c r="B28" s="15" t="s">
        <v>13</v>
      </c>
      <c r="C28" s="123">
        <v>5744.95</v>
      </c>
      <c r="D28" s="17">
        <v>6451.6129000000001</v>
      </c>
      <c r="E28" s="16">
        <v>0</v>
      </c>
      <c r="F28" s="18">
        <v>80.645161290322505</v>
      </c>
      <c r="G28" s="19">
        <v>0</v>
      </c>
      <c r="H28" s="18">
        <v>80.645161290322505</v>
      </c>
      <c r="I28" s="16">
        <v>0</v>
      </c>
      <c r="J28" s="235"/>
      <c r="K28" s="19">
        <f t="shared" si="31"/>
        <v>0</v>
      </c>
      <c r="L28" s="18">
        <v>0</v>
      </c>
      <c r="M28" s="16">
        <v>1606.9</v>
      </c>
      <c r="N28" s="235"/>
      <c r="O28" s="19">
        <f t="shared" si="32"/>
        <v>1606.9</v>
      </c>
      <c r="P28" s="17">
        <v>2022.58064516129</v>
      </c>
      <c r="Q28" s="16">
        <v>7516.1</v>
      </c>
      <c r="R28" s="235">
        <v>1907</v>
      </c>
      <c r="S28" s="19">
        <f t="shared" si="33"/>
        <v>9423.1</v>
      </c>
      <c r="T28" s="17">
        <v>3709.6774193548299</v>
      </c>
      <c r="U28" s="16">
        <v>6841.7</v>
      </c>
      <c r="V28" s="88">
        <v>3945.16129032258</v>
      </c>
      <c r="W28" s="91">
        <f t="shared" si="34"/>
        <v>23616.65</v>
      </c>
      <c r="X28" s="89">
        <f t="shared" si="34"/>
        <v>16290.322577419345</v>
      </c>
      <c r="Y28" s="16">
        <v>0</v>
      </c>
      <c r="Z28" s="17"/>
      <c r="AA28" s="109">
        <f t="shared" si="4"/>
        <v>23616.65</v>
      </c>
      <c r="AB28" s="110">
        <f t="shared" si="5"/>
        <v>16290.322577419345</v>
      </c>
      <c r="AC28" s="45" t="s">
        <v>106</v>
      </c>
      <c r="AD28" s="46">
        <v>-2</v>
      </c>
      <c r="AE28" s="21" t="s">
        <v>7</v>
      </c>
      <c r="AF28" s="228"/>
      <c r="AH28" s="218">
        <f t="shared" si="6"/>
        <v>14867.95</v>
      </c>
    </row>
    <row r="29" spans="1:34" ht="18.600000000000001" customHeight="1">
      <c r="A29" s="47">
        <f t="shared" si="35"/>
        <v>22</v>
      </c>
      <c r="B29" s="15" t="s">
        <v>14</v>
      </c>
      <c r="C29" s="16">
        <v>6388.2</v>
      </c>
      <c r="D29" s="17">
        <v>6451.6129000000001</v>
      </c>
      <c r="E29" s="16">
        <v>0</v>
      </c>
      <c r="F29" s="18">
        <v>80.645161290322505</v>
      </c>
      <c r="G29" s="19">
        <v>36</v>
      </c>
      <c r="H29" s="18">
        <v>80.645161290322505</v>
      </c>
      <c r="I29" s="16">
        <v>0</v>
      </c>
      <c r="J29" s="235"/>
      <c r="K29" s="19">
        <f t="shared" si="31"/>
        <v>0</v>
      </c>
      <c r="L29" s="18">
        <v>0</v>
      </c>
      <c r="M29" s="16">
        <v>0</v>
      </c>
      <c r="N29" s="235"/>
      <c r="O29" s="19">
        <f t="shared" si="32"/>
        <v>0</v>
      </c>
      <c r="P29" s="17">
        <v>2022.58064516129</v>
      </c>
      <c r="Q29" s="16">
        <v>398.5</v>
      </c>
      <c r="R29" s="235">
        <v>4100</v>
      </c>
      <c r="S29" s="19">
        <f t="shared" si="33"/>
        <v>4498.5</v>
      </c>
      <c r="T29" s="17">
        <v>3709.6774193548299</v>
      </c>
      <c r="U29" s="16">
        <v>4506.8999999999996</v>
      </c>
      <c r="V29" s="88">
        <v>3945.16129032258</v>
      </c>
      <c r="W29" s="91">
        <f t="shared" si="34"/>
        <v>15429.6</v>
      </c>
      <c r="X29" s="89">
        <f t="shared" si="34"/>
        <v>16290.322577419345</v>
      </c>
      <c r="Y29" s="16">
        <v>0</v>
      </c>
      <c r="Z29" s="17"/>
      <c r="AA29" s="109">
        <f t="shared" si="4"/>
        <v>15429.6</v>
      </c>
      <c r="AB29" s="110">
        <f t="shared" si="5"/>
        <v>16290.322577419345</v>
      </c>
      <c r="AC29" s="45" t="s">
        <v>100</v>
      </c>
      <c r="AD29" s="46">
        <v>1</v>
      </c>
      <c r="AE29" s="21" t="s">
        <v>7</v>
      </c>
      <c r="AF29" s="228"/>
      <c r="AH29" s="218">
        <f t="shared" si="6"/>
        <v>6822.7</v>
      </c>
    </row>
    <row r="30" spans="1:34" ht="18.600000000000001" customHeight="1">
      <c r="A30" s="47">
        <f t="shared" si="35"/>
        <v>23</v>
      </c>
      <c r="B30" s="15" t="s">
        <v>15</v>
      </c>
      <c r="C30" s="16">
        <v>4353.6000000000004</v>
      </c>
      <c r="D30" s="17">
        <v>6451.6129000000001</v>
      </c>
      <c r="E30" s="16">
        <v>0</v>
      </c>
      <c r="F30" s="18">
        <v>80.645161290322505</v>
      </c>
      <c r="G30" s="19">
        <v>5.0999999999999996</v>
      </c>
      <c r="H30" s="18">
        <v>80.645161290322505</v>
      </c>
      <c r="I30" s="16">
        <v>0</v>
      </c>
      <c r="J30" s="235"/>
      <c r="K30" s="19">
        <f t="shared" si="31"/>
        <v>0</v>
      </c>
      <c r="L30" s="18">
        <v>0</v>
      </c>
      <c r="M30" s="16"/>
      <c r="N30" s="235"/>
      <c r="O30" s="19">
        <f t="shared" si="32"/>
        <v>0</v>
      </c>
      <c r="P30" s="17">
        <v>2022.58064516129</v>
      </c>
      <c r="Q30" s="16">
        <v>1446.2</v>
      </c>
      <c r="R30" s="235">
        <v>4448</v>
      </c>
      <c r="S30" s="19">
        <f>Q30+R30</f>
        <v>5894.2</v>
      </c>
      <c r="T30" s="17">
        <v>3709.6774193548299</v>
      </c>
      <c r="U30" s="16">
        <v>5324.4</v>
      </c>
      <c r="V30" s="88">
        <v>3945.16129032258</v>
      </c>
      <c r="W30" s="91">
        <f t="shared" si="34"/>
        <v>15577.300000000001</v>
      </c>
      <c r="X30" s="89">
        <f t="shared" si="34"/>
        <v>16290.322577419345</v>
      </c>
      <c r="Y30" s="16">
        <v>0</v>
      </c>
      <c r="Z30" s="17"/>
      <c r="AA30" s="109">
        <f t="shared" si="4"/>
        <v>15577.300000000001</v>
      </c>
      <c r="AB30" s="110">
        <f t="shared" si="5"/>
        <v>16290.322577419345</v>
      </c>
      <c r="AC30" s="45" t="s">
        <v>100</v>
      </c>
      <c r="AD30" s="46">
        <v>4</v>
      </c>
      <c r="AE30" s="21" t="s">
        <v>7</v>
      </c>
      <c r="AF30" s="228"/>
      <c r="AH30" s="218">
        <f t="shared" si="6"/>
        <v>5804.9000000000005</v>
      </c>
    </row>
    <row r="31" spans="1:34" ht="18.600000000000001" customHeight="1">
      <c r="A31" s="47">
        <f t="shared" si="35"/>
        <v>24</v>
      </c>
      <c r="B31" s="52" t="s">
        <v>6</v>
      </c>
      <c r="C31" s="16">
        <v>9150.9</v>
      </c>
      <c r="D31" s="17">
        <v>6451.6129000000001</v>
      </c>
      <c r="E31" s="16">
        <v>5.2</v>
      </c>
      <c r="F31" s="18">
        <v>80.645161290322505</v>
      </c>
      <c r="G31" s="19">
        <v>92.3</v>
      </c>
      <c r="H31" s="18">
        <v>80.645161290322505</v>
      </c>
      <c r="I31" s="16">
        <v>0</v>
      </c>
      <c r="J31" s="235"/>
      <c r="K31" s="19">
        <f t="shared" si="31"/>
        <v>0</v>
      </c>
      <c r="L31" s="18">
        <v>0</v>
      </c>
      <c r="M31" s="16">
        <v>9144.9</v>
      </c>
      <c r="N31" s="235"/>
      <c r="O31" s="19">
        <f t="shared" si="32"/>
        <v>9144.9</v>
      </c>
      <c r="P31" s="17">
        <v>2022.58064516129</v>
      </c>
      <c r="Q31" s="16">
        <v>0</v>
      </c>
      <c r="R31" s="235">
        <v>2817</v>
      </c>
      <c r="S31" s="19">
        <f t="shared" si="33"/>
        <v>2817</v>
      </c>
      <c r="T31" s="17">
        <v>3709.6774193548299</v>
      </c>
      <c r="U31" s="16">
        <v>3082.2</v>
      </c>
      <c r="V31" s="88">
        <v>3945.16129032258</v>
      </c>
      <c r="W31" s="91">
        <f t="shared" si="34"/>
        <v>24292.5</v>
      </c>
      <c r="X31" s="89">
        <f t="shared" si="34"/>
        <v>16290.322577419345</v>
      </c>
      <c r="Y31" s="16">
        <v>0</v>
      </c>
      <c r="Z31" s="17"/>
      <c r="AA31" s="109">
        <f t="shared" si="4"/>
        <v>24292.5</v>
      </c>
      <c r="AB31" s="110">
        <f t="shared" si="5"/>
        <v>16290.322577419345</v>
      </c>
      <c r="AC31" s="45" t="s">
        <v>103</v>
      </c>
      <c r="AD31" s="46">
        <v>5</v>
      </c>
      <c r="AE31" s="21" t="s">
        <v>7</v>
      </c>
      <c r="AF31" s="228"/>
      <c r="AH31" s="218">
        <f t="shared" si="6"/>
        <v>18393.3</v>
      </c>
    </row>
    <row r="32" spans="1:34" ht="18.600000000000001" customHeight="1">
      <c r="A32" s="23">
        <f t="shared" si="35"/>
        <v>25</v>
      </c>
      <c r="B32" s="24" t="s">
        <v>8</v>
      </c>
      <c r="C32" s="25">
        <v>10929.9</v>
      </c>
      <c r="D32" s="26">
        <v>6451.6129000000001</v>
      </c>
      <c r="E32" s="25">
        <v>892.1</v>
      </c>
      <c r="F32" s="27">
        <v>80.645161290322505</v>
      </c>
      <c r="G32" s="25">
        <v>377.5</v>
      </c>
      <c r="H32" s="27">
        <v>80.645161290322505</v>
      </c>
      <c r="I32" s="25">
        <v>0</v>
      </c>
      <c r="J32" s="236"/>
      <c r="K32" s="28">
        <f t="shared" si="31"/>
        <v>0</v>
      </c>
      <c r="L32" s="27">
        <v>0</v>
      </c>
      <c r="M32" s="25">
        <v>19186</v>
      </c>
      <c r="N32" s="236"/>
      <c r="O32" s="28">
        <f t="shared" si="32"/>
        <v>19186</v>
      </c>
      <c r="P32" s="26">
        <v>2022.58064516129</v>
      </c>
      <c r="Q32" s="25">
        <v>0</v>
      </c>
      <c r="R32" s="236">
        <v>0</v>
      </c>
      <c r="S32" s="28">
        <f t="shared" si="33"/>
        <v>0</v>
      </c>
      <c r="T32" s="26">
        <v>3709.6774193548299</v>
      </c>
      <c r="U32" s="25">
        <v>6170.2</v>
      </c>
      <c r="V32" s="26">
        <v>3945.16129032258</v>
      </c>
      <c r="W32" s="182">
        <f t="shared" si="34"/>
        <v>37555.699999999997</v>
      </c>
      <c r="X32" s="90">
        <f t="shared" si="34"/>
        <v>16290.322577419345</v>
      </c>
      <c r="Y32" s="16">
        <v>0</v>
      </c>
      <c r="Z32" s="26"/>
      <c r="AA32" s="92">
        <f t="shared" si="4"/>
        <v>37555.699999999997</v>
      </c>
      <c r="AB32" s="94">
        <f t="shared" si="5"/>
        <v>16290.322577419345</v>
      </c>
      <c r="AC32" s="29" t="s">
        <v>103</v>
      </c>
      <c r="AD32" s="304">
        <v>6</v>
      </c>
      <c r="AE32" s="31" t="s">
        <v>7</v>
      </c>
      <c r="AF32" s="229"/>
      <c r="AH32" s="218">
        <f t="shared" si="6"/>
        <v>31385.5</v>
      </c>
    </row>
    <row r="33" spans="1:34" ht="18.600000000000001" customHeight="1">
      <c r="A33" s="23">
        <f t="shared" si="35"/>
        <v>26</v>
      </c>
      <c r="B33" s="53" t="s">
        <v>9</v>
      </c>
      <c r="C33" s="25">
        <v>12478</v>
      </c>
      <c r="D33" s="26">
        <v>6451.6129000000001</v>
      </c>
      <c r="E33" s="25">
        <v>1599.2</v>
      </c>
      <c r="F33" s="27">
        <v>80.645161290322505</v>
      </c>
      <c r="G33" s="28">
        <v>582.79999999999995</v>
      </c>
      <c r="H33" s="27">
        <v>80.645161290322505</v>
      </c>
      <c r="I33" s="25">
        <v>0</v>
      </c>
      <c r="J33" s="236"/>
      <c r="K33" s="28">
        <f t="shared" si="31"/>
        <v>0</v>
      </c>
      <c r="L33" s="27">
        <v>0</v>
      </c>
      <c r="M33" s="25">
        <v>2659.1</v>
      </c>
      <c r="N33" s="236"/>
      <c r="O33" s="28">
        <f t="shared" si="32"/>
        <v>2659.1</v>
      </c>
      <c r="P33" s="26">
        <v>2022.58064516129</v>
      </c>
      <c r="Q33" s="25">
        <v>0</v>
      </c>
      <c r="R33" s="236">
        <v>0</v>
      </c>
      <c r="S33" s="28">
        <f t="shared" si="33"/>
        <v>0</v>
      </c>
      <c r="T33" s="26">
        <v>3709.6774193548299</v>
      </c>
      <c r="U33" s="25">
        <v>2374.4</v>
      </c>
      <c r="V33" s="26">
        <v>3945.16129032258</v>
      </c>
      <c r="W33" s="182">
        <f t="shared" si="34"/>
        <v>19693.5</v>
      </c>
      <c r="X33" s="90">
        <f t="shared" si="34"/>
        <v>16290.322577419345</v>
      </c>
      <c r="Y33" s="16">
        <v>0</v>
      </c>
      <c r="Z33" s="26"/>
      <c r="AA33" s="92">
        <f t="shared" si="4"/>
        <v>19693.5</v>
      </c>
      <c r="AB33" s="94">
        <f t="shared" si="5"/>
        <v>16290.322577419345</v>
      </c>
      <c r="AC33" s="29" t="s">
        <v>115</v>
      </c>
      <c r="AD33" s="304">
        <v>5</v>
      </c>
      <c r="AE33" s="31" t="s">
        <v>7</v>
      </c>
      <c r="AF33" s="229"/>
      <c r="AH33" s="218">
        <f t="shared" si="6"/>
        <v>17319.099999999999</v>
      </c>
    </row>
    <row r="34" spans="1:34" s="43" customFormat="1" ht="18.600000000000001" customHeight="1">
      <c r="A34" s="33" t="s">
        <v>10</v>
      </c>
      <c r="B34" s="34">
        <f>SUM(B26+1)</f>
        <v>4</v>
      </c>
      <c r="C34" s="35">
        <f t="shared" ref="C34:AB34" si="36">SUM(C27:C33)</f>
        <v>55052.950000000004</v>
      </c>
      <c r="D34" s="36">
        <f t="shared" si="36"/>
        <v>45161.290300000001</v>
      </c>
      <c r="E34" s="35">
        <f t="shared" si="36"/>
        <v>2496.5</v>
      </c>
      <c r="F34" s="37">
        <f t="shared" si="36"/>
        <v>564.5161290322576</v>
      </c>
      <c r="G34" s="38">
        <f t="shared" si="36"/>
        <v>1093.6999999999998</v>
      </c>
      <c r="H34" s="37">
        <f t="shared" si="36"/>
        <v>564.5161290322576</v>
      </c>
      <c r="I34" s="35">
        <f>SUM(I27:I33)</f>
        <v>0</v>
      </c>
      <c r="J34" s="82">
        <f>SUM(J27:J33)</f>
        <v>0</v>
      </c>
      <c r="K34" s="82">
        <f>SUM(K27:K33)</f>
        <v>0</v>
      </c>
      <c r="L34" s="37">
        <f t="shared" si="36"/>
        <v>0</v>
      </c>
      <c r="M34" s="35">
        <f>SUM(M27:M33)</f>
        <v>32596.899999999998</v>
      </c>
      <c r="N34" s="82">
        <f>SUM(N27:N33)</f>
        <v>0</v>
      </c>
      <c r="O34" s="38">
        <f>SUM(O27:O33)</f>
        <v>32596.899999999998</v>
      </c>
      <c r="P34" s="82">
        <f t="shared" ref="P34" si="37">SUM(P27:P33)</f>
        <v>14158.06451612903</v>
      </c>
      <c r="Q34" s="35">
        <f>SUM(Q27:Q33)</f>
        <v>9490.8000000000011</v>
      </c>
      <c r="R34" s="82">
        <f>SUM(R27:R33)</f>
        <v>16105</v>
      </c>
      <c r="S34" s="82">
        <f>SUM(S27:S33)</f>
        <v>25595.8</v>
      </c>
      <c r="T34" s="35">
        <f t="shared" ref="T34" si="38">SUM(T27:T33)</f>
        <v>25967.741935483809</v>
      </c>
      <c r="U34" s="35">
        <f t="shared" si="36"/>
        <v>30146.300000000003</v>
      </c>
      <c r="V34" s="36">
        <f t="shared" si="36"/>
        <v>27616.129032258061</v>
      </c>
      <c r="W34" s="35">
        <f>SUM(W27:W33)</f>
        <v>146982.15000000002</v>
      </c>
      <c r="X34" s="36">
        <f t="shared" si="36"/>
        <v>114032.25804193541</v>
      </c>
      <c r="Y34" s="35">
        <f t="shared" si="36"/>
        <v>0</v>
      </c>
      <c r="Z34" s="36">
        <f t="shared" si="36"/>
        <v>0</v>
      </c>
      <c r="AA34" s="35">
        <f t="shared" si="36"/>
        <v>146982.15000000002</v>
      </c>
      <c r="AB34" s="36">
        <f t="shared" si="36"/>
        <v>114032.25804193541</v>
      </c>
      <c r="AC34" s="39" t="s">
        <v>11</v>
      </c>
      <c r="AD34" s="40">
        <f>SUM(AD27:AD33)/7</f>
        <v>2.4285714285714284</v>
      </c>
      <c r="AE34" s="41" t="s">
        <v>7</v>
      </c>
      <c r="AF34" s="42"/>
      <c r="AH34" s="218"/>
    </row>
    <row r="35" spans="1:34" s="43" customFormat="1" ht="18.600000000000001" customHeight="1">
      <c r="A35" s="44">
        <f>SUM(A33+1)</f>
        <v>27</v>
      </c>
      <c r="B35" s="15" t="s">
        <v>12</v>
      </c>
      <c r="C35" s="16">
        <v>4108.8</v>
      </c>
      <c r="D35" s="17">
        <v>6451.6129000000001</v>
      </c>
      <c r="E35" s="16">
        <v>0</v>
      </c>
      <c r="F35" s="18">
        <v>80.645161290322505</v>
      </c>
      <c r="G35" s="19">
        <v>0</v>
      </c>
      <c r="H35" s="18">
        <v>80.645161290322505</v>
      </c>
      <c r="I35" s="280">
        <v>0</v>
      </c>
      <c r="J35" s="281"/>
      <c r="K35" s="281">
        <f t="shared" ref="K35:K39" si="39">I35+J35</f>
        <v>0</v>
      </c>
      <c r="L35" s="18">
        <v>0</v>
      </c>
      <c r="M35" s="280">
        <v>0</v>
      </c>
      <c r="N35" s="281"/>
      <c r="O35" s="281">
        <f t="shared" ref="O35:O39" si="40">M35+N35</f>
        <v>0</v>
      </c>
      <c r="P35" s="281">
        <v>2022.58064516129</v>
      </c>
      <c r="Q35" s="280">
        <v>0</v>
      </c>
      <c r="R35" s="281">
        <v>0</v>
      </c>
      <c r="S35" s="281">
        <f t="shared" ref="S35:S39" si="41">Q35+R35</f>
        <v>0</v>
      </c>
      <c r="T35" s="269">
        <v>3709.6774193548299</v>
      </c>
      <c r="U35" s="16">
        <v>1572</v>
      </c>
      <c r="V35" s="88">
        <v>3945.16129032258</v>
      </c>
      <c r="W35" s="91">
        <f t="shared" ref="W35:X39" si="42">SUM(C35+E35+G35+K35+O35+S35+U35)</f>
        <v>5680.8</v>
      </c>
      <c r="X35" s="89">
        <f t="shared" si="42"/>
        <v>16290.322577419345</v>
      </c>
      <c r="Y35" s="16">
        <v>0</v>
      </c>
      <c r="Z35" s="17"/>
      <c r="AA35" s="109">
        <f t="shared" ref="AA35:AB39" si="43">SUM(W35+Y35)</f>
        <v>5680.8</v>
      </c>
      <c r="AB35" s="110">
        <f t="shared" si="43"/>
        <v>16290.322577419345</v>
      </c>
      <c r="AC35" s="45" t="s">
        <v>99</v>
      </c>
      <c r="AD35" s="46">
        <v>5</v>
      </c>
      <c r="AE35" s="21" t="s">
        <v>7</v>
      </c>
      <c r="AF35" s="228"/>
      <c r="AH35" s="218">
        <f t="shared" si="6"/>
        <v>4108.8</v>
      </c>
    </row>
    <row r="36" spans="1:34" s="43" customFormat="1" ht="18.600000000000001" customHeight="1">
      <c r="A36" s="44">
        <f>SUM(A35+1)</f>
        <v>28</v>
      </c>
      <c r="B36" s="15" t="s">
        <v>79</v>
      </c>
      <c r="C36" s="16">
        <v>6216.3</v>
      </c>
      <c r="D36" s="17">
        <v>6451.6129000000001</v>
      </c>
      <c r="E36" s="16">
        <v>0</v>
      </c>
      <c r="F36" s="18">
        <v>80.645161290322505</v>
      </c>
      <c r="G36" s="19">
        <v>9.5</v>
      </c>
      <c r="H36" s="18">
        <v>80.645161290322505</v>
      </c>
      <c r="I36" s="280">
        <v>0</v>
      </c>
      <c r="J36" s="281"/>
      <c r="K36" s="281">
        <f t="shared" si="39"/>
        <v>0</v>
      </c>
      <c r="L36" s="18">
        <v>0</v>
      </c>
      <c r="M36" s="280">
        <v>161</v>
      </c>
      <c r="N36" s="281"/>
      <c r="O36" s="281">
        <f t="shared" si="40"/>
        <v>161</v>
      </c>
      <c r="P36" s="281">
        <v>2022.58064516129</v>
      </c>
      <c r="Q36" s="280">
        <v>142.4</v>
      </c>
      <c r="R36" s="281">
        <v>0</v>
      </c>
      <c r="S36" s="281">
        <f t="shared" si="41"/>
        <v>142.4</v>
      </c>
      <c r="T36" s="358">
        <v>3709.6774193548299</v>
      </c>
      <c r="U36" s="80">
        <v>1885.9</v>
      </c>
      <c r="V36" s="88">
        <v>3945.16129032258</v>
      </c>
      <c r="W36" s="91">
        <f t="shared" si="42"/>
        <v>8415.1</v>
      </c>
      <c r="X36" s="89">
        <f t="shared" si="42"/>
        <v>16290.322577419345</v>
      </c>
      <c r="Y36" s="16">
        <v>0</v>
      </c>
      <c r="Z36" s="17"/>
      <c r="AA36" s="109">
        <f t="shared" ref="AA36:AA37" si="44">SUM(W36+Y36)</f>
        <v>8415.1</v>
      </c>
      <c r="AB36" s="110">
        <f t="shared" ref="AB36:AB37" si="45">SUM(X36+Z36)</f>
        <v>16290.322577419345</v>
      </c>
      <c r="AC36" s="45" t="s">
        <v>99</v>
      </c>
      <c r="AD36" s="46">
        <v>4</v>
      </c>
      <c r="AE36" s="21"/>
      <c r="AF36" s="228"/>
      <c r="AH36" s="218">
        <f t="shared" si="6"/>
        <v>6529.2</v>
      </c>
    </row>
    <row r="37" spans="1:34" s="43" customFormat="1" ht="18.600000000000001" customHeight="1">
      <c r="A37" s="44">
        <f t="shared" ref="A37" si="46">SUM(A35+1)</f>
        <v>28</v>
      </c>
      <c r="B37" s="15" t="s">
        <v>80</v>
      </c>
      <c r="C37" s="16">
        <v>5782.9</v>
      </c>
      <c r="D37" s="17">
        <v>6451.6129000000001</v>
      </c>
      <c r="E37" s="16">
        <v>22.7</v>
      </c>
      <c r="F37" s="18">
        <v>80.645161290322505</v>
      </c>
      <c r="G37" s="19">
        <v>227.6</v>
      </c>
      <c r="H37" s="18">
        <v>80.645161290322505</v>
      </c>
      <c r="I37" s="280">
        <v>0</v>
      </c>
      <c r="J37" s="281"/>
      <c r="K37" s="281">
        <f t="shared" si="39"/>
        <v>0</v>
      </c>
      <c r="L37" s="18">
        <v>0</v>
      </c>
      <c r="M37" s="280">
        <v>120</v>
      </c>
      <c r="N37" s="281"/>
      <c r="O37" s="281">
        <f t="shared" si="40"/>
        <v>120</v>
      </c>
      <c r="P37" s="281">
        <v>2022.58064516129</v>
      </c>
      <c r="Q37" s="280">
        <v>0</v>
      </c>
      <c r="R37" s="281">
        <v>0</v>
      </c>
      <c r="S37" s="281">
        <f t="shared" si="41"/>
        <v>0</v>
      </c>
      <c r="T37" s="480">
        <v>3709.6774193548299</v>
      </c>
      <c r="U37" s="16">
        <v>2354.4899999999998</v>
      </c>
      <c r="V37" s="88">
        <v>3945.16129032258</v>
      </c>
      <c r="W37" s="91">
        <f t="shared" si="42"/>
        <v>8507.6899999999987</v>
      </c>
      <c r="X37" s="89">
        <f t="shared" si="42"/>
        <v>16290.322577419345</v>
      </c>
      <c r="Y37" s="16">
        <v>0</v>
      </c>
      <c r="Z37" s="17"/>
      <c r="AA37" s="109">
        <f t="shared" si="44"/>
        <v>8507.6899999999987</v>
      </c>
      <c r="AB37" s="110">
        <f t="shared" si="45"/>
        <v>16290.322577419345</v>
      </c>
      <c r="AC37" s="45" t="s">
        <v>116</v>
      </c>
      <c r="AD37" s="46">
        <v>5</v>
      </c>
      <c r="AE37" s="21"/>
      <c r="AF37" s="228"/>
      <c r="AH37" s="218">
        <f t="shared" si="6"/>
        <v>6153.2</v>
      </c>
    </row>
    <row r="38" spans="1:34" s="43" customFormat="1" ht="18.600000000000001" customHeight="1">
      <c r="A38" s="44">
        <v>30</v>
      </c>
      <c r="B38" s="15" t="s">
        <v>81</v>
      </c>
      <c r="C38" s="16">
        <v>4639.6499999999996</v>
      </c>
      <c r="D38" s="17">
        <v>6451.6129000000001</v>
      </c>
      <c r="E38" s="16">
        <v>0</v>
      </c>
      <c r="F38" s="18">
        <v>80.645161290322505</v>
      </c>
      <c r="G38" s="19">
        <v>15</v>
      </c>
      <c r="H38" s="18">
        <v>80.645161290322505</v>
      </c>
      <c r="I38" s="280">
        <v>0</v>
      </c>
      <c r="J38" s="281"/>
      <c r="K38" s="281">
        <f t="shared" si="39"/>
        <v>0</v>
      </c>
      <c r="L38" s="18">
        <v>0</v>
      </c>
      <c r="M38" s="280">
        <v>0</v>
      </c>
      <c r="N38" s="281"/>
      <c r="O38" s="281">
        <f t="shared" si="40"/>
        <v>0</v>
      </c>
      <c r="P38" s="281">
        <v>2022.58064516129</v>
      </c>
      <c r="Q38" s="280">
        <v>127.6</v>
      </c>
      <c r="R38" s="281">
        <v>1555</v>
      </c>
      <c r="S38" s="281">
        <f t="shared" si="41"/>
        <v>1682.6</v>
      </c>
      <c r="T38" s="480">
        <v>3709.6774193548299</v>
      </c>
      <c r="U38" s="481">
        <v>2008.42</v>
      </c>
      <c r="V38" s="88">
        <v>3945.16129032258</v>
      </c>
      <c r="W38" s="91">
        <f t="shared" si="42"/>
        <v>8345.67</v>
      </c>
      <c r="X38" s="89">
        <f t="shared" si="42"/>
        <v>16290.322577419345</v>
      </c>
      <c r="Y38" s="16">
        <v>0</v>
      </c>
      <c r="Z38" s="17"/>
      <c r="AA38" s="109">
        <f t="shared" si="43"/>
        <v>8345.67</v>
      </c>
      <c r="AB38" s="110">
        <f t="shared" si="43"/>
        <v>16290.322577419345</v>
      </c>
      <c r="AC38" s="45" t="s">
        <v>100</v>
      </c>
      <c r="AD38" s="46">
        <v>3</v>
      </c>
      <c r="AE38" s="21" t="s">
        <v>7</v>
      </c>
      <c r="AF38" s="228"/>
      <c r="AH38" s="218">
        <f t="shared" si="6"/>
        <v>4782.25</v>
      </c>
    </row>
    <row r="39" spans="1:34" ht="18.600000000000001" customHeight="1">
      <c r="A39" s="44">
        <v>31</v>
      </c>
      <c r="B39" s="15" t="s">
        <v>84</v>
      </c>
      <c r="C39" s="16">
        <v>9208.2999999999993</v>
      </c>
      <c r="D39" s="17">
        <v>6451.6129000000001</v>
      </c>
      <c r="E39" s="16"/>
      <c r="F39" s="18">
        <v>80.645161290322505</v>
      </c>
      <c r="G39" s="19"/>
      <c r="H39" s="18">
        <v>80.645161290322505</v>
      </c>
      <c r="I39" s="280">
        <v>0</v>
      </c>
      <c r="J39" s="281"/>
      <c r="K39" s="281">
        <f t="shared" si="39"/>
        <v>0</v>
      </c>
      <c r="L39" s="18">
        <v>0</v>
      </c>
      <c r="M39" s="280">
        <v>9851.5</v>
      </c>
      <c r="N39" s="281"/>
      <c r="O39" s="281">
        <f t="shared" si="40"/>
        <v>9851.5</v>
      </c>
      <c r="P39" s="281">
        <v>2022.58064516129</v>
      </c>
      <c r="Q39" s="280">
        <v>0</v>
      </c>
      <c r="R39" s="281">
        <v>0</v>
      </c>
      <c r="S39" s="281">
        <f t="shared" si="41"/>
        <v>0</v>
      </c>
      <c r="T39" s="269">
        <v>3709.6774193548299</v>
      </c>
      <c r="U39" s="16">
        <v>2552.3000000000002</v>
      </c>
      <c r="V39" s="88">
        <v>3945.16129032258</v>
      </c>
      <c r="W39" s="91">
        <f t="shared" si="42"/>
        <v>21612.1</v>
      </c>
      <c r="X39" s="89">
        <f t="shared" si="42"/>
        <v>16290.322577419345</v>
      </c>
      <c r="Y39" s="16">
        <v>0</v>
      </c>
      <c r="Z39" s="17"/>
      <c r="AA39" s="109">
        <f t="shared" si="43"/>
        <v>21612.1</v>
      </c>
      <c r="AB39" s="110">
        <f t="shared" si="43"/>
        <v>16290.322577419345</v>
      </c>
      <c r="AC39" s="45" t="s">
        <v>57</v>
      </c>
      <c r="AD39" s="46">
        <v>3</v>
      </c>
      <c r="AE39" s="21" t="s">
        <v>7</v>
      </c>
      <c r="AF39" s="228"/>
      <c r="AH39" s="218">
        <f t="shared" si="6"/>
        <v>19059.8</v>
      </c>
    </row>
    <row r="40" spans="1:34" s="43" customFormat="1" ht="18.600000000000001" customHeight="1" thickBot="1">
      <c r="A40" s="33" t="s">
        <v>10</v>
      </c>
      <c r="B40" s="34">
        <v>5</v>
      </c>
      <c r="C40" s="482">
        <f>SUM(C35:C39)</f>
        <v>29955.95</v>
      </c>
      <c r="D40" s="444">
        <f>SUM(D35:D39)</f>
        <v>32258.0645</v>
      </c>
      <c r="E40" s="482">
        <f>SUM(E35:E39)</f>
        <v>22.7</v>
      </c>
      <c r="F40" s="444">
        <f t="shared" ref="F40:AB40" si="47">SUM(F35:F39)</f>
        <v>403.22580645161253</v>
      </c>
      <c r="G40" s="482">
        <f t="shared" si="47"/>
        <v>252.1</v>
      </c>
      <c r="H40" s="444">
        <f>SUM(H35:H39)</f>
        <v>403.22580645161253</v>
      </c>
      <c r="I40" s="267">
        <f>SUM(I35:I39)</f>
        <v>0</v>
      </c>
      <c r="J40" s="268">
        <f>SUM(J35:J39)</f>
        <v>0</v>
      </c>
      <c r="K40" s="268">
        <f>SUM(K35:K39)</f>
        <v>0</v>
      </c>
      <c r="L40" s="54">
        <f t="shared" si="47"/>
        <v>0</v>
      </c>
      <c r="M40" s="35">
        <f>SUM(M35:M39)</f>
        <v>10132.5</v>
      </c>
      <c r="N40" s="268">
        <f>SUM(N35:N39)</f>
        <v>0</v>
      </c>
      <c r="O40" s="268">
        <f>SUM(O35:O39)</f>
        <v>10132.5</v>
      </c>
      <c r="P40" s="268">
        <f t="shared" ref="P40" si="48">SUM(P35:P39)</f>
        <v>10112.903225806451</v>
      </c>
      <c r="Q40" s="267">
        <f>SUM(Q35:Q39)</f>
        <v>270</v>
      </c>
      <c r="R40" s="268">
        <f>SUM(R35:R39)</f>
        <v>1555</v>
      </c>
      <c r="S40" s="268">
        <f>SUM(S35:S39)</f>
        <v>1825</v>
      </c>
      <c r="T40" s="268">
        <f t="shared" si="47"/>
        <v>18548.38709677415</v>
      </c>
      <c r="U40" s="395">
        <f>SUM(U35:U39)</f>
        <v>10373.11</v>
      </c>
      <c r="V40" s="118">
        <f t="shared" si="47"/>
        <v>19725.806451612902</v>
      </c>
      <c r="W40" s="54">
        <f>SUM(W35:W39)</f>
        <v>52561.36</v>
      </c>
      <c r="X40" s="54">
        <f t="shared" si="47"/>
        <v>81451.612887096722</v>
      </c>
      <c r="Y40" s="54">
        <f t="shared" si="47"/>
        <v>0</v>
      </c>
      <c r="Z40" s="54">
        <f t="shared" si="47"/>
        <v>0</v>
      </c>
      <c r="AA40" s="54">
        <f t="shared" si="47"/>
        <v>52561.36</v>
      </c>
      <c r="AB40" s="54">
        <f t="shared" si="47"/>
        <v>81451.612887096722</v>
      </c>
      <c r="AC40" s="57" t="s">
        <v>11</v>
      </c>
      <c r="AD40" s="58">
        <f>SUM(AD27:AD33)/7</f>
        <v>2.4285714285714284</v>
      </c>
      <c r="AE40" s="59" t="s">
        <v>7</v>
      </c>
      <c r="AF40" s="60"/>
    </row>
    <row r="41" spans="1:34" ht="19.149999999999999" customHeight="1">
      <c r="A41" s="174" t="s">
        <v>16</v>
      </c>
      <c r="B41" s="127"/>
      <c r="C41" s="115">
        <f>SUM(C10+C18+C26+C40+C34)</f>
        <v>214399.30000000005</v>
      </c>
      <c r="D41" s="138">
        <f>SUM(D10+D18+D26+D34+D40)</f>
        <v>199999.9999</v>
      </c>
      <c r="E41" s="115">
        <f t="shared" ref="E41:V41" si="49">SUM(E10+E18+E26+E40+E34)</f>
        <v>3128.6</v>
      </c>
      <c r="F41" s="138">
        <f t="shared" si="49"/>
        <v>2499.9999999999977</v>
      </c>
      <c r="G41" s="115">
        <f t="shared" si="49"/>
        <v>2540</v>
      </c>
      <c r="H41" s="138">
        <f t="shared" si="49"/>
        <v>2499.9999999999977</v>
      </c>
      <c r="I41" s="115">
        <f t="shared" si="49"/>
        <v>0</v>
      </c>
      <c r="J41" s="116">
        <f t="shared" si="49"/>
        <v>0</v>
      </c>
      <c r="K41" s="241">
        <f t="shared" si="49"/>
        <v>0</v>
      </c>
      <c r="L41" s="128">
        <f t="shared" si="49"/>
        <v>0</v>
      </c>
      <c r="M41" s="115">
        <f t="shared" si="49"/>
        <v>68867</v>
      </c>
      <c r="N41" s="116">
        <f t="shared" si="49"/>
        <v>0</v>
      </c>
      <c r="O41" s="241">
        <f t="shared" si="49"/>
        <v>68867</v>
      </c>
      <c r="P41" s="299">
        <f t="shared" si="49"/>
        <v>62700</v>
      </c>
      <c r="Q41" s="115">
        <f t="shared" si="49"/>
        <v>18061.7</v>
      </c>
      <c r="R41" s="116">
        <f t="shared" si="49"/>
        <v>46170</v>
      </c>
      <c r="S41" s="241">
        <f t="shared" si="49"/>
        <v>64231.7</v>
      </c>
      <c r="T41" s="299">
        <f t="shared" si="49"/>
        <v>114999.99999999972</v>
      </c>
      <c r="U41" s="115">
        <f t="shared" si="49"/>
        <v>99889.21</v>
      </c>
      <c r="V41" s="138">
        <f t="shared" si="49"/>
        <v>122300</v>
      </c>
      <c r="W41" s="128">
        <f t="shared" ref="W41" si="50">SUM(W10+W18+W26+W40+W34)</f>
        <v>453055.81</v>
      </c>
      <c r="X41" s="128">
        <f t="shared" ref="X41" si="51">SUM(X10+X18+X26+X40+X34)</f>
        <v>504999.99989999965</v>
      </c>
      <c r="Y41" s="128">
        <f t="shared" ref="Y41" si="52">SUM(Y10+Y18+Y26+Y40+Y34)</f>
        <v>0</v>
      </c>
      <c r="Z41" s="128">
        <f t="shared" ref="Z41" si="53">SUM(Z10+Z18+Z26+Z40+Z34)</f>
        <v>0</v>
      </c>
      <c r="AA41" s="128">
        <f t="shared" ref="AA41" si="54">SUM(AA10+AA18+AA26+AA40+AA34)</f>
        <v>453055.81</v>
      </c>
      <c r="AB41" s="128">
        <f t="shared" ref="AB41" si="55">SUM(AB10+AB18+AB26+AB40+AB34)</f>
        <v>504999.99989999965</v>
      </c>
      <c r="AC41" s="126" t="s">
        <v>16</v>
      </c>
      <c r="AD41" s="101"/>
      <c r="AE41" s="102"/>
      <c r="AF41" s="103"/>
    </row>
    <row r="42" spans="1:34" ht="19.149999999999999" customHeight="1" thickBot="1">
      <c r="A42" s="176" t="s">
        <v>28</v>
      </c>
      <c r="B42" s="177"/>
      <c r="C42" s="65">
        <f t="shared" ref="C42:AB42" si="56">C41/31</f>
        <v>6916.1064516129045</v>
      </c>
      <c r="D42" s="66">
        <f t="shared" si="56"/>
        <v>6451.6129000000001</v>
      </c>
      <c r="E42" s="65">
        <f t="shared" si="56"/>
        <v>100.92258064516129</v>
      </c>
      <c r="F42" s="66">
        <f t="shared" si="56"/>
        <v>80.645161290322505</v>
      </c>
      <c r="G42" s="65">
        <f t="shared" si="56"/>
        <v>81.935483870967744</v>
      </c>
      <c r="H42" s="66">
        <f t="shared" si="56"/>
        <v>80.645161290322505</v>
      </c>
      <c r="I42" s="65">
        <f t="shared" ref="I42" si="57">I41/30</f>
        <v>0</v>
      </c>
      <c r="J42" s="237"/>
      <c r="K42" s="242"/>
      <c r="L42" s="66">
        <f>L41/31</f>
        <v>0</v>
      </c>
      <c r="M42" s="65">
        <f t="shared" ref="M42" si="58">M41/30</f>
        <v>2295.5666666666666</v>
      </c>
      <c r="N42" s="237"/>
      <c r="O42" s="242"/>
      <c r="P42" s="66">
        <f t="shared" ref="P42" si="59">P41/30</f>
        <v>2090</v>
      </c>
      <c r="Q42" s="65">
        <f t="shared" ref="Q42:T42" si="60">Q41/30</f>
        <v>602.05666666666673</v>
      </c>
      <c r="R42" s="237"/>
      <c r="S42" s="242"/>
      <c r="T42" s="66">
        <f t="shared" si="60"/>
        <v>3833.3333333333239</v>
      </c>
      <c r="U42" s="65">
        <f t="shared" si="56"/>
        <v>3222.2325806451613</v>
      </c>
      <c r="V42" s="67">
        <f t="shared" si="56"/>
        <v>3945.1612903225805</v>
      </c>
      <c r="W42" s="65">
        <f t="shared" si="56"/>
        <v>14614.703548387097</v>
      </c>
      <c r="X42" s="66">
        <f t="shared" si="56"/>
        <v>16290.322577419343</v>
      </c>
      <c r="Y42" s="65">
        <f t="shared" si="56"/>
        <v>0</v>
      </c>
      <c r="Z42" s="66">
        <f t="shared" si="56"/>
        <v>0</v>
      </c>
      <c r="AA42" s="65">
        <f t="shared" si="56"/>
        <v>14614.703548387097</v>
      </c>
      <c r="AB42" s="66">
        <f t="shared" si="56"/>
        <v>16290.322577419343</v>
      </c>
      <c r="AC42" s="175" t="s">
        <v>17</v>
      </c>
      <c r="AD42" s="98"/>
      <c r="AE42" s="99"/>
      <c r="AF42" s="100"/>
    </row>
    <row r="43" spans="1:34" ht="19.149999999999999" customHeight="1" thickBot="1">
      <c r="A43" s="72" t="s">
        <v>18</v>
      </c>
      <c r="B43" s="73"/>
      <c r="C43" s="74">
        <f>SUM(C41-D41)</f>
        <v>14399.300100000051</v>
      </c>
      <c r="D43" s="75"/>
      <c r="E43" s="74">
        <f>SUM(E41-F41)</f>
        <v>628.60000000000218</v>
      </c>
      <c r="F43" s="75"/>
      <c r="G43" s="74">
        <f>SUM(G41-H41)</f>
        <v>40.000000000002274</v>
      </c>
      <c r="H43" s="75"/>
      <c r="I43" s="95" t="e">
        <f>SUM(100/#REF!*I41)</f>
        <v>#REF!</v>
      </c>
      <c r="J43" s="239"/>
      <c r="K43" s="244"/>
      <c r="L43" s="75"/>
      <c r="M43" s="95">
        <f>SUM(100/P41*M41)</f>
        <v>109.83572567783094</v>
      </c>
      <c r="N43" s="239"/>
      <c r="O43" s="244"/>
      <c r="P43" s="78">
        <f>SUM(O41-P41)</f>
        <v>6167</v>
      </c>
      <c r="Q43" s="95">
        <f>SUM(100/T41*Q41)</f>
        <v>15.705826086956559</v>
      </c>
      <c r="R43" s="239"/>
      <c r="S43" s="244"/>
      <c r="T43" s="78">
        <f>SUM(S41-T41)</f>
        <v>-50768.299999999726</v>
      </c>
      <c r="U43" s="74">
        <f>SUM(U41-V41)</f>
        <v>-22410.789999999994</v>
      </c>
      <c r="V43" s="75"/>
      <c r="W43" s="96">
        <f>SUM(W41-X41)</f>
        <v>-51944.189899999648</v>
      </c>
      <c r="X43" s="75"/>
      <c r="Y43" s="74">
        <f>SUM(Y41-Z41)</f>
        <v>0</v>
      </c>
      <c r="Z43" s="75"/>
      <c r="AA43" s="111">
        <f>SUM(AA41-AB41)</f>
        <v>-51944.189899999648</v>
      </c>
      <c r="AB43" s="112"/>
      <c r="AH43" s="218">
        <f>SUM(AH5:AH39)</f>
        <v>306996.59999999998</v>
      </c>
    </row>
    <row r="44" spans="1:34" ht="20.100000000000001" customHeight="1" thickBot="1">
      <c r="A44" s="76" t="s">
        <v>19</v>
      </c>
      <c r="B44" s="77"/>
      <c r="C44" s="95">
        <f>SUM(100/D41*C41)</f>
        <v>107.19965005359985</v>
      </c>
      <c r="D44" s="78"/>
      <c r="E44" s="95">
        <f>SUM(100/F41*E41)</f>
        <v>125.1440000000001</v>
      </c>
      <c r="F44" s="78"/>
      <c r="G44" s="95">
        <f>SUM(100/H41*G41)</f>
        <v>101.60000000000009</v>
      </c>
      <c r="H44" s="78"/>
      <c r="I44" s="95"/>
      <c r="J44" s="246"/>
      <c r="K44" s="245" t="e">
        <f>SUM(100/#REF!*K41)</f>
        <v>#REF!</v>
      </c>
      <c r="L44" s="78"/>
      <c r="M44" s="95"/>
      <c r="N44" s="246"/>
      <c r="O44" s="245">
        <f>SUM(100/P41*O41)</f>
        <v>109.83572567783094</v>
      </c>
      <c r="P44" s="87"/>
      <c r="Q44" s="95"/>
      <c r="R44" s="246"/>
      <c r="S44" s="245">
        <f>SUM(100/T41*S41)</f>
        <v>55.853652173913176</v>
      </c>
      <c r="T44" s="87"/>
      <c r="U44" s="95">
        <f>SUM(100/V41*U41)</f>
        <v>81.675560098119391</v>
      </c>
      <c r="V44" s="78"/>
      <c r="W44" s="396">
        <f>SUM(100/AB41*AA41)</f>
        <v>89.714021799943424</v>
      </c>
      <c r="X44" s="397"/>
      <c r="Y44" s="396"/>
      <c r="Z44" s="397"/>
      <c r="AA44" s="113">
        <f>SUM(100/AB41*AA41)</f>
        <v>89.714021799943424</v>
      </c>
      <c r="AB44" s="114"/>
      <c r="AH44" s="218"/>
    </row>
    <row r="46" spans="1:34" ht="16.5">
      <c r="I46" s="278"/>
      <c r="J46" s="279"/>
      <c r="K46" s="278"/>
      <c r="M46" s="278"/>
      <c r="N46" s="279"/>
      <c r="O46" s="278"/>
      <c r="P46" s="278"/>
      <c r="Q46" s="278"/>
      <c r="R46" s="279"/>
      <c r="S46" s="278"/>
      <c r="T46" s="278"/>
      <c r="U46" s="279"/>
      <c r="V46" s="278"/>
    </row>
    <row r="47" spans="1:34" ht="16.5">
      <c r="I47" s="278"/>
      <c r="J47" s="279"/>
      <c r="K47" s="278"/>
      <c r="M47" s="278"/>
      <c r="N47" s="279"/>
      <c r="O47" s="278"/>
      <c r="P47" s="278"/>
      <c r="Q47" s="278"/>
      <c r="R47" s="279"/>
      <c r="S47" s="278"/>
      <c r="T47" s="278"/>
      <c r="U47" s="279"/>
      <c r="V47" s="278"/>
    </row>
    <row r="48" spans="1:34">
      <c r="D48" s="218">
        <f>D41+F41+H41+P41+T41</f>
        <v>382699.9998999997</v>
      </c>
      <c r="L48" s="355"/>
    </row>
  </sheetData>
  <customSheetViews>
    <customSheetView guid="{D93DCAB6-BAC1-4891-99B7-09940B6A5EB9}" scale="80" showPageBreaks="1" fitToPage="1" printArea="1">
      <pane ySplit="4" topLeftCell="A20" activePane="bottomLeft" state="frozen"/>
      <selection pane="bottomLeft" activeCell="R41" sqref="R41"/>
      <pageMargins left="0.59055118110236227" right="0.59055118110236227" top="1.1811023622047245" bottom="0.59055118110236227" header="0.11811023622047245" footer="0.31496062992125984"/>
      <pageSetup paperSize="9" scale="41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showPageBreaks="1" fitToPage="1" printArea="1">
      <pane ySplit="4" topLeftCell="A5" activePane="bottomLeft" state="frozen"/>
      <selection pane="bottomLeft" activeCell="N7" sqref="N7"/>
      <pageMargins left="0.59055118110236227" right="0.59055118110236227" top="1.1811023622047245" bottom="0.59055118110236227" header="0.11811023622047245" footer="0.31496062992125984"/>
      <pageSetup paperSize="9" scale="41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98" showPageBreaks="1" fitToPage="1" printArea="1">
      <pane ySplit="4" topLeftCell="A32" activePane="bottomLeft" state="frozen"/>
      <selection pane="bottomLeft" activeCell="U46" sqref="U46"/>
      <pageMargins left="0.59055118110236227" right="0.59055118110236227" top="1.1811023622047245" bottom="0.59055118110236227" header="0.11811023622047245" footer="0.31496062992125984"/>
      <pageSetup paperSize="9" scale="41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80" showPageBreaks="1" fitToPage="1" printArea="1">
      <pane ySplit="4" topLeftCell="A17" activePane="bottomLeft" state="frozen"/>
      <selection pane="bottomLeft" activeCell="A36" sqref="A36:XFD36"/>
      <pageMargins left="0.59055118110236227" right="0.59055118110236227" top="1.1811023622047245" bottom="0.59055118110236227" header="0.11811023622047245" footer="0.31496062992125984"/>
      <pageSetup paperSize="9" scale="41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80" fitToPage="1" topLeftCell="I1">
      <pane ySplit="4" topLeftCell="A17" activePane="bottomLeft" state="frozen"/>
      <selection pane="bottomLeft" activeCell="K46" sqref="K46"/>
      <pageMargins left="0.59055118110236227" right="0.59055118110236227" top="1.1811023622047245" bottom="0.59055118110236227" header="0.11811023622047245" footer="0.31496062992125984"/>
      <pageSetup paperSize="9" scale="41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5" activePane="bottomLeft" state="frozen"/>
      <selection pane="bottomLeft" activeCell="A30" sqref="A30:XFD30"/>
      <pageMargins left="0.59055118110236227" right="0.59055118110236227" top="1.1811023622047245" bottom="0.59055118110236227" header="0.11811023622047245" footer="0.31496062992125984"/>
      <pageSetup paperSize="9" scale="43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5" activePane="bottomLeft" state="frozen"/>
      <selection pane="bottomLeft" activeCell="G48" sqref="G48"/>
      <pageMargins left="0.59055118110236227" right="0.59055118110236227" top="1.1811023622047245" bottom="0.59055118110236227" header="0.11811023622047245" footer="0.31496062992125984"/>
      <pageSetup paperSize="9" scale="54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0" showPageBreaks="1" fitToPage="1" printArea="1" topLeftCell="N1">
      <pane ySplit="4" topLeftCell="A13" activePane="bottomLeft" state="frozen"/>
      <selection pane="bottomLeft" activeCell="AC31" sqref="AC31"/>
      <pageMargins left="0.59055118110236227" right="0.59055118110236227" top="1.1811023622047245" bottom="0.59055118110236227" header="0.11811023622047245" footer="0.31496062992125984"/>
      <pageSetup paperSize="9" scale="43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showPageBreaks="1" fitToPage="1" printArea="1">
      <pane ySplit="4" topLeftCell="A26" activePane="bottomLeft" state="frozen"/>
      <selection pane="bottomLeft" activeCell="R51" sqref="R51"/>
      <pageMargins left="0.59055118110236227" right="0.59055118110236227" top="1.1811023622047245" bottom="0.59055118110236227" header="0.11811023622047245" footer="0.31496062992125984"/>
      <pageSetup paperSize="9" scale="43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80" showPageBreaks="1" fitToPage="1" printArea="1" topLeftCell="I1">
      <pane ySplit="4" topLeftCell="A17" activePane="bottomLeft" state="frozen"/>
      <selection pane="bottomLeft" activeCell="K46" sqref="K46"/>
      <pageMargins left="0.59055118110236227" right="0.59055118110236227" top="1.1811023622047245" bottom="0.59055118110236227" header="0.11811023622047245" footer="0.31496062992125984"/>
      <pageSetup paperSize="9" scale="41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90" showPageBreaks="1" fitToPage="1" printArea="1" topLeftCell="M1">
      <selection activeCell="X48" sqref="X48"/>
      <pageMargins left="0.59055118110236227" right="0.59055118110236227" top="1.1811023622047245" bottom="0.59055118110236227" header="0.11811023622047245" footer="0.31496062992125984"/>
      <pageSetup paperSize="9" scale="41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I1">
      <pane ySplit="4" topLeftCell="A17" activePane="bottomLeft" state="frozen"/>
      <selection pane="bottomLeft" activeCell="K46" sqref="K46"/>
      <pageMargins left="0.59055118110236227" right="0.59055118110236227" top="1.1811023622047245" bottom="0.59055118110236227" header="0.11811023622047245" footer="0.31496062992125984"/>
      <pageSetup paperSize="9" scale="41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2">
    <mergeCell ref="H1:P1"/>
    <mergeCell ref="G3:H3"/>
    <mergeCell ref="W3:X3"/>
    <mergeCell ref="AA3:AB3"/>
    <mergeCell ref="C3:D3"/>
    <mergeCell ref="E3:F3"/>
    <mergeCell ref="I3:L3"/>
    <mergeCell ref="Q3:T3"/>
    <mergeCell ref="AD4:AE4"/>
    <mergeCell ref="U3:V3"/>
    <mergeCell ref="Y3:Z3"/>
    <mergeCell ref="AC3:AF3"/>
  </mergeCells>
  <pageMargins left="0.59055118110236227" right="0.59055118110236227" top="1.1811023622047245" bottom="0.59055118110236227" header="0.11811023622047245" footer="0.31496062992125984"/>
  <pageSetup paperSize="9" scale="41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46"/>
  <sheetViews>
    <sheetView zoomScale="80" zoomScaleNormal="90" workbookViewId="0">
      <pane ySplit="4" topLeftCell="A20" activePane="bottomLeft" state="frozen"/>
      <selection pane="bottomLeft" activeCell="M38" sqref="M38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4" width="12.28515625" style="2" bestFit="1" customWidth="1"/>
    <col min="5" max="6" width="11.7109375" style="2" customWidth="1"/>
    <col min="7" max="10" width="11.7109375" style="6" customWidth="1"/>
    <col min="11" max="17" width="11.7109375" style="2" customWidth="1"/>
    <col min="18" max="18" width="12.28515625" style="2" bestFit="1" customWidth="1"/>
    <col min="19" max="19" width="13.85546875" style="2" customWidth="1"/>
    <col min="20" max="20" width="12.28515625" style="2" bestFit="1" customWidth="1"/>
    <col min="21" max="22" width="12.7109375" style="2" customWidth="1"/>
    <col min="23" max="23" width="18.7109375" style="2" customWidth="1"/>
    <col min="24" max="24" width="8.140625" style="2" bestFit="1" customWidth="1"/>
    <col min="25" max="25" width="14.28515625" style="4" customWidth="1"/>
    <col min="26" max="26" width="20.7109375" style="4" customWidth="1"/>
    <col min="27" max="27" width="25.5703125" style="2" bestFit="1" customWidth="1"/>
    <col min="28" max="29" width="11.42578125" style="2"/>
    <col min="30" max="30" width="20.5703125" style="2" bestFit="1" customWidth="1"/>
    <col min="31" max="31" width="11.42578125" style="2"/>
    <col min="32" max="32" width="11.42578125" style="2" customWidth="1"/>
    <col min="33" max="16384" width="11.42578125" style="2"/>
  </cols>
  <sheetData>
    <row r="1" spans="1:32" ht="34.15" customHeight="1">
      <c r="A1" s="104" t="s">
        <v>54</v>
      </c>
      <c r="G1" s="2"/>
      <c r="H1" s="540">
        <v>45689</v>
      </c>
      <c r="I1" s="540"/>
      <c r="J1" s="540"/>
      <c r="K1" s="540"/>
      <c r="L1" s="398"/>
      <c r="M1" s="398"/>
    </row>
    <row r="2" spans="1:32" ht="21" thickBot="1">
      <c r="A2" s="105"/>
    </row>
    <row r="3" spans="1:32" s="8" customFormat="1" ht="51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532" t="s">
        <v>30</v>
      </c>
      <c r="P3" s="545"/>
      <c r="Q3" s="545"/>
      <c r="R3" s="546"/>
      <c r="S3" s="534" t="s">
        <v>2</v>
      </c>
      <c r="T3" s="534"/>
      <c r="U3" s="541" t="s">
        <v>29</v>
      </c>
      <c r="V3" s="542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  <c r="AF3" s="350" t="s">
        <v>74</v>
      </c>
    </row>
    <row r="4" spans="1:32" s="4" customFormat="1" ht="16.5">
      <c r="A4" s="106" t="s">
        <v>1</v>
      </c>
      <c r="B4" s="10"/>
      <c r="C4" s="11" t="s">
        <v>22</v>
      </c>
      <c r="D4" s="234" t="s">
        <v>21</v>
      </c>
      <c r="E4" s="11" t="s">
        <v>22</v>
      </c>
      <c r="F4" s="234" t="s">
        <v>21</v>
      </c>
      <c r="G4" s="11" t="s">
        <v>22</v>
      </c>
      <c r="H4" s="234" t="s">
        <v>21</v>
      </c>
      <c r="I4" s="11" t="s">
        <v>22</v>
      </c>
      <c r="J4" s="234" t="s">
        <v>21</v>
      </c>
      <c r="K4" s="11" t="s">
        <v>68</v>
      </c>
      <c r="L4" s="240" t="s">
        <v>69</v>
      </c>
      <c r="M4" s="234" t="s">
        <v>70</v>
      </c>
      <c r="N4" s="234" t="s">
        <v>21</v>
      </c>
      <c r="O4" s="11" t="s">
        <v>68</v>
      </c>
      <c r="P4" s="234" t="s">
        <v>69</v>
      </c>
      <c r="Q4" s="240" t="s">
        <v>70</v>
      </c>
      <c r="R4" s="234" t="s">
        <v>21</v>
      </c>
      <c r="S4" s="410" t="s">
        <v>22</v>
      </c>
      <c r="T4" s="234" t="s">
        <v>21</v>
      </c>
      <c r="U4" s="410" t="s">
        <v>22</v>
      </c>
      <c r="V4" s="234" t="s">
        <v>21</v>
      </c>
      <c r="W4" s="11" t="s">
        <v>22</v>
      </c>
      <c r="X4" s="400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14" t="s">
        <v>5</v>
      </c>
    </row>
    <row r="5" spans="1:32" ht="18.600000000000001" customHeight="1">
      <c r="A5" s="23">
        <v>1</v>
      </c>
      <c r="B5" s="24" t="s">
        <v>8</v>
      </c>
      <c r="C5" s="25">
        <v>15286.3</v>
      </c>
      <c r="D5" s="26">
        <v>8571.4285714285706</v>
      </c>
      <c r="E5" s="25">
        <v>0</v>
      </c>
      <c r="F5" s="27">
        <v>321.42857142857099</v>
      </c>
      <c r="G5" s="28">
        <v>6</v>
      </c>
      <c r="H5" s="27">
        <v>178.57142857142799</v>
      </c>
      <c r="I5" s="25">
        <v>0</v>
      </c>
      <c r="J5" s="27">
        <v>0</v>
      </c>
      <c r="K5" s="25">
        <v>4001</v>
      </c>
      <c r="L5" s="28"/>
      <c r="M5" s="236">
        <f t="shared" ref="M5:M6" si="0">K5+L5</f>
        <v>4001</v>
      </c>
      <c r="N5" s="86">
        <v>892.85714285714198</v>
      </c>
      <c r="O5" s="25">
        <v>0</v>
      </c>
      <c r="P5" s="236">
        <v>0</v>
      </c>
      <c r="Q5" s="28">
        <f t="shared" ref="Q5:Q6" si="1">SUM(O5:P5)</f>
        <v>0</v>
      </c>
      <c r="R5" s="26">
        <v>2142.8571428571399</v>
      </c>
      <c r="S5" s="25">
        <v>3620.4</v>
      </c>
      <c r="T5" s="26">
        <v>2714.2857142857101</v>
      </c>
      <c r="U5" s="182">
        <f t="shared" ref="U5:U6" si="2">C5+E5+G5+I5+M5+Q5+S5</f>
        <v>22913.7</v>
      </c>
      <c r="V5" s="90">
        <f>D5+F5+H5+J5+N5+R5+T5</f>
        <v>14821.42857142856</v>
      </c>
      <c r="W5" s="25">
        <v>0</v>
      </c>
      <c r="X5" s="26"/>
      <c r="Y5" s="92">
        <f t="shared" ref="Y5:Z6" si="3">SUM(U5+W5)</f>
        <v>22913.7</v>
      </c>
      <c r="Z5" s="94">
        <f t="shared" si="3"/>
        <v>14821.42857142856</v>
      </c>
      <c r="AA5" s="29" t="s">
        <v>57</v>
      </c>
      <c r="AB5" s="30">
        <v>2</v>
      </c>
      <c r="AC5" s="31" t="s">
        <v>7</v>
      </c>
      <c r="AD5" s="229"/>
      <c r="AE5" s="43"/>
      <c r="AF5" s="218">
        <f t="shared" ref="AF5:AF36" si="4">+C5+E5+G5+K5+O5+W5</f>
        <v>19293.3</v>
      </c>
    </row>
    <row r="6" spans="1:32" ht="18.600000000000001" customHeight="1">
      <c r="A6" s="23">
        <f>SUM(A5+1)</f>
        <v>2</v>
      </c>
      <c r="B6" s="24" t="s">
        <v>9</v>
      </c>
      <c r="C6" s="25">
        <v>8277.1</v>
      </c>
      <c r="D6" s="26">
        <v>8571.4285714285706</v>
      </c>
      <c r="E6" s="25"/>
      <c r="F6" s="27">
        <v>321.42857142857099</v>
      </c>
      <c r="G6" s="28"/>
      <c r="H6" s="27">
        <v>178.57142857142799</v>
      </c>
      <c r="I6" s="25">
        <v>0</v>
      </c>
      <c r="J6" s="27">
        <v>0</v>
      </c>
      <c r="K6" s="25">
        <v>12533.8</v>
      </c>
      <c r="L6" s="28"/>
      <c r="M6" s="236">
        <f t="shared" si="0"/>
        <v>12533.8</v>
      </c>
      <c r="N6" s="86">
        <v>892.85714285714198</v>
      </c>
      <c r="O6" s="25">
        <v>0</v>
      </c>
      <c r="P6" s="236">
        <v>0</v>
      </c>
      <c r="Q6" s="28">
        <f t="shared" si="1"/>
        <v>0</v>
      </c>
      <c r="R6" s="26">
        <v>2142.8571428571399</v>
      </c>
      <c r="S6" s="25">
        <v>1652.8</v>
      </c>
      <c r="T6" s="26">
        <v>2714.2857142857101</v>
      </c>
      <c r="U6" s="182">
        <f t="shared" si="2"/>
        <v>22463.7</v>
      </c>
      <c r="V6" s="90">
        <f>D6+F6+H6+J6+N6+R6+T6</f>
        <v>14821.42857142856</v>
      </c>
      <c r="W6" s="25">
        <v>0</v>
      </c>
      <c r="X6" s="26"/>
      <c r="Y6" s="92">
        <f t="shared" si="3"/>
        <v>22463.7</v>
      </c>
      <c r="Z6" s="94">
        <f t="shared" si="3"/>
        <v>14821.42857142856</v>
      </c>
      <c r="AA6" s="29" t="s">
        <v>57</v>
      </c>
      <c r="AB6" s="30">
        <v>3</v>
      </c>
      <c r="AC6" s="31" t="s">
        <v>7</v>
      </c>
      <c r="AD6" s="229"/>
      <c r="AE6" s="43"/>
      <c r="AF6" s="218">
        <f t="shared" si="4"/>
        <v>20810.900000000001</v>
      </c>
    </row>
    <row r="7" spans="1:32" ht="18.600000000000001" customHeight="1">
      <c r="A7" s="33" t="s">
        <v>10</v>
      </c>
      <c r="B7" s="34">
        <v>5</v>
      </c>
      <c r="C7" s="35">
        <f t="shared" ref="C7:Z7" si="5">SUM(C5:C6)</f>
        <v>23563.4</v>
      </c>
      <c r="D7" s="36">
        <f t="shared" si="5"/>
        <v>17142.857142857141</v>
      </c>
      <c r="E7" s="35">
        <f t="shared" si="5"/>
        <v>0</v>
      </c>
      <c r="F7" s="37">
        <f t="shared" si="5"/>
        <v>642.85714285714198</v>
      </c>
      <c r="G7" s="38">
        <f t="shared" si="5"/>
        <v>6</v>
      </c>
      <c r="H7" s="37">
        <f t="shared" si="5"/>
        <v>357.14285714285597</v>
      </c>
      <c r="I7" s="38">
        <f t="shared" si="5"/>
        <v>0</v>
      </c>
      <c r="J7" s="37">
        <f t="shared" si="5"/>
        <v>0</v>
      </c>
      <c r="K7" s="35">
        <f t="shared" si="5"/>
        <v>16534.8</v>
      </c>
      <c r="L7" s="38">
        <f t="shared" si="5"/>
        <v>0</v>
      </c>
      <c r="M7" s="292">
        <f t="shared" si="5"/>
        <v>16534.8</v>
      </c>
      <c r="N7" s="36">
        <f t="shared" si="5"/>
        <v>1785.714285714284</v>
      </c>
      <c r="O7" s="35">
        <f t="shared" si="5"/>
        <v>0</v>
      </c>
      <c r="P7" s="35">
        <f t="shared" si="5"/>
        <v>0</v>
      </c>
      <c r="Q7" s="35">
        <f t="shared" si="5"/>
        <v>0</v>
      </c>
      <c r="R7" s="36">
        <f t="shared" si="5"/>
        <v>4285.7142857142799</v>
      </c>
      <c r="S7" s="35">
        <f t="shared" si="5"/>
        <v>5273.2</v>
      </c>
      <c r="T7" s="36">
        <f t="shared" si="5"/>
        <v>5428.5714285714203</v>
      </c>
      <c r="U7" s="35">
        <f t="shared" si="5"/>
        <v>45377.4</v>
      </c>
      <c r="V7" s="36">
        <f t="shared" si="5"/>
        <v>29642.857142857119</v>
      </c>
      <c r="W7" s="35">
        <f t="shared" si="5"/>
        <v>0</v>
      </c>
      <c r="X7" s="36">
        <f t="shared" si="5"/>
        <v>0</v>
      </c>
      <c r="Y7" s="35">
        <f t="shared" si="5"/>
        <v>45377.4</v>
      </c>
      <c r="Z7" s="36">
        <f t="shared" si="5"/>
        <v>29642.857142857119</v>
      </c>
      <c r="AA7" s="39" t="s">
        <v>11</v>
      </c>
      <c r="AB7" s="40">
        <f>SUM(AB5:AB6)/7</f>
        <v>0.7142857142857143</v>
      </c>
      <c r="AC7" s="41" t="s">
        <v>7</v>
      </c>
      <c r="AD7" s="282"/>
      <c r="AE7" s="43"/>
      <c r="AF7" s="218"/>
    </row>
    <row r="8" spans="1:32" ht="18.600000000000001" customHeight="1">
      <c r="A8" s="44">
        <f>SUM(A6+1)</f>
        <v>3</v>
      </c>
      <c r="B8" s="15" t="s">
        <v>12</v>
      </c>
      <c r="C8" s="49">
        <v>3634.3</v>
      </c>
      <c r="D8" s="17">
        <v>8571.4285714285706</v>
      </c>
      <c r="E8" s="49">
        <v>0</v>
      </c>
      <c r="F8" s="18">
        <v>321.42857142857099</v>
      </c>
      <c r="G8" s="19">
        <v>0</v>
      </c>
      <c r="H8" s="18">
        <v>178.57142857142799</v>
      </c>
      <c r="I8" s="19">
        <v>0</v>
      </c>
      <c r="J8" s="18">
        <v>0</v>
      </c>
      <c r="K8" s="16">
        <v>0</v>
      </c>
      <c r="L8" s="19"/>
      <c r="M8" s="235">
        <f t="shared" ref="M8:M14" si="6">K8+L8</f>
        <v>0</v>
      </c>
      <c r="N8" s="85">
        <v>892.85714285714198</v>
      </c>
      <c r="O8" s="16">
        <v>106.6</v>
      </c>
      <c r="P8" s="235">
        <v>0</v>
      </c>
      <c r="Q8" s="19">
        <f>SUM(O8:P8)</f>
        <v>106.6</v>
      </c>
      <c r="R8" s="17">
        <v>2142.8571428571399</v>
      </c>
      <c r="S8" s="16">
        <v>2552.8000000000002</v>
      </c>
      <c r="T8" s="17">
        <v>2714.2857142857101</v>
      </c>
      <c r="U8" s="91">
        <f t="shared" ref="U8:U14" si="7">C8+E8+G8+I8+M8+Q8+S8</f>
        <v>6293.7000000000007</v>
      </c>
      <c r="V8" s="89">
        <f t="shared" ref="V8:V14" si="8">D8+F8+H8+J8+N8+R8+T8</f>
        <v>14821.42857142856</v>
      </c>
      <c r="W8" s="16">
        <v>0</v>
      </c>
      <c r="X8" s="17"/>
      <c r="Y8" s="109">
        <f t="shared" ref="Y8:Z14" si="9">SUM(U8+W8)</f>
        <v>6293.7000000000007</v>
      </c>
      <c r="Z8" s="110">
        <f t="shared" si="9"/>
        <v>14821.42857142856</v>
      </c>
      <c r="AA8" s="45" t="s">
        <v>101</v>
      </c>
      <c r="AB8" s="46">
        <v>3</v>
      </c>
      <c r="AC8" s="21" t="s">
        <v>7</v>
      </c>
      <c r="AD8" s="228"/>
      <c r="AE8" s="43"/>
      <c r="AF8" s="218">
        <f t="shared" si="4"/>
        <v>3740.9</v>
      </c>
    </row>
    <row r="9" spans="1:32" ht="18.600000000000001" customHeight="1">
      <c r="A9" s="47">
        <f t="shared" ref="A9:A14" si="10">SUM(A8+1)</f>
        <v>4</v>
      </c>
      <c r="B9" s="15" t="s">
        <v>13</v>
      </c>
      <c r="C9" s="16">
        <v>4572.2</v>
      </c>
      <c r="D9" s="17">
        <v>8571.4285714285706</v>
      </c>
      <c r="E9" s="16">
        <v>0</v>
      </c>
      <c r="F9" s="18">
        <v>321.42857142857099</v>
      </c>
      <c r="G9" s="19">
        <v>0</v>
      </c>
      <c r="H9" s="18">
        <v>178.57142857142799</v>
      </c>
      <c r="I9" s="19">
        <v>0</v>
      </c>
      <c r="J9" s="18">
        <v>0</v>
      </c>
      <c r="K9" s="16">
        <v>1056</v>
      </c>
      <c r="L9" s="19"/>
      <c r="M9" s="235">
        <f t="shared" si="6"/>
        <v>1056</v>
      </c>
      <c r="N9" s="85">
        <v>892.85714285714198</v>
      </c>
      <c r="O9" s="16">
        <v>207</v>
      </c>
      <c r="P9" s="235">
        <v>2476</v>
      </c>
      <c r="Q9" s="19">
        <f t="shared" ref="Q9:Q13" si="11">SUM(O9:P9)</f>
        <v>2683</v>
      </c>
      <c r="R9" s="17">
        <v>2142.8571428571399</v>
      </c>
      <c r="S9" s="16">
        <v>3235.6</v>
      </c>
      <c r="T9" s="17">
        <v>2714.2857142857101</v>
      </c>
      <c r="U9" s="91">
        <f t="shared" si="7"/>
        <v>11546.800000000001</v>
      </c>
      <c r="V9" s="89">
        <f t="shared" si="8"/>
        <v>14821.42857142856</v>
      </c>
      <c r="W9" s="16">
        <v>0</v>
      </c>
      <c r="X9" s="17"/>
      <c r="Y9" s="109">
        <f t="shared" si="9"/>
        <v>11546.800000000001</v>
      </c>
      <c r="Z9" s="110">
        <f t="shared" si="9"/>
        <v>14821.42857142856</v>
      </c>
      <c r="AA9" s="45" t="s">
        <v>103</v>
      </c>
      <c r="AB9" s="46">
        <v>1</v>
      </c>
      <c r="AC9" s="21" t="s">
        <v>7</v>
      </c>
      <c r="AD9" s="228"/>
      <c r="AE9" s="43"/>
      <c r="AF9" s="218">
        <f t="shared" si="4"/>
        <v>5835.2</v>
      </c>
    </row>
    <row r="10" spans="1:32" ht="18.600000000000001" customHeight="1">
      <c r="A10" s="47">
        <f t="shared" si="10"/>
        <v>5</v>
      </c>
      <c r="B10" s="15" t="s">
        <v>14</v>
      </c>
      <c r="C10" s="16">
        <v>4537</v>
      </c>
      <c r="D10" s="17">
        <v>8571.4285714285706</v>
      </c>
      <c r="E10" s="16">
        <v>0</v>
      </c>
      <c r="F10" s="18">
        <v>321.42857142857099</v>
      </c>
      <c r="G10" s="19">
        <v>55</v>
      </c>
      <c r="H10" s="18">
        <v>178.57142857142799</v>
      </c>
      <c r="I10" s="19">
        <v>0</v>
      </c>
      <c r="J10" s="18">
        <v>0</v>
      </c>
      <c r="K10" s="16">
        <v>0</v>
      </c>
      <c r="L10" s="19"/>
      <c r="M10" s="235">
        <f t="shared" si="6"/>
        <v>0</v>
      </c>
      <c r="N10" s="17">
        <v>892.85714285714198</v>
      </c>
      <c r="O10" s="16">
        <v>69</v>
      </c>
      <c r="P10" s="235">
        <v>1900</v>
      </c>
      <c r="Q10" s="19">
        <f t="shared" si="11"/>
        <v>1969</v>
      </c>
      <c r="R10" s="17">
        <v>2142.8571428571399</v>
      </c>
      <c r="S10" s="16">
        <v>5029.55</v>
      </c>
      <c r="T10" s="17">
        <v>2714.2857142857101</v>
      </c>
      <c r="U10" s="91">
        <f t="shared" si="7"/>
        <v>11590.55</v>
      </c>
      <c r="V10" s="89">
        <f t="shared" si="8"/>
        <v>14821.42857142856</v>
      </c>
      <c r="W10" s="16">
        <v>0</v>
      </c>
      <c r="X10" s="17"/>
      <c r="Y10" s="109">
        <f t="shared" si="9"/>
        <v>11590.55</v>
      </c>
      <c r="Z10" s="110">
        <f t="shared" si="9"/>
        <v>14821.42857142856</v>
      </c>
      <c r="AA10" s="45" t="s">
        <v>57</v>
      </c>
      <c r="AB10" s="46">
        <v>-1</v>
      </c>
      <c r="AC10" s="21" t="s">
        <v>7</v>
      </c>
      <c r="AD10" s="228"/>
      <c r="AE10" s="43"/>
      <c r="AF10" s="218">
        <f t="shared" si="4"/>
        <v>4661</v>
      </c>
    </row>
    <row r="11" spans="1:32" s="43" customFormat="1" ht="18.600000000000001" customHeight="1">
      <c r="A11" s="47">
        <f t="shared" si="10"/>
        <v>6</v>
      </c>
      <c r="B11" s="15" t="s">
        <v>15</v>
      </c>
      <c r="C11" s="16">
        <v>5320.9</v>
      </c>
      <c r="D11" s="17">
        <v>8571.4285714285706</v>
      </c>
      <c r="E11" s="16">
        <v>0</v>
      </c>
      <c r="F11" s="18">
        <v>321.42857142857099</v>
      </c>
      <c r="G11" s="19">
        <v>0</v>
      </c>
      <c r="H11" s="18">
        <v>178.57142857142799</v>
      </c>
      <c r="I11" s="19">
        <v>0</v>
      </c>
      <c r="J11" s="18">
        <v>0</v>
      </c>
      <c r="K11" s="16">
        <v>2593.3000000000002</v>
      </c>
      <c r="L11" s="19"/>
      <c r="M11" s="235">
        <f t="shared" si="6"/>
        <v>2593.3000000000002</v>
      </c>
      <c r="N11" s="85">
        <v>892.85714285714198</v>
      </c>
      <c r="O11" s="16">
        <v>941.6</v>
      </c>
      <c r="P11" s="235">
        <v>8250</v>
      </c>
      <c r="Q11" s="19">
        <f t="shared" si="11"/>
        <v>9191.6</v>
      </c>
      <c r="R11" s="17">
        <v>2142.8571428571399</v>
      </c>
      <c r="S11" s="16">
        <v>4640.95</v>
      </c>
      <c r="T11" s="17">
        <v>2714.2857142857101</v>
      </c>
      <c r="U11" s="91">
        <f t="shared" si="7"/>
        <v>21746.75</v>
      </c>
      <c r="V11" s="89">
        <f t="shared" si="8"/>
        <v>14821.42857142856</v>
      </c>
      <c r="W11" s="16">
        <v>0</v>
      </c>
      <c r="X11" s="17"/>
      <c r="Y11" s="109">
        <f t="shared" si="9"/>
        <v>21746.75</v>
      </c>
      <c r="Z11" s="110">
        <f t="shared" si="9"/>
        <v>14821.42857142856</v>
      </c>
      <c r="AA11" s="45" t="s">
        <v>57</v>
      </c>
      <c r="AB11" s="46">
        <v>-1</v>
      </c>
      <c r="AC11" s="21" t="s">
        <v>7</v>
      </c>
      <c r="AD11" s="228"/>
      <c r="AF11" s="218">
        <f t="shared" si="4"/>
        <v>8855.7999999999993</v>
      </c>
    </row>
    <row r="12" spans="1:32" ht="18.600000000000001" customHeight="1">
      <c r="A12" s="47">
        <f t="shared" si="10"/>
        <v>7</v>
      </c>
      <c r="B12" s="15" t="s">
        <v>6</v>
      </c>
      <c r="C12" s="16">
        <v>8669.1</v>
      </c>
      <c r="D12" s="17">
        <v>8571.4285714285706</v>
      </c>
      <c r="E12" s="16">
        <v>0</v>
      </c>
      <c r="F12" s="18">
        <v>321.42857142857099</v>
      </c>
      <c r="G12" s="19">
        <v>19.8</v>
      </c>
      <c r="H12" s="18">
        <v>178.57142857142799</v>
      </c>
      <c r="I12" s="19">
        <v>0</v>
      </c>
      <c r="J12" s="18">
        <v>0</v>
      </c>
      <c r="K12" s="16">
        <v>6790</v>
      </c>
      <c r="L12" s="19"/>
      <c r="M12" s="235">
        <f t="shared" si="6"/>
        <v>6790</v>
      </c>
      <c r="N12" s="85">
        <v>892.85714285714198</v>
      </c>
      <c r="O12" s="16">
        <v>556</v>
      </c>
      <c r="P12" s="235">
        <v>2324</v>
      </c>
      <c r="Q12" s="19">
        <f t="shared" si="11"/>
        <v>2880</v>
      </c>
      <c r="R12" s="17">
        <v>2142.8571428571399</v>
      </c>
      <c r="S12" s="16">
        <v>2758.55</v>
      </c>
      <c r="T12" s="17">
        <v>2714.2857142857101</v>
      </c>
      <c r="U12" s="91">
        <f t="shared" si="7"/>
        <v>21117.45</v>
      </c>
      <c r="V12" s="89">
        <f t="shared" si="8"/>
        <v>14821.42857142856</v>
      </c>
      <c r="W12" s="16">
        <v>0</v>
      </c>
      <c r="X12" s="17"/>
      <c r="Y12" s="109">
        <f t="shared" si="9"/>
        <v>21117.45</v>
      </c>
      <c r="Z12" s="110">
        <f t="shared" si="9"/>
        <v>14821.42857142856</v>
      </c>
      <c r="AA12" s="45" t="s">
        <v>103</v>
      </c>
      <c r="AB12" s="46">
        <v>1</v>
      </c>
      <c r="AC12" s="21" t="s">
        <v>7</v>
      </c>
      <c r="AD12" s="228"/>
      <c r="AE12" s="43"/>
      <c r="AF12" s="218">
        <f t="shared" si="4"/>
        <v>16034.9</v>
      </c>
    </row>
    <row r="13" spans="1:32" ht="18.600000000000001" customHeight="1">
      <c r="A13" s="23">
        <f t="shared" si="10"/>
        <v>8</v>
      </c>
      <c r="B13" s="24" t="s">
        <v>8</v>
      </c>
      <c r="C13" s="25">
        <v>11973</v>
      </c>
      <c r="D13" s="26">
        <v>8571.4285714285706</v>
      </c>
      <c r="E13" s="25">
        <v>843</v>
      </c>
      <c r="F13" s="27">
        <v>321.42857142857099</v>
      </c>
      <c r="G13" s="28">
        <v>181.9</v>
      </c>
      <c r="H13" s="27">
        <v>178.57142857142799</v>
      </c>
      <c r="I13" s="28">
        <v>0</v>
      </c>
      <c r="J13" s="27">
        <v>0</v>
      </c>
      <c r="K13" s="25">
        <v>13072.4</v>
      </c>
      <c r="L13" s="28"/>
      <c r="M13" s="236">
        <f t="shared" si="6"/>
        <v>13072.4</v>
      </c>
      <c r="N13" s="86">
        <v>892.85714285714198</v>
      </c>
      <c r="O13" s="25">
        <v>0</v>
      </c>
      <c r="P13" s="236">
        <v>535</v>
      </c>
      <c r="Q13" s="28">
        <f t="shared" si="11"/>
        <v>535</v>
      </c>
      <c r="R13" s="26">
        <v>2142.8571428571399</v>
      </c>
      <c r="S13" s="25">
        <v>5607.65</v>
      </c>
      <c r="T13" s="26">
        <v>2714.2857142857101</v>
      </c>
      <c r="U13" s="182">
        <f t="shared" si="7"/>
        <v>32212.949999999997</v>
      </c>
      <c r="V13" s="90">
        <f t="shared" si="8"/>
        <v>14821.42857142856</v>
      </c>
      <c r="W13" s="25">
        <v>0</v>
      </c>
      <c r="X13" s="26"/>
      <c r="Y13" s="92">
        <f t="shared" si="9"/>
        <v>32212.949999999997</v>
      </c>
      <c r="Z13" s="94">
        <f t="shared" si="9"/>
        <v>14821.42857142856</v>
      </c>
      <c r="AA13" s="29" t="s">
        <v>103</v>
      </c>
      <c r="AB13" s="30">
        <v>5</v>
      </c>
      <c r="AC13" s="31" t="s">
        <v>7</v>
      </c>
      <c r="AD13" s="229"/>
      <c r="AE13" s="43"/>
      <c r="AF13" s="218">
        <f t="shared" si="4"/>
        <v>26070.3</v>
      </c>
    </row>
    <row r="14" spans="1:32" ht="18.600000000000001" customHeight="1">
      <c r="A14" s="23">
        <f t="shared" si="10"/>
        <v>9</v>
      </c>
      <c r="B14" s="24" t="s">
        <v>9</v>
      </c>
      <c r="C14" s="25">
        <v>10669.1</v>
      </c>
      <c r="D14" s="26">
        <v>8571.4285714285706</v>
      </c>
      <c r="E14" s="25">
        <v>1862.4</v>
      </c>
      <c r="F14" s="27">
        <v>321.42857142857099</v>
      </c>
      <c r="G14" s="28">
        <v>548.1</v>
      </c>
      <c r="H14" s="27">
        <v>178.57142857142799</v>
      </c>
      <c r="I14" s="28">
        <v>0</v>
      </c>
      <c r="J14" s="27">
        <v>0</v>
      </c>
      <c r="K14" s="25">
        <v>0</v>
      </c>
      <c r="L14" s="28"/>
      <c r="M14" s="236">
        <f t="shared" si="6"/>
        <v>0</v>
      </c>
      <c r="N14" s="86">
        <v>892.85714285714198</v>
      </c>
      <c r="O14" s="25">
        <v>200</v>
      </c>
      <c r="P14" s="236">
        <v>2571</v>
      </c>
      <c r="Q14" s="28">
        <f>SUM(O14:P14)</f>
        <v>2771</v>
      </c>
      <c r="R14" s="26">
        <v>2142.8571428571399</v>
      </c>
      <c r="S14" s="25">
        <v>3177.43</v>
      </c>
      <c r="T14" s="26">
        <v>2714.2857142857101</v>
      </c>
      <c r="U14" s="182">
        <f t="shared" si="7"/>
        <v>19028.03</v>
      </c>
      <c r="V14" s="90">
        <f t="shared" si="8"/>
        <v>14821.42857142856</v>
      </c>
      <c r="W14" s="25">
        <v>0</v>
      </c>
      <c r="X14" s="26"/>
      <c r="Y14" s="92">
        <f t="shared" si="9"/>
        <v>19028.03</v>
      </c>
      <c r="Z14" s="94">
        <f t="shared" si="9"/>
        <v>14821.42857142856</v>
      </c>
      <c r="AA14" s="29" t="s">
        <v>101</v>
      </c>
      <c r="AB14" s="30">
        <v>3</v>
      </c>
      <c r="AC14" s="31" t="s">
        <v>7</v>
      </c>
      <c r="AD14" s="229"/>
      <c r="AE14" s="43"/>
      <c r="AF14" s="218">
        <f t="shared" si="4"/>
        <v>13279.6</v>
      </c>
    </row>
    <row r="15" spans="1:32" ht="18.600000000000001" customHeight="1">
      <c r="A15" s="33" t="s">
        <v>10</v>
      </c>
      <c r="B15" s="34">
        <f>SUM(B7+1)</f>
        <v>6</v>
      </c>
      <c r="C15" s="35">
        <f t="shared" ref="C15:Y15" si="12">SUM(C8:C14)</f>
        <v>49375.6</v>
      </c>
      <c r="D15" s="36">
        <f t="shared" si="12"/>
        <v>60000</v>
      </c>
      <c r="E15" s="35">
        <f t="shared" si="12"/>
        <v>2705.4</v>
      </c>
      <c r="F15" s="37">
        <f t="shared" si="12"/>
        <v>2249.9999999999973</v>
      </c>
      <c r="G15" s="38">
        <f t="shared" si="12"/>
        <v>804.8</v>
      </c>
      <c r="H15" s="37">
        <f>SUM(H8:H14)</f>
        <v>1249.9999999999959</v>
      </c>
      <c r="I15" s="38">
        <f>SUM(I8:I14)</f>
        <v>0</v>
      </c>
      <c r="J15" s="37">
        <f>SUM(J8:J14)</f>
        <v>0</v>
      </c>
      <c r="K15" s="35">
        <f t="shared" si="12"/>
        <v>23511.699999999997</v>
      </c>
      <c r="L15" s="38">
        <f t="shared" si="12"/>
        <v>0</v>
      </c>
      <c r="M15" s="292">
        <f t="shared" si="12"/>
        <v>23511.699999999997</v>
      </c>
      <c r="N15" s="36">
        <f t="shared" si="12"/>
        <v>6249.9999999999945</v>
      </c>
      <c r="O15" s="35">
        <f>SUM(O8:O14)</f>
        <v>2080.1999999999998</v>
      </c>
      <c r="P15" s="35">
        <f>SUM(P8:P14)</f>
        <v>18056</v>
      </c>
      <c r="Q15" s="35">
        <f>SUM(Q8:Q14)</f>
        <v>20136.2</v>
      </c>
      <c r="R15" s="36">
        <f t="shared" ref="R15" si="13">SUM(R8:R14)</f>
        <v>14999.999999999978</v>
      </c>
      <c r="S15" s="35">
        <f t="shared" si="12"/>
        <v>27002.53</v>
      </c>
      <c r="T15" s="36">
        <f t="shared" si="12"/>
        <v>18999.999999999971</v>
      </c>
      <c r="U15" s="35">
        <f t="shared" si="12"/>
        <v>123536.23</v>
      </c>
      <c r="V15" s="36">
        <f>SUM(V8:V14)</f>
        <v>103749.99999999993</v>
      </c>
      <c r="W15" s="35">
        <f>SUM(W8:W14)</f>
        <v>0</v>
      </c>
      <c r="X15" s="36">
        <f>SUM(X8:X14)</f>
        <v>0</v>
      </c>
      <c r="Y15" s="35">
        <f t="shared" si="12"/>
        <v>123536.23</v>
      </c>
      <c r="Z15" s="36">
        <f>SUM(Z8:Z14)</f>
        <v>103749.99999999993</v>
      </c>
      <c r="AA15" s="39" t="s">
        <v>11</v>
      </c>
      <c r="AB15" s="40">
        <f>SUM(AB8:AB14)/7</f>
        <v>1.5714285714285714</v>
      </c>
      <c r="AC15" s="41" t="s">
        <v>7</v>
      </c>
      <c r="AD15" s="282"/>
      <c r="AE15" s="43"/>
      <c r="AF15" s="218"/>
    </row>
    <row r="16" spans="1:32" ht="18.600000000000001" customHeight="1">
      <c r="A16" s="44">
        <f>SUM(A14+1)</f>
        <v>10</v>
      </c>
      <c r="B16" s="15" t="s">
        <v>12</v>
      </c>
      <c r="C16" s="16">
        <v>3735.5</v>
      </c>
      <c r="D16" s="17">
        <v>8571.4285714285706</v>
      </c>
      <c r="E16" s="16">
        <v>0</v>
      </c>
      <c r="F16" s="18">
        <v>321.42857142857099</v>
      </c>
      <c r="G16" s="19">
        <v>0</v>
      </c>
      <c r="H16" s="18">
        <v>178.57142857142799</v>
      </c>
      <c r="I16" s="19">
        <v>0</v>
      </c>
      <c r="J16" s="18">
        <v>0</v>
      </c>
      <c r="K16" s="16">
        <v>0</v>
      </c>
      <c r="L16" s="19"/>
      <c r="M16" s="235">
        <f t="shared" ref="M16:M22" si="14">K16+L16</f>
        <v>0</v>
      </c>
      <c r="N16" s="85">
        <v>892.85714285714198</v>
      </c>
      <c r="O16" s="16">
        <v>180</v>
      </c>
      <c r="P16" s="235">
        <v>725</v>
      </c>
      <c r="Q16" s="19">
        <f>SUM(O16:P16)</f>
        <v>905</v>
      </c>
      <c r="R16" s="17">
        <v>2142.8571428571399</v>
      </c>
      <c r="S16" s="16">
        <v>2520</v>
      </c>
      <c r="T16" s="17">
        <v>2714.2857142857101</v>
      </c>
      <c r="U16" s="91">
        <f t="shared" ref="U16:U22" si="15">C16+E16+G16+I16+M16+Q16+S16</f>
        <v>7160.5</v>
      </c>
      <c r="V16" s="89">
        <f t="shared" ref="V16:V22" si="16">D16+F16+H16+J16+N16+R16+T16</f>
        <v>14821.42857142856</v>
      </c>
      <c r="W16" s="16">
        <v>0</v>
      </c>
      <c r="X16" s="17"/>
      <c r="Y16" s="109">
        <f t="shared" ref="Y16:Z22" si="17">SUM(U16+W16)</f>
        <v>7160.5</v>
      </c>
      <c r="Z16" s="110">
        <f t="shared" si="17"/>
        <v>14821.42857142856</v>
      </c>
      <c r="AA16" s="50" t="s">
        <v>57</v>
      </c>
      <c r="AB16" s="51">
        <v>5</v>
      </c>
      <c r="AC16" s="21" t="s">
        <v>7</v>
      </c>
      <c r="AD16" s="228"/>
      <c r="AE16" s="43"/>
      <c r="AF16" s="218">
        <f t="shared" si="4"/>
        <v>3915.5</v>
      </c>
    </row>
    <row r="17" spans="1:32" ht="18.600000000000001" customHeight="1">
      <c r="A17" s="47">
        <f t="shared" ref="A17:A22" si="18">SUM(A16+1)</f>
        <v>11</v>
      </c>
      <c r="B17" s="15" t="s">
        <v>13</v>
      </c>
      <c r="C17" s="16">
        <v>5461.5</v>
      </c>
      <c r="D17" s="17">
        <v>8571.4285714285706</v>
      </c>
      <c r="E17" s="16">
        <v>0</v>
      </c>
      <c r="F17" s="18">
        <v>321.42857142857099</v>
      </c>
      <c r="G17" s="19">
        <v>0</v>
      </c>
      <c r="H17" s="18">
        <v>178.57142857142799</v>
      </c>
      <c r="I17" s="19">
        <v>0</v>
      </c>
      <c r="J17" s="18">
        <v>0</v>
      </c>
      <c r="K17" s="16">
        <v>0</v>
      </c>
      <c r="L17" s="19"/>
      <c r="M17" s="235">
        <f t="shared" si="14"/>
        <v>0</v>
      </c>
      <c r="N17" s="85">
        <v>892.85714285714198</v>
      </c>
      <c r="O17" s="16">
        <v>416.2</v>
      </c>
      <c r="P17" s="235">
        <v>1804</v>
      </c>
      <c r="Q17" s="19">
        <f t="shared" ref="Q17:Q22" si="19">SUM(O17:P17)</f>
        <v>2220.1999999999998</v>
      </c>
      <c r="R17" s="17">
        <v>2142.8571428571399</v>
      </c>
      <c r="S17" s="16">
        <v>4504.7</v>
      </c>
      <c r="T17" s="17">
        <v>2714.2857142857101</v>
      </c>
      <c r="U17" s="91">
        <f t="shared" si="15"/>
        <v>12186.4</v>
      </c>
      <c r="V17" s="89">
        <f t="shared" si="16"/>
        <v>14821.42857142856</v>
      </c>
      <c r="W17" s="16">
        <v>0</v>
      </c>
      <c r="X17" s="17"/>
      <c r="Y17" s="109">
        <f t="shared" si="17"/>
        <v>12186.4</v>
      </c>
      <c r="Z17" s="110">
        <f t="shared" si="17"/>
        <v>14821.42857142856</v>
      </c>
      <c r="AA17" s="45" t="s">
        <v>99</v>
      </c>
      <c r="AB17" s="46">
        <v>7</v>
      </c>
      <c r="AC17" s="21" t="s">
        <v>7</v>
      </c>
      <c r="AD17" s="228"/>
      <c r="AE17" s="43"/>
      <c r="AF17" s="218">
        <f t="shared" si="4"/>
        <v>5877.7</v>
      </c>
    </row>
    <row r="18" spans="1:32" ht="18.600000000000001" customHeight="1">
      <c r="A18" s="47">
        <f t="shared" si="18"/>
        <v>12</v>
      </c>
      <c r="B18" s="15" t="s">
        <v>14</v>
      </c>
      <c r="C18" s="16">
        <v>8047</v>
      </c>
      <c r="D18" s="17">
        <v>8571.4285714285706</v>
      </c>
      <c r="E18" s="16">
        <v>0</v>
      </c>
      <c r="F18" s="18">
        <v>321.42857142857099</v>
      </c>
      <c r="G18" s="19">
        <v>20.8</v>
      </c>
      <c r="H18" s="18">
        <v>178.57142857142799</v>
      </c>
      <c r="I18" s="19">
        <v>0</v>
      </c>
      <c r="J18" s="18">
        <v>0</v>
      </c>
      <c r="K18" s="16">
        <v>0</v>
      </c>
      <c r="L18" s="19"/>
      <c r="M18" s="235">
        <f t="shared" si="14"/>
        <v>0</v>
      </c>
      <c r="N18" s="85">
        <v>892.85714285714198</v>
      </c>
      <c r="O18" s="16">
        <v>814.5</v>
      </c>
      <c r="P18" s="235">
        <v>2536.5</v>
      </c>
      <c r="Q18" s="19">
        <f t="shared" si="19"/>
        <v>3351</v>
      </c>
      <c r="R18" s="17">
        <v>2142.8571428571399</v>
      </c>
      <c r="S18" s="16">
        <v>3730.47</v>
      </c>
      <c r="T18" s="17">
        <v>2714.2857142857101</v>
      </c>
      <c r="U18" s="91">
        <f t="shared" si="15"/>
        <v>15149.269999999999</v>
      </c>
      <c r="V18" s="89">
        <f t="shared" si="16"/>
        <v>14821.42857142856</v>
      </c>
      <c r="W18" s="16">
        <v>0</v>
      </c>
      <c r="X18" s="17"/>
      <c r="Y18" s="109">
        <f t="shared" si="17"/>
        <v>15149.269999999999</v>
      </c>
      <c r="Z18" s="110">
        <f t="shared" si="17"/>
        <v>14821.42857142856</v>
      </c>
      <c r="AA18" s="45" t="s">
        <v>99</v>
      </c>
      <c r="AB18" s="46">
        <v>7</v>
      </c>
      <c r="AC18" s="21" t="s">
        <v>7</v>
      </c>
      <c r="AD18" s="228"/>
      <c r="AE18" s="43"/>
      <c r="AF18" s="218">
        <f t="shared" si="4"/>
        <v>8882.2999999999993</v>
      </c>
    </row>
    <row r="19" spans="1:32" s="43" customFormat="1" ht="18.600000000000001" customHeight="1">
      <c r="A19" s="47">
        <f t="shared" si="18"/>
        <v>13</v>
      </c>
      <c r="B19" s="15" t="s">
        <v>15</v>
      </c>
      <c r="C19" s="16">
        <v>6676.6</v>
      </c>
      <c r="D19" s="17">
        <v>8571.4285714285706</v>
      </c>
      <c r="E19" s="16">
        <v>0</v>
      </c>
      <c r="F19" s="18">
        <v>321.42857142857099</v>
      </c>
      <c r="G19" s="19">
        <v>0</v>
      </c>
      <c r="H19" s="18">
        <v>178.57142857142799</v>
      </c>
      <c r="I19" s="19">
        <v>0</v>
      </c>
      <c r="J19" s="18">
        <v>0</v>
      </c>
      <c r="K19" s="16">
        <v>550</v>
      </c>
      <c r="L19" s="19"/>
      <c r="M19" s="235">
        <f t="shared" si="14"/>
        <v>550</v>
      </c>
      <c r="N19" s="85">
        <v>892.85714285714198</v>
      </c>
      <c r="O19" s="16">
        <v>18</v>
      </c>
      <c r="P19" s="235">
        <v>861</v>
      </c>
      <c r="Q19" s="19">
        <f t="shared" si="19"/>
        <v>879</v>
      </c>
      <c r="R19" s="17">
        <v>2142.8571428571399</v>
      </c>
      <c r="S19" s="16">
        <v>2256.3000000000002</v>
      </c>
      <c r="T19" s="17">
        <v>2714.2857142857101</v>
      </c>
      <c r="U19" s="91">
        <f t="shared" si="15"/>
        <v>10361.900000000001</v>
      </c>
      <c r="V19" s="89">
        <f t="shared" si="16"/>
        <v>14821.42857142856</v>
      </c>
      <c r="W19" s="16">
        <v>0</v>
      </c>
      <c r="X19" s="17"/>
      <c r="Y19" s="109">
        <f>SUM(U19+W19)</f>
        <v>10361.900000000001</v>
      </c>
      <c r="Z19" s="110">
        <f t="shared" si="17"/>
        <v>14821.42857142856</v>
      </c>
      <c r="AA19" s="45" t="s">
        <v>106</v>
      </c>
      <c r="AB19" s="46">
        <v>1</v>
      </c>
      <c r="AC19" s="21" t="s">
        <v>7</v>
      </c>
      <c r="AD19" s="228"/>
      <c r="AF19" s="218">
        <f t="shared" si="4"/>
        <v>7244.6</v>
      </c>
    </row>
    <row r="20" spans="1:32" ht="18.600000000000001" customHeight="1">
      <c r="A20" s="47">
        <f t="shared" si="18"/>
        <v>14</v>
      </c>
      <c r="B20" s="15" t="s">
        <v>6</v>
      </c>
      <c r="C20" s="16">
        <v>15846.7</v>
      </c>
      <c r="D20" s="17">
        <v>8571.4285714285706</v>
      </c>
      <c r="E20" s="16">
        <v>0</v>
      </c>
      <c r="F20" s="18">
        <v>321.42857142857099</v>
      </c>
      <c r="G20" s="19">
        <v>0</v>
      </c>
      <c r="H20" s="18">
        <v>178.57142857142799</v>
      </c>
      <c r="I20" s="19">
        <v>0</v>
      </c>
      <c r="J20" s="18">
        <v>0</v>
      </c>
      <c r="K20" s="16">
        <v>6056.6</v>
      </c>
      <c r="L20" s="19"/>
      <c r="M20" s="235">
        <f t="shared" si="14"/>
        <v>6056.6</v>
      </c>
      <c r="N20" s="85">
        <v>892.85714285714198</v>
      </c>
      <c r="O20" s="16">
        <v>0</v>
      </c>
      <c r="P20" s="235">
        <v>0</v>
      </c>
      <c r="Q20" s="19">
        <f t="shared" si="19"/>
        <v>0</v>
      </c>
      <c r="R20" s="17">
        <v>2142.8571428571399</v>
      </c>
      <c r="S20" s="16">
        <v>10627.17</v>
      </c>
      <c r="T20" s="17">
        <v>2714.2857142857101</v>
      </c>
      <c r="U20" s="91">
        <f t="shared" si="15"/>
        <v>32530.47</v>
      </c>
      <c r="V20" s="89">
        <f t="shared" si="16"/>
        <v>14821.42857142856</v>
      </c>
      <c r="W20" s="16">
        <v>0</v>
      </c>
      <c r="X20" s="17"/>
      <c r="Y20" s="109">
        <f t="shared" si="17"/>
        <v>32530.47</v>
      </c>
      <c r="Z20" s="110">
        <f t="shared" si="17"/>
        <v>14821.42857142856</v>
      </c>
      <c r="AA20" s="45" t="s">
        <v>117</v>
      </c>
      <c r="AB20" s="46">
        <v>-1</v>
      </c>
      <c r="AC20" s="21" t="s">
        <v>7</v>
      </c>
      <c r="AD20" s="228" t="s">
        <v>83</v>
      </c>
      <c r="AE20" s="43"/>
      <c r="AF20" s="218">
        <f t="shared" si="4"/>
        <v>21903.300000000003</v>
      </c>
    </row>
    <row r="21" spans="1:32" ht="18.600000000000001" customHeight="1">
      <c r="A21" s="23">
        <f t="shared" si="18"/>
        <v>15</v>
      </c>
      <c r="B21" s="24" t="s">
        <v>8</v>
      </c>
      <c r="C21" s="25">
        <v>14133.9</v>
      </c>
      <c r="D21" s="26">
        <v>8571.4285714285706</v>
      </c>
      <c r="E21" s="25">
        <v>0</v>
      </c>
      <c r="F21" s="27">
        <v>321.42857142857099</v>
      </c>
      <c r="G21" s="28">
        <v>15</v>
      </c>
      <c r="H21" s="27">
        <v>178.57142857142799</v>
      </c>
      <c r="I21" s="28">
        <v>0</v>
      </c>
      <c r="J21" s="27">
        <v>0</v>
      </c>
      <c r="K21" s="25">
        <v>7291.25</v>
      </c>
      <c r="L21" s="28"/>
      <c r="M21" s="236">
        <f t="shared" si="14"/>
        <v>7291.25</v>
      </c>
      <c r="N21" s="86">
        <v>892.85714285714198</v>
      </c>
      <c r="O21" s="25">
        <v>0</v>
      </c>
      <c r="P21" s="236">
        <v>0</v>
      </c>
      <c r="Q21" s="28">
        <f t="shared" si="19"/>
        <v>0</v>
      </c>
      <c r="R21" s="26">
        <v>2142.8571428571399</v>
      </c>
      <c r="S21" s="25">
        <v>6159.68</v>
      </c>
      <c r="T21" s="26">
        <v>2714.2857142857101</v>
      </c>
      <c r="U21" s="182">
        <f t="shared" si="15"/>
        <v>27599.83</v>
      </c>
      <c r="V21" s="90">
        <f t="shared" si="16"/>
        <v>14821.42857142856</v>
      </c>
      <c r="W21" s="25">
        <v>0</v>
      </c>
      <c r="X21" s="26"/>
      <c r="Y21" s="92">
        <f t="shared" si="17"/>
        <v>27599.83</v>
      </c>
      <c r="Z21" s="94">
        <f t="shared" si="17"/>
        <v>14821.42857142856</v>
      </c>
      <c r="AA21" s="29" t="s">
        <v>118</v>
      </c>
      <c r="AB21" s="30">
        <v>2</v>
      </c>
      <c r="AC21" s="31" t="s">
        <v>7</v>
      </c>
      <c r="AD21" s="229"/>
      <c r="AE21" s="43"/>
      <c r="AF21" s="218">
        <f t="shared" si="4"/>
        <v>21440.15</v>
      </c>
    </row>
    <row r="22" spans="1:32" ht="18.600000000000001" customHeight="1">
      <c r="A22" s="23">
        <f t="shared" si="18"/>
        <v>16</v>
      </c>
      <c r="B22" s="24" t="s">
        <v>9</v>
      </c>
      <c r="C22" s="25">
        <v>13805.1</v>
      </c>
      <c r="D22" s="26">
        <v>8571.4285714285706</v>
      </c>
      <c r="E22" s="25">
        <v>0</v>
      </c>
      <c r="F22" s="27">
        <v>321.42857142857099</v>
      </c>
      <c r="G22" s="28">
        <v>0</v>
      </c>
      <c r="H22" s="27">
        <v>178.57142857142799</v>
      </c>
      <c r="I22" s="28">
        <v>0</v>
      </c>
      <c r="J22" s="27">
        <v>0</v>
      </c>
      <c r="K22" s="25">
        <v>676.8</v>
      </c>
      <c r="L22" s="28"/>
      <c r="M22" s="236">
        <f t="shared" si="14"/>
        <v>676.8</v>
      </c>
      <c r="N22" s="86">
        <v>892.85714285714198</v>
      </c>
      <c r="O22" s="25">
        <v>0</v>
      </c>
      <c r="P22" s="236">
        <v>0</v>
      </c>
      <c r="Q22" s="28">
        <f t="shared" si="19"/>
        <v>0</v>
      </c>
      <c r="R22" s="26">
        <v>2142.8571428571399</v>
      </c>
      <c r="S22" s="25">
        <v>2628.83</v>
      </c>
      <c r="T22" s="26">
        <v>2714.2857142857101</v>
      </c>
      <c r="U22" s="182">
        <f t="shared" si="15"/>
        <v>17110.73</v>
      </c>
      <c r="V22" s="90">
        <f t="shared" si="16"/>
        <v>14821.42857142856</v>
      </c>
      <c r="W22" s="25">
        <v>0</v>
      </c>
      <c r="X22" s="26"/>
      <c r="Y22" s="92">
        <f t="shared" si="17"/>
        <v>17110.73</v>
      </c>
      <c r="Z22" s="94">
        <f t="shared" si="17"/>
        <v>14821.42857142856</v>
      </c>
      <c r="AA22" s="29" t="s">
        <v>119</v>
      </c>
      <c r="AB22" s="30">
        <v>3</v>
      </c>
      <c r="AC22" s="31" t="s">
        <v>7</v>
      </c>
      <c r="AD22" s="229"/>
      <c r="AE22" s="43"/>
      <c r="AF22" s="218">
        <f t="shared" si="4"/>
        <v>14481.9</v>
      </c>
    </row>
    <row r="23" spans="1:32" ht="18.600000000000001" customHeight="1">
      <c r="A23" s="33" t="s">
        <v>10</v>
      </c>
      <c r="B23" s="34">
        <f>SUM(B15+1)</f>
        <v>7</v>
      </c>
      <c r="C23" s="35">
        <f t="shared" ref="C23:U23" si="20">SUM(C16:C22)</f>
        <v>67706.3</v>
      </c>
      <c r="D23" s="36">
        <f t="shared" si="20"/>
        <v>60000</v>
      </c>
      <c r="E23" s="35">
        <f t="shared" si="20"/>
        <v>0</v>
      </c>
      <c r="F23" s="37">
        <f t="shared" si="20"/>
        <v>2249.9999999999973</v>
      </c>
      <c r="G23" s="38">
        <f t="shared" si="20"/>
        <v>35.799999999999997</v>
      </c>
      <c r="H23" s="37">
        <f>SUM(H16:H22)</f>
        <v>1249.9999999999959</v>
      </c>
      <c r="I23" s="38">
        <f>SUM(I16:I22)</f>
        <v>0</v>
      </c>
      <c r="J23" s="37">
        <f>SUM(J16:J22)</f>
        <v>0</v>
      </c>
      <c r="K23" s="35">
        <f t="shared" si="20"/>
        <v>14574.65</v>
      </c>
      <c r="L23" s="38">
        <f t="shared" si="20"/>
        <v>0</v>
      </c>
      <c r="M23" s="292">
        <f t="shared" si="20"/>
        <v>14574.65</v>
      </c>
      <c r="N23" s="36">
        <f t="shared" si="20"/>
        <v>6249.9999999999945</v>
      </c>
      <c r="O23" s="36">
        <f>SUM(O16:O22)</f>
        <v>1428.7</v>
      </c>
      <c r="P23" s="35">
        <f>SUM(P16:P22)</f>
        <v>5926.5</v>
      </c>
      <c r="Q23" s="35">
        <f>SUM(Q16:Q22)</f>
        <v>7355.2</v>
      </c>
      <c r="R23" s="36">
        <f t="shared" ref="R23" si="21">SUM(R16:R22)</f>
        <v>14999.999999999978</v>
      </c>
      <c r="S23" s="35">
        <f t="shared" si="20"/>
        <v>32427.15</v>
      </c>
      <c r="T23" s="36">
        <f t="shared" si="20"/>
        <v>18999.999999999971</v>
      </c>
      <c r="U23" s="35">
        <f t="shared" si="20"/>
        <v>122099.1</v>
      </c>
      <c r="V23" s="36">
        <f>SUM(V16:V22)</f>
        <v>103749.99999999993</v>
      </c>
      <c r="W23" s="35">
        <f>SUM(W16:W22)</f>
        <v>0</v>
      </c>
      <c r="X23" s="36">
        <f>SUM(X16:X22)</f>
        <v>0</v>
      </c>
      <c r="Y23" s="35">
        <f>SUM(Y16:Y22)</f>
        <v>122099.1</v>
      </c>
      <c r="Z23" s="36">
        <f>SUM(Z16:Z22)</f>
        <v>103749.99999999993</v>
      </c>
      <c r="AA23" s="39" t="s">
        <v>11</v>
      </c>
      <c r="AB23" s="40">
        <f>SUM(AB16:AB22)/7</f>
        <v>3.4285714285714284</v>
      </c>
      <c r="AC23" s="41" t="s">
        <v>7</v>
      </c>
      <c r="AD23" s="282"/>
      <c r="AE23" s="43"/>
      <c r="AF23" s="218"/>
    </row>
    <row r="24" spans="1:32" ht="18.600000000000001" customHeight="1">
      <c r="A24" s="44">
        <f>SUM(A22+1)</f>
        <v>17</v>
      </c>
      <c r="B24" s="15" t="s">
        <v>12</v>
      </c>
      <c r="C24" s="16">
        <v>5751.2</v>
      </c>
      <c r="D24" s="17">
        <v>8571.4285714285706</v>
      </c>
      <c r="E24" s="16">
        <v>0</v>
      </c>
      <c r="F24" s="18">
        <v>321.42857142857099</v>
      </c>
      <c r="G24" s="19">
        <v>0</v>
      </c>
      <c r="H24" s="18">
        <v>178.57142857142799</v>
      </c>
      <c r="I24" s="19">
        <v>0</v>
      </c>
      <c r="J24" s="18">
        <v>0</v>
      </c>
      <c r="K24" s="16">
        <v>0</v>
      </c>
      <c r="L24" s="19"/>
      <c r="M24" s="235">
        <f t="shared" ref="M24:M30" si="22">K24+L24</f>
        <v>0</v>
      </c>
      <c r="N24" s="85">
        <v>892.85714285714198</v>
      </c>
      <c r="O24" s="16">
        <v>6</v>
      </c>
      <c r="P24" s="235">
        <v>2172</v>
      </c>
      <c r="Q24" s="19">
        <f>SUM(O24:P24)</f>
        <v>2178</v>
      </c>
      <c r="R24" s="17">
        <v>2142.8571428571399</v>
      </c>
      <c r="S24" s="16">
        <v>1777.7</v>
      </c>
      <c r="T24" s="17">
        <v>2714.2857142857101</v>
      </c>
      <c r="U24" s="91">
        <f t="shared" ref="U24:U30" si="23">C24+E24+G24+I24+M24+Q24+S24</f>
        <v>9706.9</v>
      </c>
      <c r="V24" s="89">
        <f t="shared" ref="V24:V30" si="24">D24+F24+H24+J24+N24+R24+T24</f>
        <v>14821.42857142856</v>
      </c>
      <c r="W24" s="16">
        <v>0</v>
      </c>
      <c r="X24" s="17"/>
      <c r="Y24" s="109">
        <f t="shared" ref="Y24:Z30" si="25">SUM(U24+W24)</f>
        <v>9706.9</v>
      </c>
      <c r="Z24" s="110">
        <f t="shared" si="25"/>
        <v>14821.42857142856</v>
      </c>
      <c r="AA24" s="50" t="s">
        <v>118</v>
      </c>
      <c r="AB24" s="51">
        <v>4</v>
      </c>
      <c r="AC24" s="21" t="s">
        <v>7</v>
      </c>
      <c r="AD24" s="228"/>
      <c r="AE24" s="43"/>
      <c r="AF24" s="218">
        <f>+C24+E24+G24+K24+O24+W24</f>
        <v>5757.2</v>
      </c>
    </row>
    <row r="25" spans="1:32" ht="18.600000000000001" customHeight="1">
      <c r="A25" s="47">
        <f>SUM(A24+1)</f>
        <v>18</v>
      </c>
      <c r="B25" s="15" t="s">
        <v>13</v>
      </c>
      <c r="C25" s="16">
        <v>8241.1</v>
      </c>
      <c r="D25" s="17">
        <v>8571.4285714285706</v>
      </c>
      <c r="E25" s="16">
        <v>0</v>
      </c>
      <c r="F25" s="18">
        <v>321.42857142857099</v>
      </c>
      <c r="G25" s="19">
        <v>0</v>
      </c>
      <c r="H25" s="18">
        <v>178.57142857142799</v>
      </c>
      <c r="I25" s="19">
        <v>0</v>
      </c>
      <c r="J25" s="18">
        <v>0</v>
      </c>
      <c r="K25" s="16">
        <v>836</v>
      </c>
      <c r="L25" s="19"/>
      <c r="M25" s="235">
        <f t="shared" si="22"/>
        <v>836</v>
      </c>
      <c r="N25" s="85">
        <v>892.85714285714198</v>
      </c>
      <c r="O25" s="16">
        <v>480.5</v>
      </c>
      <c r="P25" s="235">
        <v>1642</v>
      </c>
      <c r="Q25" s="19">
        <f t="shared" ref="Q25:Q29" si="26">SUM(O25:P25)</f>
        <v>2122.5</v>
      </c>
      <c r="R25" s="17">
        <v>2142.8571428571399</v>
      </c>
      <c r="S25" s="16">
        <v>4381.7</v>
      </c>
      <c r="T25" s="17">
        <v>2714.2857142857101</v>
      </c>
      <c r="U25" s="91">
        <f t="shared" si="23"/>
        <v>15581.3</v>
      </c>
      <c r="V25" s="89">
        <f t="shared" si="24"/>
        <v>14821.42857142856</v>
      </c>
      <c r="W25" s="16">
        <v>0</v>
      </c>
      <c r="X25" s="17"/>
      <c r="Y25" s="109">
        <f t="shared" si="25"/>
        <v>15581.3</v>
      </c>
      <c r="Z25" s="110">
        <f t="shared" si="25"/>
        <v>14821.42857142856</v>
      </c>
      <c r="AA25" s="45" t="s">
        <v>57</v>
      </c>
      <c r="AB25" s="46">
        <v>3</v>
      </c>
      <c r="AC25" s="21" t="s">
        <v>7</v>
      </c>
      <c r="AD25" s="228"/>
      <c r="AE25" s="43"/>
      <c r="AF25" s="218">
        <f t="shared" si="4"/>
        <v>9557.6</v>
      </c>
    </row>
    <row r="26" spans="1:32" ht="18.600000000000001" customHeight="1">
      <c r="A26" s="47">
        <f t="shared" ref="A26:A30" si="27">SUM(A25+1)</f>
        <v>19</v>
      </c>
      <c r="B26" s="15" t="s">
        <v>14</v>
      </c>
      <c r="C26" s="16">
        <v>4999.8999999999996</v>
      </c>
      <c r="D26" s="17">
        <v>8571.4285714285706</v>
      </c>
      <c r="E26" s="16">
        <v>0</v>
      </c>
      <c r="F26" s="18">
        <v>321.42857142857099</v>
      </c>
      <c r="G26" s="19">
        <v>11</v>
      </c>
      <c r="H26" s="18">
        <v>178.57142857142799</v>
      </c>
      <c r="I26" s="19">
        <v>0</v>
      </c>
      <c r="J26" s="18">
        <v>0</v>
      </c>
      <c r="K26" s="16">
        <v>0</v>
      </c>
      <c r="L26" s="19"/>
      <c r="M26" s="235">
        <f t="shared" si="22"/>
        <v>0</v>
      </c>
      <c r="N26" s="85">
        <v>892.85714285714198</v>
      </c>
      <c r="O26" s="16">
        <v>30</v>
      </c>
      <c r="P26" s="235">
        <v>2798</v>
      </c>
      <c r="Q26" s="19">
        <f t="shared" si="26"/>
        <v>2828</v>
      </c>
      <c r="R26" s="17">
        <v>2142.8571428571399</v>
      </c>
      <c r="S26" s="16">
        <v>2167.9499999999998</v>
      </c>
      <c r="T26" s="17">
        <v>2714.2857142857101</v>
      </c>
      <c r="U26" s="91">
        <f t="shared" si="23"/>
        <v>10006.849999999999</v>
      </c>
      <c r="V26" s="89">
        <f t="shared" si="24"/>
        <v>14821.42857142856</v>
      </c>
      <c r="W26" s="16">
        <v>0</v>
      </c>
      <c r="X26" s="17"/>
      <c r="Y26" s="109">
        <f t="shared" si="25"/>
        <v>10006.849999999999</v>
      </c>
      <c r="Z26" s="110">
        <f t="shared" si="25"/>
        <v>14821.42857142856</v>
      </c>
      <c r="AA26" s="45" t="s">
        <v>60</v>
      </c>
      <c r="AB26" s="46">
        <v>3</v>
      </c>
      <c r="AC26" s="21" t="s">
        <v>7</v>
      </c>
      <c r="AD26" s="228"/>
      <c r="AE26" s="43"/>
      <c r="AF26" s="218">
        <f t="shared" si="4"/>
        <v>5040.8999999999996</v>
      </c>
    </row>
    <row r="27" spans="1:32" s="43" customFormat="1" ht="18.600000000000001" customHeight="1">
      <c r="A27" s="47">
        <f t="shared" si="27"/>
        <v>20</v>
      </c>
      <c r="B27" s="15" t="s">
        <v>15</v>
      </c>
      <c r="C27" s="16">
        <v>4987.3999999999996</v>
      </c>
      <c r="D27" s="17">
        <v>8571.4285714285706</v>
      </c>
      <c r="E27" s="16">
        <v>0</v>
      </c>
      <c r="F27" s="18">
        <v>321.42857142857099</v>
      </c>
      <c r="G27" s="19">
        <v>44.5</v>
      </c>
      <c r="H27" s="18">
        <v>178.57142857142799</v>
      </c>
      <c r="I27" s="19">
        <v>0</v>
      </c>
      <c r="J27" s="18">
        <v>0</v>
      </c>
      <c r="K27" s="16">
        <v>0</v>
      </c>
      <c r="L27" s="19"/>
      <c r="M27" s="235">
        <f t="shared" si="22"/>
        <v>0</v>
      </c>
      <c r="N27" s="85">
        <v>892.85714285714198</v>
      </c>
      <c r="O27" s="16">
        <v>723.9</v>
      </c>
      <c r="P27" s="235">
        <v>2807</v>
      </c>
      <c r="Q27" s="19">
        <f t="shared" si="26"/>
        <v>3530.9</v>
      </c>
      <c r="R27" s="17">
        <v>2142.8571428571399</v>
      </c>
      <c r="S27" s="16">
        <v>1663.45</v>
      </c>
      <c r="T27" s="17">
        <v>2714.2857142857101</v>
      </c>
      <c r="U27" s="91">
        <f t="shared" si="23"/>
        <v>10226.25</v>
      </c>
      <c r="V27" s="89">
        <f t="shared" si="24"/>
        <v>14821.42857142856</v>
      </c>
      <c r="W27" s="16">
        <v>0</v>
      </c>
      <c r="X27" s="17"/>
      <c r="Y27" s="109">
        <f t="shared" si="25"/>
        <v>10226.25</v>
      </c>
      <c r="Z27" s="110">
        <f t="shared" si="25"/>
        <v>14821.42857142856</v>
      </c>
      <c r="AA27" s="45" t="s">
        <v>62</v>
      </c>
      <c r="AB27" s="46">
        <v>8</v>
      </c>
      <c r="AC27" s="21" t="s">
        <v>7</v>
      </c>
      <c r="AD27" s="228"/>
      <c r="AF27" s="218">
        <f t="shared" si="4"/>
        <v>5755.7999999999993</v>
      </c>
    </row>
    <row r="28" spans="1:32" ht="18.600000000000001" customHeight="1">
      <c r="A28" s="47">
        <f t="shared" si="27"/>
        <v>21</v>
      </c>
      <c r="B28" s="52" t="s">
        <v>6</v>
      </c>
      <c r="C28" s="16">
        <v>10549.2</v>
      </c>
      <c r="D28" s="17">
        <v>8571.4285714285706</v>
      </c>
      <c r="E28" s="16">
        <v>225.5</v>
      </c>
      <c r="F28" s="18">
        <v>321.42857142857099</v>
      </c>
      <c r="G28" s="19">
        <v>319.2</v>
      </c>
      <c r="H28" s="18">
        <v>178.57142857142799</v>
      </c>
      <c r="I28" s="19">
        <v>0</v>
      </c>
      <c r="J28" s="18">
        <v>0</v>
      </c>
      <c r="K28" s="16">
        <v>1850</v>
      </c>
      <c r="L28" s="19"/>
      <c r="M28" s="235">
        <f t="shared" si="22"/>
        <v>1850</v>
      </c>
      <c r="N28" s="85">
        <v>892.85714285714198</v>
      </c>
      <c r="O28" s="16">
        <v>0</v>
      </c>
      <c r="P28" s="235">
        <v>0</v>
      </c>
      <c r="Q28" s="19">
        <f t="shared" si="26"/>
        <v>0</v>
      </c>
      <c r="R28" s="17">
        <v>2142.8571428571399</v>
      </c>
      <c r="S28" s="16">
        <v>4065.95</v>
      </c>
      <c r="T28" s="17">
        <v>2714.2857142857101</v>
      </c>
      <c r="U28" s="91">
        <f t="shared" si="23"/>
        <v>17009.850000000002</v>
      </c>
      <c r="V28" s="89">
        <f t="shared" si="24"/>
        <v>14821.42857142856</v>
      </c>
      <c r="W28" s="16">
        <v>0</v>
      </c>
      <c r="X28" s="17"/>
      <c r="Y28" s="109">
        <f t="shared" si="25"/>
        <v>17009.850000000002</v>
      </c>
      <c r="Z28" s="110">
        <f t="shared" si="25"/>
        <v>14821.42857142856</v>
      </c>
      <c r="AA28" s="45" t="s">
        <v>58</v>
      </c>
      <c r="AB28" s="46">
        <v>11</v>
      </c>
      <c r="AC28" s="21" t="s">
        <v>7</v>
      </c>
      <c r="AD28" s="228"/>
      <c r="AE28" s="43"/>
      <c r="AF28" s="218">
        <f t="shared" si="4"/>
        <v>12943.900000000001</v>
      </c>
    </row>
    <row r="29" spans="1:32" ht="18.600000000000001" customHeight="1">
      <c r="A29" s="23">
        <f t="shared" si="27"/>
        <v>22</v>
      </c>
      <c r="B29" s="24" t="s">
        <v>8</v>
      </c>
      <c r="C29" s="25">
        <v>12771.9</v>
      </c>
      <c r="D29" s="26">
        <v>8571.4285714285706</v>
      </c>
      <c r="E29" s="25">
        <v>255.6</v>
      </c>
      <c r="F29" s="27">
        <v>321.42857142857099</v>
      </c>
      <c r="G29" s="28">
        <v>423.6</v>
      </c>
      <c r="H29" s="27">
        <v>178.57142857142799</v>
      </c>
      <c r="I29" s="28">
        <v>0</v>
      </c>
      <c r="J29" s="27">
        <v>0</v>
      </c>
      <c r="K29" s="25">
        <v>3765.5</v>
      </c>
      <c r="L29" s="28"/>
      <c r="M29" s="236">
        <f t="shared" si="22"/>
        <v>3765.5</v>
      </c>
      <c r="N29" s="86">
        <v>892.85714285714198</v>
      </c>
      <c r="O29" s="25">
        <v>488.8</v>
      </c>
      <c r="P29" s="236">
        <v>0</v>
      </c>
      <c r="Q29" s="28">
        <f t="shared" si="26"/>
        <v>488.8</v>
      </c>
      <c r="R29" s="26">
        <v>2142.8571428571399</v>
      </c>
      <c r="S29" s="25">
        <v>5843.61</v>
      </c>
      <c r="T29" s="26">
        <v>2714.2857142857101</v>
      </c>
      <c r="U29" s="182">
        <f t="shared" si="23"/>
        <v>23549.01</v>
      </c>
      <c r="V29" s="90">
        <f t="shared" si="24"/>
        <v>14821.42857142856</v>
      </c>
      <c r="W29" s="25">
        <v>0</v>
      </c>
      <c r="X29" s="26"/>
      <c r="Y29" s="92">
        <f t="shared" si="25"/>
        <v>23549.01</v>
      </c>
      <c r="Z29" s="94">
        <f t="shared" si="25"/>
        <v>14821.42857142856</v>
      </c>
      <c r="AA29" s="29" t="s">
        <v>120</v>
      </c>
      <c r="AB29" s="30">
        <v>13</v>
      </c>
      <c r="AC29" s="31" t="s">
        <v>7</v>
      </c>
      <c r="AD29" s="229"/>
      <c r="AE29" s="43"/>
      <c r="AF29" s="218">
        <f t="shared" si="4"/>
        <v>17705.399999999998</v>
      </c>
    </row>
    <row r="30" spans="1:32" ht="18.600000000000001" customHeight="1">
      <c r="A30" s="23">
        <f t="shared" si="27"/>
        <v>23</v>
      </c>
      <c r="B30" s="24" t="s">
        <v>9</v>
      </c>
      <c r="C30" s="25">
        <v>11932.2</v>
      </c>
      <c r="D30" s="26">
        <v>8571.4285714285706</v>
      </c>
      <c r="E30" s="25">
        <v>0</v>
      </c>
      <c r="F30" s="27">
        <v>321.42857142857099</v>
      </c>
      <c r="G30" s="28">
        <v>49.5</v>
      </c>
      <c r="H30" s="27">
        <v>178.57142857142799</v>
      </c>
      <c r="I30" s="28">
        <v>0</v>
      </c>
      <c r="J30" s="27">
        <v>0</v>
      </c>
      <c r="K30" s="25">
        <v>0</v>
      </c>
      <c r="L30" s="28"/>
      <c r="M30" s="236">
        <f t="shared" si="22"/>
        <v>0</v>
      </c>
      <c r="N30" s="86">
        <v>892.85714285714198</v>
      </c>
      <c r="O30" s="25">
        <v>0</v>
      </c>
      <c r="P30" s="236">
        <v>0</v>
      </c>
      <c r="Q30" s="28">
        <f>SUM(O30:P30)</f>
        <v>0</v>
      </c>
      <c r="R30" s="26">
        <v>2142.8571428571399</v>
      </c>
      <c r="S30" s="25">
        <v>2801.62</v>
      </c>
      <c r="T30" s="26">
        <v>2714.2857142857101</v>
      </c>
      <c r="U30" s="182">
        <f t="shared" si="23"/>
        <v>14783.32</v>
      </c>
      <c r="V30" s="90">
        <f t="shared" si="24"/>
        <v>14821.42857142856</v>
      </c>
      <c r="W30" s="25">
        <v>0</v>
      </c>
      <c r="X30" s="26"/>
      <c r="Y30" s="92">
        <f t="shared" si="25"/>
        <v>14783.32</v>
      </c>
      <c r="Z30" s="94">
        <f t="shared" si="25"/>
        <v>14821.42857142856</v>
      </c>
      <c r="AA30" s="29" t="s">
        <v>121</v>
      </c>
      <c r="AB30" s="30">
        <v>9</v>
      </c>
      <c r="AC30" s="31" t="s">
        <v>7</v>
      </c>
      <c r="AD30" s="229"/>
      <c r="AE30" s="43"/>
      <c r="AF30" s="218">
        <f t="shared" si="4"/>
        <v>11981.7</v>
      </c>
    </row>
    <row r="31" spans="1:32" ht="18.600000000000001" customHeight="1">
      <c r="A31" s="33" t="s">
        <v>10</v>
      </c>
      <c r="B31" s="34">
        <f>SUM(B23+1)</f>
        <v>8</v>
      </c>
      <c r="C31" s="35">
        <f t="shared" ref="C31:Y31" si="28">SUM(C24:C30)</f>
        <v>59232.900000000009</v>
      </c>
      <c r="D31" s="36">
        <f t="shared" si="28"/>
        <v>60000</v>
      </c>
      <c r="E31" s="35">
        <f t="shared" si="28"/>
        <v>481.1</v>
      </c>
      <c r="F31" s="37">
        <f t="shared" si="28"/>
        <v>2249.9999999999973</v>
      </c>
      <c r="G31" s="38">
        <f t="shared" si="28"/>
        <v>847.8</v>
      </c>
      <c r="H31" s="37">
        <f>SUM(H24:H30)</f>
        <v>1249.9999999999959</v>
      </c>
      <c r="I31" s="38">
        <f>SUM(I24:I30)</f>
        <v>0</v>
      </c>
      <c r="J31" s="37">
        <f>SUM(J24:J30)</f>
        <v>0</v>
      </c>
      <c r="K31" s="35">
        <f t="shared" si="28"/>
        <v>6451.5</v>
      </c>
      <c r="L31" s="38">
        <f t="shared" si="28"/>
        <v>0</v>
      </c>
      <c r="M31" s="292">
        <f t="shared" si="28"/>
        <v>6451.5</v>
      </c>
      <c r="N31" s="36">
        <f t="shared" si="28"/>
        <v>6249.9999999999945</v>
      </c>
      <c r="O31" s="36">
        <f>SUM(O24:O30)</f>
        <v>1729.2</v>
      </c>
      <c r="P31" s="35">
        <f>SUM(P24:P30)</f>
        <v>9419</v>
      </c>
      <c r="Q31" s="35">
        <f>SUM(Q24:Q30)</f>
        <v>11148.199999999999</v>
      </c>
      <c r="R31" s="36">
        <f t="shared" ref="R31" si="29">SUM(R24:R30)</f>
        <v>14999.999999999978</v>
      </c>
      <c r="S31" s="35">
        <f t="shared" si="28"/>
        <v>22701.98</v>
      </c>
      <c r="T31" s="36">
        <f t="shared" si="28"/>
        <v>18999.999999999971</v>
      </c>
      <c r="U31" s="35">
        <f t="shared" si="28"/>
        <v>100863.47999999998</v>
      </c>
      <c r="V31" s="36">
        <f>SUM(V24:V30)</f>
        <v>103749.99999999993</v>
      </c>
      <c r="W31" s="35">
        <f>SUM(W24:W30)</f>
        <v>0</v>
      </c>
      <c r="X31" s="36">
        <f>SUM(X24:X30)</f>
        <v>0</v>
      </c>
      <c r="Y31" s="35">
        <f t="shared" si="28"/>
        <v>100863.47999999998</v>
      </c>
      <c r="Z31" s="36">
        <f>SUM(Z24:Z30)</f>
        <v>103749.99999999993</v>
      </c>
      <c r="AA31" s="39" t="s">
        <v>11</v>
      </c>
      <c r="AB31" s="40">
        <f>SUM(AB24:AB30)/7</f>
        <v>7.2857142857142856</v>
      </c>
      <c r="AC31" s="41" t="s">
        <v>7</v>
      </c>
      <c r="AD31" s="282"/>
      <c r="AE31" s="43"/>
      <c r="AF31" s="218"/>
    </row>
    <row r="32" spans="1:32" ht="18.600000000000001" customHeight="1">
      <c r="A32" s="47">
        <f t="shared" ref="A32" si="30">SUM(A30+1)</f>
        <v>24</v>
      </c>
      <c r="B32" s="15" t="s">
        <v>12</v>
      </c>
      <c r="C32" s="20">
        <v>7168.7</v>
      </c>
      <c r="D32" s="214">
        <v>8571.4285714285706</v>
      </c>
      <c r="E32" s="20">
        <v>0</v>
      </c>
      <c r="F32" s="215">
        <v>321.42857142857099</v>
      </c>
      <c r="G32" s="223">
        <v>0</v>
      </c>
      <c r="H32" s="215">
        <v>178.57142857142799</v>
      </c>
      <c r="I32" s="223">
        <v>0</v>
      </c>
      <c r="J32" s="215">
        <v>0</v>
      </c>
      <c r="K32" s="20">
        <v>250</v>
      </c>
      <c r="L32" s="223"/>
      <c r="M32" s="247">
        <f t="shared" ref="M32:M36" si="31">K32+L32</f>
        <v>250</v>
      </c>
      <c r="N32" s="224">
        <v>892.85714285714198</v>
      </c>
      <c r="O32" s="20">
        <v>0</v>
      </c>
      <c r="P32" s="235">
        <v>0</v>
      </c>
      <c r="Q32" s="19">
        <f>SUM(O32:P32)</f>
        <v>0</v>
      </c>
      <c r="R32" s="214">
        <v>2142.8571428571399</v>
      </c>
      <c r="S32" s="20">
        <v>3860.86</v>
      </c>
      <c r="T32" s="214">
        <v>2714.2857142857101</v>
      </c>
      <c r="U32" s="216">
        <f t="shared" ref="U32:U34" si="32">C32+E32+G32+I32+M32+Q32+S32</f>
        <v>11279.56</v>
      </c>
      <c r="V32" s="217">
        <f>D32+F32+H32+J32+N32+R32+T32</f>
        <v>14821.42857142856</v>
      </c>
      <c r="W32" s="20">
        <v>0</v>
      </c>
      <c r="X32" s="214"/>
      <c r="Y32" s="109">
        <f>SUM(U32+W32)</f>
        <v>11279.56</v>
      </c>
      <c r="Z32" s="359">
        <f>SUM(V32+X32)</f>
        <v>14821.42857142856</v>
      </c>
      <c r="AA32" s="50" t="s">
        <v>121</v>
      </c>
      <c r="AB32" s="51">
        <v>9</v>
      </c>
      <c r="AC32" s="225" t="s">
        <v>7</v>
      </c>
      <c r="AD32" s="283"/>
      <c r="AE32" s="43"/>
      <c r="AF32" s="218">
        <f t="shared" si="4"/>
        <v>7418.7</v>
      </c>
    </row>
    <row r="33" spans="1:34" ht="18.600000000000001" customHeight="1">
      <c r="A33" s="47">
        <f>SUM(A32+1)</f>
        <v>25</v>
      </c>
      <c r="B33" s="15" t="s">
        <v>79</v>
      </c>
      <c r="C33" s="20">
        <v>10861.3</v>
      </c>
      <c r="D33" s="214">
        <v>8571.4285714285706</v>
      </c>
      <c r="E33" s="20">
        <v>0</v>
      </c>
      <c r="F33" s="215">
        <v>321.42857142857099</v>
      </c>
      <c r="G33" s="223">
        <v>5.0999999999999996</v>
      </c>
      <c r="H33" s="215">
        <v>178.57142857142799</v>
      </c>
      <c r="I33" s="223">
        <v>0</v>
      </c>
      <c r="J33" s="215">
        <v>0</v>
      </c>
      <c r="K33" s="20">
        <v>1654.3</v>
      </c>
      <c r="L33" s="223"/>
      <c r="M33" s="247">
        <f t="shared" si="31"/>
        <v>1654.3</v>
      </c>
      <c r="N33" s="224">
        <v>892.85714285714198</v>
      </c>
      <c r="O33" s="20">
        <v>286.8</v>
      </c>
      <c r="P33" s="235">
        <v>4930.7</v>
      </c>
      <c r="Q33" s="19">
        <f t="shared" ref="Q33:Q35" si="33">SUM(O33:P33)</f>
        <v>5217.5</v>
      </c>
      <c r="R33" s="214">
        <v>2142.8571428571399</v>
      </c>
      <c r="S33" s="20">
        <v>6096.45</v>
      </c>
      <c r="T33" s="214">
        <v>2714.2857142857101</v>
      </c>
      <c r="U33" s="216">
        <f t="shared" si="32"/>
        <v>23834.649999999998</v>
      </c>
      <c r="V33" s="217">
        <f t="shared" ref="V33:V34" si="34">D33+F33+H33+J33+N33+R33+T33</f>
        <v>14821.42857142856</v>
      </c>
      <c r="W33" s="20">
        <v>0</v>
      </c>
      <c r="X33" s="214"/>
      <c r="Y33" s="109">
        <f t="shared" ref="Y33:Y34" si="35">SUM(U33+W33)</f>
        <v>23834.649999999998</v>
      </c>
      <c r="Z33" s="359">
        <f t="shared" ref="Z33:Z34" si="36">SUM(V33+X33)</f>
        <v>14821.42857142856</v>
      </c>
      <c r="AA33" s="50" t="s">
        <v>122</v>
      </c>
      <c r="AB33" s="51">
        <v>8</v>
      </c>
      <c r="AC33" s="225" t="s">
        <v>7</v>
      </c>
      <c r="AD33" s="283"/>
      <c r="AE33" s="43"/>
      <c r="AF33" s="218">
        <f t="shared" si="4"/>
        <v>12807.499999999998</v>
      </c>
    </row>
    <row r="34" spans="1:34" ht="18.600000000000001" customHeight="1">
      <c r="A34" s="47">
        <f>SUM(A33+1)</f>
        <v>26</v>
      </c>
      <c r="B34" s="15" t="s">
        <v>80</v>
      </c>
      <c r="C34" s="20">
        <v>10205.4</v>
      </c>
      <c r="D34" s="214">
        <v>8571.4285714285706</v>
      </c>
      <c r="E34" s="20">
        <v>0</v>
      </c>
      <c r="F34" s="215">
        <v>321.42857142857099</v>
      </c>
      <c r="G34" s="223">
        <v>0</v>
      </c>
      <c r="H34" s="215">
        <v>178.57142857142799</v>
      </c>
      <c r="I34" s="223">
        <v>0</v>
      </c>
      <c r="J34" s="215">
        <v>0</v>
      </c>
      <c r="K34" s="20">
        <v>0</v>
      </c>
      <c r="L34" s="223"/>
      <c r="M34" s="247">
        <f t="shared" si="31"/>
        <v>0</v>
      </c>
      <c r="N34" s="224">
        <v>892.85714285714198</v>
      </c>
      <c r="O34" s="20">
        <v>400.1</v>
      </c>
      <c r="P34" s="235">
        <v>2746</v>
      </c>
      <c r="Q34" s="19">
        <f t="shared" si="33"/>
        <v>3146.1</v>
      </c>
      <c r="R34" s="214">
        <v>2142.8571428571399</v>
      </c>
      <c r="S34" s="20">
        <v>4970</v>
      </c>
      <c r="T34" s="214">
        <v>2714.2857142857101</v>
      </c>
      <c r="U34" s="216">
        <f t="shared" si="32"/>
        <v>18321.5</v>
      </c>
      <c r="V34" s="217">
        <f t="shared" si="34"/>
        <v>14821.42857142856</v>
      </c>
      <c r="W34" s="20">
        <v>0</v>
      </c>
      <c r="X34" s="214"/>
      <c r="Y34" s="109">
        <f t="shared" si="35"/>
        <v>18321.5</v>
      </c>
      <c r="Z34" s="359">
        <f t="shared" si="36"/>
        <v>14821.42857142856</v>
      </c>
      <c r="AA34" s="50" t="s">
        <v>123</v>
      </c>
      <c r="AB34" s="51">
        <v>8</v>
      </c>
      <c r="AC34" s="225" t="s">
        <v>7</v>
      </c>
      <c r="AD34" s="283"/>
      <c r="AE34" s="43"/>
      <c r="AF34" s="218">
        <f t="shared" si="4"/>
        <v>10605.5</v>
      </c>
    </row>
    <row r="35" spans="1:34" ht="18.600000000000001" customHeight="1">
      <c r="A35" s="23">
        <f>SUM(A34+1)</f>
        <v>27</v>
      </c>
      <c r="B35" s="24" t="s">
        <v>81</v>
      </c>
      <c r="C35" s="25">
        <v>4512.8</v>
      </c>
      <c r="D35" s="26">
        <v>8571.4285714285706</v>
      </c>
      <c r="E35" s="25">
        <v>0</v>
      </c>
      <c r="F35" s="27">
        <v>321.42857142857099</v>
      </c>
      <c r="G35" s="28">
        <v>11.6</v>
      </c>
      <c r="H35" s="27">
        <v>178.57142857142799</v>
      </c>
      <c r="I35" s="28">
        <v>0</v>
      </c>
      <c r="J35" s="27">
        <v>0</v>
      </c>
      <c r="K35" s="25">
        <v>2237.6</v>
      </c>
      <c r="L35" s="28"/>
      <c r="M35" s="236">
        <f t="shared" si="31"/>
        <v>2237.6</v>
      </c>
      <c r="N35" s="86">
        <v>892.85714285714198</v>
      </c>
      <c r="O35" s="25">
        <v>289.10000000000002</v>
      </c>
      <c r="P35" s="236">
        <v>1884</v>
      </c>
      <c r="Q35" s="28">
        <f t="shared" si="33"/>
        <v>2173.1</v>
      </c>
      <c r="R35" s="26">
        <v>2142.8571428571399</v>
      </c>
      <c r="S35" s="25">
        <v>2444</v>
      </c>
      <c r="T35" s="26">
        <v>2714.2857142857101</v>
      </c>
      <c r="U35" s="182">
        <f t="shared" ref="U35" si="37">C35+E35+G35+I35+M35+Q35+S35</f>
        <v>11379.1</v>
      </c>
      <c r="V35" s="90">
        <f t="shared" ref="V35" si="38">D35+F35+H35+J35+N35+R35+T35</f>
        <v>14821.42857142856</v>
      </c>
      <c r="W35" s="25">
        <v>0</v>
      </c>
      <c r="X35" s="26"/>
      <c r="Y35" s="92">
        <f t="shared" ref="Y35" si="39">SUM(U35+W35)</f>
        <v>11379.1</v>
      </c>
      <c r="Z35" s="94">
        <f t="shared" ref="Z35" si="40">SUM(V35+X35)</f>
        <v>14821.42857142856</v>
      </c>
      <c r="AA35" s="29" t="s">
        <v>124</v>
      </c>
      <c r="AB35" s="30">
        <v>4</v>
      </c>
      <c r="AC35" s="31" t="s">
        <v>7</v>
      </c>
      <c r="AD35" s="229" t="s">
        <v>109</v>
      </c>
      <c r="AE35" s="43"/>
      <c r="AF35" s="218">
        <f t="shared" si="4"/>
        <v>7051.1</v>
      </c>
    </row>
    <row r="36" spans="1:34" s="227" customFormat="1" ht="18.600000000000001" customHeight="1">
      <c r="A36" s="47">
        <f>SUM(A35+1)</f>
        <v>28</v>
      </c>
      <c r="B36" s="15" t="s">
        <v>84</v>
      </c>
      <c r="C36" s="20">
        <v>9524.2999999999993</v>
      </c>
      <c r="D36" s="214">
        <v>8571.4285714285706</v>
      </c>
      <c r="E36" s="20">
        <v>0</v>
      </c>
      <c r="F36" s="215">
        <v>321.42857142857099</v>
      </c>
      <c r="G36" s="223">
        <v>73.400000000000006</v>
      </c>
      <c r="H36" s="215">
        <v>178.57142857142799</v>
      </c>
      <c r="I36" s="223">
        <v>0</v>
      </c>
      <c r="J36" s="215">
        <v>0</v>
      </c>
      <c r="K36" s="20">
        <v>0</v>
      </c>
      <c r="L36" s="223"/>
      <c r="M36" s="247">
        <f t="shared" si="31"/>
        <v>0</v>
      </c>
      <c r="N36" s="224">
        <v>892.85714285714198</v>
      </c>
      <c r="O36" s="16">
        <v>370.7</v>
      </c>
      <c r="P36" s="247">
        <v>3144</v>
      </c>
      <c r="Q36" s="19">
        <f>SUM(O36:P36)</f>
        <v>3514.7</v>
      </c>
      <c r="R36" s="17">
        <v>2142.8571428571399</v>
      </c>
      <c r="S36" s="20">
        <v>5087.1499999999996</v>
      </c>
      <c r="T36" s="214">
        <v>2714.2857142857101</v>
      </c>
      <c r="U36" s="216">
        <f>C36+E36+G36+I36+M36+Q36+S36</f>
        <v>18199.549999999996</v>
      </c>
      <c r="V36" s="217">
        <f>D36+F36+H36+J36+N36+R36+T36</f>
        <v>14821.42857142856</v>
      </c>
      <c r="W36" s="20">
        <v>0</v>
      </c>
      <c r="X36" s="214"/>
      <c r="Y36" s="109">
        <f>SUM(U36+W36)</f>
        <v>18199.549999999996</v>
      </c>
      <c r="Z36" s="359">
        <f>SUM(V36+X36)</f>
        <v>14821.42857142856</v>
      </c>
      <c r="AA36" s="50" t="s">
        <v>57</v>
      </c>
      <c r="AB36" s="51">
        <v>5</v>
      </c>
      <c r="AC36" s="225" t="s">
        <v>7</v>
      </c>
      <c r="AD36" s="283"/>
      <c r="AE36" s="43"/>
      <c r="AF36" s="218">
        <f t="shared" si="4"/>
        <v>9968.4</v>
      </c>
    </row>
    <row r="37" spans="1:34" ht="18.600000000000001" customHeight="1" thickBot="1">
      <c r="A37" s="33" t="s">
        <v>10</v>
      </c>
      <c r="B37" s="34">
        <f>SUM(B31+1)</f>
        <v>9</v>
      </c>
      <c r="C37" s="54">
        <f>SUM(C32:C36)</f>
        <v>42272.5</v>
      </c>
      <c r="D37" s="55">
        <f t="shared" ref="D37:Z37" si="41">SUM(D32:D36)</f>
        <v>42857.142857142855</v>
      </c>
      <c r="E37" s="54">
        <f t="shared" si="41"/>
        <v>0</v>
      </c>
      <c r="F37" s="55">
        <f t="shared" si="41"/>
        <v>1607.1428571428551</v>
      </c>
      <c r="G37" s="56">
        <f t="shared" si="41"/>
        <v>90.100000000000009</v>
      </c>
      <c r="H37" s="55">
        <f t="shared" si="41"/>
        <v>892.85714285713993</v>
      </c>
      <c r="I37" s="56">
        <f t="shared" si="41"/>
        <v>0</v>
      </c>
      <c r="J37" s="55">
        <v>0</v>
      </c>
      <c r="K37" s="54">
        <f>SUM(K32:K36)</f>
        <v>4141.8999999999996</v>
      </c>
      <c r="L37" s="56">
        <f t="shared" si="41"/>
        <v>0</v>
      </c>
      <c r="M37" s="399">
        <f>SUM(M32:M36)</f>
        <v>4141.8999999999996</v>
      </c>
      <c r="N37" s="55">
        <f t="shared" si="41"/>
        <v>4464.2857142857101</v>
      </c>
      <c r="O37" s="267">
        <f t="shared" si="41"/>
        <v>1346.7</v>
      </c>
      <c r="P37" s="267">
        <f t="shared" si="41"/>
        <v>12704.7</v>
      </c>
      <c r="Q37" s="268">
        <f>SUM(Q32:Q36)</f>
        <v>14051.400000000001</v>
      </c>
      <c r="R37" s="268">
        <f t="shared" si="41"/>
        <v>10714.285714285699</v>
      </c>
      <c r="S37" s="54">
        <f t="shared" si="41"/>
        <v>22458.46</v>
      </c>
      <c r="T37" s="55">
        <f t="shared" si="41"/>
        <v>13571.428571428551</v>
      </c>
      <c r="U37" s="54">
        <f>SUM(U32:U36)</f>
        <v>83014.359999999986</v>
      </c>
      <c r="V37" s="36">
        <f t="shared" si="41"/>
        <v>74107.142857142797</v>
      </c>
      <c r="W37" s="54">
        <f t="shared" si="41"/>
        <v>0</v>
      </c>
      <c r="X37" s="55">
        <f t="shared" si="41"/>
        <v>0</v>
      </c>
      <c r="Y37" s="54">
        <f t="shared" si="41"/>
        <v>83014.359999999986</v>
      </c>
      <c r="Z37" s="36">
        <f t="shared" si="41"/>
        <v>74107.142857142797</v>
      </c>
      <c r="AA37" s="57" t="s">
        <v>11</v>
      </c>
      <c r="AB37" s="58">
        <f>SUM(AB24:AB30)/7</f>
        <v>7.2857142857142856</v>
      </c>
      <c r="AC37" s="59" t="s">
        <v>7</v>
      </c>
      <c r="AD37" s="60"/>
      <c r="AE37" s="43"/>
      <c r="AF37" s="218"/>
    </row>
    <row r="38" spans="1:34" ht="19.149999999999999" customHeight="1">
      <c r="A38" s="174" t="s">
        <v>16</v>
      </c>
      <c r="B38" s="127"/>
      <c r="C38" s="115">
        <f>SUM(C7+C15+C23+C31+C37)</f>
        <v>242150.7</v>
      </c>
      <c r="D38" s="128">
        <f t="shared" ref="D38:Z38" si="42">SUM(D7+D15+D23+D31+D37)</f>
        <v>240000</v>
      </c>
      <c r="E38" s="115">
        <f t="shared" si="42"/>
        <v>3186.5</v>
      </c>
      <c r="F38" s="128">
        <f t="shared" si="42"/>
        <v>8999.9999999999891</v>
      </c>
      <c r="G38" s="115">
        <f t="shared" si="42"/>
        <v>1784.4999999999998</v>
      </c>
      <c r="H38" s="128">
        <f t="shared" si="42"/>
        <v>4999.9999999999836</v>
      </c>
      <c r="I38" s="115">
        <f t="shared" si="42"/>
        <v>0</v>
      </c>
      <c r="J38" s="128">
        <f t="shared" si="42"/>
        <v>0</v>
      </c>
      <c r="K38" s="115">
        <f t="shared" si="42"/>
        <v>65214.55</v>
      </c>
      <c r="L38" s="241">
        <f t="shared" si="42"/>
        <v>0</v>
      </c>
      <c r="M38" s="299">
        <f t="shared" si="42"/>
        <v>65214.55</v>
      </c>
      <c r="N38" s="128">
        <f t="shared" si="42"/>
        <v>24999.999999999978</v>
      </c>
      <c r="O38" s="115">
        <f t="shared" si="42"/>
        <v>6584.7999999999993</v>
      </c>
      <c r="P38" s="115">
        <f t="shared" si="42"/>
        <v>46106.2</v>
      </c>
      <c r="Q38" s="241">
        <f>SUM(Q7+Q15+Q23+Q31+Q37)</f>
        <v>52691</v>
      </c>
      <c r="R38" s="116">
        <f t="shared" si="42"/>
        <v>59999.999999999913</v>
      </c>
      <c r="S38" s="115">
        <f>SUM(S7+S15+S23+S31+S37)</f>
        <v>109863.32</v>
      </c>
      <c r="T38" s="128">
        <f t="shared" si="42"/>
        <v>75999.999999999884</v>
      </c>
      <c r="U38" s="115">
        <f t="shared" si="42"/>
        <v>474890.56999999995</v>
      </c>
      <c r="V38" s="128">
        <f>SUM(V7+V15+V23+V31+V37)</f>
        <v>414999.99999999971</v>
      </c>
      <c r="W38" s="115">
        <f t="shared" si="42"/>
        <v>0</v>
      </c>
      <c r="X38" s="128">
        <f t="shared" si="42"/>
        <v>0</v>
      </c>
      <c r="Y38" s="115">
        <f>SUM(Y7+Y15+Y23+Y31+Y37)</f>
        <v>474890.56999999995</v>
      </c>
      <c r="Z38" s="128">
        <f t="shared" si="42"/>
        <v>414999.99999999971</v>
      </c>
      <c r="AA38" s="126" t="s">
        <v>16</v>
      </c>
      <c r="AB38" s="101"/>
      <c r="AC38" s="102"/>
      <c r="AD38" s="103"/>
      <c r="AF38" s="218">
        <f>SUM(AF5:AF37)</f>
        <v>318921.05</v>
      </c>
      <c r="AH38" s="218"/>
    </row>
    <row r="39" spans="1:34" ht="19.5" customHeight="1" thickBot="1">
      <c r="A39" s="176" t="s">
        <v>28</v>
      </c>
      <c r="B39" s="177"/>
      <c r="C39" s="65">
        <f>C38/28</f>
        <v>8648.2392857142859</v>
      </c>
      <c r="D39" s="66">
        <f t="shared" ref="D39:Z39" si="43">D38/28</f>
        <v>8571.4285714285706</v>
      </c>
      <c r="E39" s="65">
        <f t="shared" si="43"/>
        <v>113.80357142857143</v>
      </c>
      <c r="F39" s="66">
        <f t="shared" si="43"/>
        <v>321.42857142857105</v>
      </c>
      <c r="G39" s="65">
        <f t="shared" si="43"/>
        <v>63.732142857142847</v>
      </c>
      <c r="H39" s="66">
        <f t="shared" si="43"/>
        <v>178.57142857142799</v>
      </c>
      <c r="I39" s="65">
        <f>I38/28</f>
        <v>0</v>
      </c>
      <c r="J39" s="66">
        <f>J38/28</f>
        <v>0</v>
      </c>
      <c r="K39" s="65">
        <f t="shared" si="43"/>
        <v>2329.0910714285715</v>
      </c>
      <c r="L39" s="242"/>
      <c r="M39" s="237"/>
      <c r="N39" s="66">
        <f t="shared" si="43"/>
        <v>892.85714285714209</v>
      </c>
      <c r="O39" s="65">
        <f t="shared" ref="O39:R39" si="44">O38/30</f>
        <v>219.49333333333331</v>
      </c>
      <c r="P39" s="237"/>
      <c r="Q39" s="242"/>
      <c r="R39" s="66">
        <f t="shared" si="44"/>
        <v>1999.999999999997</v>
      </c>
      <c r="S39" s="65">
        <f t="shared" si="43"/>
        <v>3923.69</v>
      </c>
      <c r="T39" s="66">
        <f t="shared" si="43"/>
        <v>2714.2857142857101</v>
      </c>
      <c r="U39" s="65">
        <f>U38/28</f>
        <v>16960.377499999999</v>
      </c>
      <c r="V39" s="66">
        <f>V38/28</f>
        <v>14821.428571428562</v>
      </c>
      <c r="W39" s="65">
        <f t="shared" si="43"/>
        <v>0</v>
      </c>
      <c r="X39" s="66">
        <f t="shared" si="43"/>
        <v>0</v>
      </c>
      <c r="Y39" s="65">
        <f t="shared" si="43"/>
        <v>16960.377499999999</v>
      </c>
      <c r="Z39" s="66">
        <f t="shared" si="43"/>
        <v>14821.428571428562</v>
      </c>
      <c r="AA39" s="175" t="s">
        <v>17</v>
      </c>
      <c r="AB39" s="98"/>
      <c r="AC39" s="99"/>
      <c r="AD39" s="100"/>
      <c r="AE39" s="43"/>
      <c r="AF39" s="218"/>
    </row>
    <row r="40" spans="1:34" ht="20.100000000000001" customHeight="1">
      <c r="A40" s="72" t="s">
        <v>18</v>
      </c>
      <c r="B40" s="73"/>
      <c r="C40" s="74">
        <f>SUM(C38-D38)</f>
        <v>2150.7000000000116</v>
      </c>
      <c r="D40" s="75"/>
      <c r="E40" s="74">
        <f>SUM(E38-F38)</f>
        <v>-5813.4999999999891</v>
      </c>
      <c r="F40" s="75"/>
      <c r="G40" s="74">
        <f>SUM(G38-H38)</f>
        <v>-3215.4999999999836</v>
      </c>
      <c r="H40" s="75"/>
      <c r="I40" s="74">
        <f>SUM(I38-J38)</f>
        <v>0</v>
      </c>
      <c r="J40" s="75"/>
      <c r="K40" s="74">
        <f>SUM(K38-N38)</f>
        <v>40214.550000000025</v>
      </c>
      <c r="L40" s="243"/>
      <c r="M40" s="238"/>
      <c r="N40" s="75"/>
      <c r="O40" s="274"/>
      <c r="P40" s="275"/>
      <c r="Q40" s="276"/>
      <c r="R40" s="277">
        <f>SUM(Q38-R38)</f>
        <v>-7308.9999999999127</v>
      </c>
      <c r="S40" s="74">
        <f>SUM(S38-T38)</f>
        <v>33863.320000000123</v>
      </c>
      <c r="T40" s="75"/>
      <c r="U40" s="96">
        <f>SUM(U38-V38)</f>
        <v>59890.57000000024</v>
      </c>
      <c r="V40" s="75"/>
      <c r="W40" s="74">
        <f>SUM(W38-X38)</f>
        <v>0</v>
      </c>
      <c r="X40" s="75"/>
      <c r="Y40" s="111">
        <f>SUM(Y38-Z38)</f>
        <v>59890.57000000024</v>
      </c>
      <c r="Z40" s="112"/>
      <c r="AF40" s="218"/>
    </row>
    <row r="41" spans="1:34" ht="20.100000000000001" customHeight="1" thickBot="1">
      <c r="A41" s="76" t="s">
        <v>19</v>
      </c>
      <c r="B41" s="77"/>
      <c r="C41" s="95">
        <f>SUM(100/D38*C38)</f>
        <v>100.89612500000001</v>
      </c>
      <c r="D41" s="78"/>
      <c r="E41" s="95">
        <f>SUM(100/F38*E38)</f>
        <v>35.405555555555601</v>
      </c>
      <c r="F41" s="78"/>
      <c r="G41" s="95">
        <f>SUM(100/H38*G38)</f>
        <v>35.690000000000111</v>
      </c>
      <c r="H41" s="78"/>
      <c r="I41" s="95" t="e">
        <f>SUM(100/J38*I38)</f>
        <v>#DIV/0!</v>
      </c>
      <c r="J41" s="78"/>
      <c r="K41" s="95">
        <f>SUM(100/N38*K38)</f>
        <v>260.85820000000024</v>
      </c>
      <c r="L41" s="244"/>
      <c r="M41" s="239"/>
      <c r="N41" s="78"/>
      <c r="O41" s="270"/>
      <c r="P41" s="271"/>
      <c r="Q41" s="272">
        <f>SUM(100/R38*Q38)</f>
        <v>87.81833333333347</v>
      </c>
      <c r="R41" s="273"/>
      <c r="S41" s="95">
        <f>SUM(100/T38*S38)</f>
        <v>144.55700000000022</v>
      </c>
      <c r="T41" s="78"/>
      <c r="U41" s="97">
        <f>SUM(100/V38*U38)</f>
        <v>114.43146265060248</v>
      </c>
      <c r="V41" s="78"/>
      <c r="W41" s="95" t="e">
        <f>SUM(100/X38*W38)</f>
        <v>#DIV/0!</v>
      </c>
      <c r="X41" s="78"/>
      <c r="Y41" s="113">
        <f>SUM(100/Z38*Y38)</f>
        <v>114.43146265060248</v>
      </c>
      <c r="Z41" s="114"/>
      <c r="AF41" s="218"/>
    </row>
    <row r="42" spans="1:34">
      <c r="Y42" s="2"/>
      <c r="Z42" s="2"/>
      <c r="AC42" s="4"/>
      <c r="AD42" s="4"/>
      <c r="AF42" s="218"/>
    </row>
    <row r="43" spans="1:34">
      <c r="A43" s="386"/>
      <c r="B43" s="227"/>
      <c r="C43" s="505"/>
      <c r="D43" s="227"/>
      <c r="E43" s="227"/>
      <c r="F43" s="227"/>
      <c r="G43" s="354"/>
      <c r="H43" s="354"/>
      <c r="I43" s="354"/>
      <c r="J43" s="354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B43" s="218"/>
      <c r="AC43" s="4"/>
      <c r="AD43" s="4"/>
    </row>
    <row r="44" spans="1:34">
      <c r="Y44" s="2"/>
      <c r="Z44" s="2"/>
      <c r="AC44" s="4"/>
      <c r="AD44" s="4"/>
    </row>
    <row r="45" spans="1:34">
      <c r="Y45" s="2"/>
      <c r="Z45" s="2"/>
      <c r="AC45" s="4"/>
      <c r="AD45" s="4"/>
    </row>
    <row r="46" spans="1:34">
      <c r="Y46" s="2"/>
      <c r="Z46" s="2"/>
      <c r="AC46" s="4"/>
      <c r="AD46" s="4"/>
    </row>
  </sheetData>
  <customSheetViews>
    <customSheetView guid="{D93DCAB6-BAC1-4891-99B7-09940B6A5EB9}" scale="80" showPageBreaks="1" fitToPage="1" printArea="1">
      <pane ySplit="4" topLeftCell="A20" activePane="bottomLeft" state="frozen"/>
      <selection pane="bottomLeft" activeCell="M38" sqref="M38"/>
      <pageMargins left="0.59055118110236227" right="0.59055118110236227" top="1.1811023622047245" bottom="0.59055118110236227" header="0.11811023622047245" footer="0.31496062992125984"/>
      <pageSetup paperSize="9" scale="52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 topLeftCell="J1">
      <pane ySplit="4" topLeftCell="A17" activePane="bottomLeft" state="frozen"/>
      <selection pane="bottomLeft" activeCell="B36" sqref="B36"/>
      <pageMargins left="0.59055118110236227" right="0.59055118110236227" top="1.1811023622047245" bottom="0.59055118110236227" header="0.11811023622047245" footer="0.31496062992125984"/>
      <pageSetup paperSize="9" scale="52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80" showPageBreaks="1" fitToPage="1" printArea="1" topLeftCell="J1">
      <pane ySplit="4" topLeftCell="A20" activePane="bottomLeft" state="frozen"/>
      <selection pane="bottomLeft" activeCell="S40" sqref="S40"/>
      <pageMargins left="0.59055118110236227" right="0.59055118110236227" top="1.1811023622047245" bottom="0.59055118110236227" header="0.11811023622047245" footer="0.31496062992125984"/>
      <pageSetup paperSize="9" scale="52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80" showPageBreaks="1" fitToPage="1" printArea="1">
      <pane ySplit="4" topLeftCell="A17" activePane="bottomLeft" state="frozen"/>
      <selection pane="bottomLeft" activeCell="Q44" sqref="Q44"/>
      <pageMargins left="0.59055118110236227" right="0.59055118110236227" top="1.1811023622047245" bottom="0.59055118110236227" header="0.11811023622047245" footer="0.31496062992125984"/>
      <pageSetup paperSize="9" scale="52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80" fitToPage="1">
      <pane ySplit="4" topLeftCell="A25" activePane="bottomLeft" state="frozen"/>
      <selection pane="bottomLeft" activeCell="Z44" sqref="Z44"/>
      <pageMargins left="0.59055118110236227" right="0.59055118110236227" top="1.1811023622047245" bottom="0.59055118110236227" header="0.11811023622047245" footer="0.31496062992125984"/>
      <pageSetup paperSize="9" scale="52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80" showPageBreaks="1" fitToPage="1" printArea="1">
      <pane ySplit="4" topLeftCell="A17" activePane="bottomLeft" state="frozen"/>
      <selection pane="bottomLeft" activeCell="Q16" sqref="Q16"/>
      <pageMargins left="0.59055118110236227" right="0.59055118110236227" top="1.1811023622047245" bottom="0.59055118110236227" header="0.11811023622047245" footer="0.31496062992125984"/>
      <pageSetup paperSize="9" scale="52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11" activePane="bottomLeft" state="frozen"/>
      <selection pane="bottomLeft" activeCell="S31" sqref="S31"/>
      <pageMargins left="0.59055118110236227" right="0.59055118110236227" top="1.1811023622047245" bottom="0.59055118110236227" header="0.11811023622047245" footer="0.31496062992125984"/>
      <pageSetup paperSize="9" scale="57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90" showPageBreaks="1" fitToPage="1" printArea="1">
      <pane ySplit="4" topLeftCell="A5" activePane="bottomLeft" state="frozen"/>
      <selection pane="bottomLeft" activeCell="W45" sqref="W45"/>
      <pageMargins left="0.59055118110236227" right="0.59055118110236227" top="1.1811023622047245" bottom="0.59055118110236227" header="0.11811023622047245" footer="0.31496062992125984"/>
      <pageSetup paperSize="9" scale="52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showPageBreaks="1" fitToPage="1" printArea="1">
      <pane ySplit="4" topLeftCell="A17" activePane="bottomLeft" state="frozen"/>
      <selection pane="bottomLeft" activeCell="S45" sqref="S45"/>
      <pageMargins left="0.59055118110236227" right="0.59055118110236227" top="1.1811023622047245" bottom="0.59055118110236227" header="0.11811023622047245" footer="0.31496062992125984"/>
      <pageSetup paperSize="9" scale="52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80" showPageBreaks="1" fitToPage="1" printArea="1">
      <pane ySplit="4" topLeftCell="A25" activePane="bottomLeft" state="frozen"/>
      <selection pane="bottomLeft" activeCell="Z44" sqref="Z44"/>
      <pageMargins left="0.59055118110236227" right="0.59055118110236227" top="1.1811023622047245" bottom="0.59055118110236227" header="0.11811023622047245" footer="0.31496062992125984"/>
      <pageSetup paperSize="9" scale="52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 topLeftCell="D1">
      <pane ySplit="6" topLeftCell="A14" activePane="bottomLeft" state="frozen"/>
      <selection pane="bottomLeft" activeCell="M44" sqref="M44"/>
      <pageMargins left="0.59055118110236227" right="0.59055118110236227" top="1.1811023622047245" bottom="0.59055118110236227" header="0.11811023622047245" footer="0.31496062992125984"/>
      <pageSetup paperSize="9" scale="52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>
      <pane ySplit="4" topLeftCell="A25" activePane="bottomLeft" state="frozen"/>
      <selection pane="bottomLeft" activeCell="Z44" sqref="Z44"/>
      <pageMargins left="0.59055118110236227" right="0.59055118110236227" top="1.1811023622047245" bottom="0.59055118110236227" header="0.11811023622047245" footer="0.31496062992125984"/>
      <pageSetup paperSize="9" scale="52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52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47"/>
  <sheetViews>
    <sheetView zoomScale="80" zoomScaleNormal="80" workbookViewId="0">
      <pane ySplit="4" topLeftCell="A26" activePane="bottomLeft" state="frozen"/>
      <selection pane="bottomLeft" activeCell="P49" sqref="P49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4.5703125" style="2" bestFit="1" customWidth="1"/>
    <col min="4" max="4" width="14.7109375" style="2" customWidth="1"/>
    <col min="5" max="5" width="13.28515625" style="2" customWidth="1"/>
    <col min="6" max="6" width="13.7109375" style="2" customWidth="1"/>
    <col min="7" max="7" width="13.140625" style="6" customWidth="1"/>
    <col min="8" max="10" width="11.7109375" style="6" customWidth="1"/>
    <col min="11" max="11" width="13.5703125" style="2" customWidth="1"/>
    <col min="12" max="12" width="11.7109375" style="2" customWidth="1"/>
    <col min="13" max="13" width="14.140625" style="2" customWidth="1"/>
    <col min="14" max="14" width="14.42578125" style="2" customWidth="1"/>
    <col min="15" max="15" width="13.7109375" style="2" customWidth="1"/>
    <col min="16" max="16" width="14" style="2" customWidth="1"/>
    <col min="17" max="17" width="14.5703125" style="2" bestFit="1" customWidth="1"/>
    <col min="18" max="18" width="15.7109375" style="2" customWidth="1"/>
    <col min="19" max="19" width="14.140625" style="2" customWidth="1"/>
    <col min="20" max="20" width="14" style="2" customWidth="1"/>
    <col min="21" max="21" width="16.5703125" style="2" customWidth="1"/>
    <col min="22" max="22" width="15.42578125" style="2" customWidth="1"/>
    <col min="23" max="23" width="11.7109375" style="2" customWidth="1"/>
    <col min="24" max="24" width="12.28515625" style="2" customWidth="1"/>
    <col min="25" max="25" width="16.42578125" style="2" customWidth="1"/>
    <col min="26" max="26" width="14.28515625" style="2" customWidth="1"/>
    <col min="27" max="27" width="34.28515625" style="2" bestFit="1" customWidth="1"/>
    <col min="28" max="28" width="7.42578125" style="2" bestFit="1" customWidth="1"/>
    <col min="29" max="29" width="5.140625" style="4" customWidth="1"/>
    <col min="30" max="30" width="17.42578125" style="4" customWidth="1"/>
    <col min="31" max="31" width="11.42578125" style="2"/>
    <col min="32" max="32" width="34.85546875" style="2" bestFit="1" customWidth="1"/>
    <col min="33" max="16384" width="11.42578125" style="2"/>
  </cols>
  <sheetData>
    <row r="1" spans="1:32" ht="34.15" customHeight="1">
      <c r="A1" s="104" t="s">
        <v>55</v>
      </c>
      <c r="G1" s="2"/>
      <c r="H1" s="540">
        <v>45717</v>
      </c>
      <c r="I1" s="540"/>
      <c r="J1" s="540"/>
      <c r="K1" s="540"/>
      <c r="L1" s="401"/>
      <c r="M1" s="401"/>
    </row>
    <row r="2" spans="1:32" ht="21" thickBot="1">
      <c r="A2" s="105"/>
    </row>
    <row r="3" spans="1:32" s="8" customFormat="1" ht="44.25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288" t="s">
        <v>30</v>
      </c>
      <c r="P3" s="289"/>
      <c r="Q3" s="289"/>
      <c r="R3" s="290"/>
      <c r="S3" s="534" t="s">
        <v>2</v>
      </c>
      <c r="T3" s="534"/>
      <c r="U3" s="541" t="s">
        <v>29</v>
      </c>
      <c r="V3" s="542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  <c r="AF3" s="350" t="s">
        <v>74</v>
      </c>
    </row>
    <row r="4" spans="1:32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0" t="s">
        <v>69</v>
      </c>
      <c r="M4" s="234" t="s">
        <v>70</v>
      </c>
      <c r="N4" s="12" t="s">
        <v>21</v>
      </c>
      <c r="O4" s="11" t="s">
        <v>68</v>
      </c>
      <c r="P4" s="234" t="s">
        <v>69</v>
      </c>
      <c r="Q4" s="240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14" t="s">
        <v>5</v>
      </c>
    </row>
    <row r="5" spans="1:32" s="43" customFormat="1" ht="18.600000000000001" customHeight="1">
      <c r="A5" s="47">
        <v>1</v>
      </c>
      <c r="B5" s="15" t="s">
        <v>8</v>
      </c>
      <c r="C5" s="16">
        <v>15765.3</v>
      </c>
      <c r="D5" s="17">
        <v>9516.1290322580608</v>
      </c>
      <c r="E5" s="16">
        <v>0</v>
      </c>
      <c r="F5" s="18">
        <v>483.87096774193498</v>
      </c>
      <c r="G5" s="19">
        <v>0</v>
      </c>
      <c r="H5" s="18">
        <v>258.06451612903197</v>
      </c>
      <c r="I5" s="19">
        <v>0</v>
      </c>
      <c r="J5" s="18"/>
      <c r="K5" s="16">
        <v>200</v>
      </c>
      <c r="L5" s="19"/>
      <c r="M5" s="235">
        <f t="shared" ref="M5:M6" si="0">K5+L5</f>
        <v>200</v>
      </c>
      <c r="N5" s="85">
        <v>2670.9677419354798</v>
      </c>
      <c r="O5" s="20">
        <v>0</v>
      </c>
      <c r="P5" s="247">
        <v>1095</v>
      </c>
      <c r="Q5" s="223">
        <f t="shared" ref="Q5:Q6" si="1">SUM(O5:P5)</f>
        <v>1095</v>
      </c>
      <c r="R5" s="214">
        <v>3225.8064516129002</v>
      </c>
      <c r="S5" s="123">
        <v>2561.3200000000002</v>
      </c>
      <c r="T5" s="17">
        <v>4812.9032258064499</v>
      </c>
      <c r="U5" s="91">
        <f>SUM(C5+E5+G5+I5+K5+Q5+S5)</f>
        <v>19621.62</v>
      </c>
      <c r="V5" s="89">
        <f>SUM(D5+F5+H5+J5+N5+R5+T5)</f>
        <v>20967.741935483857</v>
      </c>
      <c r="W5" s="16">
        <v>0</v>
      </c>
      <c r="X5" s="17"/>
      <c r="Y5" s="109">
        <f t="shared" ref="Y5:Z6" si="2">SUM(U5+W5)</f>
        <v>19621.62</v>
      </c>
      <c r="Z5" s="110">
        <f t="shared" si="2"/>
        <v>20967.741935483857</v>
      </c>
      <c r="AA5" s="45" t="s">
        <v>57</v>
      </c>
      <c r="AB5" s="46">
        <v>4</v>
      </c>
      <c r="AC5" s="21" t="s">
        <v>7</v>
      </c>
      <c r="AD5" s="22"/>
      <c r="AE5" s="2"/>
      <c r="AF5" s="218">
        <f t="shared" ref="AF5:AF38" si="3">C5+E5+G5+K5+O5+W5</f>
        <v>15965.3</v>
      </c>
    </row>
    <row r="6" spans="1:32" ht="18.600000000000001" customHeight="1">
      <c r="A6" s="47">
        <f>SUM(A5+1)</f>
        <v>2</v>
      </c>
      <c r="B6" s="15" t="s">
        <v>9</v>
      </c>
      <c r="C6" s="16">
        <v>12145.4</v>
      </c>
      <c r="D6" s="17">
        <v>9516.1290322580608</v>
      </c>
      <c r="E6" s="16">
        <v>299.10000000000002</v>
      </c>
      <c r="F6" s="18">
        <v>483.87096774193498</v>
      </c>
      <c r="G6" s="19">
        <v>308.7</v>
      </c>
      <c r="H6" s="18">
        <v>258.06451612903197</v>
      </c>
      <c r="I6" s="19">
        <v>0</v>
      </c>
      <c r="J6" s="18"/>
      <c r="K6" s="16">
        <v>0</v>
      </c>
      <c r="L6" s="19"/>
      <c r="M6" s="235">
        <f t="shared" si="0"/>
        <v>0</v>
      </c>
      <c r="N6" s="85">
        <v>2670.9677419354798</v>
      </c>
      <c r="O6" s="16">
        <v>0</v>
      </c>
      <c r="P6" s="247">
        <v>0</v>
      </c>
      <c r="Q6" s="223">
        <f t="shared" si="1"/>
        <v>0</v>
      </c>
      <c r="R6" s="214">
        <v>3225.8064516129002</v>
      </c>
      <c r="S6" s="16">
        <v>1457.96</v>
      </c>
      <c r="T6" s="17">
        <v>4812.9032258064499</v>
      </c>
      <c r="U6" s="91">
        <f>SUM(C6+E6+G6+I6+K6+Q6+S6)</f>
        <v>14211.16</v>
      </c>
      <c r="V6" s="89">
        <f>SUM(D6+F6+H6+J6+N6+R6+T6)</f>
        <v>20967.741935483857</v>
      </c>
      <c r="W6" s="16">
        <v>0</v>
      </c>
      <c r="X6" s="17"/>
      <c r="Y6" s="109">
        <f t="shared" si="2"/>
        <v>14211.16</v>
      </c>
      <c r="Z6" s="110">
        <f t="shared" si="2"/>
        <v>20967.741935483857</v>
      </c>
      <c r="AA6" s="45">
        <v>0</v>
      </c>
      <c r="AB6" s="46">
        <v>5</v>
      </c>
      <c r="AC6" s="21" t="s">
        <v>7</v>
      </c>
      <c r="AD6" s="22"/>
      <c r="AF6" s="218">
        <f t="shared" si="3"/>
        <v>12753.2</v>
      </c>
    </row>
    <row r="7" spans="1:32" ht="18.600000000000001" customHeight="1">
      <c r="A7" s="33" t="s">
        <v>10</v>
      </c>
      <c r="B7" s="34">
        <v>9</v>
      </c>
      <c r="C7" s="35">
        <f t="shared" ref="C7:Z7" si="4">SUM(C5:C6)</f>
        <v>27910.699999999997</v>
      </c>
      <c r="D7" s="36">
        <f t="shared" si="4"/>
        <v>19032.258064516122</v>
      </c>
      <c r="E7" s="35">
        <f t="shared" si="4"/>
        <v>299.10000000000002</v>
      </c>
      <c r="F7" s="37">
        <f t="shared" si="4"/>
        <v>967.74193548386995</v>
      </c>
      <c r="G7" s="38">
        <f t="shared" si="4"/>
        <v>308.7</v>
      </c>
      <c r="H7" s="37">
        <f t="shared" si="4"/>
        <v>516.12903225806394</v>
      </c>
      <c r="I7" s="38">
        <f t="shared" si="4"/>
        <v>0</v>
      </c>
      <c r="J7" s="37">
        <f t="shared" si="4"/>
        <v>0</v>
      </c>
      <c r="K7" s="35">
        <f t="shared" si="4"/>
        <v>200</v>
      </c>
      <c r="L7" s="82">
        <f t="shared" si="4"/>
        <v>0</v>
      </c>
      <c r="M7" s="35">
        <f t="shared" si="4"/>
        <v>200</v>
      </c>
      <c r="N7" s="36">
        <f t="shared" si="4"/>
        <v>5341.9354838709596</v>
      </c>
      <c r="O7" s="35">
        <f t="shared" si="4"/>
        <v>0</v>
      </c>
      <c r="P7" s="82">
        <f t="shared" si="4"/>
        <v>1095</v>
      </c>
      <c r="Q7" s="38">
        <f t="shared" si="4"/>
        <v>1095</v>
      </c>
      <c r="R7" s="82">
        <f t="shared" si="4"/>
        <v>6451.6129032258004</v>
      </c>
      <c r="S7" s="35">
        <f t="shared" si="4"/>
        <v>4019.28</v>
      </c>
      <c r="T7" s="36">
        <f t="shared" si="4"/>
        <v>9625.8064516128998</v>
      </c>
      <c r="U7" s="35">
        <f t="shared" si="4"/>
        <v>33832.78</v>
      </c>
      <c r="V7" s="36">
        <f t="shared" si="4"/>
        <v>41935.483870967713</v>
      </c>
      <c r="W7" s="35">
        <f t="shared" si="4"/>
        <v>0</v>
      </c>
      <c r="X7" s="36">
        <f t="shared" si="4"/>
        <v>0</v>
      </c>
      <c r="Y7" s="35">
        <f t="shared" si="4"/>
        <v>33832.78</v>
      </c>
      <c r="Z7" s="36">
        <f t="shared" si="4"/>
        <v>41935.483870967713</v>
      </c>
      <c r="AA7" s="39" t="s">
        <v>11</v>
      </c>
      <c r="AB7" s="40">
        <f>SUM(AB5:AB6)/7</f>
        <v>1.2857142857142858</v>
      </c>
      <c r="AC7" s="41" t="s">
        <v>7</v>
      </c>
      <c r="AD7" s="42"/>
      <c r="AF7" s="218"/>
    </row>
    <row r="8" spans="1:32" ht="18.600000000000001" customHeight="1">
      <c r="A8" s="23">
        <f>SUM(A6+1)</f>
        <v>3</v>
      </c>
      <c r="B8" s="24" t="s">
        <v>12</v>
      </c>
      <c r="C8" s="412">
        <v>7034.5</v>
      </c>
      <c r="D8" s="26">
        <v>9516.1290322580608</v>
      </c>
      <c r="E8" s="412">
        <v>1013.4</v>
      </c>
      <c r="F8" s="27">
        <v>483.87096774193498</v>
      </c>
      <c r="G8" s="28">
        <v>531.70000000000005</v>
      </c>
      <c r="H8" s="27">
        <v>258.06451612903197</v>
      </c>
      <c r="I8" s="28">
        <v>0</v>
      </c>
      <c r="J8" s="27"/>
      <c r="K8" s="25">
        <v>0</v>
      </c>
      <c r="L8" s="28"/>
      <c r="M8" s="236">
        <f t="shared" ref="M8:M14" si="5">K8+L8</f>
        <v>0</v>
      </c>
      <c r="N8" s="86">
        <v>2670.9677419354798</v>
      </c>
      <c r="O8" s="25">
        <v>1950.6</v>
      </c>
      <c r="P8" s="236">
        <v>755</v>
      </c>
      <c r="Q8" s="28">
        <f>SUM(O8:P8)</f>
        <v>2705.6</v>
      </c>
      <c r="R8" s="26">
        <v>3225.8064516129002</v>
      </c>
      <c r="S8" s="25">
        <v>3994.7</v>
      </c>
      <c r="T8" s="26">
        <v>4812.9032258064499</v>
      </c>
      <c r="U8" s="182">
        <f t="shared" ref="U8:U14" si="6">SUM(C8+E8+G8+I8+K8+Q8+S8)</f>
        <v>15279.900000000001</v>
      </c>
      <c r="V8" s="90">
        <f t="shared" ref="V8:V14" si="7">SUM(D8+F8+H8+J8+N8+R8+T8)</f>
        <v>20967.741935483857</v>
      </c>
      <c r="W8" s="25">
        <v>0</v>
      </c>
      <c r="X8" s="26"/>
      <c r="Y8" s="92">
        <f t="shared" ref="Y8:Z14" si="8">SUM(U8+W8)</f>
        <v>15279.900000000001</v>
      </c>
      <c r="Z8" s="231">
        <f t="shared" si="8"/>
        <v>20967.741935483857</v>
      </c>
      <c r="AA8" s="29" t="s">
        <v>58</v>
      </c>
      <c r="AB8" s="30">
        <v>10</v>
      </c>
      <c r="AC8" s="31" t="s">
        <v>7</v>
      </c>
      <c r="AD8" s="32" t="s">
        <v>110</v>
      </c>
      <c r="AF8" s="218">
        <f t="shared" si="3"/>
        <v>10530.2</v>
      </c>
    </row>
    <row r="9" spans="1:32" ht="18.600000000000001" customHeight="1">
      <c r="A9" s="23">
        <f t="shared" ref="A9:A14" si="9">SUM(A8+1)</f>
        <v>4</v>
      </c>
      <c r="B9" s="24" t="s">
        <v>13</v>
      </c>
      <c r="C9" s="25">
        <v>9266.2999999999993</v>
      </c>
      <c r="D9" s="26">
        <v>9516.1290322580608</v>
      </c>
      <c r="E9" s="25">
        <v>1557.3</v>
      </c>
      <c r="F9" s="27">
        <v>483.87096774193498</v>
      </c>
      <c r="G9" s="28">
        <v>448.1</v>
      </c>
      <c r="H9" s="27">
        <v>258.06451612903197</v>
      </c>
      <c r="I9" s="28">
        <v>0</v>
      </c>
      <c r="J9" s="27"/>
      <c r="K9" s="25">
        <v>0</v>
      </c>
      <c r="L9" s="28"/>
      <c r="M9" s="236">
        <f t="shared" si="5"/>
        <v>0</v>
      </c>
      <c r="N9" s="86">
        <v>2670.9677419354798</v>
      </c>
      <c r="O9" s="25">
        <v>2106.1</v>
      </c>
      <c r="P9" s="236">
        <v>5718.8</v>
      </c>
      <c r="Q9" s="28">
        <f t="shared" ref="Q9:Q14" si="10">SUM(O9:P9)</f>
        <v>7824.9</v>
      </c>
      <c r="R9" s="26">
        <v>3225.8064516129002</v>
      </c>
      <c r="S9" s="25">
        <v>6085.45</v>
      </c>
      <c r="T9" s="26">
        <v>4812.9032258064499</v>
      </c>
      <c r="U9" s="182">
        <f t="shared" si="6"/>
        <v>25182.05</v>
      </c>
      <c r="V9" s="90">
        <f t="shared" si="7"/>
        <v>20967.741935483857</v>
      </c>
      <c r="W9" s="25">
        <v>0</v>
      </c>
      <c r="X9" s="26"/>
      <c r="Y9" s="92">
        <f t="shared" si="8"/>
        <v>25182.05</v>
      </c>
      <c r="Z9" s="231">
        <f t="shared" si="8"/>
        <v>20967.741935483857</v>
      </c>
      <c r="AA9" s="29" t="s">
        <v>58</v>
      </c>
      <c r="AB9" s="30">
        <v>11</v>
      </c>
      <c r="AC9" s="31" t="s">
        <v>7</v>
      </c>
      <c r="AD9" s="32" t="s">
        <v>111</v>
      </c>
      <c r="AF9" s="218">
        <f t="shared" si="3"/>
        <v>13377.8</v>
      </c>
    </row>
    <row r="10" spans="1:32" ht="18.600000000000001" customHeight="1">
      <c r="A10" s="23">
        <f t="shared" si="9"/>
        <v>5</v>
      </c>
      <c r="B10" s="24" t="s">
        <v>14</v>
      </c>
      <c r="C10" s="25">
        <v>10047.9</v>
      </c>
      <c r="D10" s="26">
        <v>9516.1290322580608</v>
      </c>
      <c r="E10" s="25">
        <v>2459.8000000000002</v>
      </c>
      <c r="F10" s="27">
        <v>483.87096774193498</v>
      </c>
      <c r="G10" s="28">
        <v>549.1</v>
      </c>
      <c r="H10" s="27">
        <v>258.06451612903197</v>
      </c>
      <c r="I10" s="28">
        <v>0</v>
      </c>
      <c r="J10" s="27"/>
      <c r="K10" s="25">
        <v>1400</v>
      </c>
      <c r="L10" s="28"/>
      <c r="M10" s="236">
        <f t="shared" si="5"/>
        <v>1400</v>
      </c>
      <c r="N10" s="86">
        <v>2670.9677419354798</v>
      </c>
      <c r="O10" s="25">
        <v>1841.8</v>
      </c>
      <c r="P10" s="236">
        <v>4254.5</v>
      </c>
      <c r="Q10" s="28">
        <f t="shared" si="10"/>
        <v>6096.3</v>
      </c>
      <c r="R10" s="26">
        <v>3225.8064516129002</v>
      </c>
      <c r="S10" s="25">
        <v>4171.7</v>
      </c>
      <c r="T10" s="26">
        <v>4812.9032258064499</v>
      </c>
      <c r="U10" s="182">
        <f t="shared" si="6"/>
        <v>24724.800000000003</v>
      </c>
      <c r="V10" s="90">
        <f t="shared" si="7"/>
        <v>20967.741935483857</v>
      </c>
      <c r="W10" s="25">
        <v>0</v>
      </c>
      <c r="X10" s="26"/>
      <c r="Y10" s="92">
        <f t="shared" si="8"/>
        <v>24724.800000000003</v>
      </c>
      <c r="Z10" s="231">
        <f t="shared" si="8"/>
        <v>20967.741935483857</v>
      </c>
      <c r="AA10" s="29" t="s">
        <v>58</v>
      </c>
      <c r="AB10" s="30">
        <v>13</v>
      </c>
      <c r="AC10" s="31" t="s">
        <v>7</v>
      </c>
      <c r="AD10" s="32" t="s">
        <v>112</v>
      </c>
      <c r="AF10" s="218">
        <f t="shared" si="3"/>
        <v>16298.6</v>
      </c>
    </row>
    <row r="11" spans="1:32" s="43" customFormat="1" ht="18.600000000000001" customHeight="1">
      <c r="A11" s="47">
        <f t="shared" si="9"/>
        <v>6</v>
      </c>
      <c r="B11" s="15" t="s">
        <v>15</v>
      </c>
      <c r="C11" s="16">
        <v>8079.1</v>
      </c>
      <c r="D11" s="17">
        <v>9516.1290322580608</v>
      </c>
      <c r="E11" s="16">
        <v>2717.2</v>
      </c>
      <c r="F11" s="18">
        <v>483.87096774193498</v>
      </c>
      <c r="G11" s="19">
        <v>871.8</v>
      </c>
      <c r="H11" s="18">
        <v>258.06451612903197</v>
      </c>
      <c r="I11" s="19">
        <v>0</v>
      </c>
      <c r="J11" s="18"/>
      <c r="K11" s="16">
        <v>820</v>
      </c>
      <c r="L11" s="19"/>
      <c r="M11" s="235">
        <f t="shared" si="5"/>
        <v>820</v>
      </c>
      <c r="N11" s="85">
        <v>2670.9677419354798</v>
      </c>
      <c r="O11" s="20">
        <v>1529.8</v>
      </c>
      <c r="P11" s="235">
        <v>8220.5</v>
      </c>
      <c r="Q11" s="19">
        <f t="shared" si="10"/>
        <v>9750.2999999999993</v>
      </c>
      <c r="R11" s="214">
        <v>3225.8064516129002</v>
      </c>
      <c r="S11" s="16">
        <v>3802.65</v>
      </c>
      <c r="T11" s="17">
        <v>4812.9032258064499</v>
      </c>
      <c r="U11" s="91">
        <f t="shared" si="6"/>
        <v>26041.05</v>
      </c>
      <c r="V11" s="89">
        <f t="shared" si="7"/>
        <v>20967.741935483857</v>
      </c>
      <c r="W11" s="16">
        <v>0</v>
      </c>
      <c r="X11" s="17"/>
      <c r="Y11" s="109">
        <f t="shared" si="8"/>
        <v>26041.05</v>
      </c>
      <c r="Z11" s="110">
        <f t="shared" si="8"/>
        <v>20967.741935483857</v>
      </c>
      <c r="AA11" s="45" t="s">
        <v>58</v>
      </c>
      <c r="AB11" s="46">
        <v>13</v>
      </c>
      <c r="AC11" s="21" t="s">
        <v>7</v>
      </c>
      <c r="AD11" s="22"/>
      <c r="AE11" s="2"/>
      <c r="AF11" s="218">
        <f>C11+E11+G11+K11+O11+W11</f>
        <v>14017.899999999998</v>
      </c>
    </row>
    <row r="12" spans="1:32" ht="18.600000000000001" customHeight="1">
      <c r="A12" s="47">
        <f t="shared" si="9"/>
        <v>7</v>
      </c>
      <c r="B12" s="15" t="s">
        <v>6</v>
      </c>
      <c r="C12" s="16">
        <v>14695</v>
      </c>
      <c r="D12" s="17">
        <v>9516.1290322580608</v>
      </c>
      <c r="E12" s="16">
        <v>4385.8</v>
      </c>
      <c r="F12" s="18">
        <v>483.87096774193498</v>
      </c>
      <c r="G12" s="19">
        <v>632.29999999999995</v>
      </c>
      <c r="H12" s="18">
        <v>258.06451612903197</v>
      </c>
      <c r="I12" s="19">
        <v>0</v>
      </c>
      <c r="J12" s="18"/>
      <c r="K12" s="16">
        <v>908.6</v>
      </c>
      <c r="L12" s="19"/>
      <c r="M12" s="235">
        <f t="shared" si="5"/>
        <v>908.6</v>
      </c>
      <c r="N12" s="85">
        <v>2670.9677419354798</v>
      </c>
      <c r="O12" s="16">
        <v>383</v>
      </c>
      <c r="P12" s="235">
        <v>4692</v>
      </c>
      <c r="Q12" s="19">
        <f t="shared" si="10"/>
        <v>5075</v>
      </c>
      <c r="R12" s="17">
        <v>3225.8064516129002</v>
      </c>
      <c r="S12" s="16">
        <v>5639.6</v>
      </c>
      <c r="T12" s="17">
        <v>4812.9032258064499</v>
      </c>
      <c r="U12" s="91">
        <f t="shared" si="6"/>
        <v>31336.299999999996</v>
      </c>
      <c r="V12" s="89">
        <f t="shared" si="7"/>
        <v>20967.741935483857</v>
      </c>
      <c r="W12" s="16">
        <v>0</v>
      </c>
      <c r="X12" s="17"/>
      <c r="Y12" s="109">
        <f t="shared" si="8"/>
        <v>31336.299999999996</v>
      </c>
      <c r="Z12" s="110">
        <f t="shared" si="8"/>
        <v>20967.741935483857</v>
      </c>
      <c r="AA12" s="45" t="s">
        <v>58</v>
      </c>
      <c r="AB12" s="46">
        <v>15</v>
      </c>
      <c r="AC12" s="21" t="s">
        <v>7</v>
      </c>
      <c r="AD12" s="22"/>
      <c r="AF12" s="218">
        <f t="shared" si="3"/>
        <v>21004.699999999997</v>
      </c>
    </row>
    <row r="13" spans="1:32" ht="18.600000000000001" customHeight="1">
      <c r="A13" s="23">
        <f t="shared" si="9"/>
        <v>8</v>
      </c>
      <c r="B13" s="24" t="s">
        <v>8</v>
      </c>
      <c r="C13" s="25">
        <v>15635.8</v>
      </c>
      <c r="D13" s="26">
        <v>9516.1290322580608</v>
      </c>
      <c r="E13" s="25">
        <v>10155.799999999999</v>
      </c>
      <c r="F13" s="27">
        <v>483.87096774193498</v>
      </c>
      <c r="G13" s="28">
        <v>1444.3</v>
      </c>
      <c r="H13" s="27">
        <v>258.06451612903197</v>
      </c>
      <c r="I13" s="28">
        <v>0</v>
      </c>
      <c r="J13" s="27"/>
      <c r="K13" s="25">
        <v>6563.8</v>
      </c>
      <c r="L13" s="28"/>
      <c r="M13" s="236">
        <f t="shared" si="5"/>
        <v>6563.8</v>
      </c>
      <c r="N13" s="86">
        <v>2670.9677419354798</v>
      </c>
      <c r="O13" s="25">
        <v>0</v>
      </c>
      <c r="P13" s="236">
        <v>1521</v>
      </c>
      <c r="Q13" s="28">
        <f t="shared" si="10"/>
        <v>1521</v>
      </c>
      <c r="R13" s="26">
        <v>3225.8064516129002</v>
      </c>
      <c r="S13" s="25">
        <v>5520.29</v>
      </c>
      <c r="T13" s="26">
        <v>4812.9032258064499</v>
      </c>
      <c r="U13" s="182">
        <f t="shared" si="6"/>
        <v>40840.99</v>
      </c>
      <c r="V13" s="90">
        <f t="shared" si="7"/>
        <v>20967.741935483857</v>
      </c>
      <c r="W13" s="25">
        <v>0</v>
      </c>
      <c r="X13" s="26"/>
      <c r="Y13" s="92">
        <f t="shared" si="8"/>
        <v>40840.99</v>
      </c>
      <c r="Z13" s="94">
        <f t="shared" si="8"/>
        <v>20967.741935483857</v>
      </c>
      <c r="AA13" s="29" t="s">
        <v>58</v>
      </c>
      <c r="AB13" s="30">
        <v>16</v>
      </c>
      <c r="AC13" s="31" t="s">
        <v>7</v>
      </c>
      <c r="AD13" s="32"/>
      <c r="AF13" s="218">
        <f>C13+E13+G13+K13+O13+W13</f>
        <v>33799.699999999997</v>
      </c>
    </row>
    <row r="14" spans="1:32" ht="18.600000000000001" customHeight="1">
      <c r="A14" s="23">
        <f t="shared" si="9"/>
        <v>9</v>
      </c>
      <c r="B14" s="24" t="s">
        <v>9</v>
      </c>
      <c r="C14" s="25">
        <v>15005.6</v>
      </c>
      <c r="D14" s="26">
        <v>9516.1290322580608</v>
      </c>
      <c r="E14" s="25">
        <v>6343.7</v>
      </c>
      <c r="F14" s="27">
        <v>483.87096774193498</v>
      </c>
      <c r="G14" s="28">
        <v>1110.0999999999999</v>
      </c>
      <c r="H14" s="27">
        <v>258.06451612903197</v>
      </c>
      <c r="I14" s="28">
        <v>0</v>
      </c>
      <c r="J14" s="27"/>
      <c r="K14" s="25">
        <v>3911.4</v>
      </c>
      <c r="L14" s="28"/>
      <c r="M14" s="236">
        <f t="shared" si="5"/>
        <v>3911.4</v>
      </c>
      <c r="N14" s="86">
        <v>2670.9677419354798</v>
      </c>
      <c r="O14" s="25">
        <v>0</v>
      </c>
      <c r="P14" s="236">
        <v>0</v>
      </c>
      <c r="Q14" s="28">
        <f t="shared" si="10"/>
        <v>0</v>
      </c>
      <c r="R14" s="26">
        <v>3225.8064516129002</v>
      </c>
      <c r="S14" s="25">
        <v>3404.8</v>
      </c>
      <c r="T14" s="26">
        <v>4812.9032258064499</v>
      </c>
      <c r="U14" s="182">
        <f t="shared" si="6"/>
        <v>29775.599999999999</v>
      </c>
      <c r="V14" s="90">
        <f t="shared" si="7"/>
        <v>20967.741935483857</v>
      </c>
      <c r="W14" s="25">
        <v>0</v>
      </c>
      <c r="X14" s="26"/>
      <c r="Y14" s="92">
        <f t="shared" si="8"/>
        <v>29775.599999999999</v>
      </c>
      <c r="Z14" s="94">
        <f t="shared" si="8"/>
        <v>20967.741935483857</v>
      </c>
      <c r="AA14" s="29" t="s">
        <v>58</v>
      </c>
      <c r="AB14" s="30">
        <v>15</v>
      </c>
      <c r="AC14" s="31" t="s">
        <v>7</v>
      </c>
      <c r="AD14" s="32"/>
      <c r="AF14" s="218">
        <f t="shared" si="3"/>
        <v>26370.799999999999</v>
      </c>
    </row>
    <row r="15" spans="1:32" ht="18.600000000000001" customHeight="1">
      <c r="A15" s="33" t="s">
        <v>10</v>
      </c>
      <c r="B15" s="34">
        <f>SUM(B7+1)</f>
        <v>10</v>
      </c>
      <c r="C15" s="35">
        <f t="shared" ref="C15:Y15" si="11">SUM(C8:C14)</f>
        <v>79764.2</v>
      </c>
      <c r="D15" s="36">
        <f t="shared" si="11"/>
        <v>66612.903225806425</v>
      </c>
      <c r="E15" s="35">
        <f t="shared" si="11"/>
        <v>28633</v>
      </c>
      <c r="F15" s="37">
        <f t="shared" si="11"/>
        <v>3387.0967741935451</v>
      </c>
      <c r="G15" s="38">
        <f t="shared" si="11"/>
        <v>5587.4</v>
      </c>
      <c r="H15" s="37">
        <f>SUM(H8:H14)</f>
        <v>1806.4516129032238</v>
      </c>
      <c r="I15" s="38">
        <f>SUM(I8:I14)</f>
        <v>0</v>
      </c>
      <c r="J15" s="37">
        <f>SUM(J8:J14)</f>
        <v>0</v>
      </c>
      <c r="K15" s="35">
        <f>SUM(K8:K14)</f>
        <v>13603.8</v>
      </c>
      <c r="L15" s="38">
        <f t="shared" ref="L15:M15" si="12">SUM(L8:L14)</f>
        <v>0</v>
      </c>
      <c r="M15" s="82">
        <f t="shared" si="12"/>
        <v>13603.8</v>
      </c>
      <c r="N15" s="36">
        <f t="shared" si="11"/>
        <v>18696.774193548357</v>
      </c>
      <c r="O15" s="35">
        <f>SUM(O8:O14)</f>
        <v>7811.3</v>
      </c>
      <c r="P15" s="38">
        <f>SUM(P8:P14)</f>
        <v>25161.8</v>
      </c>
      <c r="Q15" s="38">
        <f>SUM(Q8:Q14)</f>
        <v>32973.1</v>
      </c>
      <c r="R15" s="82">
        <f>SUM(R8:R14)</f>
        <v>22580.645161290304</v>
      </c>
      <c r="S15" s="35">
        <f>SUM(S8:S14)</f>
        <v>32619.19</v>
      </c>
      <c r="T15" s="36">
        <f t="shared" si="11"/>
        <v>33690.322580645152</v>
      </c>
      <c r="U15" s="35">
        <f t="shared" si="11"/>
        <v>193180.69</v>
      </c>
      <c r="V15" s="36">
        <f>SUM(V8:V14)</f>
        <v>146774.19354838697</v>
      </c>
      <c r="W15" s="35">
        <f>SUM(W8:W14)</f>
        <v>0</v>
      </c>
      <c r="X15" s="36">
        <f>SUM(X8:X14)</f>
        <v>0</v>
      </c>
      <c r="Y15" s="35">
        <f t="shared" si="11"/>
        <v>193180.69</v>
      </c>
      <c r="Z15" s="36">
        <f>SUM(Z8:Z14)</f>
        <v>146774.19354838697</v>
      </c>
      <c r="AA15" s="39" t="s">
        <v>11</v>
      </c>
      <c r="AB15" s="40">
        <f>SUM(AB8:AB14)/7</f>
        <v>13.285714285714286</v>
      </c>
      <c r="AC15" s="41" t="s">
        <v>7</v>
      </c>
      <c r="AD15" s="42"/>
      <c r="AF15" s="218"/>
    </row>
    <row r="16" spans="1:32" ht="18.600000000000001" customHeight="1">
      <c r="A16" s="44">
        <f>SUM(A14+1)</f>
        <v>10</v>
      </c>
      <c r="B16" s="15" t="s">
        <v>12</v>
      </c>
      <c r="C16" s="16">
        <v>5933.7</v>
      </c>
      <c r="D16" s="17">
        <v>9516.1290322580608</v>
      </c>
      <c r="E16" s="16">
        <v>71.7</v>
      </c>
      <c r="F16" s="18">
        <v>483.87096774193498</v>
      </c>
      <c r="G16" s="19">
        <v>197.5</v>
      </c>
      <c r="H16" s="18">
        <v>258.06451612903197</v>
      </c>
      <c r="I16" s="19">
        <v>0</v>
      </c>
      <c r="J16" s="18"/>
      <c r="K16" s="16">
        <v>1362.8</v>
      </c>
      <c r="L16" s="19"/>
      <c r="M16" s="235">
        <f t="shared" ref="M16:M22" si="13">K16+L16</f>
        <v>1362.8</v>
      </c>
      <c r="N16" s="85">
        <v>2670.9677419354798</v>
      </c>
      <c r="O16" s="16">
        <v>743.8</v>
      </c>
      <c r="P16" s="247">
        <v>2792</v>
      </c>
      <c r="Q16" s="19">
        <f>SUM(O16:P16)</f>
        <v>3535.8</v>
      </c>
      <c r="R16" s="17">
        <v>3225.8064516129002</v>
      </c>
      <c r="S16" s="16">
        <v>5883.8</v>
      </c>
      <c r="T16" s="17">
        <v>4812.9032258064499</v>
      </c>
      <c r="U16" s="91">
        <f t="shared" ref="U16:U22" si="14">SUM(C16+E16+G16+I16+K16+Q16+S16)</f>
        <v>16985.3</v>
      </c>
      <c r="V16" s="89">
        <f t="shared" ref="V16:V22" si="15">SUM(D16+F16+H16+J16+N16+R16+T16)</f>
        <v>20967.741935483857</v>
      </c>
      <c r="W16" s="16">
        <v>0</v>
      </c>
      <c r="X16" s="17"/>
      <c r="Y16" s="109">
        <f t="shared" ref="Y16:Z22" si="16">SUM(U16+W16)</f>
        <v>16985.3</v>
      </c>
      <c r="Z16" s="110">
        <f t="shared" si="16"/>
        <v>20967.741935483857</v>
      </c>
      <c r="AA16" s="50" t="s">
        <v>125</v>
      </c>
      <c r="AB16" s="51">
        <v>11</v>
      </c>
      <c r="AC16" s="21" t="s">
        <v>7</v>
      </c>
      <c r="AD16" s="22"/>
      <c r="AF16" s="218">
        <f t="shared" si="3"/>
        <v>8309.5</v>
      </c>
    </row>
    <row r="17" spans="1:32" ht="18.600000000000001" customHeight="1">
      <c r="A17" s="47">
        <f t="shared" ref="A17:A22" si="17">SUM(A16+1)</f>
        <v>11</v>
      </c>
      <c r="B17" s="15" t="s">
        <v>13</v>
      </c>
      <c r="C17" s="16">
        <v>4132.7</v>
      </c>
      <c r="D17" s="17">
        <v>9516.1290322580608</v>
      </c>
      <c r="E17" s="16">
        <v>299.10000000000002</v>
      </c>
      <c r="F17" s="18">
        <v>483.87096774193498</v>
      </c>
      <c r="G17" s="19">
        <v>159.9</v>
      </c>
      <c r="H17" s="18">
        <v>258.06451612903197</v>
      </c>
      <c r="I17" s="19">
        <v>0</v>
      </c>
      <c r="J17" s="18"/>
      <c r="K17" s="16">
        <v>0</v>
      </c>
      <c r="L17" s="19"/>
      <c r="M17" s="235">
        <f t="shared" si="13"/>
        <v>0</v>
      </c>
      <c r="N17" s="85">
        <v>2670.9677419354798</v>
      </c>
      <c r="O17" s="20">
        <v>788.6</v>
      </c>
      <c r="P17" s="247">
        <v>11353</v>
      </c>
      <c r="Q17" s="19">
        <f t="shared" ref="Q17:Q22" si="18">SUM(O17:P17)</f>
        <v>12141.6</v>
      </c>
      <c r="R17" s="214">
        <v>3225.8064516129002</v>
      </c>
      <c r="S17" s="123">
        <v>7690.55</v>
      </c>
      <c r="T17" s="17">
        <v>4812.9032258064499</v>
      </c>
      <c r="U17" s="91">
        <f t="shared" si="14"/>
        <v>24423.85</v>
      </c>
      <c r="V17" s="89">
        <f t="shared" si="15"/>
        <v>20967.741935483857</v>
      </c>
      <c r="W17" s="16">
        <v>0</v>
      </c>
      <c r="X17" s="17"/>
      <c r="Y17" s="109">
        <f t="shared" si="16"/>
        <v>24423.85</v>
      </c>
      <c r="Z17" s="110">
        <f t="shared" si="16"/>
        <v>20967.741935483857</v>
      </c>
      <c r="AA17" s="45" t="s">
        <v>62</v>
      </c>
      <c r="AB17" s="46">
        <v>12</v>
      </c>
      <c r="AC17" s="21" t="s">
        <v>7</v>
      </c>
      <c r="AD17" s="22"/>
      <c r="AF17" s="218">
        <f t="shared" si="3"/>
        <v>5380.3</v>
      </c>
    </row>
    <row r="18" spans="1:32" ht="18.600000000000001" customHeight="1">
      <c r="A18" s="47">
        <f t="shared" si="17"/>
        <v>12</v>
      </c>
      <c r="B18" s="15" t="s">
        <v>14</v>
      </c>
      <c r="C18" s="16">
        <v>5647.5</v>
      </c>
      <c r="D18" s="17">
        <v>9516.1290322580608</v>
      </c>
      <c r="E18" s="16">
        <v>0</v>
      </c>
      <c r="F18" s="18">
        <v>483.87096774193498</v>
      </c>
      <c r="G18" s="19">
        <v>14.6</v>
      </c>
      <c r="H18" s="18">
        <v>258.06451612903197</v>
      </c>
      <c r="I18" s="19">
        <v>0</v>
      </c>
      <c r="J18" s="18"/>
      <c r="K18" s="16">
        <v>3884.5</v>
      </c>
      <c r="L18" s="19"/>
      <c r="M18" s="235">
        <f t="shared" si="13"/>
        <v>3884.5</v>
      </c>
      <c r="N18" s="85">
        <v>2670.9677419354798</v>
      </c>
      <c r="O18" s="20">
        <v>1011.6</v>
      </c>
      <c r="P18" s="247">
        <v>7139</v>
      </c>
      <c r="Q18" s="19">
        <f t="shared" si="18"/>
        <v>8150.6</v>
      </c>
      <c r="R18" s="214">
        <v>3225.8064516129002</v>
      </c>
      <c r="S18" s="16">
        <v>3552.85</v>
      </c>
      <c r="T18" s="17">
        <v>4812.9032258064499</v>
      </c>
      <c r="U18" s="91">
        <f t="shared" si="14"/>
        <v>21250.05</v>
      </c>
      <c r="V18" s="89">
        <f t="shared" si="15"/>
        <v>20967.741935483857</v>
      </c>
      <c r="W18" s="16">
        <v>0</v>
      </c>
      <c r="X18" s="17"/>
      <c r="Y18" s="109">
        <f t="shared" si="16"/>
        <v>21250.05</v>
      </c>
      <c r="Z18" s="110">
        <f t="shared" si="16"/>
        <v>20967.741935483857</v>
      </c>
      <c r="AA18" s="45" t="s">
        <v>99</v>
      </c>
      <c r="AB18" s="46">
        <v>8</v>
      </c>
      <c r="AC18" s="21" t="s">
        <v>7</v>
      </c>
      <c r="AD18" s="22"/>
      <c r="AF18" s="218">
        <f t="shared" si="3"/>
        <v>10558.2</v>
      </c>
    </row>
    <row r="19" spans="1:32" s="43" customFormat="1" ht="18.600000000000001" customHeight="1">
      <c r="A19" s="47">
        <f t="shared" si="17"/>
        <v>13</v>
      </c>
      <c r="B19" s="15" t="s">
        <v>15</v>
      </c>
      <c r="C19" s="16">
        <v>7114.3</v>
      </c>
      <c r="D19" s="17">
        <v>9516.1290322580608</v>
      </c>
      <c r="E19" s="16">
        <v>0</v>
      </c>
      <c r="F19" s="18">
        <v>483.87096774193498</v>
      </c>
      <c r="G19" s="19">
        <v>0</v>
      </c>
      <c r="H19" s="18">
        <v>258.06451612903197</v>
      </c>
      <c r="I19" s="19">
        <v>0</v>
      </c>
      <c r="J19" s="18"/>
      <c r="K19" s="16">
        <v>165</v>
      </c>
      <c r="L19" s="19"/>
      <c r="M19" s="235">
        <f t="shared" si="13"/>
        <v>165</v>
      </c>
      <c r="N19" s="85">
        <v>2670.9677419354798</v>
      </c>
      <c r="O19" s="20">
        <v>256.89999999999998</v>
      </c>
      <c r="P19" s="247">
        <v>1467</v>
      </c>
      <c r="Q19" s="19">
        <f t="shared" si="18"/>
        <v>1723.9</v>
      </c>
      <c r="R19" s="214">
        <v>3225.8064516129002</v>
      </c>
      <c r="S19" s="16">
        <v>4302.6000000000004</v>
      </c>
      <c r="T19" s="17">
        <v>4812.9032258064499</v>
      </c>
      <c r="U19" s="91">
        <f t="shared" si="14"/>
        <v>13305.800000000001</v>
      </c>
      <c r="V19" s="89">
        <f t="shared" si="15"/>
        <v>20967.741935483857</v>
      </c>
      <c r="W19" s="16">
        <v>0</v>
      </c>
      <c r="X19" s="17"/>
      <c r="Y19" s="109">
        <f t="shared" si="16"/>
        <v>13305.800000000001</v>
      </c>
      <c r="Z19" s="110">
        <f t="shared" si="16"/>
        <v>20967.741935483857</v>
      </c>
      <c r="AA19" s="45" t="s">
        <v>57</v>
      </c>
      <c r="AB19" s="46">
        <v>4</v>
      </c>
      <c r="AC19" s="21" t="s">
        <v>7</v>
      </c>
      <c r="AD19" s="22"/>
      <c r="AE19" s="2"/>
      <c r="AF19" s="218">
        <f t="shared" si="3"/>
        <v>7536.2</v>
      </c>
    </row>
    <row r="20" spans="1:32" ht="18.600000000000001" customHeight="1">
      <c r="A20" s="47">
        <f t="shared" si="17"/>
        <v>14</v>
      </c>
      <c r="B20" s="15" t="s">
        <v>6</v>
      </c>
      <c r="C20" s="16">
        <v>9456.2999999999993</v>
      </c>
      <c r="D20" s="17">
        <v>9516.1290322580608</v>
      </c>
      <c r="E20" s="16">
        <v>0</v>
      </c>
      <c r="F20" s="18">
        <v>483.87096774193498</v>
      </c>
      <c r="G20" s="19">
        <v>0</v>
      </c>
      <c r="H20" s="18">
        <v>258.06451612903197</v>
      </c>
      <c r="I20" s="19">
        <v>0</v>
      </c>
      <c r="J20" s="18"/>
      <c r="K20" s="16">
        <v>7130.8</v>
      </c>
      <c r="L20" s="19"/>
      <c r="M20" s="235">
        <f t="shared" si="13"/>
        <v>7130.8</v>
      </c>
      <c r="N20" s="85">
        <v>2670.9677419354798</v>
      </c>
      <c r="O20" s="16">
        <v>105</v>
      </c>
      <c r="P20" s="235">
        <v>1823</v>
      </c>
      <c r="Q20" s="19">
        <f t="shared" si="18"/>
        <v>1928</v>
      </c>
      <c r="R20" s="17">
        <v>3225.8064516129002</v>
      </c>
      <c r="S20" s="16">
        <v>8999.15</v>
      </c>
      <c r="T20" s="17">
        <v>4812.9032258064499</v>
      </c>
      <c r="U20" s="91">
        <f t="shared" si="14"/>
        <v>27514.25</v>
      </c>
      <c r="V20" s="89">
        <f t="shared" si="15"/>
        <v>20967.741935483857</v>
      </c>
      <c r="W20" s="16">
        <v>0</v>
      </c>
      <c r="X20" s="17"/>
      <c r="Y20" s="109">
        <f t="shared" si="16"/>
        <v>27514.25</v>
      </c>
      <c r="Z20" s="110">
        <f t="shared" si="16"/>
        <v>20967.741935483857</v>
      </c>
      <c r="AA20" s="45" t="s">
        <v>57</v>
      </c>
      <c r="AB20" s="46">
        <v>3</v>
      </c>
      <c r="AC20" s="21" t="s">
        <v>7</v>
      </c>
      <c r="AD20" s="22"/>
      <c r="AF20" s="218">
        <f t="shared" si="3"/>
        <v>16692.099999999999</v>
      </c>
    </row>
    <row r="21" spans="1:32" ht="18.600000000000001" customHeight="1">
      <c r="A21" s="23">
        <f t="shared" si="17"/>
        <v>15</v>
      </c>
      <c r="B21" s="24" t="s">
        <v>8</v>
      </c>
      <c r="C21" s="25">
        <v>9893.4</v>
      </c>
      <c r="D21" s="26">
        <v>9516.1290322580608</v>
      </c>
      <c r="E21" s="25">
        <v>0</v>
      </c>
      <c r="F21" s="27">
        <v>483.87096774193498</v>
      </c>
      <c r="G21" s="28">
        <v>5.0999999999999996</v>
      </c>
      <c r="H21" s="27">
        <v>258.06451612903197</v>
      </c>
      <c r="I21" s="28">
        <v>0</v>
      </c>
      <c r="J21" s="27"/>
      <c r="K21" s="25">
        <v>6235.1</v>
      </c>
      <c r="L21" s="28"/>
      <c r="M21" s="236">
        <f t="shared" si="13"/>
        <v>6235.1</v>
      </c>
      <c r="N21" s="86">
        <v>2670.9677419354798</v>
      </c>
      <c r="O21" s="25">
        <v>0</v>
      </c>
      <c r="P21" s="236">
        <v>0</v>
      </c>
      <c r="Q21" s="28">
        <f t="shared" si="18"/>
        <v>0</v>
      </c>
      <c r="R21" s="26">
        <v>3225.8064516129002</v>
      </c>
      <c r="S21" s="25">
        <v>5509.89</v>
      </c>
      <c r="T21" s="26">
        <v>4812.9032258064499</v>
      </c>
      <c r="U21" s="182">
        <f t="shared" si="14"/>
        <v>21643.49</v>
      </c>
      <c r="V21" s="90">
        <f t="shared" si="15"/>
        <v>20967.741935483857</v>
      </c>
      <c r="W21" s="25">
        <v>0</v>
      </c>
      <c r="X21" s="26"/>
      <c r="Y21" s="92">
        <f t="shared" si="16"/>
        <v>21643.49</v>
      </c>
      <c r="Z21" s="94">
        <f t="shared" si="16"/>
        <v>20967.741935483857</v>
      </c>
      <c r="AA21" s="29" t="s">
        <v>57</v>
      </c>
      <c r="AB21" s="30">
        <v>2</v>
      </c>
      <c r="AC21" s="31" t="s">
        <v>7</v>
      </c>
      <c r="AD21" s="32"/>
      <c r="AF21" s="218">
        <f t="shared" si="3"/>
        <v>16133.6</v>
      </c>
    </row>
    <row r="22" spans="1:32" ht="18.600000000000001" customHeight="1">
      <c r="A22" s="23">
        <f t="shared" si="17"/>
        <v>16</v>
      </c>
      <c r="B22" s="24" t="s">
        <v>9</v>
      </c>
      <c r="C22" s="25">
        <v>13303.8</v>
      </c>
      <c r="D22" s="26">
        <v>9516.1290322580608</v>
      </c>
      <c r="E22" s="25">
        <v>0</v>
      </c>
      <c r="F22" s="27">
        <v>483.87096774193498</v>
      </c>
      <c r="G22" s="28">
        <v>0</v>
      </c>
      <c r="H22" s="27">
        <v>258.06451612903197</v>
      </c>
      <c r="I22" s="28">
        <v>0</v>
      </c>
      <c r="J22" s="27"/>
      <c r="K22" s="25">
        <v>10562.5</v>
      </c>
      <c r="L22" s="28"/>
      <c r="M22" s="236">
        <f t="shared" si="13"/>
        <v>10562.5</v>
      </c>
      <c r="N22" s="86">
        <v>2670.9677419354798</v>
      </c>
      <c r="O22" s="25">
        <v>254</v>
      </c>
      <c r="P22" s="236">
        <v>0</v>
      </c>
      <c r="Q22" s="28">
        <f t="shared" si="18"/>
        <v>254</v>
      </c>
      <c r="R22" s="26">
        <v>3225.8064516129002</v>
      </c>
      <c r="S22" s="25">
        <v>1311.3</v>
      </c>
      <c r="T22" s="26">
        <v>4812.9032258064499</v>
      </c>
      <c r="U22" s="182">
        <f t="shared" si="14"/>
        <v>25431.599999999999</v>
      </c>
      <c r="V22" s="90">
        <f t="shared" si="15"/>
        <v>20967.741935483857</v>
      </c>
      <c r="W22" s="25">
        <v>0</v>
      </c>
      <c r="X22" s="26"/>
      <c r="Y22" s="92">
        <f t="shared" si="16"/>
        <v>25431.599999999999</v>
      </c>
      <c r="Z22" s="94">
        <f t="shared" si="16"/>
        <v>20967.741935483857</v>
      </c>
      <c r="AA22" s="29" t="s">
        <v>125</v>
      </c>
      <c r="AB22" s="30">
        <v>3</v>
      </c>
      <c r="AC22" s="31" t="s">
        <v>7</v>
      </c>
      <c r="AD22" s="32"/>
      <c r="AF22" s="218">
        <f t="shared" si="3"/>
        <v>24120.3</v>
      </c>
    </row>
    <row r="23" spans="1:32" ht="18.600000000000001" customHeight="1">
      <c r="A23" s="33" t="s">
        <v>10</v>
      </c>
      <c r="B23" s="34">
        <f>SUM(B15+1)</f>
        <v>11</v>
      </c>
      <c r="C23" s="35">
        <f t="shared" ref="C23:Y23" si="19">SUM(C16:C22)</f>
        <v>55481.7</v>
      </c>
      <c r="D23" s="36">
        <f t="shared" si="19"/>
        <v>66612.903225806425</v>
      </c>
      <c r="E23" s="35">
        <f t="shared" si="19"/>
        <v>370.8</v>
      </c>
      <c r="F23" s="37">
        <f t="shared" si="19"/>
        <v>3387.0967741935451</v>
      </c>
      <c r="G23" s="38">
        <f t="shared" si="19"/>
        <v>377.1</v>
      </c>
      <c r="H23" s="37">
        <f>SUM(H16:H22)</f>
        <v>1806.4516129032238</v>
      </c>
      <c r="I23" s="38">
        <v>0</v>
      </c>
      <c r="J23" s="37">
        <f>SUM(J16:J22)</f>
        <v>0</v>
      </c>
      <c r="K23" s="35">
        <f t="shared" si="19"/>
        <v>29340.7</v>
      </c>
      <c r="L23" s="38">
        <f t="shared" si="19"/>
        <v>0</v>
      </c>
      <c r="M23" s="82">
        <f t="shared" si="19"/>
        <v>29340.7</v>
      </c>
      <c r="N23" s="36">
        <f t="shared" si="19"/>
        <v>18696.774193548357</v>
      </c>
      <c r="O23" s="35">
        <f>SUM(O16:O22)</f>
        <v>3159.9</v>
      </c>
      <c r="P23" s="82">
        <f t="shared" ref="P23" si="20">SUM(P16:P22)</f>
        <v>24574</v>
      </c>
      <c r="Q23" s="38">
        <f>SUM(Q16:Q22)</f>
        <v>27733.9</v>
      </c>
      <c r="R23" s="82">
        <f>SUM(R16:R22)</f>
        <v>22580.645161290304</v>
      </c>
      <c r="S23" s="35">
        <f>SUM(S16:S22)</f>
        <v>37250.140000000007</v>
      </c>
      <c r="T23" s="36">
        <f t="shared" si="19"/>
        <v>33690.322580645152</v>
      </c>
      <c r="U23" s="35">
        <f t="shared" si="19"/>
        <v>150554.34</v>
      </c>
      <c r="V23" s="36">
        <f>SUM(V16:V22)</f>
        <v>146774.19354838697</v>
      </c>
      <c r="W23" s="35">
        <f>SUM(W16:W22)</f>
        <v>0</v>
      </c>
      <c r="X23" s="36">
        <f>SUM(X16:X22)</f>
        <v>0</v>
      </c>
      <c r="Y23" s="35">
        <f t="shared" si="19"/>
        <v>150554.34</v>
      </c>
      <c r="Z23" s="36">
        <f>SUM(Z16:Z22)</f>
        <v>146774.19354838697</v>
      </c>
      <c r="AA23" s="39" t="s">
        <v>11</v>
      </c>
      <c r="AB23" s="40">
        <f>SUM(AB16:AB22)/7</f>
        <v>6.1428571428571432</v>
      </c>
      <c r="AC23" s="41" t="s">
        <v>7</v>
      </c>
      <c r="AD23" s="42"/>
      <c r="AF23" s="218"/>
    </row>
    <row r="24" spans="1:32" ht="18.600000000000001" customHeight="1">
      <c r="A24" s="44">
        <f>SUM(A22+1)</f>
        <v>17</v>
      </c>
      <c r="B24" s="15" t="s">
        <v>12</v>
      </c>
      <c r="C24" s="16">
        <v>5292.1</v>
      </c>
      <c r="D24" s="17">
        <v>9516.1290322580608</v>
      </c>
      <c r="E24" s="16">
        <v>28.6</v>
      </c>
      <c r="F24" s="18">
        <v>483.87096774193498</v>
      </c>
      <c r="G24" s="19">
        <v>14.1</v>
      </c>
      <c r="H24" s="18">
        <v>258.06451612903197</v>
      </c>
      <c r="I24" s="19">
        <v>0</v>
      </c>
      <c r="J24" s="18"/>
      <c r="K24" s="16">
        <v>0</v>
      </c>
      <c r="L24" s="235"/>
      <c r="M24" s="19">
        <f t="shared" ref="M24:M30" si="21">K24+L24</f>
        <v>0</v>
      </c>
      <c r="N24" s="85">
        <v>2670.9677419354798</v>
      </c>
      <c r="O24" s="16">
        <v>1098</v>
      </c>
      <c r="P24" s="235">
        <v>5279</v>
      </c>
      <c r="Q24" s="19">
        <f>SUM(O24:P24)</f>
        <v>6377</v>
      </c>
      <c r="R24" s="17">
        <v>3225.8064516129002</v>
      </c>
      <c r="S24" s="16">
        <v>6341.35</v>
      </c>
      <c r="T24" s="17">
        <v>4812.9032258064499</v>
      </c>
      <c r="U24" s="91">
        <f t="shared" ref="U24:U30" si="22">SUM(C24+E24+G24+I24+K24+Q24+S24)</f>
        <v>18053.150000000001</v>
      </c>
      <c r="V24" s="89">
        <f t="shared" ref="V24:V30" si="23">SUM(D24+F24+H24+J24+N24+R24+T24)</f>
        <v>20967.741935483857</v>
      </c>
      <c r="W24" s="16">
        <v>0</v>
      </c>
      <c r="X24" s="17"/>
      <c r="Y24" s="109">
        <f t="shared" ref="Y24:Z30" si="24">SUM(U24+W24)</f>
        <v>18053.150000000001</v>
      </c>
      <c r="Z24" s="110">
        <f t="shared" si="24"/>
        <v>20967.741935483857</v>
      </c>
      <c r="AA24" s="50" t="s">
        <v>57</v>
      </c>
      <c r="AB24" s="51">
        <v>3</v>
      </c>
      <c r="AC24" s="21" t="s">
        <v>7</v>
      </c>
      <c r="AD24" s="22"/>
      <c r="AF24" s="218">
        <f t="shared" si="3"/>
        <v>6432.8000000000011</v>
      </c>
    </row>
    <row r="25" spans="1:32" ht="18.600000000000001" customHeight="1">
      <c r="A25" s="47">
        <f t="shared" ref="A25:A30" si="25">SUM(A24+1)</f>
        <v>18</v>
      </c>
      <c r="B25" s="15" t="s">
        <v>13</v>
      </c>
      <c r="C25" s="16">
        <v>4930.8999999999996</v>
      </c>
      <c r="D25" s="17">
        <v>9516.1290322580608</v>
      </c>
      <c r="E25" s="16">
        <v>771.8</v>
      </c>
      <c r="F25" s="18">
        <v>483.87096774193498</v>
      </c>
      <c r="G25" s="19">
        <v>268.7</v>
      </c>
      <c r="H25" s="18">
        <v>258.06451612903197</v>
      </c>
      <c r="I25" s="19">
        <v>0</v>
      </c>
      <c r="J25" s="18"/>
      <c r="K25" s="16">
        <v>0</v>
      </c>
      <c r="L25" s="235"/>
      <c r="M25" s="19">
        <f t="shared" si="21"/>
        <v>0</v>
      </c>
      <c r="N25" s="85">
        <v>2670.9677419354798</v>
      </c>
      <c r="O25" s="16">
        <v>1868.9</v>
      </c>
      <c r="P25" s="235">
        <v>8832</v>
      </c>
      <c r="Q25" s="19">
        <f t="shared" ref="Q25:Q30" si="26">SUM(O25:P25)</f>
        <v>10700.9</v>
      </c>
      <c r="R25" s="17">
        <v>3225.8064516129002</v>
      </c>
      <c r="S25" s="123">
        <v>6008.85</v>
      </c>
      <c r="T25" s="17">
        <v>4812.9032258064499</v>
      </c>
      <c r="U25" s="91">
        <f t="shared" si="22"/>
        <v>22681.15</v>
      </c>
      <c r="V25" s="89">
        <f t="shared" si="23"/>
        <v>20967.741935483857</v>
      </c>
      <c r="W25" s="16">
        <v>0</v>
      </c>
      <c r="X25" s="17"/>
      <c r="Y25" s="109">
        <f t="shared" si="24"/>
        <v>22681.15</v>
      </c>
      <c r="Z25" s="110">
        <f t="shared" si="24"/>
        <v>20967.741935483857</v>
      </c>
      <c r="AA25" s="422" t="s">
        <v>58</v>
      </c>
      <c r="AB25" s="421">
        <v>9</v>
      </c>
      <c r="AC25" s="21" t="s">
        <v>7</v>
      </c>
      <c r="AD25" s="22"/>
      <c r="AF25" s="218">
        <f t="shared" si="3"/>
        <v>7840.2999999999993</v>
      </c>
    </row>
    <row r="26" spans="1:32" ht="18.600000000000001" customHeight="1">
      <c r="A26" s="47">
        <f t="shared" si="25"/>
        <v>19</v>
      </c>
      <c r="B26" s="15" t="s">
        <v>14</v>
      </c>
      <c r="C26" s="16">
        <v>6317.5</v>
      </c>
      <c r="D26" s="17">
        <v>9516.1290322580608</v>
      </c>
      <c r="E26" s="16">
        <v>2736.4</v>
      </c>
      <c r="F26" s="18">
        <v>483.87096774193498</v>
      </c>
      <c r="G26" s="19">
        <v>723.2</v>
      </c>
      <c r="H26" s="18">
        <v>258.06451612903197</v>
      </c>
      <c r="I26" s="19">
        <v>0</v>
      </c>
      <c r="J26" s="18"/>
      <c r="K26" s="16">
        <v>1560</v>
      </c>
      <c r="L26" s="235"/>
      <c r="M26" s="19">
        <f t="shared" si="21"/>
        <v>1560</v>
      </c>
      <c r="N26" s="85">
        <v>2670.9677419354798</v>
      </c>
      <c r="O26" s="16">
        <v>88</v>
      </c>
      <c r="P26" s="247">
        <v>5902</v>
      </c>
      <c r="Q26" s="19">
        <f t="shared" si="26"/>
        <v>5990</v>
      </c>
      <c r="R26" s="17">
        <v>3225.8064516129002</v>
      </c>
      <c r="S26" s="123">
        <v>3114.25</v>
      </c>
      <c r="T26" s="17">
        <v>4812.9032258064499</v>
      </c>
      <c r="U26" s="91">
        <f t="shared" si="22"/>
        <v>20441.349999999999</v>
      </c>
      <c r="V26" s="89">
        <f t="shared" si="23"/>
        <v>20967.741935483857</v>
      </c>
      <c r="W26" s="16">
        <v>0</v>
      </c>
      <c r="X26" s="17"/>
      <c r="Y26" s="109">
        <f t="shared" si="24"/>
        <v>20441.349999999999</v>
      </c>
      <c r="Z26" s="110">
        <f t="shared" si="24"/>
        <v>20967.741935483857</v>
      </c>
      <c r="AA26" s="45" t="s">
        <v>58</v>
      </c>
      <c r="AB26" s="46">
        <v>13</v>
      </c>
      <c r="AC26" s="21" t="s">
        <v>7</v>
      </c>
      <c r="AD26" s="22"/>
      <c r="AF26" s="218">
        <f t="shared" si="3"/>
        <v>11425.1</v>
      </c>
    </row>
    <row r="27" spans="1:32" s="43" customFormat="1" ht="18.600000000000001" customHeight="1">
      <c r="A27" s="47">
        <f t="shared" si="25"/>
        <v>20</v>
      </c>
      <c r="B27" s="15" t="s">
        <v>15</v>
      </c>
      <c r="C27" s="16">
        <v>7879.1</v>
      </c>
      <c r="D27" s="17">
        <v>9516.1290322580608</v>
      </c>
      <c r="E27" s="16">
        <v>1694.5</v>
      </c>
      <c r="F27" s="18">
        <v>483.87096774193498</v>
      </c>
      <c r="G27" s="19">
        <v>551.70000000000005</v>
      </c>
      <c r="H27" s="18">
        <v>258.06451612903197</v>
      </c>
      <c r="I27" s="19">
        <v>0</v>
      </c>
      <c r="J27" s="18"/>
      <c r="K27" s="16">
        <v>2806.9</v>
      </c>
      <c r="L27" s="235"/>
      <c r="M27" s="19">
        <f t="shared" si="21"/>
        <v>2806.9</v>
      </c>
      <c r="N27" s="85">
        <v>2670.9677419354798</v>
      </c>
      <c r="O27" s="16">
        <v>1164.4000000000001</v>
      </c>
      <c r="P27" s="235">
        <v>2448</v>
      </c>
      <c r="Q27" s="19">
        <f t="shared" si="26"/>
        <v>3612.4</v>
      </c>
      <c r="R27" s="17">
        <v>3225.8064516129002</v>
      </c>
      <c r="S27" s="123">
        <v>2697.17</v>
      </c>
      <c r="T27" s="17">
        <v>4812.9032258064499</v>
      </c>
      <c r="U27" s="91">
        <f t="shared" si="22"/>
        <v>19241.770000000004</v>
      </c>
      <c r="V27" s="89">
        <f t="shared" si="23"/>
        <v>20967.741935483857</v>
      </c>
      <c r="W27" s="16">
        <v>0</v>
      </c>
      <c r="X27" s="17"/>
      <c r="Y27" s="109">
        <f t="shared" si="24"/>
        <v>19241.770000000004</v>
      </c>
      <c r="Z27" s="110">
        <f t="shared" si="24"/>
        <v>20967.741935483857</v>
      </c>
      <c r="AA27" s="45" t="s">
        <v>58</v>
      </c>
      <c r="AB27" s="46">
        <v>13</v>
      </c>
      <c r="AC27" s="21" t="s">
        <v>7</v>
      </c>
      <c r="AD27" s="22"/>
      <c r="AE27" s="424"/>
      <c r="AF27" s="218">
        <f t="shared" si="3"/>
        <v>14096.6</v>
      </c>
    </row>
    <row r="28" spans="1:32" ht="18.600000000000001" customHeight="1">
      <c r="A28" s="47">
        <f t="shared" si="25"/>
        <v>21</v>
      </c>
      <c r="B28" s="52" t="s">
        <v>6</v>
      </c>
      <c r="C28" s="16">
        <v>9714.5</v>
      </c>
      <c r="D28" s="17">
        <v>9516.1290322580608</v>
      </c>
      <c r="E28" s="16">
        <v>559.1</v>
      </c>
      <c r="F28" s="18">
        <v>483.87096774193498</v>
      </c>
      <c r="G28" s="19">
        <v>376.8</v>
      </c>
      <c r="H28" s="18">
        <v>258.06451612903197</v>
      </c>
      <c r="I28" s="19">
        <v>0</v>
      </c>
      <c r="J28" s="18"/>
      <c r="K28" s="16">
        <v>0</v>
      </c>
      <c r="L28" s="235"/>
      <c r="M28" s="19">
        <f t="shared" si="21"/>
        <v>0</v>
      </c>
      <c r="N28" s="85">
        <v>2670.9677419354798</v>
      </c>
      <c r="O28" s="16">
        <v>92.8</v>
      </c>
      <c r="P28" s="235">
        <v>450</v>
      </c>
      <c r="Q28" s="19">
        <f t="shared" si="26"/>
        <v>542.79999999999995</v>
      </c>
      <c r="R28" s="17">
        <v>3225.8064516129002</v>
      </c>
      <c r="S28" s="123">
        <v>3578.98</v>
      </c>
      <c r="T28" s="17">
        <v>4812.9032258064499</v>
      </c>
      <c r="U28" s="91">
        <f t="shared" si="22"/>
        <v>14772.179999999998</v>
      </c>
      <c r="V28" s="89">
        <f t="shared" si="23"/>
        <v>20967.741935483857</v>
      </c>
      <c r="W28" s="16">
        <v>0</v>
      </c>
      <c r="X28" s="17"/>
      <c r="Y28" s="109">
        <f t="shared" si="24"/>
        <v>14772.179999999998</v>
      </c>
      <c r="Z28" s="110">
        <f t="shared" si="24"/>
        <v>20967.741935483857</v>
      </c>
      <c r="AA28" s="45" t="s">
        <v>57</v>
      </c>
      <c r="AB28" s="46">
        <v>16</v>
      </c>
      <c r="AC28" s="21" t="s">
        <v>7</v>
      </c>
      <c r="AD28" s="22"/>
      <c r="AE28" s="424"/>
      <c r="AF28" s="218">
        <f t="shared" si="3"/>
        <v>10743.199999999999</v>
      </c>
    </row>
    <row r="29" spans="1:32" ht="18.600000000000001" customHeight="1">
      <c r="A29" s="47">
        <f t="shared" si="25"/>
        <v>22</v>
      </c>
      <c r="B29" s="24" t="s">
        <v>8</v>
      </c>
      <c r="C29" s="25">
        <v>14912.3</v>
      </c>
      <c r="D29" s="26">
        <v>9516.1290322580608</v>
      </c>
      <c r="E29" s="25">
        <v>5260.6</v>
      </c>
      <c r="F29" s="27">
        <v>483.87096774193498</v>
      </c>
      <c r="G29" s="28">
        <v>1137.8</v>
      </c>
      <c r="H29" s="27">
        <v>258.06451612903197</v>
      </c>
      <c r="I29" s="28">
        <v>0</v>
      </c>
      <c r="J29" s="27"/>
      <c r="K29" s="25">
        <v>6285.7</v>
      </c>
      <c r="L29" s="236"/>
      <c r="M29" s="28">
        <f t="shared" si="21"/>
        <v>6285.7</v>
      </c>
      <c r="N29" s="86">
        <v>2670.9677419354798</v>
      </c>
      <c r="O29" s="25">
        <v>0</v>
      </c>
      <c r="P29" s="236">
        <v>0</v>
      </c>
      <c r="Q29" s="28">
        <f t="shared" si="26"/>
        <v>0</v>
      </c>
      <c r="R29" s="26">
        <v>3225.8064516129002</v>
      </c>
      <c r="S29" s="25">
        <v>8129.6</v>
      </c>
      <c r="T29" s="26">
        <v>4812.9032258064499</v>
      </c>
      <c r="U29" s="182">
        <f t="shared" si="22"/>
        <v>35726</v>
      </c>
      <c r="V29" s="90">
        <f t="shared" si="23"/>
        <v>20967.741935483857</v>
      </c>
      <c r="W29" s="25">
        <v>0</v>
      </c>
      <c r="X29" s="26"/>
      <c r="Y29" s="92">
        <f t="shared" si="24"/>
        <v>35726</v>
      </c>
      <c r="Z29" s="94">
        <f t="shared" si="24"/>
        <v>20967.741935483857</v>
      </c>
      <c r="AA29" s="29" t="s">
        <v>58</v>
      </c>
      <c r="AB29" s="30">
        <v>17</v>
      </c>
      <c r="AC29" s="31" t="s">
        <v>7</v>
      </c>
      <c r="AD29" s="32"/>
      <c r="AE29" s="424"/>
      <c r="AF29" s="218">
        <f t="shared" si="3"/>
        <v>27596.400000000001</v>
      </c>
    </row>
    <row r="30" spans="1:32" ht="18.600000000000001" customHeight="1">
      <c r="A30" s="47">
        <f t="shared" si="25"/>
        <v>23</v>
      </c>
      <c r="B30" s="24" t="s">
        <v>9</v>
      </c>
      <c r="C30" s="25">
        <v>13138</v>
      </c>
      <c r="D30" s="26">
        <v>9516.1290322580608</v>
      </c>
      <c r="E30" s="25">
        <v>1462.7</v>
      </c>
      <c r="F30" s="27">
        <v>483.87096774193498</v>
      </c>
      <c r="G30" s="28">
        <v>579.9</v>
      </c>
      <c r="H30" s="27">
        <v>258.06451612903197</v>
      </c>
      <c r="I30" s="28">
        <v>0</v>
      </c>
      <c r="J30" s="27"/>
      <c r="K30" s="25">
        <v>1720</v>
      </c>
      <c r="L30" s="236"/>
      <c r="M30" s="28">
        <f t="shared" si="21"/>
        <v>1720</v>
      </c>
      <c r="N30" s="86">
        <v>2670.9677419354798</v>
      </c>
      <c r="O30" s="25">
        <v>0</v>
      </c>
      <c r="P30" s="236">
        <v>0</v>
      </c>
      <c r="Q30" s="28">
        <f t="shared" si="26"/>
        <v>0</v>
      </c>
      <c r="R30" s="26">
        <v>3225.8064516129002</v>
      </c>
      <c r="S30" s="25">
        <v>2563.11</v>
      </c>
      <c r="T30" s="26">
        <v>4812.9032258064499</v>
      </c>
      <c r="U30" s="182">
        <f t="shared" si="22"/>
        <v>19463.71</v>
      </c>
      <c r="V30" s="90">
        <f t="shared" si="23"/>
        <v>20967.741935483857</v>
      </c>
      <c r="W30" s="25">
        <v>0</v>
      </c>
      <c r="X30" s="26"/>
      <c r="Y30" s="92">
        <f t="shared" si="24"/>
        <v>19463.71</v>
      </c>
      <c r="Z30" s="94">
        <f t="shared" si="24"/>
        <v>20967.741935483857</v>
      </c>
      <c r="AA30" s="29" t="s">
        <v>126</v>
      </c>
      <c r="AB30" s="30">
        <v>15</v>
      </c>
      <c r="AC30" s="31" t="s">
        <v>7</v>
      </c>
      <c r="AD30" s="32"/>
      <c r="AE30" s="424"/>
      <c r="AF30" s="218">
        <f t="shared" si="3"/>
        <v>16900.599999999999</v>
      </c>
    </row>
    <row r="31" spans="1:32" ht="18.600000000000001" customHeight="1">
      <c r="A31" s="33" t="s">
        <v>10</v>
      </c>
      <c r="B31" s="34">
        <f>SUM(B23+1)</f>
        <v>12</v>
      </c>
      <c r="C31" s="35">
        <f t="shared" ref="C31:J31" si="27">SUM(C24:C30)</f>
        <v>62184.399999999994</v>
      </c>
      <c r="D31" s="36">
        <f t="shared" si="27"/>
        <v>66612.903225806425</v>
      </c>
      <c r="E31" s="35">
        <f t="shared" si="27"/>
        <v>12513.7</v>
      </c>
      <c r="F31" s="37">
        <f t="shared" si="27"/>
        <v>3387.0967741935451</v>
      </c>
      <c r="G31" s="38">
        <f t="shared" si="27"/>
        <v>3652.2000000000003</v>
      </c>
      <c r="H31" s="37">
        <f t="shared" si="27"/>
        <v>1806.4516129032238</v>
      </c>
      <c r="I31" s="38">
        <f t="shared" si="27"/>
        <v>0</v>
      </c>
      <c r="J31" s="37">
        <f t="shared" si="27"/>
        <v>0</v>
      </c>
      <c r="K31" s="261">
        <f t="shared" ref="K31:U31" si="28">SUM(K24:K30)</f>
        <v>12372.599999999999</v>
      </c>
      <c r="L31" s="38">
        <f t="shared" si="28"/>
        <v>0</v>
      </c>
      <c r="M31" s="82">
        <f t="shared" si="28"/>
        <v>12372.599999999999</v>
      </c>
      <c r="N31" s="36">
        <f t="shared" si="28"/>
        <v>18696.774193548357</v>
      </c>
      <c r="O31" s="35">
        <f>SUM(O24:O30)</f>
        <v>4312.1000000000004</v>
      </c>
      <c r="P31" s="38">
        <f>SUM(P24:P30)</f>
        <v>22911</v>
      </c>
      <c r="Q31" s="82">
        <f>SUM(Q24:Q30)</f>
        <v>27223.100000000002</v>
      </c>
      <c r="R31" s="36">
        <f>SUM(R24:R30)</f>
        <v>22580.645161290304</v>
      </c>
      <c r="S31" s="35">
        <f>SUM(S24:S30)</f>
        <v>32433.310000000005</v>
      </c>
      <c r="T31" s="36">
        <f t="shared" si="28"/>
        <v>33690.322580645152</v>
      </c>
      <c r="U31" s="35">
        <f t="shared" si="28"/>
        <v>150379.31</v>
      </c>
      <c r="V31" s="36">
        <f>SUM(V24:V30)</f>
        <v>146774.19354838697</v>
      </c>
      <c r="W31" s="35">
        <f>SUM(W24:W30)</f>
        <v>0</v>
      </c>
      <c r="X31" s="36">
        <f>SUM(X24:X30)</f>
        <v>0</v>
      </c>
      <c r="Y31" s="35">
        <f>SUM(Y24:Y30)</f>
        <v>150379.31</v>
      </c>
      <c r="Z31" s="36">
        <f>SUM(Z24:Z30)</f>
        <v>146774.19354838697</v>
      </c>
      <c r="AA31" s="39" t="s">
        <v>11</v>
      </c>
      <c r="AB31" s="40">
        <f>SUM(AB24:AB30)/7</f>
        <v>12.285714285714286</v>
      </c>
      <c r="AC31" s="41" t="s">
        <v>7</v>
      </c>
      <c r="AD31" s="42"/>
      <c r="AE31" s="424"/>
      <c r="AF31" s="218"/>
    </row>
    <row r="32" spans="1:32" ht="19.5" customHeight="1">
      <c r="A32" s="44">
        <f>SUM(A30+1)</f>
        <v>24</v>
      </c>
      <c r="B32" s="15" t="s">
        <v>12</v>
      </c>
      <c r="C32" s="16">
        <v>4868.1000000000004</v>
      </c>
      <c r="D32" s="17">
        <v>9516.1290322580608</v>
      </c>
      <c r="E32" s="16">
        <v>244.2</v>
      </c>
      <c r="F32" s="18">
        <v>483.87096774193498</v>
      </c>
      <c r="G32" s="19">
        <v>93.3</v>
      </c>
      <c r="H32" s="18">
        <v>258.06451612903197</v>
      </c>
      <c r="I32" s="19">
        <v>0</v>
      </c>
      <c r="J32" s="18"/>
      <c r="K32" s="16">
        <v>652.1</v>
      </c>
      <c r="L32" s="80"/>
      <c r="M32" s="235">
        <f t="shared" ref="M32:M36" si="29">K32+L32</f>
        <v>652.1</v>
      </c>
      <c r="N32" s="85">
        <v>2670.9677419354798</v>
      </c>
      <c r="O32" s="16">
        <v>1703.1</v>
      </c>
      <c r="P32" s="235">
        <v>610</v>
      </c>
      <c r="Q32" s="19">
        <f>SUM(O32:P32)</f>
        <v>2313.1</v>
      </c>
      <c r="R32" s="17">
        <v>3225.8064516129002</v>
      </c>
      <c r="S32" s="123">
        <v>3609.6</v>
      </c>
      <c r="T32" s="17">
        <v>4812.9032258064499</v>
      </c>
      <c r="U32" s="91">
        <f>SUM(C32+E32+G32+I32+K32+Q32+S32)</f>
        <v>11780.400000000001</v>
      </c>
      <c r="V32" s="89">
        <f>SUM(D32+F32+H32+J32+N32+R32+T32)</f>
        <v>20967.741935483857</v>
      </c>
      <c r="W32" s="16">
        <v>0</v>
      </c>
      <c r="X32" s="17"/>
      <c r="Y32" s="109">
        <f t="shared" ref="Y32:Z35" si="30">SUM(U32+W32)</f>
        <v>11780.400000000001</v>
      </c>
      <c r="Z32" s="110">
        <f t="shared" si="30"/>
        <v>20967.741935483857</v>
      </c>
      <c r="AA32" s="50" t="s">
        <v>127</v>
      </c>
      <c r="AB32" s="51">
        <v>11</v>
      </c>
      <c r="AC32" s="21" t="s">
        <v>7</v>
      </c>
      <c r="AD32" s="22"/>
      <c r="AE32" s="424"/>
      <c r="AF32" s="218">
        <f t="shared" si="3"/>
        <v>7560.8000000000011</v>
      </c>
    </row>
    <row r="33" spans="1:32" ht="19.5" customHeight="1">
      <c r="A33" s="47">
        <f>SUM(A32+1)</f>
        <v>25</v>
      </c>
      <c r="B33" s="15" t="s">
        <v>13</v>
      </c>
      <c r="C33" s="16">
        <v>7446.3</v>
      </c>
      <c r="D33" s="17">
        <v>9516.1290322580608</v>
      </c>
      <c r="E33" s="16">
        <v>0</v>
      </c>
      <c r="F33" s="18">
        <v>483.87096774193498</v>
      </c>
      <c r="G33" s="19">
        <v>29.9</v>
      </c>
      <c r="H33" s="18">
        <v>258.06451612903197</v>
      </c>
      <c r="I33" s="19">
        <v>0</v>
      </c>
      <c r="J33" s="18"/>
      <c r="K33" s="16">
        <v>2338</v>
      </c>
      <c r="L33" s="80"/>
      <c r="M33" s="235">
        <f t="shared" si="29"/>
        <v>2338</v>
      </c>
      <c r="N33" s="85">
        <v>2670.9677419354798</v>
      </c>
      <c r="O33" s="16">
        <v>1890.9</v>
      </c>
      <c r="P33" s="235">
        <v>5652</v>
      </c>
      <c r="Q33" s="19">
        <f t="shared" ref="Q33:Q36" si="31">SUM(O33:P33)</f>
        <v>7542.9</v>
      </c>
      <c r="R33" s="17">
        <v>3225.8064516129002</v>
      </c>
      <c r="S33" s="16">
        <v>5646.86</v>
      </c>
      <c r="T33" s="17">
        <v>4812.9032258064499</v>
      </c>
      <c r="U33" s="91">
        <f>SUM(C33+E33+G33+I33+K33+Q33+S33)</f>
        <v>23003.96</v>
      </c>
      <c r="V33" s="89">
        <f>SUM(D33+F33+H33+J33+N33+R33+T33)</f>
        <v>20967.741935483857</v>
      </c>
      <c r="W33" s="16">
        <v>0</v>
      </c>
      <c r="X33" s="17"/>
      <c r="Y33" s="109">
        <f t="shared" si="30"/>
        <v>23003.96</v>
      </c>
      <c r="Z33" s="110">
        <f t="shared" si="30"/>
        <v>20967.741935483857</v>
      </c>
      <c r="AA33" s="45" t="s">
        <v>99</v>
      </c>
      <c r="AB33" s="46">
        <v>5</v>
      </c>
      <c r="AC33" s="21" t="s">
        <v>7</v>
      </c>
      <c r="AD33" s="22"/>
      <c r="AE33" s="424"/>
      <c r="AF33" s="218">
        <f t="shared" si="3"/>
        <v>11705.1</v>
      </c>
    </row>
    <row r="34" spans="1:32" ht="20.100000000000001" customHeight="1">
      <c r="A34" s="47">
        <f>SUM(A33+1)</f>
        <v>26</v>
      </c>
      <c r="B34" s="15" t="s">
        <v>14</v>
      </c>
      <c r="C34" s="16">
        <v>6297.2</v>
      </c>
      <c r="D34" s="17">
        <v>9516.1290322580608</v>
      </c>
      <c r="E34" s="16">
        <v>0</v>
      </c>
      <c r="F34" s="18">
        <v>483.87096774193498</v>
      </c>
      <c r="G34" s="19">
        <v>100.5</v>
      </c>
      <c r="H34" s="18">
        <v>258.06451612903197</v>
      </c>
      <c r="I34" s="19">
        <v>0</v>
      </c>
      <c r="J34" s="18"/>
      <c r="K34" s="16">
        <v>0</v>
      </c>
      <c r="L34" s="80"/>
      <c r="M34" s="235">
        <f t="shared" si="29"/>
        <v>0</v>
      </c>
      <c r="N34" s="85">
        <v>2670.9677419354798</v>
      </c>
      <c r="O34" s="16">
        <v>2037.6</v>
      </c>
      <c r="P34" s="235">
        <v>8974.5</v>
      </c>
      <c r="Q34" s="19">
        <f t="shared" si="31"/>
        <v>11012.1</v>
      </c>
      <c r="R34" s="17">
        <v>3225.8064516129002</v>
      </c>
      <c r="S34" s="16">
        <v>8591.59</v>
      </c>
      <c r="T34" s="17">
        <v>4812.9032258064499</v>
      </c>
      <c r="U34" s="91">
        <f>SUM(C34+E34+G34+I34+K34+Q34+S34)</f>
        <v>26001.39</v>
      </c>
      <c r="V34" s="89">
        <f>SUM(D34+F34+H34+J34+N34+R34+T34)</f>
        <v>20967.741935483857</v>
      </c>
      <c r="W34" s="16">
        <v>0</v>
      </c>
      <c r="X34" s="17"/>
      <c r="Y34" s="109">
        <f t="shared" si="30"/>
        <v>26001.39</v>
      </c>
      <c r="Z34" s="110">
        <f>SUM(V34+X34)</f>
        <v>20967.741935483857</v>
      </c>
      <c r="AA34" s="45" t="s">
        <v>57</v>
      </c>
      <c r="AB34" s="46">
        <v>4</v>
      </c>
      <c r="AC34" s="21" t="s">
        <v>7</v>
      </c>
      <c r="AD34" s="22"/>
      <c r="AE34" s="424"/>
      <c r="AF34" s="218">
        <f t="shared" si="3"/>
        <v>8435.2999999999993</v>
      </c>
    </row>
    <row r="35" spans="1:32" ht="20.100000000000001" customHeight="1">
      <c r="A35" s="47">
        <f>SUM(A34+1)</f>
        <v>27</v>
      </c>
      <c r="B35" s="15" t="s">
        <v>15</v>
      </c>
      <c r="C35" s="16">
        <v>6439.3</v>
      </c>
      <c r="D35" s="17">
        <v>9516.1290322580608</v>
      </c>
      <c r="E35" s="16">
        <v>5.2</v>
      </c>
      <c r="F35" s="18">
        <v>483.87096774193498</v>
      </c>
      <c r="G35" s="19">
        <v>22.4</v>
      </c>
      <c r="H35" s="18">
        <v>258.06451612903197</v>
      </c>
      <c r="I35" s="19">
        <v>0</v>
      </c>
      <c r="J35" s="18"/>
      <c r="K35" s="16">
        <v>1699.6</v>
      </c>
      <c r="L35" s="80"/>
      <c r="M35" s="235">
        <f t="shared" si="29"/>
        <v>1699.6</v>
      </c>
      <c r="N35" s="85">
        <v>2670.9677419354798</v>
      </c>
      <c r="O35" s="16">
        <v>601.1</v>
      </c>
      <c r="P35" s="235">
        <v>9284</v>
      </c>
      <c r="Q35" s="19">
        <f t="shared" si="31"/>
        <v>9885.1</v>
      </c>
      <c r="R35" s="17">
        <v>3225.8064516129002</v>
      </c>
      <c r="S35" s="16">
        <v>5292.07</v>
      </c>
      <c r="T35" s="17">
        <v>4812.9032258064499</v>
      </c>
      <c r="U35" s="91">
        <f>SUM(C35+E35+G35+I35+K35+Q35+S35)</f>
        <v>23343.67</v>
      </c>
      <c r="V35" s="89">
        <f>SUM(D35+F35+H35+J35+N35+R35+T35)</f>
        <v>20967.741935483857</v>
      </c>
      <c r="W35" s="16">
        <v>0</v>
      </c>
      <c r="X35" s="17"/>
      <c r="Y35" s="109">
        <f t="shared" si="30"/>
        <v>23343.67</v>
      </c>
      <c r="Z35" s="110">
        <f t="shared" si="30"/>
        <v>20967.741935483857</v>
      </c>
      <c r="AA35" s="45" t="s">
        <v>99</v>
      </c>
      <c r="AB35" s="46">
        <v>5</v>
      </c>
      <c r="AC35" s="21" t="s">
        <v>7</v>
      </c>
      <c r="AD35" s="22"/>
      <c r="AE35" s="424"/>
      <c r="AF35" s="218">
        <f t="shared" si="3"/>
        <v>8767.6</v>
      </c>
    </row>
    <row r="36" spans="1:32" ht="20.100000000000001" customHeight="1">
      <c r="A36" s="315">
        <v>28</v>
      </c>
      <c r="B36" s="316" t="s">
        <v>6</v>
      </c>
      <c r="C36" s="123">
        <v>10134</v>
      </c>
      <c r="D36" s="260">
        <v>9516.1290322580608</v>
      </c>
      <c r="E36" s="123">
        <v>0</v>
      </c>
      <c r="F36" s="317">
        <v>483.87096774193498</v>
      </c>
      <c r="G36" s="318">
        <v>85.1</v>
      </c>
      <c r="H36" s="317">
        <v>258.06451612903197</v>
      </c>
      <c r="I36" s="318">
        <v>0</v>
      </c>
      <c r="J36" s="317"/>
      <c r="K36" s="123">
        <v>0</v>
      </c>
      <c r="L36" s="454"/>
      <c r="M36" s="319">
        <f t="shared" si="29"/>
        <v>0</v>
      </c>
      <c r="N36" s="483">
        <v>2670.9677419354798</v>
      </c>
      <c r="O36" s="123">
        <v>0</v>
      </c>
      <c r="P36" s="319">
        <v>0</v>
      </c>
      <c r="Q36" s="318">
        <f t="shared" si="31"/>
        <v>0</v>
      </c>
      <c r="R36" s="260">
        <v>3225.8064516129002</v>
      </c>
      <c r="S36" s="484">
        <v>3573.08</v>
      </c>
      <c r="T36" s="260">
        <v>4812.9032258064499</v>
      </c>
      <c r="U36" s="320">
        <f>SUM(C36+E36+G36+I36+K36+Q36+S36)</f>
        <v>13792.18</v>
      </c>
      <c r="V36" s="321">
        <f>SUM(D36+F36+H36+J36+N36+R36+T36)</f>
        <v>20967.741935483857</v>
      </c>
      <c r="W36" s="123">
        <v>0</v>
      </c>
      <c r="X36" s="260"/>
      <c r="Y36" s="109">
        <f t="shared" ref="Y36" si="32">SUM(U36+W36)</f>
        <v>13792.18</v>
      </c>
      <c r="Z36" s="110">
        <f t="shared" ref="Z36" si="33">SUM(V36+X36)</f>
        <v>20967.741935483857</v>
      </c>
      <c r="AA36" s="455" t="s">
        <v>129</v>
      </c>
      <c r="AB36" s="456">
        <v>10</v>
      </c>
      <c r="AC36" s="457" t="s">
        <v>7</v>
      </c>
      <c r="AD36" s="452"/>
      <c r="AE36" s="424"/>
      <c r="AF36" s="218">
        <f t="shared" si="3"/>
        <v>10219.1</v>
      </c>
    </row>
    <row r="37" spans="1:32" ht="20.100000000000001" customHeight="1">
      <c r="A37" s="23">
        <f t="shared" ref="A37:A38" si="34">SUM(A36+1)</f>
        <v>29</v>
      </c>
      <c r="B37" s="24" t="s">
        <v>8</v>
      </c>
      <c r="C37" s="418">
        <v>15940.8</v>
      </c>
      <c r="D37" s="26">
        <v>9516.1290322580608</v>
      </c>
      <c r="E37" s="25">
        <v>0</v>
      </c>
      <c r="F37" s="27">
        <v>483.87096774193498</v>
      </c>
      <c r="G37" s="28">
        <v>0</v>
      </c>
      <c r="H37" s="27">
        <v>258.06451612903197</v>
      </c>
      <c r="I37" s="28">
        <v>0</v>
      </c>
      <c r="J37" s="27"/>
      <c r="K37" s="25">
        <v>9860.7000000000007</v>
      </c>
      <c r="L37" s="81"/>
      <c r="M37" s="236">
        <f t="shared" ref="M37:M38" si="35">K37+L37</f>
        <v>9860.7000000000007</v>
      </c>
      <c r="N37" s="86">
        <v>2670.9677419354798</v>
      </c>
      <c r="O37" s="25">
        <v>0</v>
      </c>
      <c r="P37" s="236">
        <v>125</v>
      </c>
      <c r="Q37" s="28">
        <f t="shared" ref="Q37:Q38" si="36">SUM(O37:P37)</f>
        <v>125</v>
      </c>
      <c r="R37" s="26">
        <v>3225.8064516129002</v>
      </c>
      <c r="S37" s="417">
        <v>4681.7700000000004</v>
      </c>
      <c r="T37" s="26">
        <v>4812.9032258064499</v>
      </c>
      <c r="U37" s="182">
        <f t="shared" ref="U37:U38" si="37">SUM(C37+E37+G37+I37+K37+Q37+S37)</f>
        <v>30608.27</v>
      </c>
      <c r="V37" s="90">
        <f t="shared" ref="V37:V38" si="38">SUM(D37+F37+H37+J37+N37+R37+T37)</f>
        <v>20967.741935483857</v>
      </c>
      <c r="W37" s="25">
        <v>0</v>
      </c>
      <c r="X37" s="26"/>
      <c r="Y37" s="92">
        <f t="shared" ref="Y37:Y38" si="39">SUM(U37+W37)</f>
        <v>30608.27</v>
      </c>
      <c r="Z37" s="231">
        <f t="shared" ref="Z37:Z38" si="40">SUM(V37+X37)</f>
        <v>20967.741935483857</v>
      </c>
      <c r="AA37" s="29" t="s">
        <v>59</v>
      </c>
      <c r="AB37" s="30">
        <v>8</v>
      </c>
      <c r="AC37" s="31" t="s">
        <v>7</v>
      </c>
      <c r="AD37" s="32"/>
      <c r="AF37" s="218">
        <f t="shared" si="3"/>
        <v>25801.5</v>
      </c>
    </row>
    <row r="38" spans="1:32" ht="20.100000000000001" customHeight="1">
      <c r="A38" s="23">
        <f t="shared" si="34"/>
        <v>30</v>
      </c>
      <c r="B38" s="24" t="s">
        <v>9</v>
      </c>
      <c r="C38" s="418">
        <v>19089.7</v>
      </c>
      <c r="D38" s="26">
        <v>9516.1290322580608</v>
      </c>
      <c r="E38" s="25">
        <v>2750.3</v>
      </c>
      <c r="F38" s="27">
        <v>483.87096774193498</v>
      </c>
      <c r="G38" s="28">
        <v>911.9</v>
      </c>
      <c r="H38" s="27">
        <v>258.06451612903197</v>
      </c>
      <c r="I38" s="28">
        <v>0</v>
      </c>
      <c r="J38" s="27"/>
      <c r="K38" s="25">
        <v>3012.5</v>
      </c>
      <c r="L38" s="81"/>
      <c r="M38" s="236">
        <f t="shared" si="35"/>
        <v>3012.5</v>
      </c>
      <c r="N38" s="86">
        <v>2670.9677419354798</v>
      </c>
      <c r="O38" s="25">
        <v>0</v>
      </c>
      <c r="P38" s="236">
        <v>0</v>
      </c>
      <c r="Q38" s="28">
        <f t="shared" si="36"/>
        <v>0</v>
      </c>
      <c r="R38" s="26">
        <v>3225.8064516129002</v>
      </c>
      <c r="S38" s="417">
        <v>1923.35</v>
      </c>
      <c r="T38" s="26">
        <v>4812.9032258064499</v>
      </c>
      <c r="U38" s="182">
        <f t="shared" si="37"/>
        <v>27687.75</v>
      </c>
      <c r="V38" s="419">
        <f t="shared" si="38"/>
        <v>20967.741935483857</v>
      </c>
      <c r="W38" s="25">
        <v>0</v>
      </c>
      <c r="X38" s="26"/>
      <c r="Y38" s="327">
        <f t="shared" si="39"/>
        <v>27687.75</v>
      </c>
      <c r="Z38" s="231">
        <f t="shared" si="40"/>
        <v>20967.741935483857</v>
      </c>
      <c r="AA38" s="29" t="s">
        <v>128</v>
      </c>
      <c r="AB38" s="30">
        <v>13</v>
      </c>
      <c r="AC38" s="31" t="s">
        <v>7</v>
      </c>
      <c r="AD38" s="420"/>
      <c r="AF38" s="218">
        <f t="shared" si="3"/>
        <v>25764.400000000001</v>
      </c>
    </row>
    <row r="39" spans="1:32" ht="18.600000000000001" customHeight="1">
      <c r="A39" s="33" t="s">
        <v>10</v>
      </c>
      <c r="B39" s="34">
        <f>SUM(B31+1)</f>
        <v>13</v>
      </c>
      <c r="C39" s="482">
        <f>SUM(C32:C38)</f>
        <v>70215.399999999994</v>
      </c>
      <c r="D39" s="488">
        <f>SUM(D32:D38)</f>
        <v>66612.903225806425</v>
      </c>
      <c r="E39" s="482">
        <f t="shared" ref="E39:Z39" si="41">SUM(E32:E38)</f>
        <v>2999.7000000000003</v>
      </c>
      <c r="F39" s="488">
        <f t="shared" si="41"/>
        <v>3387.0967741935451</v>
      </c>
      <c r="G39" s="482">
        <f t="shared" si="41"/>
        <v>1243.0999999999999</v>
      </c>
      <c r="H39" s="488">
        <f t="shared" si="41"/>
        <v>1806.4516129032238</v>
      </c>
      <c r="I39" s="482">
        <f t="shared" si="41"/>
        <v>0</v>
      </c>
      <c r="J39" s="488">
        <f t="shared" si="41"/>
        <v>0</v>
      </c>
      <c r="K39" s="35">
        <f t="shared" si="41"/>
        <v>17562.900000000001</v>
      </c>
      <c r="L39" s="292">
        <f t="shared" si="41"/>
        <v>0</v>
      </c>
      <c r="M39" s="38">
        <f>SUM(M32:M38)</f>
        <v>17562.900000000001</v>
      </c>
      <c r="N39" s="36">
        <f>SUM(N32:N38)</f>
        <v>18696.774193548357</v>
      </c>
      <c r="O39" s="35">
        <f t="shared" si="41"/>
        <v>6232.7000000000007</v>
      </c>
      <c r="P39" s="38">
        <f t="shared" si="41"/>
        <v>24645.5</v>
      </c>
      <c r="Q39" s="38">
        <f t="shared" si="41"/>
        <v>30878.199999999997</v>
      </c>
      <c r="R39" s="36">
        <f t="shared" si="41"/>
        <v>22580.645161290304</v>
      </c>
      <c r="S39" s="489">
        <f t="shared" si="41"/>
        <v>33318.32</v>
      </c>
      <c r="T39" s="488">
        <f t="shared" si="41"/>
        <v>33690.322580645152</v>
      </c>
      <c r="U39" s="482">
        <f t="shared" si="41"/>
        <v>156217.62</v>
      </c>
      <c r="V39" s="488">
        <f t="shared" si="41"/>
        <v>146774.19354838697</v>
      </c>
      <c r="W39" s="482">
        <f t="shared" si="41"/>
        <v>0</v>
      </c>
      <c r="X39" s="488">
        <f t="shared" si="41"/>
        <v>0</v>
      </c>
      <c r="Y39" s="482">
        <f t="shared" si="41"/>
        <v>156217.62</v>
      </c>
      <c r="Z39" s="488">
        <f t="shared" si="41"/>
        <v>146774.19354838697</v>
      </c>
      <c r="AA39" s="57" t="s">
        <v>11</v>
      </c>
      <c r="AB39" s="58">
        <f>SUM(AB32:AB36)/4</f>
        <v>8.75</v>
      </c>
      <c r="AC39" s="59" t="s">
        <v>7</v>
      </c>
      <c r="AD39" s="60"/>
      <c r="AF39" s="218"/>
    </row>
    <row r="40" spans="1:32" ht="20.100000000000001" customHeight="1">
      <c r="A40" s="315">
        <f>A38+1</f>
        <v>31</v>
      </c>
      <c r="B40" s="316" t="s">
        <v>12</v>
      </c>
      <c r="C40" s="123">
        <v>6774.6</v>
      </c>
      <c r="D40" s="317">
        <v>9516.1290322580608</v>
      </c>
      <c r="E40" s="123">
        <v>87.3</v>
      </c>
      <c r="F40" s="317">
        <v>483.87096774193498</v>
      </c>
      <c r="G40" s="123">
        <v>188.2</v>
      </c>
      <c r="H40" s="317">
        <v>258.06451612903197</v>
      </c>
      <c r="I40" s="123">
        <v>0</v>
      </c>
      <c r="J40" s="317"/>
      <c r="K40" s="492">
        <v>690</v>
      </c>
      <c r="L40" s="493"/>
      <c r="M40" s="494">
        <f t="shared" ref="M40" si="42">K40+L40</f>
        <v>690</v>
      </c>
      <c r="N40" s="495">
        <v>2670.9677419354798</v>
      </c>
      <c r="O40" s="492">
        <v>288.89999999999998</v>
      </c>
      <c r="P40" s="494">
        <v>2055</v>
      </c>
      <c r="Q40" s="496">
        <v>3243</v>
      </c>
      <c r="R40" s="260">
        <v>3225.8064516129002</v>
      </c>
      <c r="S40" s="484">
        <v>2696.8</v>
      </c>
      <c r="T40" s="317">
        <v>4812.9032258064499</v>
      </c>
      <c r="U40" s="320">
        <f t="shared" ref="U40" si="43">SUM(C40+E40+G40+I40+K40+Q40+S40)</f>
        <v>13679.900000000001</v>
      </c>
      <c r="V40" s="485">
        <f t="shared" ref="V40" si="44">SUM(D40+F40+H40+J40+N40+R40+T40)</f>
        <v>20967.741935483857</v>
      </c>
      <c r="W40" s="123">
        <v>0</v>
      </c>
      <c r="X40" s="317"/>
      <c r="Y40" s="486">
        <f t="shared" ref="Y40" si="45">SUM(U40+W40)</f>
        <v>13679.900000000001</v>
      </c>
      <c r="Z40" s="497">
        <f t="shared" ref="Z40" si="46">SUM(V40+X40)</f>
        <v>20967.741935483857</v>
      </c>
      <c r="AA40" s="455" t="s">
        <v>95</v>
      </c>
      <c r="AB40" s="456">
        <v>10</v>
      </c>
      <c r="AC40" s="457" t="s">
        <v>7</v>
      </c>
      <c r="AD40" s="487"/>
      <c r="AF40" s="218">
        <f t="shared" ref="AF40" si="47">C40+E40+G40+K40+O40+W40</f>
        <v>8029</v>
      </c>
    </row>
    <row r="41" spans="1:32" ht="18.600000000000001" customHeight="1" thickBot="1">
      <c r="A41" s="33" t="s">
        <v>10</v>
      </c>
      <c r="B41" s="34">
        <f>SUM(B39+1)</f>
        <v>14</v>
      </c>
      <c r="C41" s="413">
        <f t="shared" ref="C41:O41" si="48">SUM(C40)</f>
        <v>6774.6</v>
      </c>
      <c r="D41" s="488">
        <f t="shared" si="48"/>
        <v>9516.1290322580608</v>
      </c>
      <c r="E41" s="413">
        <f t="shared" si="48"/>
        <v>87.3</v>
      </c>
      <c r="F41" s="488">
        <f t="shared" si="48"/>
        <v>483.87096774193498</v>
      </c>
      <c r="G41" s="413">
        <f t="shared" si="48"/>
        <v>188.2</v>
      </c>
      <c r="H41" s="488">
        <f t="shared" si="48"/>
        <v>258.06451612903197</v>
      </c>
      <c r="I41" s="413">
        <f t="shared" si="48"/>
        <v>0</v>
      </c>
      <c r="J41" s="488">
        <f t="shared" si="48"/>
        <v>0</v>
      </c>
      <c r="K41" s="413">
        <f t="shared" si="48"/>
        <v>690</v>
      </c>
      <c r="L41" s="414">
        <f t="shared" si="48"/>
        <v>0</v>
      </c>
      <c r="M41" s="415">
        <f t="shared" si="48"/>
        <v>690</v>
      </c>
      <c r="N41" s="416">
        <f t="shared" si="48"/>
        <v>2670.9677419354798</v>
      </c>
      <c r="O41" s="413">
        <f t="shared" si="48"/>
        <v>288.89999999999998</v>
      </c>
      <c r="P41" s="415">
        <f t="shared" ref="P41:W41" si="49">SUM(P40)</f>
        <v>2055</v>
      </c>
      <c r="Q41" s="415">
        <f t="shared" si="49"/>
        <v>3243</v>
      </c>
      <c r="R41" s="293">
        <f>SUM(R40)</f>
        <v>3225.8064516129002</v>
      </c>
      <c r="S41" s="68">
        <f t="shared" si="49"/>
        <v>2696.8</v>
      </c>
      <c r="T41" s="488">
        <f t="shared" si="49"/>
        <v>4812.9032258064499</v>
      </c>
      <c r="U41" s="413">
        <f t="shared" si="49"/>
        <v>13679.900000000001</v>
      </c>
      <c r="V41" s="488">
        <f t="shared" si="49"/>
        <v>20967.741935483857</v>
      </c>
      <c r="W41" s="413">
        <f t="shared" si="49"/>
        <v>0</v>
      </c>
      <c r="X41" s="488">
        <f>SUM(X40)</f>
        <v>0</v>
      </c>
      <c r="Y41" s="413">
        <f>SUM(Y40)</f>
        <v>13679.900000000001</v>
      </c>
      <c r="Z41" s="488">
        <f>SUM(Z40)</f>
        <v>20967.741935483857</v>
      </c>
      <c r="AA41" s="57" t="s">
        <v>11</v>
      </c>
      <c r="AB41" s="58">
        <f>SUM(AB34:AB38)/4</f>
        <v>10</v>
      </c>
      <c r="AC41" s="59" t="s">
        <v>7</v>
      </c>
      <c r="AD41" s="60"/>
      <c r="AF41" s="218">
        <f>SUM(AF5:AF40)</f>
        <v>454166.1999999999</v>
      </c>
    </row>
    <row r="42" spans="1:32" ht="19.149999999999999" customHeight="1">
      <c r="A42" s="174" t="s">
        <v>16</v>
      </c>
      <c r="B42" s="127"/>
      <c r="C42" s="115">
        <f>SUM(C7+C15+C23+C31+C39+C41)</f>
        <v>302330.99999999994</v>
      </c>
      <c r="D42" s="128">
        <f t="shared" ref="D42:X42" si="50">SUM(D7+D15+D23+D31+D39+D41)</f>
        <v>294999.99999999988</v>
      </c>
      <c r="E42" s="115">
        <f t="shared" si="50"/>
        <v>44903.6</v>
      </c>
      <c r="F42" s="128">
        <f t="shared" si="50"/>
        <v>14999.999999999987</v>
      </c>
      <c r="G42" s="115">
        <f t="shared" si="50"/>
        <v>11356.7</v>
      </c>
      <c r="H42" s="128">
        <f t="shared" si="50"/>
        <v>7999.9999999999909</v>
      </c>
      <c r="I42" s="115">
        <f t="shared" si="50"/>
        <v>0</v>
      </c>
      <c r="J42" s="128">
        <f t="shared" si="50"/>
        <v>0</v>
      </c>
      <c r="K42" s="115">
        <f t="shared" si="50"/>
        <v>73770</v>
      </c>
      <c r="L42" s="241">
        <f t="shared" si="50"/>
        <v>0</v>
      </c>
      <c r="M42" s="299">
        <f t="shared" si="50"/>
        <v>73770</v>
      </c>
      <c r="N42" s="128">
        <f t="shared" si="50"/>
        <v>82799.999999999869</v>
      </c>
      <c r="O42" s="116">
        <f t="shared" si="50"/>
        <v>21804.9</v>
      </c>
      <c r="P42" s="116">
        <f t="shared" si="50"/>
        <v>100442.3</v>
      </c>
      <c r="Q42" s="116">
        <f t="shared" si="50"/>
        <v>123146.3</v>
      </c>
      <c r="R42" s="116">
        <f t="shared" si="50"/>
        <v>99999.999999999913</v>
      </c>
      <c r="S42" s="115">
        <f t="shared" si="50"/>
        <v>142337.04</v>
      </c>
      <c r="T42" s="128">
        <f t="shared" si="50"/>
        <v>149199.99999999997</v>
      </c>
      <c r="U42" s="115">
        <f t="shared" si="50"/>
        <v>697844.64</v>
      </c>
      <c r="V42" s="128">
        <f t="shared" si="50"/>
        <v>649999.99999999953</v>
      </c>
      <c r="W42" s="115">
        <f>SUM(W7+W15+W23+W31+W39+W41)</f>
        <v>0</v>
      </c>
      <c r="X42" s="128">
        <f t="shared" si="50"/>
        <v>0</v>
      </c>
      <c r="Y42" s="115">
        <f>SUM(Y7+Y15+Y23+Y31+Y39+Y41)</f>
        <v>697844.64</v>
      </c>
      <c r="Z42" s="128">
        <f>SUM(Z7+Z15+Z23+Z31+Z39+Z41)</f>
        <v>649999.99999999953</v>
      </c>
      <c r="AA42" s="126" t="s">
        <v>16</v>
      </c>
      <c r="AB42" s="101"/>
      <c r="AC42" s="102"/>
      <c r="AD42" s="103"/>
    </row>
    <row r="43" spans="1:32" ht="19.5" customHeight="1" thickBot="1">
      <c r="A43" s="176" t="s">
        <v>28</v>
      </c>
      <c r="B43" s="177"/>
      <c r="C43" s="65">
        <f t="shared" ref="C43:Z43" si="51">C42/31</f>
        <v>9752.612903225805</v>
      </c>
      <c r="D43" s="66">
        <f t="shared" si="51"/>
        <v>9516.1290322580608</v>
      </c>
      <c r="E43" s="65">
        <f t="shared" si="51"/>
        <v>1448.5032258064516</v>
      </c>
      <c r="F43" s="66">
        <f t="shared" si="51"/>
        <v>483.87096774193509</v>
      </c>
      <c r="G43" s="65">
        <f t="shared" si="51"/>
        <v>366.34516129032261</v>
      </c>
      <c r="H43" s="66">
        <f t="shared" si="51"/>
        <v>258.06451612903197</v>
      </c>
      <c r="I43" s="65">
        <f>I42/31</f>
        <v>0</v>
      </c>
      <c r="J43" s="66">
        <f>J42/31</f>
        <v>0</v>
      </c>
      <c r="K43" s="65">
        <f>K42/31</f>
        <v>2379.6774193548385</v>
      </c>
      <c r="L43" s="242"/>
      <c r="M43" s="237"/>
      <c r="N43" s="66">
        <f t="shared" si="51"/>
        <v>2670.9677419354798</v>
      </c>
      <c r="O43" s="65">
        <f>O42/30</f>
        <v>726.83</v>
      </c>
      <c r="P43" s="237">
        <f>P42/31</f>
        <v>3240.074193548387</v>
      </c>
      <c r="Q43" s="242"/>
      <c r="R43" s="66">
        <f t="shared" ref="R43" si="52">R42/30</f>
        <v>3333.3333333333303</v>
      </c>
      <c r="S43" s="65">
        <f>S42/31</f>
        <v>4591.5174193548391</v>
      </c>
      <c r="T43" s="66">
        <f t="shared" si="51"/>
        <v>4812.9032258064508</v>
      </c>
      <c r="U43" s="65">
        <f t="shared" si="51"/>
        <v>22511.11741935484</v>
      </c>
      <c r="V43" s="66">
        <f t="shared" si="51"/>
        <v>20967.741935483857</v>
      </c>
      <c r="W43" s="65">
        <f t="shared" si="51"/>
        <v>0</v>
      </c>
      <c r="X43" s="66">
        <f t="shared" si="51"/>
        <v>0</v>
      </c>
      <c r="Y43" s="65">
        <f t="shared" si="51"/>
        <v>22511.11741935484</v>
      </c>
      <c r="Z43" s="66">
        <f t="shared" si="51"/>
        <v>20967.741935483857</v>
      </c>
      <c r="AA43" s="175" t="s">
        <v>17</v>
      </c>
      <c r="AB43" s="98"/>
      <c r="AC43" s="99"/>
      <c r="AD43" s="100"/>
    </row>
    <row r="44" spans="1:32" ht="20.100000000000001" customHeight="1">
      <c r="A44" s="72" t="s">
        <v>18</v>
      </c>
      <c r="B44" s="73"/>
      <c r="C44" s="74">
        <f>SUM(C42-D42)</f>
        <v>7331.0000000000582</v>
      </c>
      <c r="D44" s="75"/>
      <c r="E44" s="74">
        <f>SUM(E42-F42)</f>
        <v>29903.600000000013</v>
      </c>
      <c r="F44" s="75"/>
      <c r="G44" s="74">
        <f>SUM(G42-H42)</f>
        <v>3356.7000000000098</v>
      </c>
      <c r="H44" s="75"/>
      <c r="I44" s="74">
        <f>SUM(I42-J42)</f>
        <v>0</v>
      </c>
      <c r="J44" s="75"/>
      <c r="K44" s="74">
        <f>SUM(K42-N42)</f>
        <v>-9029.999999999869</v>
      </c>
      <c r="L44" s="243"/>
      <c r="M44" s="238"/>
      <c r="N44" s="75"/>
      <c r="O44" s="274"/>
      <c r="P44" s="275"/>
      <c r="Q44" s="490">
        <f>SUM(Q42-R42)</f>
        <v>23146.30000000009</v>
      </c>
      <c r="R44" s="491"/>
      <c r="S44" s="74">
        <f>SUM(S42-T42)</f>
        <v>-6862.9599999999627</v>
      </c>
      <c r="T44" s="75"/>
      <c r="U44" s="96">
        <f>SUM(U42-V42)</f>
        <v>47844.64000000048</v>
      </c>
      <c r="V44" s="75"/>
      <c r="W44" s="74">
        <f>SUM(W42-X42)</f>
        <v>0</v>
      </c>
      <c r="X44" s="75"/>
      <c r="Y44" s="111">
        <f>SUM(Y42-Z42)</f>
        <v>47844.64000000048</v>
      </c>
      <c r="Z44" s="112"/>
      <c r="AC44" s="2"/>
      <c r="AD44" s="2"/>
    </row>
    <row r="45" spans="1:32" ht="20.100000000000001" customHeight="1" thickBot="1">
      <c r="A45" s="76" t="s">
        <v>19</v>
      </c>
      <c r="B45" s="77"/>
      <c r="C45" s="95">
        <f>SUM(100/D42*C42)</f>
        <v>102.48508474576273</v>
      </c>
      <c r="D45" s="78"/>
      <c r="E45" s="95">
        <f>SUM(100/F42*E42)</f>
        <v>299.3573333333336</v>
      </c>
      <c r="F45" s="78"/>
      <c r="G45" s="95">
        <f>SUM(100/H42*G42)</f>
        <v>141.95875000000018</v>
      </c>
      <c r="H45" s="78"/>
      <c r="I45" s="95" t="e">
        <f>SUM(100/J42*I42)</f>
        <v>#DIV/0!</v>
      </c>
      <c r="J45" s="78"/>
      <c r="K45" s="95">
        <f>SUM(100/N42*K42)</f>
        <v>89.094202898550861</v>
      </c>
      <c r="L45" s="244"/>
      <c r="M45" s="239"/>
      <c r="N45" s="78"/>
      <c r="O45" s="270"/>
      <c r="P45" s="271"/>
      <c r="Q45" s="272">
        <f>SUM(100/R42*Q42)</f>
        <v>123.14630000000011</v>
      </c>
      <c r="R45" s="87"/>
      <c r="S45" s="95">
        <f>SUM(100/T42*S42)</f>
        <v>95.400160857908872</v>
      </c>
      <c r="T45" s="78"/>
      <c r="U45" s="97">
        <f>SUM(100/V42*U42)</f>
        <v>107.36071384615393</v>
      </c>
      <c r="V45" s="78"/>
      <c r="W45" s="95" t="e">
        <f>SUM(100/X42*W42)</f>
        <v>#DIV/0!</v>
      </c>
      <c r="X45" s="78"/>
      <c r="Y45" s="113">
        <f>SUM(100/Z42*Y42)</f>
        <v>107.36071384615393</v>
      </c>
      <c r="Z45" s="114"/>
      <c r="AC45" s="2"/>
      <c r="AD45" s="2"/>
    </row>
    <row r="46" spans="1:32">
      <c r="P46" s="291"/>
    </row>
    <row r="47" spans="1:32">
      <c r="G47" s="2"/>
      <c r="H47" s="2"/>
      <c r="I47" s="2"/>
      <c r="J47" s="2"/>
      <c r="T47" s="227"/>
      <c r="U47" s="227"/>
      <c r="V47" s="227"/>
      <c r="W47" s="227"/>
      <c r="X47" s="227"/>
      <c r="Y47" s="227"/>
    </row>
  </sheetData>
  <customSheetViews>
    <customSheetView guid="{D93DCAB6-BAC1-4891-99B7-09940B6A5EB9}" scale="80" showPageBreaks="1" fitToPage="1" printArea="1">
      <pane ySplit="4" topLeftCell="A26" activePane="bottomLeft" state="frozen"/>
      <selection pane="bottomLeft" activeCell="P49" sqref="P49"/>
      <pageMargins left="0.59055118110236227" right="0.59055118110236227" top="1.1811023622047245" bottom="0.59055118110236227" header="0.11811023622047245" footer="0.31496062992125984"/>
      <pageSetup paperSize="9" scale="38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5" activePane="bottomLeft" state="frozen"/>
      <selection pane="bottomLeft" activeCell="O40" sqref="O40"/>
      <pageMargins left="0.59055118110236227" right="0.59055118110236227" top="1.1811023622047245" bottom="0.59055118110236227" header="0.11811023622047245" footer="0.31496062992125984"/>
      <pageSetup paperSize="9" scale="38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80" showPageBreaks="1" fitToPage="1" printArea="1" topLeftCell="J1">
      <pane ySplit="4" topLeftCell="A26" activePane="bottomLeft" state="frozen"/>
      <selection pane="bottomLeft" activeCell="G40" sqref="G40"/>
      <pageMargins left="0.59055118110236227" right="0.59055118110236227" top="1.1811023622047245" bottom="0.59055118110236227" header="0.11811023622047245" footer="0.31496062992125984"/>
      <pageSetup paperSize="9" scale="38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howPageBreaks="1" fitToPage="1" printArea="1" topLeftCell="D1">
      <pane ySplit="4" topLeftCell="A20" activePane="bottomLeft" state="frozen"/>
      <selection pane="bottomLeft" activeCell="F29" sqref="F29"/>
      <pageMargins left="0.59055118110236227" right="0.59055118110236227" top="1.1811023622047245" bottom="0.59055118110236227" header="0.11811023622047245" footer="0.31496062992125984"/>
      <pageSetup paperSize="9" scale="38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80" fitToPage="1" topLeftCell="J1">
      <pane ySplit="4" topLeftCell="A26" activePane="bottomLeft" state="frozen"/>
      <selection pane="bottomLeft" activeCell="AA35" sqref="AA35"/>
      <pageMargins left="0.59055118110236227" right="0.59055118110236227" top="1.1811023622047245" bottom="0.59055118110236227" header="0.11811023622047245" footer="0.31496062992125984"/>
      <pageSetup paperSize="9" scale="38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80" showPageBreaks="1" fitToPage="1" printArea="1">
      <pane ySplit="4" topLeftCell="A11" activePane="bottomLeft" state="frozen"/>
      <selection pane="bottomLeft" activeCell="Q18" sqref="Q18"/>
      <pageMargins left="0.59055118110236227" right="0.59055118110236227" top="1.1811023622047245" bottom="0.59055118110236227" header="0.11811023622047245" footer="0.31496062992125984"/>
      <pageSetup paperSize="9" scale="47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5" showPageBreaks="1" fitToPage="1" printArea="1">
      <pane ySplit="4" topLeftCell="A17" activePane="bottomLeft" state="frozen"/>
      <selection pane="bottomLeft" activeCell="R38" sqref="R38"/>
      <pageMargins left="0.59055118110236227" right="0.59055118110236227" top="1.1811023622047245" bottom="0.59055118110236227" header="0.11811023622047245" footer="0.31496062992125984"/>
      <pageSetup paperSize="9" scale="47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60" showPageBreaks="1" fitToPage="1" printArea="1">
      <pane ySplit="4" topLeftCell="A8" activePane="bottomLeft" state="frozen"/>
      <selection pane="bottomLeft" activeCell="AF35" sqref="AF35"/>
      <pageMargins left="0.59055118110236227" right="0.59055118110236227" top="1.1811023622047245" bottom="0.59055118110236227" header="0.11811023622047245" footer="0.31496062992125984"/>
      <pageSetup paperSize="9" scale="38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showPageBreaks="1" fitToPage="1" printArea="1">
      <pane ySplit="4" topLeftCell="A23" activePane="bottomLeft" state="frozen"/>
      <selection pane="bottomLeft" activeCell="X48" sqref="X48"/>
      <pageMargins left="0.59055118110236227" right="0.59055118110236227" top="1.1811023622047245" bottom="0.59055118110236227" header="0.11811023622047245" footer="0.31496062992125984"/>
      <pageSetup paperSize="9" scale="38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80" showPageBreaks="1" fitToPage="1" printArea="1" topLeftCell="J1">
      <pane ySplit="4" topLeftCell="A26" activePane="bottomLeft" state="frozen"/>
      <selection pane="bottomLeft" activeCell="AA35" sqref="AA35"/>
      <pageMargins left="0.59055118110236227" right="0.59055118110236227" top="1.1811023622047245" bottom="0.59055118110236227" header="0.11811023622047245" footer="0.31496062992125984"/>
      <pageSetup paperSize="9" scale="38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H1">
      <selection activeCell="AF40" sqref="AF40"/>
      <pageMargins left="0.59055118110236227" right="0.59055118110236227" top="1.1811023622047245" bottom="0.59055118110236227" header="0.11811023622047245" footer="0.31496062992125984"/>
      <pageSetup paperSize="9" scale="38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J1">
      <pane ySplit="4" topLeftCell="A26" activePane="bottomLeft" state="frozen"/>
      <selection pane="bottomLeft" activeCell="AA35" sqref="AA35"/>
      <pageMargins left="0.59055118110236227" right="0.59055118110236227" top="1.1811023622047245" bottom="0.59055118110236227" header="0.11811023622047245" footer="0.31496062992125984"/>
      <pageSetup paperSize="9" scale="38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2">
    <mergeCell ref="S3:T3"/>
    <mergeCell ref="H1:K1"/>
    <mergeCell ref="C3:D3"/>
    <mergeCell ref="E3:F3"/>
    <mergeCell ref="G3:H3"/>
    <mergeCell ref="K3:N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8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49"/>
  <sheetViews>
    <sheetView topLeftCell="C1" zoomScale="90" zoomScaleNormal="172" workbookViewId="0">
      <pane ySplit="4" topLeftCell="A23" activePane="bottomLeft" state="frozen"/>
      <selection activeCell="C1" sqref="C1"/>
      <selection pane="bottomLeft" activeCell="P23" sqref="P23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4.5703125" style="2" bestFit="1" customWidth="1"/>
    <col min="4" max="4" width="14.5703125" style="2" customWidth="1"/>
    <col min="5" max="5" width="12.85546875" style="2" bestFit="1" customWidth="1"/>
    <col min="6" max="6" width="13.140625" style="2" bestFit="1" customWidth="1"/>
    <col min="7" max="7" width="12.5703125" style="6" customWidth="1"/>
    <col min="8" max="8" width="12.85546875" style="6" bestFit="1" customWidth="1"/>
    <col min="9" max="9" width="15.7109375" style="6" customWidth="1"/>
    <col min="10" max="10" width="11.7109375" style="6" customWidth="1"/>
    <col min="11" max="11" width="13.85546875" style="2" bestFit="1" customWidth="1"/>
    <col min="12" max="13" width="13.85546875" style="2" customWidth="1"/>
    <col min="14" max="14" width="14.28515625" style="2" bestFit="1" customWidth="1"/>
    <col min="15" max="15" width="14.5703125" style="2" bestFit="1" customWidth="1"/>
    <col min="16" max="16" width="12.85546875" style="2" bestFit="1" customWidth="1"/>
    <col min="17" max="17" width="15" style="2" bestFit="1" customWidth="1"/>
    <col min="18" max="18" width="14.28515625" style="2" bestFit="1" customWidth="1"/>
    <col min="19" max="19" width="13.85546875" style="2" bestFit="1" customWidth="1"/>
    <col min="20" max="20" width="14.28515625" style="2" bestFit="1" customWidth="1"/>
    <col min="21" max="21" width="21" style="2" customWidth="1"/>
    <col min="22" max="22" width="14.5703125" style="2" bestFit="1" customWidth="1"/>
    <col min="23" max="24" width="11.7109375" style="2" customWidth="1"/>
    <col min="25" max="25" width="15.42578125" style="2" bestFit="1" customWidth="1"/>
    <col min="26" max="26" width="14.5703125" style="2" bestFit="1" customWidth="1"/>
    <col min="27" max="27" width="33.7109375" style="2" bestFit="1" customWidth="1"/>
    <col min="28" max="28" width="8.140625" style="2" bestFit="1" customWidth="1"/>
    <col min="29" max="29" width="5.140625" style="4" customWidth="1"/>
    <col min="30" max="30" width="20.7109375" style="4" customWidth="1"/>
    <col min="31" max="33" width="11.42578125" style="2"/>
    <col min="34" max="34" width="45.85546875" style="2" customWidth="1"/>
    <col min="35" max="16384" width="11.42578125" style="2"/>
  </cols>
  <sheetData>
    <row r="1" spans="1:37" ht="34.15" customHeight="1">
      <c r="A1" s="104" t="s">
        <v>55</v>
      </c>
      <c r="G1" s="2"/>
      <c r="H1" s="540">
        <v>45748</v>
      </c>
      <c r="I1" s="540"/>
      <c r="J1" s="540"/>
      <c r="K1" s="540"/>
      <c r="L1" s="411"/>
      <c r="M1" s="411"/>
    </row>
    <row r="2" spans="1:37" ht="21" thickBot="1">
      <c r="A2" s="105"/>
    </row>
    <row r="3" spans="1:37" s="8" customFormat="1" ht="50.25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532" t="s">
        <v>30</v>
      </c>
      <c r="P3" s="534"/>
      <c r="Q3" s="534"/>
      <c r="R3" s="533"/>
      <c r="S3" s="534" t="s">
        <v>2</v>
      </c>
      <c r="T3" s="534"/>
      <c r="U3" s="541" t="s">
        <v>29</v>
      </c>
      <c r="V3" s="542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  <c r="AH3" s="350" t="s">
        <v>74</v>
      </c>
      <c r="AI3" s="350"/>
      <c r="AJ3" s="350"/>
      <c r="AK3" s="350"/>
    </row>
    <row r="4" spans="1:37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0" t="s">
        <v>69</v>
      </c>
      <c r="M4" s="234" t="s">
        <v>70</v>
      </c>
      <c r="N4" s="12" t="s">
        <v>21</v>
      </c>
      <c r="O4" s="11" t="s">
        <v>68</v>
      </c>
      <c r="P4" s="234" t="s">
        <v>69</v>
      </c>
      <c r="Q4" s="234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14" t="s">
        <v>5</v>
      </c>
    </row>
    <row r="5" spans="1:37" ht="18.600000000000001" customHeight="1">
      <c r="A5" s="47">
        <v>1</v>
      </c>
      <c r="B5" s="15" t="s">
        <v>13</v>
      </c>
      <c r="C5" s="230">
        <v>7760.9</v>
      </c>
      <c r="D5" s="17">
        <v>8333.3333333333303</v>
      </c>
      <c r="E5" s="16">
        <v>131.6</v>
      </c>
      <c r="F5" s="18">
        <v>3166.6666666666601</v>
      </c>
      <c r="G5" s="19">
        <v>255.4</v>
      </c>
      <c r="H5" s="18">
        <v>333.33333333333297</v>
      </c>
      <c r="I5" s="19">
        <v>0</v>
      </c>
      <c r="J5" s="18"/>
      <c r="K5" s="16">
        <v>1233.9000000000001</v>
      </c>
      <c r="L5" s="19"/>
      <c r="M5" s="235">
        <f t="shared" ref="M5:M10" si="0">K5+L5</f>
        <v>1233.9000000000001</v>
      </c>
      <c r="N5" s="17">
        <v>5066.6666666666597</v>
      </c>
      <c r="O5" s="16">
        <v>1476.4</v>
      </c>
      <c r="P5" s="223">
        <v>10464</v>
      </c>
      <c r="Q5" s="247">
        <f t="shared" ref="Q5:Q10" si="1">O5+P5</f>
        <v>11940.4</v>
      </c>
      <c r="R5" s="17">
        <v>3000</v>
      </c>
      <c r="S5" s="16">
        <v>6676.65</v>
      </c>
      <c r="T5" s="17">
        <v>5433.3333333333303</v>
      </c>
      <c r="U5" s="91">
        <f>C5+E5+G5+I5+M5+Q5+S5</f>
        <v>27998.85</v>
      </c>
      <c r="V5" s="89">
        <f t="shared" ref="V5:V10" si="2">D5+F5+H5+J5+N5+R5+T5</f>
        <v>25333.333333333314</v>
      </c>
      <c r="W5" s="16"/>
      <c r="X5" s="17">
        <v>66.6666666666666</v>
      </c>
      <c r="Y5" s="109">
        <f t="shared" ref="Y5:Y10" si="3">SUM(U5+W5)</f>
        <v>27998.85</v>
      </c>
      <c r="Z5" s="110">
        <f t="shared" ref="Z5:Z10" si="4">SUM(V5+X5)</f>
        <v>25399.999999999982</v>
      </c>
      <c r="AA5" s="45" t="s">
        <v>130</v>
      </c>
      <c r="AB5" s="51">
        <v>14</v>
      </c>
      <c r="AC5" s="21" t="s">
        <v>7</v>
      </c>
      <c r="AD5" s="22"/>
      <c r="AH5" s="218">
        <f>SUM(C5+E5+G5+I5+K5+O5)</f>
        <v>10858.199999999999</v>
      </c>
    </row>
    <row r="6" spans="1:37" ht="18.600000000000001" customHeight="1">
      <c r="A6" s="47">
        <f t="shared" ref="A6:A10" si="5">SUM(A5+1)</f>
        <v>2</v>
      </c>
      <c r="B6" s="15" t="s">
        <v>14</v>
      </c>
      <c r="C6" s="230">
        <v>8985.7000000000007</v>
      </c>
      <c r="D6" s="17">
        <v>8333.3333333333303</v>
      </c>
      <c r="E6" s="16">
        <v>1567.9</v>
      </c>
      <c r="F6" s="18">
        <v>3166.6666666666601</v>
      </c>
      <c r="G6" s="19">
        <v>401.8</v>
      </c>
      <c r="H6" s="18">
        <v>333.33333333333297</v>
      </c>
      <c r="I6" s="19">
        <v>0</v>
      </c>
      <c r="J6" s="18"/>
      <c r="K6" s="16">
        <v>0</v>
      </c>
      <c r="L6" s="19"/>
      <c r="M6" s="235">
        <f t="shared" si="0"/>
        <v>0</v>
      </c>
      <c r="N6" s="17">
        <v>5066.6666666666597</v>
      </c>
      <c r="O6" s="16">
        <v>1053.0999999999999</v>
      </c>
      <c r="P6" s="19">
        <v>10057</v>
      </c>
      <c r="Q6" s="247">
        <f t="shared" si="1"/>
        <v>11110.1</v>
      </c>
      <c r="R6" s="17">
        <v>3000</v>
      </c>
      <c r="S6" s="16">
        <v>6671.86</v>
      </c>
      <c r="T6" s="17">
        <v>5433.3333333333303</v>
      </c>
      <c r="U6" s="91">
        <f t="shared" ref="U6:U10" si="6">C6+E6+G6+I6+M6+Q6+S6</f>
        <v>28737.360000000001</v>
      </c>
      <c r="V6" s="89">
        <f t="shared" si="2"/>
        <v>25333.333333333314</v>
      </c>
      <c r="W6" s="16"/>
      <c r="X6" s="17">
        <v>66.6666666666666</v>
      </c>
      <c r="Y6" s="109">
        <f t="shared" si="3"/>
        <v>28737.360000000001</v>
      </c>
      <c r="Z6" s="110">
        <f t="shared" si="4"/>
        <v>25399.999999999982</v>
      </c>
      <c r="AA6" s="45" t="s">
        <v>58</v>
      </c>
      <c r="AB6" s="51">
        <v>10</v>
      </c>
      <c r="AC6" s="21" t="s">
        <v>7</v>
      </c>
      <c r="AD6" s="22"/>
      <c r="AH6" s="218">
        <f t="shared" ref="AH6:AH37" si="7">SUM(C6+E6+G6+I6+K6+O6)</f>
        <v>12008.5</v>
      </c>
    </row>
    <row r="7" spans="1:37" ht="18.600000000000001" customHeight="1">
      <c r="A7" s="47">
        <f t="shared" si="5"/>
        <v>3</v>
      </c>
      <c r="B7" s="15" t="s">
        <v>15</v>
      </c>
      <c r="C7" s="230">
        <v>5506</v>
      </c>
      <c r="D7" s="17">
        <v>8333.3333333333303</v>
      </c>
      <c r="E7" s="16">
        <v>3353.6</v>
      </c>
      <c r="F7" s="18">
        <v>3166.6666666666601</v>
      </c>
      <c r="G7" s="19">
        <v>771.5</v>
      </c>
      <c r="H7" s="18">
        <v>333.33333333333297</v>
      </c>
      <c r="I7" s="19">
        <v>0</v>
      </c>
      <c r="J7" s="18"/>
      <c r="K7" s="16">
        <v>1613.9</v>
      </c>
      <c r="L7" s="19"/>
      <c r="M7" s="235">
        <f t="shared" si="0"/>
        <v>1613.9</v>
      </c>
      <c r="N7" s="17">
        <v>5066.6666666666597</v>
      </c>
      <c r="O7" s="16">
        <v>1336.4</v>
      </c>
      <c r="P7" s="19">
        <v>6627</v>
      </c>
      <c r="Q7" s="247">
        <f t="shared" si="1"/>
        <v>7963.4</v>
      </c>
      <c r="R7" s="17">
        <v>3000</v>
      </c>
      <c r="S7" s="16">
        <v>8134.05</v>
      </c>
      <c r="T7" s="17">
        <v>5433.3333333333303</v>
      </c>
      <c r="U7" s="91">
        <f t="shared" si="6"/>
        <v>27342.45</v>
      </c>
      <c r="V7" s="89">
        <f t="shared" si="2"/>
        <v>25333.333333333314</v>
      </c>
      <c r="W7" s="16"/>
      <c r="X7" s="17">
        <v>66.6666666666666</v>
      </c>
      <c r="Y7" s="109">
        <f t="shared" si="3"/>
        <v>27342.45</v>
      </c>
      <c r="Z7" s="110">
        <f t="shared" si="4"/>
        <v>25399.999999999982</v>
      </c>
      <c r="AA7" s="45" t="s">
        <v>58</v>
      </c>
      <c r="AB7" s="51">
        <v>14</v>
      </c>
      <c r="AC7" s="21" t="s">
        <v>7</v>
      </c>
      <c r="AD7" s="22"/>
      <c r="AH7" s="218">
        <f t="shared" si="7"/>
        <v>12581.4</v>
      </c>
    </row>
    <row r="8" spans="1:37" ht="18.600000000000001" customHeight="1">
      <c r="A8" s="315">
        <f t="shared" si="5"/>
        <v>4</v>
      </c>
      <c r="B8" s="316" t="s">
        <v>6</v>
      </c>
      <c r="C8" s="230">
        <v>8572</v>
      </c>
      <c r="D8" s="260">
        <v>8333.3333333333303</v>
      </c>
      <c r="E8" s="123">
        <v>8225.9</v>
      </c>
      <c r="F8" s="317">
        <v>3166.6666666666601</v>
      </c>
      <c r="G8" s="318">
        <v>1261.5999999999999</v>
      </c>
      <c r="H8" s="317">
        <v>333.33333333333297</v>
      </c>
      <c r="I8" s="19">
        <v>0</v>
      </c>
      <c r="J8" s="317"/>
      <c r="K8" s="123">
        <v>2950</v>
      </c>
      <c r="L8" s="318"/>
      <c r="M8" s="319">
        <f t="shared" si="0"/>
        <v>2950</v>
      </c>
      <c r="N8" s="260">
        <v>5066.6666666666597</v>
      </c>
      <c r="O8" s="123">
        <v>4305.8</v>
      </c>
      <c r="P8" s="318">
        <v>4514</v>
      </c>
      <c r="Q8" s="319">
        <f t="shared" si="1"/>
        <v>8819.7999999999993</v>
      </c>
      <c r="R8" s="260">
        <v>3000</v>
      </c>
      <c r="S8" s="123">
        <v>3830.27</v>
      </c>
      <c r="T8" s="260">
        <v>5433.3333333333303</v>
      </c>
      <c r="U8" s="320">
        <f t="shared" si="6"/>
        <v>33659.57</v>
      </c>
      <c r="V8" s="321">
        <f t="shared" si="2"/>
        <v>25333.333333333314</v>
      </c>
      <c r="W8" s="123"/>
      <c r="X8" s="260">
        <v>66.6666666666666</v>
      </c>
      <c r="Y8" s="109">
        <f t="shared" si="3"/>
        <v>33659.57</v>
      </c>
      <c r="Z8" s="110">
        <f t="shared" si="4"/>
        <v>25399.999999999982</v>
      </c>
      <c r="AA8" s="50" t="s">
        <v>58</v>
      </c>
      <c r="AB8" s="51">
        <v>16</v>
      </c>
      <c r="AC8" s="225" t="s">
        <v>7</v>
      </c>
      <c r="AD8" s="226"/>
      <c r="AH8" s="218">
        <f t="shared" si="7"/>
        <v>25315.3</v>
      </c>
    </row>
    <row r="9" spans="1:37" ht="18.600000000000001" customHeight="1">
      <c r="A9" s="23">
        <f t="shared" si="5"/>
        <v>5</v>
      </c>
      <c r="B9" s="24" t="s">
        <v>8</v>
      </c>
      <c r="C9" s="412">
        <v>12146.5</v>
      </c>
      <c r="D9" s="26">
        <v>8333.3333333333303</v>
      </c>
      <c r="E9" s="25">
        <v>10292.700000000001</v>
      </c>
      <c r="F9" s="27">
        <v>3166.6666666666601</v>
      </c>
      <c r="G9" s="28">
        <v>1324.7</v>
      </c>
      <c r="H9" s="27">
        <v>333.33333333333297</v>
      </c>
      <c r="I9" s="28">
        <v>0</v>
      </c>
      <c r="J9" s="27"/>
      <c r="K9" s="25">
        <v>16248</v>
      </c>
      <c r="L9" s="28"/>
      <c r="M9" s="236">
        <f t="shared" si="0"/>
        <v>16248</v>
      </c>
      <c r="N9" s="26">
        <v>5066.6666666666597</v>
      </c>
      <c r="O9" s="25">
        <v>-4126.8</v>
      </c>
      <c r="P9" s="28">
        <v>0</v>
      </c>
      <c r="Q9" s="236">
        <f t="shared" si="1"/>
        <v>-4126.8</v>
      </c>
      <c r="R9" s="26">
        <v>3000</v>
      </c>
      <c r="S9" s="25">
        <v>7948.72</v>
      </c>
      <c r="T9" s="26">
        <v>5433.3333333333303</v>
      </c>
      <c r="U9" s="182">
        <f t="shared" si="6"/>
        <v>43833.82</v>
      </c>
      <c r="V9" s="90">
        <f t="shared" si="2"/>
        <v>25333.333333333314</v>
      </c>
      <c r="W9" s="25"/>
      <c r="X9" s="26">
        <v>66.6666666666666</v>
      </c>
      <c r="Y9" s="92">
        <f t="shared" si="3"/>
        <v>43833.82</v>
      </c>
      <c r="Z9" s="94">
        <f t="shared" si="4"/>
        <v>25399.999999999982</v>
      </c>
      <c r="AA9" s="29" t="s">
        <v>58</v>
      </c>
      <c r="AB9" s="30">
        <v>19</v>
      </c>
      <c r="AC9" s="31" t="s">
        <v>7</v>
      </c>
      <c r="AD9" s="32"/>
      <c r="AH9" s="218">
        <f t="shared" si="7"/>
        <v>35885.1</v>
      </c>
    </row>
    <row r="10" spans="1:37" s="43" customFormat="1" ht="18.600000000000001" customHeight="1">
      <c r="A10" s="23">
        <f t="shared" si="5"/>
        <v>6</v>
      </c>
      <c r="B10" s="24" t="s">
        <v>9</v>
      </c>
      <c r="C10" s="412">
        <v>17831</v>
      </c>
      <c r="D10" s="26">
        <v>8333.3333333333303</v>
      </c>
      <c r="E10" s="25">
        <v>4154</v>
      </c>
      <c r="F10" s="27">
        <v>3166.6666666666601</v>
      </c>
      <c r="G10" s="28">
        <v>796.7</v>
      </c>
      <c r="H10" s="27">
        <v>333.33333333333297</v>
      </c>
      <c r="I10" s="28">
        <v>0</v>
      </c>
      <c r="J10" s="27"/>
      <c r="K10" s="25">
        <v>5719.4</v>
      </c>
      <c r="L10" s="28"/>
      <c r="M10" s="236">
        <f t="shared" si="0"/>
        <v>5719.4</v>
      </c>
      <c r="N10" s="26">
        <v>5066.6666666666597</v>
      </c>
      <c r="O10" s="25">
        <v>0</v>
      </c>
      <c r="P10" s="28">
        <v>0</v>
      </c>
      <c r="Q10" s="236">
        <f t="shared" si="1"/>
        <v>0</v>
      </c>
      <c r="R10" s="26">
        <v>3000</v>
      </c>
      <c r="S10" s="25">
        <v>3604.75</v>
      </c>
      <c r="T10" s="26">
        <v>5433.3333333333303</v>
      </c>
      <c r="U10" s="182">
        <f t="shared" si="6"/>
        <v>32105.85</v>
      </c>
      <c r="V10" s="90">
        <f t="shared" si="2"/>
        <v>25333.333333333314</v>
      </c>
      <c r="W10" s="25"/>
      <c r="X10" s="26">
        <v>66.6666666666666</v>
      </c>
      <c r="Y10" s="92">
        <f t="shared" si="3"/>
        <v>32105.85</v>
      </c>
      <c r="Z10" s="94">
        <f t="shared" si="4"/>
        <v>25399.999999999982</v>
      </c>
      <c r="AA10" s="29" t="s">
        <v>58</v>
      </c>
      <c r="AB10" s="30">
        <v>11</v>
      </c>
      <c r="AC10" s="31" t="s">
        <v>7</v>
      </c>
      <c r="AD10" s="32"/>
      <c r="AH10" s="218">
        <f t="shared" si="7"/>
        <v>28501.1</v>
      </c>
    </row>
    <row r="11" spans="1:37" ht="18.600000000000001" customHeight="1">
      <c r="A11" s="33" t="s">
        <v>10</v>
      </c>
      <c r="B11" s="34">
        <v>14</v>
      </c>
      <c r="C11" s="35">
        <f t="shared" ref="C11:Z11" si="8">SUM(C5:C10)</f>
        <v>60802.1</v>
      </c>
      <c r="D11" s="36">
        <f t="shared" si="8"/>
        <v>49999.999999999978</v>
      </c>
      <c r="E11" s="35">
        <f t="shared" si="8"/>
        <v>27725.7</v>
      </c>
      <c r="F11" s="37">
        <f t="shared" si="8"/>
        <v>18999.99999999996</v>
      </c>
      <c r="G11" s="38">
        <f t="shared" si="8"/>
        <v>4811.7</v>
      </c>
      <c r="H11" s="37">
        <f t="shared" si="8"/>
        <v>1999.999999999998</v>
      </c>
      <c r="I11" s="38">
        <f t="shared" si="8"/>
        <v>0</v>
      </c>
      <c r="J11" s="37">
        <f t="shared" si="8"/>
        <v>0</v>
      </c>
      <c r="K11" s="35">
        <f t="shared" si="8"/>
        <v>27765.199999999997</v>
      </c>
      <c r="L11" s="38">
        <f t="shared" si="8"/>
        <v>0</v>
      </c>
      <c r="M11" s="292">
        <f t="shared" si="8"/>
        <v>27765.199999999997</v>
      </c>
      <c r="N11" s="36">
        <f t="shared" si="8"/>
        <v>30399.99999999996</v>
      </c>
      <c r="O11" s="35">
        <f t="shared" si="8"/>
        <v>4044.9000000000005</v>
      </c>
      <c r="P11" s="35">
        <f t="shared" si="8"/>
        <v>31662</v>
      </c>
      <c r="Q11" s="82">
        <f t="shared" si="8"/>
        <v>35706.899999999994</v>
      </c>
      <c r="R11" s="36">
        <f t="shared" si="8"/>
        <v>18000</v>
      </c>
      <c r="S11" s="35">
        <f t="shared" si="8"/>
        <v>36866.299999999996</v>
      </c>
      <c r="T11" s="36">
        <f t="shared" si="8"/>
        <v>32599.999999999978</v>
      </c>
      <c r="U11" s="35">
        <f t="shared" si="8"/>
        <v>193677.90000000002</v>
      </c>
      <c r="V11" s="36">
        <f t="shared" si="8"/>
        <v>151999.99999999988</v>
      </c>
      <c r="W11" s="35">
        <f t="shared" si="8"/>
        <v>0</v>
      </c>
      <c r="X11" s="36">
        <f t="shared" si="8"/>
        <v>399.99999999999966</v>
      </c>
      <c r="Y11" s="35">
        <f t="shared" si="8"/>
        <v>193677.90000000002</v>
      </c>
      <c r="Z11" s="36">
        <f t="shared" si="8"/>
        <v>152399.99999999988</v>
      </c>
      <c r="AA11" s="39" t="s">
        <v>11</v>
      </c>
      <c r="AB11" s="40">
        <f>SUM(AB5:AB10)/7</f>
        <v>12</v>
      </c>
      <c r="AC11" s="41" t="s">
        <v>7</v>
      </c>
      <c r="AD11" s="42"/>
      <c r="AH11" s="218"/>
    </row>
    <row r="12" spans="1:37" ht="18.600000000000001" customHeight="1">
      <c r="A12" s="47">
        <f>SUM(A10+1)</f>
        <v>7</v>
      </c>
      <c r="B12" s="222" t="s">
        <v>12</v>
      </c>
      <c r="C12" s="230">
        <v>6745.5</v>
      </c>
      <c r="D12" s="17">
        <v>8333.3333333333303</v>
      </c>
      <c r="E12" s="230">
        <v>2198.6</v>
      </c>
      <c r="F12" s="18">
        <v>3166.6666666666601</v>
      </c>
      <c r="G12" s="223">
        <v>545.79999999999995</v>
      </c>
      <c r="H12" s="18">
        <v>333.33333333333297</v>
      </c>
      <c r="I12" s="223">
        <v>0</v>
      </c>
      <c r="J12" s="215"/>
      <c r="K12" s="20">
        <v>0</v>
      </c>
      <c r="L12" s="223"/>
      <c r="M12" s="247">
        <f t="shared" ref="M12:M18" si="9">K12+L12</f>
        <v>0</v>
      </c>
      <c r="N12" s="214">
        <v>5066.6666666666597</v>
      </c>
      <c r="O12" s="20">
        <v>489.5</v>
      </c>
      <c r="P12" s="223">
        <v>2210</v>
      </c>
      <c r="Q12" s="247">
        <f t="shared" ref="Q12:Q18" si="10">O12+P12</f>
        <v>2699.5</v>
      </c>
      <c r="R12" s="214">
        <v>3000</v>
      </c>
      <c r="S12" s="16">
        <v>5725.71</v>
      </c>
      <c r="T12" s="17">
        <v>5433.3333333333303</v>
      </c>
      <c r="U12" s="216">
        <f t="shared" ref="U12:U18" si="11">C12+E12+G12+I12+M12+Q12+S12</f>
        <v>17915.11</v>
      </c>
      <c r="V12" s="217">
        <f t="shared" ref="V12:V18" si="12">D12+F12+H12+J12+N12+R12+T12</f>
        <v>25333.333333333314</v>
      </c>
      <c r="W12" s="20"/>
      <c r="X12" s="17">
        <v>66.6666666666666</v>
      </c>
      <c r="Y12" s="109">
        <f t="shared" ref="Y12:Z18" si="13">SUM(U12+W12)</f>
        <v>17915.11</v>
      </c>
      <c r="Z12" s="110">
        <f t="shared" si="13"/>
        <v>25399.999999999982</v>
      </c>
      <c r="AA12" s="50" t="s">
        <v>58</v>
      </c>
      <c r="AB12" s="51">
        <v>12</v>
      </c>
      <c r="AC12" s="225" t="s">
        <v>7</v>
      </c>
      <c r="AD12" s="226"/>
      <c r="AH12" s="218">
        <f t="shared" si="7"/>
        <v>9979.4</v>
      </c>
    </row>
    <row r="13" spans="1:37" ht="18.600000000000001" customHeight="1">
      <c r="A13" s="47">
        <f t="shared" ref="A13:A18" si="14">SUM(A12+1)</f>
        <v>8</v>
      </c>
      <c r="B13" s="15" t="s">
        <v>13</v>
      </c>
      <c r="C13" s="16">
        <v>10587.5</v>
      </c>
      <c r="D13" s="17">
        <v>8333.3333333333303</v>
      </c>
      <c r="E13" s="16">
        <v>1428.8</v>
      </c>
      <c r="F13" s="18">
        <v>3166.6666666666601</v>
      </c>
      <c r="G13" s="19">
        <v>502.7</v>
      </c>
      <c r="H13" s="18">
        <v>333.33333333333297</v>
      </c>
      <c r="I13" s="19">
        <v>0</v>
      </c>
      <c r="J13" s="18"/>
      <c r="K13" s="16">
        <v>874</v>
      </c>
      <c r="L13" s="19"/>
      <c r="M13" s="235">
        <f t="shared" si="9"/>
        <v>874</v>
      </c>
      <c r="N13" s="17">
        <v>5066.6666666666597</v>
      </c>
      <c r="O13" s="16">
        <v>3025.7</v>
      </c>
      <c r="P13" s="223">
        <v>5121</v>
      </c>
      <c r="Q13" s="247">
        <f t="shared" si="10"/>
        <v>8146.7</v>
      </c>
      <c r="R13" s="17">
        <v>3000</v>
      </c>
      <c r="S13" s="16">
        <v>7477.14</v>
      </c>
      <c r="T13" s="17">
        <v>5433.3333333333303</v>
      </c>
      <c r="U13" s="91">
        <f t="shared" si="11"/>
        <v>29016.84</v>
      </c>
      <c r="V13" s="89">
        <f t="shared" si="12"/>
        <v>25333.333333333314</v>
      </c>
      <c r="W13" s="16"/>
      <c r="X13" s="17">
        <v>66.6666666666666</v>
      </c>
      <c r="Y13" s="109">
        <f t="shared" si="13"/>
        <v>29016.84</v>
      </c>
      <c r="Z13" s="110">
        <f t="shared" si="13"/>
        <v>25399.999999999982</v>
      </c>
      <c r="AA13" s="45" t="s">
        <v>58</v>
      </c>
      <c r="AB13" s="51">
        <v>14</v>
      </c>
      <c r="AC13" s="21" t="s">
        <v>7</v>
      </c>
      <c r="AD13" s="22"/>
      <c r="AH13" s="218">
        <f t="shared" si="7"/>
        <v>16418.7</v>
      </c>
    </row>
    <row r="14" spans="1:37" ht="18.600000000000001" customHeight="1">
      <c r="A14" s="47">
        <f t="shared" si="14"/>
        <v>9</v>
      </c>
      <c r="B14" s="15" t="s">
        <v>14</v>
      </c>
      <c r="C14" s="16">
        <v>8274.5</v>
      </c>
      <c r="D14" s="17">
        <v>8333.3333333333303</v>
      </c>
      <c r="E14" s="16">
        <v>3172.6</v>
      </c>
      <c r="F14" s="18">
        <v>3166.6666666666601</v>
      </c>
      <c r="G14" s="19">
        <v>817.2</v>
      </c>
      <c r="H14" s="18">
        <v>333.33333333333297</v>
      </c>
      <c r="I14" s="19">
        <v>0</v>
      </c>
      <c r="J14" s="18"/>
      <c r="K14" s="16">
        <v>430</v>
      </c>
      <c r="L14" s="19"/>
      <c r="M14" s="235">
        <f t="shared" si="9"/>
        <v>430</v>
      </c>
      <c r="N14" s="17">
        <v>5066.6666666666597</v>
      </c>
      <c r="O14" s="16">
        <v>1555.9</v>
      </c>
      <c r="P14" s="223">
        <v>5003</v>
      </c>
      <c r="Q14" s="247">
        <f t="shared" si="10"/>
        <v>6558.9</v>
      </c>
      <c r="R14" s="17">
        <v>3000</v>
      </c>
      <c r="S14" s="16">
        <v>6958.29</v>
      </c>
      <c r="T14" s="17">
        <v>5433.3333333333303</v>
      </c>
      <c r="U14" s="91">
        <f t="shared" si="11"/>
        <v>26211.49</v>
      </c>
      <c r="V14" s="89">
        <f t="shared" si="12"/>
        <v>25333.333333333314</v>
      </c>
      <c r="W14" s="16"/>
      <c r="X14" s="17">
        <v>66.6666666666666</v>
      </c>
      <c r="Y14" s="109">
        <f t="shared" si="13"/>
        <v>26211.49</v>
      </c>
      <c r="Z14" s="110">
        <f t="shared" si="13"/>
        <v>25399.999999999982</v>
      </c>
      <c r="AA14" s="45" t="s">
        <v>58</v>
      </c>
      <c r="AB14" s="51">
        <v>13</v>
      </c>
      <c r="AC14" s="21" t="s">
        <v>7</v>
      </c>
      <c r="AD14" s="22"/>
      <c r="AH14" s="218">
        <f t="shared" si="7"/>
        <v>14250.2</v>
      </c>
    </row>
    <row r="15" spans="1:37" ht="18.600000000000001" customHeight="1">
      <c r="A15" s="47">
        <f t="shared" si="14"/>
        <v>10</v>
      </c>
      <c r="B15" s="15" t="s">
        <v>15</v>
      </c>
      <c r="C15" s="16">
        <v>6796.1</v>
      </c>
      <c r="D15" s="17">
        <v>8333.3333333333303</v>
      </c>
      <c r="E15" s="16">
        <v>4546.8999999999996</v>
      </c>
      <c r="F15" s="18">
        <v>3166.6666666666601</v>
      </c>
      <c r="G15" s="19">
        <v>513.70000000000005</v>
      </c>
      <c r="H15" s="18">
        <v>333.33333333333297</v>
      </c>
      <c r="I15" s="19">
        <v>0</v>
      </c>
      <c r="J15" s="18"/>
      <c r="K15" s="16">
        <v>10963.8</v>
      </c>
      <c r="L15" s="19"/>
      <c r="M15" s="235">
        <f t="shared" si="9"/>
        <v>10963.8</v>
      </c>
      <c r="N15" s="17">
        <v>5066.6666666666597</v>
      </c>
      <c r="O15" s="16">
        <v>1429.2</v>
      </c>
      <c r="P15" s="223">
        <v>3308</v>
      </c>
      <c r="Q15" s="247">
        <f t="shared" si="10"/>
        <v>4737.2</v>
      </c>
      <c r="R15" s="17">
        <v>3000</v>
      </c>
      <c r="S15" s="16">
        <v>5459.25</v>
      </c>
      <c r="T15" s="17">
        <v>5433.3333333333303</v>
      </c>
      <c r="U15" s="91">
        <f t="shared" si="11"/>
        <v>33016.949999999997</v>
      </c>
      <c r="V15" s="89">
        <f t="shared" si="12"/>
        <v>25333.333333333314</v>
      </c>
      <c r="W15" s="16"/>
      <c r="X15" s="17">
        <v>66.6666666666666</v>
      </c>
      <c r="Y15" s="109">
        <f t="shared" si="13"/>
        <v>33016.949999999997</v>
      </c>
      <c r="Z15" s="110">
        <f t="shared" si="13"/>
        <v>25399.999999999982</v>
      </c>
      <c r="AA15" s="45" t="s">
        <v>58</v>
      </c>
      <c r="AB15" s="51">
        <v>15</v>
      </c>
      <c r="AC15" s="21" t="s">
        <v>7</v>
      </c>
      <c r="AD15" s="22"/>
      <c r="AH15" s="218">
        <f t="shared" si="7"/>
        <v>24249.7</v>
      </c>
    </row>
    <row r="16" spans="1:37" ht="18.600000000000001" customHeight="1">
      <c r="A16" s="315">
        <f t="shared" si="14"/>
        <v>11</v>
      </c>
      <c r="B16" s="316" t="s">
        <v>6</v>
      </c>
      <c r="C16" s="123">
        <v>9626</v>
      </c>
      <c r="D16" s="260">
        <v>8333.3333333333303</v>
      </c>
      <c r="E16" s="123">
        <v>9143.5</v>
      </c>
      <c r="F16" s="317">
        <v>3166.6666666666601</v>
      </c>
      <c r="G16" s="318">
        <v>1257.5999999999999</v>
      </c>
      <c r="H16" s="317">
        <v>333.33333333333297</v>
      </c>
      <c r="I16" s="19">
        <v>0</v>
      </c>
      <c r="J16" s="317"/>
      <c r="K16" s="123">
        <v>0</v>
      </c>
      <c r="L16" s="318"/>
      <c r="M16" s="319">
        <f t="shared" si="9"/>
        <v>0</v>
      </c>
      <c r="N16" s="260">
        <v>5066.6666666666597</v>
      </c>
      <c r="O16" s="123">
        <v>1564.1</v>
      </c>
      <c r="P16" s="223">
        <v>4370</v>
      </c>
      <c r="Q16" s="319">
        <f t="shared" si="10"/>
        <v>5934.1</v>
      </c>
      <c r="R16" s="260">
        <v>3000</v>
      </c>
      <c r="S16" s="123">
        <v>7396.7</v>
      </c>
      <c r="T16" s="260">
        <v>5433.3333333333303</v>
      </c>
      <c r="U16" s="320">
        <f t="shared" si="11"/>
        <v>33357.899999999994</v>
      </c>
      <c r="V16" s="321">
        <f t="shared" si="12"/>
        <v>25333.333333333314</v>
      </c>
      <c r="W16" s="16"/>
      <c r="X16" s="260">
        <v>66.6666666666666</v>
      </c>
      <c r="Y16" s="109">
        <f t="shared" si="13"/>
        <v>33357.899999999994</v>
      </c>
      <c r="Z16" s="110">
        <f t="shared" si="13"/>
        <v>25399.999999999982</v>
      </c>
      <c r="AA16" s="50" t="s">
        <v>58</v>
      </c>
      <c r="AB16" s="51">
        <v>17</v>
      </c>
      <c r="AC16" s="225" t="s">
        <v>7</v>
      </c>
      <c r="AD16" s="226"/>
      <c r="AH16" s="218">
        <f t="shared" si="7"/>
        <v>21591.199999999997</v>
      </c>
    </row>
    <row r="17" spans="1:34" ht="18.600000000000001" customHeight="1">
      <c r="A17" s="23">
        <f t="shared" si="14"/>
        <v>12</v>
      </c>
      <c r="B17" s="24" t="s">
        <v>8</v>
      </c>
      <c r="C17" s="25">
        <v>11882.9</v>
      </c>
      <c r="D17" s="26">
        <v>8333.3333333333303</v>
      </c>
      <c r="E17" s="25">
        <v>9312.2999999999993</v>
      </c>
      <c r="F17" s="27">
        <v>3166.6666666666601</v>
      </c>
      <c r="G17" s="28">
        <v>1375.1</v>
      </c>
      <c r="H17" s="27">
        <v>333.33333333333297</v>
      </c>
      <c r="I17" s="28">
        <v>0</v>
      </c>
      <c r="J17" s="27"/>
      <c r="K17" s="25">
        <v>11258.7</v>
      </c>
      <c r="L17" s="28"/>
      <c r="M17" s="236">
        <f t="shared" si="9"/>
        <v>11258.7</v>
      </c>
      <c r="N17" s="26">
        <v>5066.6666666666597</v>
      </c>
      <c r="O17" s="25">
        <v>2706.8</v>
      </c>
      <c r="P17" s="223">
        <v>4771</v>
      </c>
      <c r="Q17" s="236">
        <f t="shared" si="10"/>
        <v>7477.8</v>
      </c>
      <c r="R17" s="26">
        <v>3000</v>
      </c>
      <c r="S17" s="25">
        <v>5936.21</v>
      </c>
      <c r="T17" s="26">
        <v>5433.3333333333303</v>
      </c>
      <c r="U17" s="182">
        <f t="shared" si="11"/>
        <v>47243.01</v>
      </c>
      <c r="V17" s="90">
        <f t="shared" si="12"/>
        <v>25333.333333333314</v>
      </c>
      <c r="W17" s="25"/>
      <c r="X17" s="26">
        <v>66.6666666666666</v>
      </c>
      <c r="Y17" s="92">
        <f t="shared" si="13"/>
        <v>47243.01</v>
      </c>
      <c r="Z17" s="94">
        <f t="shared" si="13"/>
        <v>25399.999999999982</v>
      </c>
      <c r="AA17" s="29" t="s">
        <v>131</v>
      </c>
      <c r="AB17" s="30">
        <v>18</v>
      </c>
      <c r="AC17" s="31" t="s">
        <v>7</v>
      </c>
      <c r="AD17" s="32"/>
      <c r="AH17" s="218">
        <f t="shared" si="7"/>
        <v>36535.800000000003</v>
      </c>
    </row>
    <row r="18" spans="1:34" s="43" customFormat="1" ht="18.600000000000001" customHeight="1">
      <c r="A18" s="23">
        <f t="shared" si="14"/>
        <v>13</v>
      </c>
      <c r="B18" s="24" t="s">
        <v>9</v>
      </c>
      <c r="C18" s="25">
        <v>14012.2</v>
      </c>
      <c r="D18" s="26">
        <v>8333.3333333333303</v>
      </c>
      <c r="E18" s="25">
        <v>1335.1</v>
      </c>
      <c r="F18" s="27">
        <v>3166.6666666666601</v>
      </c>
      <c r="G18" s="28">
        <v>607</v>
      </c>
      <c r="H18" s="27">
        <v>333.33333333333297</v>
      </c>
      <c r="I18" s="28">
        <v>0</v>
      </c>
      <c r="J18" s="27"/>
      <c r="K18" s="25">
        <v>8051.5</v>
      </c>
      <c r="L18" s="28"/>
      <c r="M18" s="236">
        <f t="shared" si="9"/>
        <v>8051.5</v>
      </c>
      <c r="N18" s="26">
        <v>5066.6666666666597</v>
      </c>
      <c r="O18" s="25">
        <v>-2415.8000000000002</v>
      </c>
      <c r="P18" s="223">
        <v>1380</v>
      </c>
      <c r="Q18" s="236">
        <f t="shared" si="10"/>
        <v>-1035.8000000000002</v>
      </c>
      <c r="R18" s="26">
        <v>3000</v>
      </c>
      <c r="S18" s="25">
        <v>6502.9</v>
      </c>
      <c r="T18" s="26">
        <v>5433.3333333333303</v>
      </c>
      <c r="U18" s="182">
        <f t="shared" si="11"/>
        <v>29472.9</v>
      </c>
      <c r="V18" s="90">
        <f t="shared" si="12"/>
        <v>25333.333333333314</v>
      </c>
      <c r="W18" s="25"/>
      <c r="X18" s="26">
        <v>66.6666666666666</v>
      </c>
      <c r="Y18" s="92">
        <f t="shared" si="13"/>
        <v>29472.9</v>
      </c>
      <c r="Z18" s="94">
        <f t="shared" si="13"/>
        <v>25399.999999999982</v>
      </c>
      <c r="AA18" s="29" t="s">
        <v>132</v>
      </c>
      <c r="AB18" s="30">
        <v>16</v>
      </c>
      <c r="AC18" s="31" t="s">
        <v>7</v>
      </c>
      <c r="AD18" s="32"/>
      <c r="AH18" s="218">
        <f t="shared" si="7"/>
        <v>21590.000000000004</v>
      </c>
    </row>
    <row r="19" spans="1:34" ht="18.600000000000001" customHeight="1">
      <c r="A19" s="33" t="s">
        <v>10</v>
      </c>
      <c r="B19" s="34">
        <f>SUM(B11+1)</f>
        <v>15</v>
      </c>
      <c r="C19" s="35">
        <f t="shared" ref="C19:Z19" si="15">SUM(C12:C18)</f>
        <v>67924.7</v>
      </c>
      <c r="D19" s="36">
        <f t="shared" si="15"/>
        <v>58333.333333333307</v>
      </c>
      <c r="E19" s="35">
        <f t="shared" si="15"/>
        <v>31137.8</v>
      </c>
      <c r="F19" s="37">
        <f t="shared" si="15"/>
        <v>22166.666666666621</v>
      </c>
      <c r="G19" s="38">
        <f t="shared" si="15"/>
        <v>5619.1</v>
      </c>
      <c r="H19" s="37">
        <f t="shared" si="15"/>
        <v>2333.3333333333308</v>
      </c>
      <c r="I19" s="38">
        <f>SUM(I12:I18)</f>
        <v>0</v>
      </c>
      <c r="J19" s="37">
        <f>SUM(J12:J18)</f>
        <v>0</v>
      </c>
      <c r="K19" s="35">
        <f t="shared" si="15"/>
        <v>31578</v>
      </c>
      <c r="L19" s="38">
        <f t="shared" si="15"/>
        <v>0</v>
      </c>
      <c r="M19" s="292">
        <f>SUM(M12:M18)</f>
        <v>31578</v>
      </c>
      <c r="N19" s="36">
        <f t="shared" si="15"/>
        <v>35466.666666666621</v>
      </c>
      <c r="O19" s="35">
        <f t="shared" si="15"/>
        <v>8355.4000000000015</v>
      </c>
      <c r="P19" s="292">
        <f>SUM(P12:P18)</f>
        <v>26163</v>
      </c>
      <c r="Q19" s="38">
        <f t="shared" si="15"/>
        <v>34518.400000000001</v>
      </c>
      <c r="R19" s="36">
        <f t="shared" si="15"/>
        <v>21000</v>
      </c>
      <c r="S19" s="35">
        <f t="shared" si="15"/>
        <v>45456.2</v>
      </c>
      <c r="T19" s="36">
        <f t="shared" si="15"/>
        <v>38033.333333333307</v>
      </c>
      <c r="U19" s="35">
        <f t="shared" si="15"/>
        <v>216234.19999999998</v>
      </c>
      <c r="V19" s="36">
        <f t="shared" si="15"/>
        <v>177333.3333333332</v>
      </c>
      <c r="W19" s="35">
        <f t="shared" si="15"/>
        <v>0</v>
      </c>
      <c r="X19" s="36">
        <f t="shared" si="15"/>
        <v>466.66666666666629</v>
      </c>
      <c r="Y19" s="35">
        <f t="shared" si="15"/>
        <v>216234.19999999998</v>
      </c>
      <c r="Z19" s="36">
        <f t="shared" si="15"/>
        <v>177799.99999999985</v>
      </c>
      <c r="AA19" s="39" t="s">
        <v>11</v>
      </c>
      <c r="AB19" s="40">
        <f>SUM(AB12:AB18)/7</f>
        <v>15</v>
      </c>
      <c r="AC19" s="41" t="s">
        <v>7</v>
      </c>
      <c r="AD19" s="42"/>
      <c r="AH19" s="218"/>
    </row>
    <row r="20" spans="1:34" ht="18.600000000000001" customHeight="1">
      <c r="A20" s="47">
        <f>SUM(A18+1)</f>
        <v>14</v>
      </c>
      <c r="B20" s="222" t="s">
        <v>12</v>
      </c>
      <c r="C20" s="20">
        <v>7694.6</v>
      </c>
      <c r="D20" s="214">
        <v>8333.3333333333303</v>
      </c>
      <c r="E20" s="20">
        <v>1470.4</v>
      </c>
      <c r="F20" s="215">
        <v>3166.6666666666601</v>
      </c>
      <c r="G20" s="223">
        <v>211.6</v>
      </c>
      <c r="H20" s="215">
        <v>333.33333333333297</v>
      </c>
      <c r="I20" s="223">
        <v>0</v>
      </c>
      <c r="J20" s="215"/>
      <c r="K20" s="20">
        <v>2117.1</v>
      </c>
      <c r="L20" s="223"/>
      <c r="M20" s="247">
        <f t="shared" ref="M20:M26" si="16">K20+L20</f>
        <v>2117.1</v>
      </c>
      <c r="N20" s="214">
        <v>5066.6666666666597</v>
      </c>
      <c r="O20" s="20">
        <v>876.5</v>
      </c>
      <c r="P20" s="223">
        <v>1032</v>
      </c>
      <c r="Q20" s="247">
        <f t="shared" ref="Q20:Q26" si="17">O20+P20</f>
        <v>1908.5</v>
      </c>
      <c r="R20" s="214">
        <v>3000</v>
      </c>
      <c r="S20" s="20">
        <v>4550.54</v>
      </c>
      <c r="T20" s="214">
        <v>5433.3333333333303</v>
      </c>
      <c r="U20" s="216">
        <f t="shared" ref="U20:U26" si="18">C20+E20+G20+I20+M20+Q20+S20</f>
        <v>17952.740000000002</v>
      </c>
      <c r="V20" s="217">
        <f t="shared" ref="V20:V26" si="19">D20+F20+H20+J20+N20+R20+T20</f>
        <v>25333.333333333314</v>
      </c>
      <c r="W20" s="20"/>
      <c r="X20" s="214">
        <v>66.6666666666666</v>
      </c>
      <c r="Y20" s="109">
        <f t="shared" ref="Y20:Z26" si="20">SUM(U20+W20)</f>
        <v>17952.740000000002</v>
      </c>
      <c r="Z20" s="110">
        <f t="shared" si="20"/>
        <v>25399.999999999982</v>
      </c>
      <c r="AA20" s="50" t="s">
        <v>120</v>
      </c>
      <c r="AB20" s="51">
        <v>18</v>
      </c>
      <c r="AC20" s="225" t="s">
        <v>7</v>
      </c>
      <c r="AD20" s="226"/>
      <c r="AH20" s="218">
        <f t="shared" si="7"/>
        <v>12370.2</v>
      </c>
    </row>
    <row r="21" spans="1:34" ht="18.600000000000001" customHeight="1">
      <c r="A21" s="47">
        <f t="shared" ref="A21:A26" si="21">SUM(A20+1)</f>
        <v>15</v>
      </c>
      <c r="B21" s="15" t="s">
        <v>13</v>
      </c>
      <c r="C21" s="16">
        <v>7273.15</v>
      </c>
      <c r="D21" s="17">
        <v>8333.3333333333303</v>
      </c>
      <c r="E21" s="16">
        <v>892</v>
      </c>
      <c r="F21" s="18">
        <v>3166.6666666666601</v>
      </c>
      <c r="G21" s="19">
        <v>639.70000000000005</v>
      </c>
      <c r="H21" s="18">
        <v>333.33333333333297</v>
      </c>
      <c r="I21" s="223">
        <v>0</v>
      </c>
      <c r="J21" s="18"/>
      <c r="K21" s="16">
        <v>4094.2</v>
      </c>
      <c r="L21" s="19"/>
      <c r="M21" s="235">
        <f t="shared" si="16"/>
        <v>4094.2</v>
      </c>
      <c r="N21" s="17">
        <v>5066.6666666666597</v>
      </c>
      <c r="O21" s="16">
        <v>582.20000000000005</v>
      </c>
      <c r="P21" s="19">
        <v>2580</v>
      </c>
      <c r="Q21" s="235">
        <f t="shared" si="17"/>
        <v>3162.2</v>
      </c>
      <c r="R21" s="17">
        <v>3000</v>
      </c>
      <c r="S21" s="16">
        <v>4346.03</v>
      </c>
      <c r="T21" s="17">
        <v>5433.3333333333303</v>
      </c>
      <c r="U21" s="91">
        <f t="shared" si="18"/>
        <v>20407.28</v>
      </c>
      <c r="V21" s="89">
        <f t="shared" si="19"/>
        <v>25333.333333333314</v>
      </c>
      <c r="W21" s="20"/>
      <c r="X21" s="17">
        <v>66.6666666666666</v>
      </c>
      <c r="Y21" s="109">
        <f t="shared" si="20"/>
        <v>20407.28</v>
      </c>
      <c r="Z21" s="110">
        <f t="shared" si="20"/>
        <v>25399.999999999982</v>
      </c>
      <c r="AA21" s="45" t="s">
        <v>120</v>
      </c>
      <c r="AB21" s="51">
        <v>13</v>
      </c>
      <c r="AC21" s="21" t="s">
        <v>7</v>
      </c>
      <c r="AD21" s="22"/>
      <c r="AH21" s="218">
        <f t="shared" si="7"/>
        <v>13481.25</v>
      </c>
    </row>
    <row r="22" spans="1:34" ht="18.600000000000001" customHeight="1">
      <c r="A22" s="47">
        <f t="shared" si="21"/>
        <v>16</v>
      </c>
      <c r="B22" s="15" t="s">
        <v>14</v>
      </c>
      <c r="C22" s="16">
        <v>10737.1</v>
      </c>
      <c r="D22" s="17">
        <v>8333.3333333333303</v>
      </c>
      <c r="E22" s="16">
        <v>0</v>
      </c>
      <c r="F22" s="18">
        <v>3166.6666666666601</v>
      </c>
      <c r="G22" s="19">
        <v>0</v>
      </c>
      <c r="H22" s="18">
        <v>333.33333333333297</v>
      </c>
      <c r="I22" s="223">
        <v>0</v>
      </c>
      <c r="J22" s="18"/>
      <c r="K22" s="16">
        <v>3280</v>
      </c>
      <c r="L22" s="19"/>
      <c r="M22" s="235">
        <f t="shared" si="16"/>
        <v>3280</v>
      </c>
      <c r="N22" s="17">
        <v>5066.6666666666597</v>
      </c>
      <c r="O22" s="16">
        <v>253</v>
      </c>
      <c r="P22" s="19">
        <v>5830</v>
      </c>
      <c r="Q22" s="235">
        <f t="shared" si="17"/>
        <v>6083</v>
      </c>
      <c r="R22" s="17">
        <v>3000</v>
      </c>
      <c r="S22" s="16">
        <v>5153.17</v>
      </c>
      <c r="T22" s="17">
        <v>5433.3333333333303</v>
      </c>
      <c r="U22" s="91">
        <f t="shared" si="18"/>
        <v>25253.269999999997</v>
      </c>
      <c r="V22" s="89">
        <f t="shared" si="19"/>
        <v>25333.333333333314</v>
      </c>
      <c r="W22" s="20">
        <v>33</v>
      </c>
      <c r="X22" s="17">
        <v>66.6666666666666</v>
      </c>
      <c r="Y22" s="109">
        <f t="shared" si="20"/>
        <v>25286.269999999997</v>
      </c>
      <c r="Z22" s="110">
        <f t="shared" si="20"/>
        <v>25399.999999999982</v>
      </c>
      <c r="AA22" s="455" t="s">
        <v>132</v>
      </c>
      <c r="AB22" s="51">
        <v>9</v>
      </c>
      <c r="AC22" s="21" t="s">
        <v>7</v>
      </c>
      <c r="AD22" s="22"/>
      <c r="AH22" s="218">
        <f>SUM(C22+E22+G22+I22+K22+O22+W22)</f>
        <v>14303.1</v>
      </c>
    </row>
    <row r="23" spans="1:34" ht="18.600000000000001" customHeight="1">
      <c r="A23" s="47">
        <f t="shared" si="21"/>
        <v>17</v>
      </c>
      <c r="B23" s="15" t="s">
        <v>15</v>
      </c>
      <c r="C23" s="16">
        <v>10022.1</v>
      </c>
      <c r="D23" s="17">
        <v>8333.3333333333303</v>
      </c>
      <c r="E23" s="16">
        <v>0</v>
      </c>
      <c r="F23" s="18">
        <v>3166.6666666666601</v>
      </c>
      <c r="G23" s="19">
        <v>12</v>
      </c>
      <c r="H23" s="18">
        <v>333.33333333333297</v>
      </c>
      <c r="I23" s="223">
        <v>0</v>
      </c>
      <c r="J23" s="18"/>
      <c r="K23" s="16">
        <v>3485.7</v>
      </c>
      <c r="L23" s="19"/>
      <c r="M23" s="235">
        <f t="shared" si="16"/>
        <v>3485.7</v>
      </c>
      <c r="N23" s="17">
        <v>5066.6666666666597</v>
      </c>
      <c r="O23" s="16">
        <v>0</v>
      </c>
      <c r="P23" s="19">
        <v>0</v>
      </c>
      <c r="Q23" s="235">
        <f t="shared" si="17"/>
        <v>0</v>
      </c>
      <c r="R23" s="17">
        <v>3000</v>
      </c>
      <c r="S23" s="16">
        <v>5866.39</v>
      </c>
      <c r="T23" s="17">
        <v>5433.3333333333303</v>
      </c>
      <c r="U23" s="91">
        <f t="shared" si="18"/>
        <v>19386.189999999999</v>
      </c>
      <c r="V23" s="89">
        <f t="shared" si="19"/>
        <v>25333.333333333314</v>
      </c>
      <c r="W23" s="20"/>
      <c r="X23" s="17">
        <v>66.6666666666666</v>
      </c>
      <c r="Y23" s="109">
        <f t="shared" si="20"/>
        <v>19386.189999999999</v>
      </c>
      <c r="Z23" s="110">
        <f t="shared" si="20"/>
        <v>25399.999999999982</v>
      </c>
      <c r="AA23" s="45" t="s">
        <v>59</v>
      </c>
      <c r="AB23" s="51">
        <v>6</v>
      </c>
      <c r="AC23" s="21" t="s">
        <v>7</v>
      </c>
      <c r="AD23" s="22"/>
      <c r="AH23" s="218">
        <f t="shared" si="7"/>
        <v>13519.8</v>
      </c>
    </row>
    <row r="24" spans="1:34" ht="17.25" customHeight="1">
      <c r="A24" s="23">
        <f t="shared" si="21"/>
        <v>18</v>
      </c>
      <c r="B24" s="24" t="s">
        <v>6</v>
      </c>
      <c r="C24" s="25">
        <v>23608.3</v>
      </c>
      <c r="D24" s="26">
        <v>8333.3333333333303</v>
      </c>
      <c r="E24" s="25">
        <v>0</v>
      </c>
      <c r="F24" s="27">
        <v>3166.6666666666601</v>
      </c>
      <c r="G24" s="28">
        <v>0</v>
      </c>
      <c r="H24" s="27">
        <v>333.33333333333297</v>
      </c>
      <c r="I24" s="28">
        <v>0</v>
      </c>
      <c r="J24" s="27"/>
      <c r="K24" s="25">
        <v>0</v>
      </c>
      <c r="L24" s="28"/>
      <c r="M24" s="236">
        <f t="shared" si="16"/>
        <v>0</v>
      </c>
      <c r="N24" s="26">
        <v>5066.6666666666597</v>
      </c>
      <c r="O24" s="25">
        <v>0</v>
      </c>
      <c r="P24" s="28">
        <v>0</v>
      </c>
      <c r="Q24" s="236">
        <f t="shared" si="17"/>
        <v>0</v>
      </c>
      <c r="R24" s="26">
        <v>3000</v>
      </c>
      <c r="S24" s="25">
        <v>8467.7900000000009</v>
      </c>
      <c r="T24" s="26">
        <v>5433.3333333333303</v>
      </c>
      <c r="U24" s="182">
        <f t="shared" si="18"/>
        <v>32076.09</v>
      </c>
      <c r="V24" s="90">
        <f t="shared" si="19"/>
        <v>25333.333333333314</v>
      </c>
      <c r="W24" s="25"/>
      <c r="X24" s="26">
        <v>66.6666666666666</v>
      </c>
      <c r="Y24" s="92">
        <f t="shared" si="20"/>
        <v>32076.09</v>
      </c>
      <c r="Z24" s="231">
        <f t="shared" si="20"/>
        <v>25399.999999999982</v>
      </c>
      <c r="AA24" s="45" t="s">
        <v>120</v>
      </c>
      <c r="AB24" s="30">
        <v>10</v>
      </c>
      <c r="AC24" s="31" t="s">
        <v>7</v>
      </c>
      <c r="AD24" s="32" t="s">
        <v>67</v>
      </c>
      <c r="AH24" s="218">
        <f t="shared" si="7"/>
        <v>23608.3</v>
      </c>
    </row>
    <row r="25" spans="1:34" ht="18.600000000000001" customHeight="1">
      <c r="A25" s="23">
        <f t="shared" si="21"/>
        <v>19</v>
      </c>
      <c r="B25" s="24" t="s">
        <v>8</v>
      </c>
      <c r="C25" s="25">
        <v>16831.900000000001</v>
      </c>
      <c r="D25" s="26">
        <v>8333.3333333333303</v>
      </c>
      <c r="E25" s="25">
        <v>7114.1</v>
      </c>
      <c r="F25" s="27">
        <v>3166.6666666666601</v>
      </c>
      <c r="G25" s="28">
        <v>1324.6</v>
      </c>
      <c r="H25" s="27">
        <v>333.33333333333297</v>
      </c>
      <c r="I25" s="28">
        <v>0</v>
      </c>
      <c r="J25" s="27"/>
      <c r="K25" s="25">
        <v>0</v>
      </c>
      <c r="L25" s="28"/>
      <c r="M25" s="236">
        <f t="shared" si="16"/>
        <v>0</v>
      </c>
      <c r="N25" s="26">
        <v>5066.6666666666597</v>
      </c>
      <c r="O25" s="25">
        <v>0</v>
      </c>
      <c r="P25" s="28">
        <v>0</v>
      </c>
      <c r="Q25" s="236">
        <f t="shared" si="17"/>
        <v>0</v>
      </c>
      <c r="R25" s="26">
        <v>3000</v>
      </c>
      <c r="S25" s="25">
        <v>7633.77</v>
      </c>
      <c r="T25" s="26">
        <v>5433.3333333333303</v>
      </c>
      <c r="U25" s="182">
        <f t="shared" si="18"/>
        <v>32904.369999999995</v>
      </c>
      <c r="V25" s="90">
        <f t="shared" si="19"/>
        <v>25333.333333333314</v>
      </c>
      <c r="W25" s="25"/>
      <c r="X25" s="26">
        <v>66.6666666666666</v>
      </c>
      <c r="Y25" s="92">
        <f t="shared" si="20"/>
        <v>32904.369999999995</v>
      </c>
      <c r="Z25" s="94">
        <f t="shared" si="20"/>
        <v>25399.999999999982</v>
      </c>
      <c r="AA25" s="29" t="s">
        <v>131</v>
      </c>
      <c r="AB25" s="30">
        <v>18</v>
      </c>
      <c r="AC25" s="31" t="s">
        <v>7</v>
      </c>
      <c r="AD25" s="32"/>
      <c r="AH25" s="218">
        <f t="shared" si="7"/>
        <v>25270.6</v>
      </c>
    </row>
    <row r="26" spans="1:34" s="43" customFormat="1" ht="18.600000000000001" customHeight="1">
      <c r="A26" s="23">
        <f t="shared" si="21"/>
        <v>20</v>
      </c>
      <c r="B26" s="24" t="s">
        <v>9</v>
      </c>
      <c r="C26" s="25">
        <v>27465.200000000001</v>
      </c>
      <c r="D26" s="26">
        <v>8333.3333333333303</v>
      </c>
      <c r="E26" s="25">
        <v>412.1</v>
      </c>
      <c r="F26" s="27">
        <v>3166.6666666666601</v>
      </c>
      <c r="G26" s="28">
        <v>242.7</v>
      </c>
      <c r="H26" s="27">
        <v>333.33333333333297</v>
      </c>
      <c r="I26" s="28">
        <v>0</v>
      </c>
      <c r="J26" s="27"/>
      <c r="K26" s="25">
        <v>0</v>
      </c>
      <c r="L26" s="28"/>
      <c r="M26" s="236">
        <f t="shared" si="16"/>
        <v>0</v>
      </c>
      <c r="N26" s="26">
        <v>5066.6666666666597</v>
      </c>
      <c r="O26" s="25">
        <v>0</v>
      </c>
      <c r="P26" s="28">
        <v>0</v>
      </c>
      <c r="Q26" s="236">
        <f t="shared" si="17"/>
        <v>0</v>
      </c>
      <c r="R26" s="26">
        <v>3000</v>
      </c>
      <c r="S26" s="25">
        <v>7736.84</v>
      </c>
      <c r="T26" s="26">
        <v>5433.3333333333303</v>
      </c>
      <c r="U26" s="182">
        <f t="shared" si="18"/>
        <v>35856.839999999997</v>
      </c>
      <c r="V26" s="90">
        <f t="shared" si="19"/>
        <v>25333.333333333314</v>
      </c>
      <c r="W26" s="25"/>
      <c r="X26" s="26">
        <v>66.6666666666666</v>
      </c>
      <c r="Y26" s="92">
        <f t="shared" si="20"/>
        <v>35856.839999999997</v>
      </c>
      <c r="Z26" s="94">
        <f t="shared" si="20"/>
        <v>25399.999999999982</v>
      </c>
      <c r="AA26" s="29" t="s">
        <v>132</v>
      </c>
      <c r="AB26" s="30">
        <v>13</v>
      </c>
      <c r="AC26" s="31" t="s">
        <v>7</v>
      </c>
      <c r="AD26" s="32" t="s">
        <v>66</v>
      </c>
      <c r="AH26" s="218">
        <f t="shared" si="7"/>
        <v>28120</v>
      </c>
    </row>
    <row r="27" spans="1:34" ht="18.600000000000001" customHeight="1">
      <c r="A27" s="33" t="s">
        <v>10</v>
      </c>
      <c r="B27" s="34">
        <f>SUM(B19+1)</f>
        <v>16</v>
      </c>
      <c r="C27" s="35">
        <f t="shared" ref="C27:Z27" si="22">SUM(C20:C26)</f>
        <v>103632.34999999999</v>
      </c>
      <c r="D27" s="36">
        <f t="shared" si="22"/>
        <v>58333.333333333307</v>
      </c>
      <c r="E27" s="35">
        <f t="shared" si="22"/>
        <v>9888.6</v>
      </c>
      <c r="F27" s="37">
        <f t="shared" si="22"/>
        <v>22166.666666666621</v>
      </c>
      <c r="G27" s="38">
        <f t="shared" si="22"/>
        <v>2430.6</v>
      </c>
      <c r="H27" s="37">
        <f t="shared" si="22"/>
        <v>2333.3333333333308</v>
      </c>
      <c r="I27" s="38">
        <f>SUM(I20:I26)</f>
        <v>0</v>
      </c>
      <c r="J27" s="37">
        <f>SUM(J20:J26)</f>
        <v>0</v>
      </c>
      <c r="K27" s="35">
        <f t="shared" si="22"/>
        <v>12977</v>
      </c>
      <c r="L27" s="38">
        <f t="shared" si="22"/>
        <v>0</v>
      </c>
      <c r="M27" s="292">
        <f>SUM(M20:M26)</f>
        <v>12977</v>
      </c>
      <c r="N27" s="36">
        <f t="shared" si="22"/>
        <v>35466.666666666621</v>
      </c>
      <c r="O27" s="35">
        <f t="shared" si="22"/>
        <v>1711.7</v>
      </c>
      <c r="P27" s="38">
        <f t="shared" si="22"/>
        <v>9442</v>
      </c>
      <c r="Q27" s="82">
        <f t="shared" si="22"/>
        <v>11153.7</v>
      </c>
      <c r="R27" s="36">
        <f t="shared" si="22"/>
        <v>21000</v>
      </c>
      <c r="S27" s="35">
        <f t="shared" si="22"/>
        <v>43754.53</v>
      </c>
      <c r="T27" s="36">
        <f t="shared" si="22"/>
        <v>38033.333333333307</v>
      </c>
      <c r="U27" s="35">
        <f t="shared" si="22"/>
        <v>183836.78</v>
      </c>
      <c r="V27" s="36">
        <f t="shared" si="22"/>
        <v>177333.3333333332</v>
      </c>
      <c r="W27" s="35">
        <f t="shared" si="22"/>
        <v>33</v>
      </c>
      <c r="X27" s="36">
        <f t="shared" si="22"/>
        <v>466.66666666666629</v>
      </c>
      <c r="Y27" s="35">
        <f t="shared" si="22"/>
        <v>183869.78</v>
      </c>
      <c r="Z27" s="36">
        <f t="shared" si="22"/>
        <v>177799.99999999985</v>
      </c>
      <c r="AA27" s="39" t="s">
        <v>11</v>
      </c>
      <c r="AB27" s="40">
        <f>SUM(AB20:AB26)/7</f>
        <v>12.428571428571429</v>
      </c>
      <c r="AC27" s="41" t="s">
        <v>7</v>
      </c>
      <c r="AD27" s="42"/>
      <c r="AH27" s="218"/>
    </row>
    <row r="28" spans="1:34" ht="18.600000000000001" customHeight="1">
      <c r="A28" s="23">
        <f>SUM(A26+1)</f>
        <v>21</v>
      </c>
      <c r="B28" s="24" t="s">
        <v>12</v>
      </c>
      <c r="C28" s="25">
        <v>18547.599999999999</v>
      </c>
      <c r="D28" s="26">
        <v>8333.3333333333303</v>
      </c>
      <c r="E28" s="25">
        <v>938.6</v>
      </c>
      <c r="F28" s="27">
        <v>3166.6666666666601</v>
      </c>
      <c r="G28" s="28">
        <v>432.7</v>
      </c>
      <c r="H28" s="27">
        <v>333.33333333333297</v>
      </c>
      <c r="I28" s="28">
        <v>0</v>
      </c>
      <c r="J28" s="27"/>
      <c r="K28" s="25">
        <v>0</v>
      </c>
      <c r="L28" s="28"/>
      <c r="M28" s="236">
        <f t="shared" ref="M28:M34" si="23">K28+L28</f>
        <v>0</v>
      </c>
      <c r="N28" s="26">
        <v>5066.6666666666597</v>
      </c>
      <c r="O28" s="25">
        <v>0</v>
      </c>
      <c r="P28" s="28"/>
      <c r="Q28" s="236">
        <f t="shared" ref="Q28:Q34" si="24">O28+P28</f>
        <v>0</v>
      </c>
      <c r="R28" s="26">
        <v>3000</v>
      </c>
      <c r="S28" s="25">
        <v>4047.03</v>
      </c>
      <c r="T28" s="26">
        <v>5433.3333333333303</v>
      </c>
      <c r="U28" s="182">
        <f t="shared" ref="U28:U34" si="25">C28+E28+G28+I28+M28+Q28+S28</f>
        <v>23965.929999999997</v>
      </c>
      <c r="V28" s="90">
        <f t="shared" ref="V28:V34" si="26">D28+F28+H28+J28+N28+R28+T28</f>
        <v>25333.333333333314</v>
      </c>
      <c r="W28" s="25"/>
      <c r="X28" s="26">
        <v>66.6666666666666</v>
      </c>
      <c r="Y28" s="92">
        <f t="shared" ref="Y28:Z34" si="27">SUM(U28+W28)</f>
        <v>23965.929999999997</v>
      </c>
      <c r="Z28" s="231">
        <f t="shared" si="27"/>
        <v>25399.999999999982</v>
      </c>
      <c r="AA28" s="29" t="s">
        <v>133</v>
      </c>
      <c r="AB28" s="30">
        <v>13</v>
      </c>
      <c r="AC28" s="31" t="s">
        <v>7</v>
      </c>
      <c r="AD28" s="32" t="s">
        <v>85</v>
      </c>
      <c r="AH28" s="218">
        <f t="shared" si="7"/>
        <v>19918.899999999998</v>
      </c>
    </row>
    <row r="29" spans="1:34" ht="18.600000000000001" customHeight="1">
      <c r="A29" s="47">
        <f t="shared" ref="A29:A34" si="28">SUM(A28+1)</f>
        <v>22</v>
      </c>
      <c r="B29" s="15" t="s">
        <v>13</v>
      </c>
      <c r="C29" s="16">
        <v>7632.9</v>
      </c>
      <c r="D29" s="17">
        <v>8333.3333333333303</v>
      </c>
      <c r="E29" s="16">
        <v>3849.1</v>
      </c>
      <c r="F29" s="18">
        <v>3166.6666666666601</v>
      </c>
      <c r="G29" s="19">
        <v>623.1</v>
      </c>
      <c r="H29" s="18">
        <v>333.33333333333297</v>
      </c>
      <c r="I29" s="223">
        <v>0</v>
      </c>
      <c r="J29" s="18"/>
      <c r="K29" s="16">
        <v>0</v>
      </c>
      <c r="L29" s="19"/>
      <c r="M29" s="235">
        <f t="shared" si="23"/>
        <v>0</v>
      </c>
      <c r="N29" s="17">
        <v>5066.6666666666597</v>
      </c>
      <c r="O29" s="16">
        <v>0</v>
      </c>
      <c r="P29" s="19"/>
      <c r="Q29" s="235">
        <f t="shared" si="24"/>
        <v>0</v>
      </c>
      <c r="R29" s="17">
        <v>3000</v>
      </c>
      <c r="S29" s="16">
        <v>3527.47</v>
      </c>
      <c r="T29" s="17">
        <v>5433.3333333333303</v>
      </c>
      <c r="U29" s="91">
        <f t="shared" si="25"/>
        <v>15632.57</v>
      </c>
      <c r="V29" s="89">
        <f t="shared" si="26"/>
        <v>25333.333333333314</v>
      </c>
      <c r="W29" s="20"/>
      <c r="X29" s="17">
        <v>66.6666666666666</v>
      </c>
      <c r="Y29" s="109">
        <f t="shared" si="27"/>
        <v>15632.57</v>
      </c>
      <c r="Z29" s="110">
        <f t="shared" si="27"/>
        <v>25399.999999999982</v>
      </c>
      <c r="AA29" s="45" t="s">
        <v>128</v>
      </c>
      <c r="AB29" s="51">
        <v>16</v>
      </c>
      <c r="AC29" s="21" t="s">
        <v>7</v>
      </c>
      <c r="AD29" s="22"/>
      <c r="AH29" s="218">
        <f t="shared" si="7"/>
        <v>12105.1</v>
      </c>
    </row>
    <row r="30" spans="1:34" ht="18.600000000000001" customHeight="1">
      <c r="A30" s="47">
        <f t="shared" si="28"/>
        <v>23</v>
      </c>
      <c r="B30" s="15" t="s">
        <v>14</v>
      </c>
      <c r="C30" s="16">
        <v>4021</v>
      </c>
      <c r="D30" s="17">
        <v>8333.3333333333303</v>
      </c>
      <c r="E30" s="16">
        <v>2238.9</v>
      </c>
      <c r="F30" s="18">
        <v>3166.6666666666601</v>
      </c>
      <c r="G30" s="19">
        <v>226.1</v>
      </c>
      <c r="H30" s="18">
        <v>333.33333333333297</v>
      </c>
      <c r="I30" s="223">
        <v>0</v>
      </c>
      <c r="J30" s="18"/>
      <c r="K30" s="16">
        <v>0</v>
      </c>
      <c r="L30" s="19"/>
      <c r="M30" s="235">
        <f t="shared" si="23"/>
        <v>0</v>
      </c>
      <c r="N30" s="17">
        <v>5066.6666666666597</v>
      </c>
      <c r="O30" s="16">
        <v>0</v>
      </c>
      <c r="P30" s="19"/>
      <c r="Q30" s="235">
        <f t="shared" si="24"/>
        <v>0</v>
      </c>
      <c r="R30" s="17">
        <v>3000</v>
      </c>
      <c r="S30" s="16">
        <v>3109.15</v>
      </c>
      <c r="T30" s="17">
        <v>5433.3333333333303</v>
      </c>
      <c r="U30" s="91">
        <f t="shared" si="25"/>
        <v>9595.15</v>
      </c>
      <c r="V30" s="89">
        <f t="shared" si="26"/>
        <v>25333.333333333314</v>
      </c>
      <c r="W30" s="20"/>
      <c r="X30" s="17">
        <v>66.6666666666666</v>
      </c>
      <c r="Y30" s="109">
        <f t="shared" si="27"/>
        <v>9595.15</v>
      </c>
      <c r="Z30" s="110">
        <f t="shared" si="27"/>
        <v>25399.999999999982</v>
      </c>
      <c r="AA30" s="45" t="s">
        <v>58</v>
      </c>
      <c r="AB30" s="51">
        <v>15</v>
      </c>
      <c r="AC30" s="21" t="s">
        <v>7</v>
      </c>
      <c r="AD30" s="22"/>
      <c r="AH30" s="218">
        <f t="shared" si="7"/>
        <v>6486</v>
      </c>
    </row>
    <row r="31" spans="1:34" ht="18.600000000000001" customHeight="1">
      <c r="A31" s="47">
        <f t="shared" si="28"/>
        <v>24</v>
      </c>
      <c r="B31" s="15" t="s">
        <v>15</v>
      </c>
      <c r="C31" s="16">
        <v>6528.3</v>
      </c>
      <c r="D31" s="17">
        <v>8333.3333333333303</v>
      </c>
      <c r="E31" s="16">
        <v>0</v>
      </c>
      <c r="F31" s="18">
        <v>3166.6666666666601</v>
      </c>
      <c r="G31" s="19">
        <v>177.7</v>
      </c>
      <c r="H31" s="18">
        <v>333.33333333333297</v>
      </c>
      <c r="I31" s="223">
        <v>0</v>
      </c>
      <c r="J31" s="18"/>
      <c r="K31" s="16">
        <v>0</v>
      </c>
      <c r="L31" s="19"/>
      <c r="M31" s="235">
        <f t="shared" si="23"/>
        <v>0</v>
      </c>
      <c r="N31" s="17">
        <v>5066.6666666666597</v>
      </c>
      <c r="O31" s="16">
        <v>0</v>
      </c>
      <c r="P31" s="223"/>
      <c r="Q31" s="235">
        <f t="shared" si="24"/>
        <v>0</v>
      </c>
      <c r="R31" s="17">
        <v>3000</v>
      </c>
      <c r="S31" s="16">
        <v>4140.54</v>
      </c>
      <c r="T31" s="17">
        <v>5433.3333333333303</v>
      </c>
      <c r="U31" s="91">
        <f t="shared" si="25"/>
        <v>10846.54</v>
      </c>
      <c r="V31" s="89">
        <f t="shared" si="26"/>
        <v>25333.333333333314</v>
      </c>
      <c r="W31" s="20">
        <v>-33</v>
      </c>
      <c r="X31" s="17">
        <v>66.6666666666666</v>
      </c>
      <c r="Y31" s="109">
        <f t="shared" si="27"/>
        <v>10813.54</v>
      </c>
      <c r="Z31" s="110">
        <f t="shared" si="27"/>
        <v>25399.999999999982</v>
      </c>
      <c r="AA31" s="45" t="s">
        <v>57</v>
      </c>
      <c r="AB31" s="51">
        <v>11</v>
      </c>
      <c r="AC31" s="21" t="s">
        <v>7</v>
      </c>
      <c r="AD31" s="22"/>
      <c r="AH31" s="218">
        <f>SUM(C31+E31+G31+I31+K31+O31+W31)</f>
        <v>6673</v>
      </c>
    </row>
    <row r="32" spans="1:34" ht="18.600000000000001" customHeight="1">
      <c r="A32" s="47">
        <f t="shared" si="28"/>
        <v>25</v>
      </c>
      <c r="B32" s="15" t="s">
        <v>6</v>
      </c>
      <c r="C32" s="16">
        <v>10929.6</v>
      </c>
      <c r="D32" s="17">
        <v>8333.3333333333303</v>
      </c>
      <c r="E32" s="16">
        <v>50</v>
      </c>
      <c r="F32" s="18">
        <v>3166.6666666666601</v>
      </c>
      <c r="G32" s="19">
        <v>157.30000000000001</v>
      </c>
      <c r="H32" s="18">
        <v>333.33333333333297</v>
      </c>
      <c r="I32" s="223">
        <v>0</v>
      </c>
      <c r="J32" s="18"/>
      <c r="K32" s="16">
        <v>0</v>
      </c>
      <c r="L32" s="19"/>
      <c r="M32" s="235">
        <f t="shared" si="23"/>
        <v>0</v>
      </c>
      <c r="N32" s="17">
        <v>5066.6666666666597</v>
      </c>
      <c r="O32" s="16">
        <v>0</v>
      </c>
      <c r="P32" s="19"/>
      <c r="Q32" s="235">
        <f t="shared" si="24"/>
        <v>0</v>
      </c>
      <c r="R32" s="17">
        <v>3000</v>
      </c>
      <c r="S32" s="16">
        <v>5339.44</v>
      </c>
      <c r="T32" s="17">
        <v>5433.3333333333303</v>
      </c>
      <c r="U32" s="91">
        <f>C32+E32+G32+I32+M32+Q32+S32</f>
        <v>16476.34</v>
      </c>
      <c r="V32" s="89">
        <f t="shared" si="26"/>
        <v>25333.333333333314</v>
      </c>
      <c r="W32" s="20"/>
      <c r="X32" s="17">
        <v>66.6666666666666</v>
      </c>
      <c r="Y32" s="109">
        <f t="shared" si="27"/>
        <v>16476.34</v>
      </c>
      <c r="Z32" s="110">
        <f t="shared" si="27"/>
        <v>25399.999999999982</v>
      </c>
      <c r="AA32" s="45" t="s">
        <v>99</v>
      </c>
      <c r="AB32" s="51">
        <v>10</v>
      </c>
      <c r="AC32" s="21" t="s">
        <v>7</v>
      </c>
      <c r="AD32" s="22"/>
      <c r="AH32" s="218">
        <f t="shared" si="7"/>
        <v>11136.9</v>
      </c>
    </row>
    <row r="33" spans="1:34" ht="18.600000000000001" customHeight="1">
      <c r="A33" s="23">
        <f t="shared" si="28"/>
        <v>26</v>
      </c>
      <c r="B33" s="24" t="s">
        <v>8</v>
      </c>
      <c r="C33" s="25">
        <v>14417.4</v>
      </c>
      <c r="D33" s="26">
        <v>8333.3333333333303</v>
      </c>
      <c r="E33" s="25">
        <v>2039.3</v>
      </c>
      <c r="F33" s="27">
        <v>3166.6666666666601</v>
      </c>
      <c r="G33" s="28">
        <v>1016.2</v>
      </c>
      <c r="H33" s="27">
        <v>333.33333333333297</v>
      </c>
      <c r="I33" s="28">
        <v>0</v>
      </c>
      <c r="J33" s="27"/>
      <c r="K33" s="25">
        <v>13055.1</v>
      </c>
      <c r="L33" s="28"/>
      <c r="M33" s="236">
        <f t="shared" si="23"/>
        <v>13055.1</v>
      </c>
      <c r="N33" s="26">
        <v>5066.6666666666597</v>
      </c>
      <c r="O33" s="25">
        <v>0</v>
      </c>
      <c r="P33" s="28"/>
      <c r="Q33" s="236">
        <f t="shared" si="24"/>
        <v>0</v>
      </c>
      <c r="R33" s="26">
        <v>3000</v>
      </c>
      <c r="S33" s="25">
        <v>7201.97</v>
      </c>
      <c r="T33" s="26">
        <v>5433.3333333333303</v>
      </c>
      <c r="U33" s="182">
        <f t="shared" si="25"/>
        <v>37729.97</v>
      </c>
      <c r="V33" s="90">
        <f t="shared" si="26"/>
        <v>25333.333333333314</v>
      </c>
      <c r="W33" s="25"/>
      <c r="X33" s="26">
        <v>66.6666666666666</v>
      </c>
      <c r="Y33" s="92">
        <f t="shared" si="27"/>
        <v>37729.97</v>
      </c>
      <c r="Z33" s="94">
        <f t="shared" si="27"/>
        <v>25399.999999999982</v>
      </c>
      <c r="AA33" s="45" t="s">
        <v>120</v>
      </c>
      <c r="AB33" s="30">
        <v>13</v>
      </c>
      <c r="AC33" s="31" t="s">
        <v>7</v>
      </c>
      <c r="AD33" s="32"/>
      <c r="AH33" s="218">
        <f t="shared" si="7"/>
        <v>30528</v>
      </c>
    </row>
    <row r="34" spans="1:34" s="43" customFormat="1" ht="18.600000000000001" customHeight="1">
      <c r="A34" s="23">
        <f t="shared" si="28"/>
        <v>27</v>
      </c>
      <c r="B34" s="24" t="s">
        <v>9</v>
      </c>
      <c r="C34" s="25">
        <v>8553.7000000000007</v>
      </c>
      <c r="D34" s="26">
        <v>8333.3333333333303</v>
      </c>
      <c r="E34" s="25">
        <v>2734</v>
      </c>
      <c r="F34" s="27">
        <v>3166.6666666666601</v>
      </c>
      <c r="G34" s="28">
        <v>1013.5</v>
      </c>
      <c r="H34" s="27">
        <v>333.33333333333297</v>
      </c>
      <c r="I34" s="28">
        <v>0</v>
      </c>
      <c r="J34" s="27"/>
      <c r="K34" s="25">
        <v>23726.6</v>
      </c>
      <c r="L34" s="28"/>
      <c r="M34" s="236">
        <f t="shared" si="23"/>
        <v>23726.6</v>
      </c>
      <c r="N34" s="26">
        <v>5066.6666666666597</v>
      </c>
      <c r="O34" s="25">
        <v>0</v>
      </c>
      <c r="P34" s="28"/>
      <c r="Q34" s="236">
        <f t="shared" si="24"/>
        <v>0</v>
      </c>
      <c r="R34" s="26">
        <v>3000</v>
      </c>
      <c r="S34" s="25">
        <v>3130.05</v>
      </c>
      <c r="T34" s="26">
        <v>5433.3333333333303</v>
      </c>
      <c r="U34" s="182">
        <f t="shared" si="25"/>
        <v>39157.850000000006</v>
      </c>
      <c r="V34" s="90">
        <f t="shared" si="26"/>
        <v>25333.333333333314</v>
      </c>
      <c r="W34" s="25"/>
      <c r="X34" s="26">
        <v>66.6666666666666</v>
      </c>
      <c r="Y34" s="92">
        <f t="shared" si="27"/>
        <v>39157.850000000006</v>
      </c>
      <c r="Z34" s="94">
        <f t="shared" si="27"/>
        <v>25399.999999999982</v>
      </c>
      <c r="AA34" s="45" t="s">
        <v>120</v>
      </c>
      <c r="AB34" s="30">
        <v>13</v>
      </c>
      <c r="AC34" s="31" t="s">
        <v>7</v>
      </c>
      <c r="AD34" s="32" t="s">
        <v>96</v>
      </c>
      <c r="AH34" s="218">
        <f t="shared" si="7"/>
        <v>36027.800000000003</v>
      </c>
    </row>
    <row r="35" spans="1:34" ht="18.600000000000001" customHeight="1">
      <c r="A35" s="33" t="s">
        <v>10</v>
      </c>
      <c r="B35" s="34">
        <f>SUM(B27+1)</f>
        <v>17</v>
      </c>
      <c r="C35" s="35">
        <f t="shared" ref="C35:Z35" si="29">SUM(C28:C34)</f>
        <v>70630.5</v>
      </c>
      <c r="D35" s="36">
        <f t="shared" si="29"/>
        <v>58333.333333333307</v>
      </c>
      <c r="E35" s="35">
        <f t="shared" si="29"/>
        <v>11849.9</v>
      </c>
      <c r="F35" s="37">
        <f t="shared" si="29"/>
        <v>22166.666666666621</v>
      </c>
      <c r="G35" s="38">
        <f t="shared" si="29"/>
        <v>3646.6</v>
      </c>
      <c r="H35" s="37">
        <f t="shared" si="29"/>
        <v>2333.3333333333308</v>
      </c>
      <c r="I35" s="38">
        <f>SUM(I28:I34)</f>
        <v>0</v>
      </c>
      <c r="J35" s="37">
        <f>SUM(J28:J34)</f>
        <v>0</v>
      </c>
      <c r="K35" s="35">
        <f t="shared" si="29"/>
        <v>36781.699999999997</v>
      </c>
      <c r="L35" s="38">
        <f t="shared" si="29"/>
        <v>0</v>
      </c>
      <c r="M35" s="292">
        <f t="shared" si="29"/>
        <v>36781.699999999997</v>
      </c>
      <c r="N35" s="36">
        <f t="shared" si="29"/>
        <v>35466.666666666621</v>
      </c>
      <c r="O35" s="261"/>
      <c r="P35" s="285"/>
      <c r="Q35" s="38">
        <f t="shared" si="29"/>
        <v>0</v>
      </c>
      <c r="R35" s="36">
        <f t="shared" si="29"/>
        <v>21000</v>
      </c>
      <c r="S35" s="35">
        <f t="shared" si="29"/>
        <v>30495.649999999998</v>
      </c>
      <c r="T35" s="36">
        <f t="shared" si="29"/>
        <v>38033.333333333307</v>
      </c>
      <c r="U35" s="35">
        <f t="shared" si="29"/>
        <v>153404.35</v>
      </c>
      <c r="V35" s="36">
        <f>SUM(V28:V34)</f>
        <v>177333.3333333332</v>
      </c>
      <c r="W35" s="35">
        <f t="shared" si="29"/>
        <v>-33</v>
      </c>
      <c r="X35" s="36">
        <f t="shared" si="29"/>
        <v>466.66666666666629</v>
      </c>
      <c r="Y35" s="35">
        <f>SUM(Y28:Y34)</f>
        <v>153371.35</v>
      </c>
      <c r="Z35" s="36">
        <f t="shared" si="29"/>
        <v>177799.99999999985</v>
      </c>
      <c r="AA35" s="39" t="s">
        <v>11</v>
      </c>
      <c r="AB35" s="40">
        <f>SUM(AB28:AB34)/7</f>
        <v>13</v>
      </c>
      <c r="AC35" s="41" t="s">
        <v>7</v>
      </c>
      <c r="AD35" s="42"/>
      <c r="AH35" s="218"/>
    </row>
    <row r="36" spans="1:34" ht="18.600000000000001" customHeight="1">
      <c r="A36" s="44">
        <f>SUM(A34+1)</f>
        <v>28</v>
      </c>
      <c r="B36" s="15" t="s">
        <v>12</v>
      </c>
      <c r="C36" s="16">
        <v>3230</v>
      </c>
      <c r="D36" s="17">
        <v>8333.3333333333303</v>
      </c>
      <c r="E36" s="16">
        <v>8118.7</v>
      </c>
      <c r="F36" s="18">
        <v>3166.6666666666601</v>
      </c>
      <c r="G36" s="19">
        <v>621</v>
      </c>
      <c r="H36" s="18">
        <v>333.33333333333297</v>
      </c>
      <c r="I36" s="19">
        <v>0</v>
      </c>
      <c r="J36" s="18"/>
      <c r="K36" s="16">
        <v>405.9</v>
      </c>
      <c r="L36" s="19"/>
      <c r="M36" s="235">
        <f t="shared" ref="M36:M38" si="30">K36+L36</f>
        <v>405.9</v>
      </c>
      <c r="N36" s="17">
        <v>5066.6666666666597</v>
      </c>
      <c r="O36" s="16">
        <v>0</v>
      </c>
      <c r="P36" s="19"/>
      <c r="Q36" s="235">
        <f t="shared" ref="Q36:Q38" si="31">O36+P36</f>
        <v>0</v>
      </c>
      <c r="R36" s="17">
        <v>3000</v>
      </c>
      <c r="S36" s="16">
        <v>5560.09</v>
      </c>
      <c r="T36" s="17">
        <v>5433.3333333333303</v>
      </c>
      <c r="U36" s="91">
        <f>C36+E36+G36+I36+M36+Q36+S36</f>
        <v>17935.690000000002</v>
      </c>
      <c r="V36" s="89">
        <f>D36+F36+H36+J36+N36+R36+T36</f>
        <v>25333.333333333314</v>
      </c>
      <c r="W36" s="16"/>
      <c r="X36" s="17">
        <v>66.6666666666666</v>
      </c>
      <c r="Y36" s="109">
        <f t="shared" ref="Y36:Z38" si="32">SUM(U36+W36)</f>
        <v>17935.690000000002</v>
      </c>
      <c r="Z36" s="110">
        <f t="shared" si="32"/>
        <v>25399.999999999982</v>
      </c>
      <c r="AA36" s="50" t="s">
        <v>58</v>
      </c>
      <c r="AB36" s="51">
        <v>20</v>
      </c>
      <c r="AC36" s="21" t="s">
        <v>7</v>
      </c>
      <c r="AD36" s="22"/>
      <c r="AH36" s="218">
        <f t="shared" si="7"/>
        <v>12375.6</v>
      </c>
    </row>
    <row r="37" spans="1:34" ht="18.600000000000001" customHeight="1">
      <c r="A37" s="44">
        <f>SUM(A36+1)</f>
        <v>29</v>
      </c>
      <c r="B37" s="15" t="s">
        <v>79</v>
      </c>
      <c r="C37" s="16">
        <v>2567.1999999999998</v>
      </c>
      <c r="D37" s="17">
        <v>8333.3333333333303</v>
      </c>
      <c r="E37" s="16">
        <v>12202.5</v>
      </c>
      <c r="F37" s="18">
        <v>3166.6666666666601</v>
      </c>
      <c r="G37" s="19">
        <v>791.2</v>
      </c>
      <c r="H37" s="18">
        <v>333.33333333333297</v>
      </c>
      <c r="I37" s="19">
        <v>0</v>
      </c>
      <c r="J37" s="18"/>
      <c r="K37" s="16">
        <v>0</v>
      </c>
      <c r="L37" s="19"/>
      <c r="M37" s="235">
        <f t="shared" si="30"/>
        <v>0</v>
      </c>
      <c r="N37" s="17">
        <v>5066.6666666666597</v>
      </c>
      <c r="O37" s="16">
        <v>0</v>
      </c>
      <c r="P37" s="19"/>
      <c r="Q37" s="235">
        <f t="shared" si="31"/>
        <v>0</v>
      </c>
      <c r="R37" s="17">
        <v>3000</v>
      </c>
      <c r="S37" s="16">
        <v>5939.45</v>
      </c>
      <c r="T37" s="17">
        <v>5433.3333333333303</v>
      </c>
      <c r="U37" s="91">
        <f t="shared" ref="U37" si="33">C37+E37+G37+I37+M37+Q37+S37</f>
        <v>21500.350000000002</v>
      </c>
      <c r="V37" s="89">
        <f>D37+F37+H37+J37+N37+R37+T37</f>
        <v>25333.333333333314</v>
      </c>
      <c r="W37" s="16"/>
      <c r="X37" s="17">
        <v>66.6666666666666</v>
      </c>
      <c r="Y37" s="109">
        <f t="shared" ref="Y37" si="34">SUM(U37+W37)</f>
        <v>21500.350000000002</v>
      </c>
      <c r="Z37" s="110">
        <f t="shared" ref="Z37" si="35">SUM(V37+X37)</f>
        <v>25399.999999999982</v>
      </c>
      <c r="AA37" s="50" t="s">
        <v>58</v>
      </c>
      <c r="AB37" s="51">
        <v>21</v>
      </c>
      <c r="AC37" s="21" t="s">
        <v>7</v>
      </c>
      <c r="AD37" s="22"/>
      <c r="AH37" s="218">
        <f t="shared" si="7"/>
        <v>15560.900000000001</v>
      </c>
    </row>
    <row r="38" spans="1:34" ht="18.600000000000001" customHeight="1">
      <c r="A38" s="44">
        <f>SUM(A37+1)</f>
        <v>30</v>
      </c>
      <c r="B38" s="15" t="s">
        <v>80</v>
      </c>
      <c r="C38" s="16">
        <v>491.6</v>
      </c>
      <c r="D38" s="17">
        <v>8333.3333333333303</v>
      </c>
      <c r="E38" s="16">
        <v>11055.1</v>
      </c>
      <c r="F38" s="18">
        <v>3166.6666666666601</v>
      </c>
      <c r="G38" s="19">
        <v>893</v>
      </c>
      <c r="H38" s="18">
        <v>333.33333333333297</v>
      </c>
      <c r="I38" s="19"/>
      <c r="J38" s="18"/>
      <c r="K38" s="16">
        <v>1385</v>
      </c>
      <c r="L38" s="19"/>
      <c r="M38" s="235">
        <f t="shared" si="30"/>
        <v>1385</v>
      </c>
      <c r="N38" s="17">
        <v>5066.6666666666597</v>
      </c>
      <c r="O38" s="16">
        <v>-960</v>
      </c>
      <c r="P38" s="19"/>
      <c r="Q38" s="235">
        <f t="shared" si="31"/>
        <v>-960</v>
      </c>
      <c r="R38" s="17">
        <v>3000</v>
      </c>
      <c r="S38" s="16">
        <v>5033.09</v>
      </c>
      <c r="T38" s="17">
        <v>5433.3333333333303</v>
      </c>
      <c r="U38" s="91">
        <f t="shared" ref="U38" si="36">C38+E38+G38+I38+M38+Q38+S38</f>
        <v>17897.79</v>
      </c>
      <c r="V38" s="89">
        <f>D38+F38+H38+J38+N38+R38+T38</f>
        <v>25333.333333333314</v>
      </c>
      <c r="W38" s="16">
        <v>80</v>
      </c>
      <c r="X38" s="17">
        <v>66.6666666666666</v>
      </c>
      <c r="Y38" s="109">
        <f t="shared" si="32"/>
        <v>17977.79</v>
      </c>
      <c r="Z38" s="110">
        <f t="shared" si="32"/>
        <v>25399.999999999982</v>
      </c>
      <c r="AA38" s="45" t="s">
        <v>58</v>
      </c>
      <c r="AB38" s="51">
        <v>22</v>
      </c>
      <c r="AC38" s="21" t="s">
        <v>7</v>
      </c>
      <c r="AD38" s="22"/>
      <c r="AH38" s="218">
        <f>SUM(C38+E38+G38+I38+K38+O38+W38)</f>
        <v>12944.7</v>
      </c>
    </row>
    <row r="39" spans="1:34" ht="18.600000000000001" customHeight="1" thickBot="1">
      <c r="A39" s="33" t="s">
        <v>10</v>
      </c>
      <c r="B39" s="34">
        <f>SUM(B35+1)</f>
        <v>18</v>
      </c>
      <c r="C39" s="35">
        <f t="shared" ref="C39:Z39" si="37">SUM(C36:C38)</f>
        <v>6288.8</v>
      </c>
      <c r="D39" s="36">
        <f t="shared" si="37"/>
        <v>24999.999999999993</v>
      </c>
      <c r="E39" s="35">
        <f t="shared" si="37"/>
        <v>31376.300000000003</v>
      </c>
      <c r="F39" s="37">
        <f t="shared" si="37"/>
        <v>9499.99999999998</v>
      </c>
      <c r="G39" s="38">
        <f t="shared" si="37"/>
        <v>2305.1999999999998</v>
      </c>
      <c r="H39" s="37">
        <f t="shared" si="37"/>
        <v>999.99999999999886</v>
      </c>
      <c r="I39" s="38">
        <f t="shared" si="37"/>
        <v>0</v>
      </c>
      <c r="J39" s="37">
        <f t="shared" si="37"/>
        <v>0</v>
      </c>
      <c r="K39" s="35">
        <f t="shared" si="37"/>
        <v>1790.9</v>
      </c>
      <c r="L39" s="38">
        <f t="shared" si="37"/>
        <v>0</v>
      </c>
      <c r="M39" s="292">
        <f t="shared" si="37"/>
        <v>1790.9</v>
      </c>
      <c r="N39" s="36">
        <f t="shared" si="37"/>
        <v>15199.999999999978</v>
      </c>
      <c r="O39" s="35">
        <f t="shared" si="37"/>
        <v>-960</v>
      </c>
      <c r="P39" s="82">
        <f t="shared" si="37"/>
        <v>0</v>
      </c>
      <c r="Q39" s="82">
        <f t="shared" si="37"/>
        <v>-960</v>
      </c>
      <c r="R39" s="36">
        <f t="shared" si="37"/>
        <v>9000</v>
      </c>
      <c r="S39" s="35">
        <f t="shared" si="37"/>
        <v>16532.63</v>
      </c>
      <c r="T39" s="36">
        <f t="shared" si="37"/>
        <v>16299.999999999991</v>
      </c>
      <c r="U39" s="35">
        <f>SUM(U36:U38)</f>
        <v>57333.830000000009</v>
      </c>
      <c r="V39" s="36">
        <f t="shared" si="37"/>
        <v>75999.999999999942</v>
      </c>
      <c r="W39" s="35">
        <f t="shared" si="37"/>
        <v>80</v>
      </c>
      <c r="X39" s="36">
        <f t="shared" si="37"/>
        <v>199.9999999999998</v>
      </c>
      <c r="Y39" s="35">
        <f>SUM(Y36:Y38)</f>
        <v>57413.830000000009</v>
      </c>
      <c r="Z39" s="36">
        <f t="shared" si="37"/>
        <v>76199.999999999942</v>
      </c>
      <c r="AA39" s="39" t="s">
        <v>11</v>
      </c>
      <c r="AB39" s="40">
        <f>SUM(AB36:AB38)/5</f>
        <v>12.6</v>
      </c>
      <c r="AC39" s="41" t="s">
        <v>7</v>
      </c>
      <c r="AD39" s="284"/>
    </row>
    <row r="40" spans="1:34" ht="19.149999999999999" customHeight="1">
      <c r="A40" s="174" t="s">
        <v>16</v>
      </c>
      <c r="B40" s="127"/>
      <c r="C40" s="115">
        <f t="shared" ref="C40:K40" si="38">SUM(C11+C19+C27+C35+C39)</f>
        <v>309278.44999999995</v>
      </c>
      <c r="D40" s="116">
        <f t="shared" si="38"/>
        <v>249999.99999999991</v>
      </c>
      <c r="E40" s="115">
        <f t="shared" si="38"/>
        <v>111978.3</v>
      </c>
      <c r="F40" s="116">
        <f t="shared" si="38"/>
        <v>94999.999999999811</v>
      </c>
      <c r="G40" s="115">
        <f t="shared" si="38"/>
        <v>18813.2</v>
      </c>
      <c r="H40" s="116">
        <f t="shared" si="38"/>
        <v>9999.9999999999873</v>
      </c>
      <c r="I40" s="115">
        <f t="shared" si="38"/>
        <v>0</v>
      </c>
      <c r="J40" s="116">
        <f t="shared" si="38"/>
        <v>0</v>
      </c>
      <c r="K40" s="115">
        <f t="shared" si="38"/>
        <v>110892.79999999999</v>
      </c>
      <c r="L40" s="241">
        <f t="shared" ref="L40:M40" si="39">SUM(L11+L19+L27+L35+L39)</f>
        <v>0</v>
      </c>
      <c r="M40" s="116">
        <f t="shared" si="39"/>
        <v>110892.79999999999</v>
      </c>
      <c r="N40" s="116">
        <f>SUM(N11+N19+N27+N35+N39)</f>
        <v>151999.9999999998</v>
      </c>
      <c r="O40" s="115">
        <f t="shared" ref="O40:Z40" si="40">SUM(O11+O19+O27+O35+O39)</f>
        <v>13152.000000000004</v>
      </c>
      <c r="P40" s="116">
        <f t="shared" si="40"/>
        <v>67267</v>
      </c>
      <c r="Q40" s="116">
        <f t="shared" si="40"/>
        <v>80418.999999999985</v>
      </c>
      <c r="R40" s="116">
        <f t="shared" si="40"/>
        <v>90000</v>
      </c>
      <c r="S40" s="115">
        <f t="shared" si="40"/>
        <v>173105.31</v>
      </c>
      <c r="T40" s="116">
        <f t="shared" si="40"/>
        <v>162999.99999999991</v>
      </c>
      <c r="U40" s="115">
        <f>SUM(U11+U19+U27+U35+U39)</f>
        <v>804487.05999999994</v>
      </c>
      <c r="V40" s="116">
        <f t="shared" si="40"/>
        <v>759999.99999999953</v>
      </c>
      <c r="W40" s="115">
        <f t="shared" si="40"/>
        <v>80</v>
      </c>
      <c r="X40" s="116">
        <f t="shared" si="40"/>
        <v>1999.9999999999982</v>
      </c>
      <c r="Y40" s="115">
        <f>SUM(Y11+Y19+Y27+Y35+Y39)</f>
        <v>804567.05999999994</v>
      </c>
      <c r="Z40" s="116">
        <f t="shared" si="40"/>
        <v>761999.99999999953</v>
      </c>
      <c r="AA40" s="126" t="s">
        <v>16</v>
      </c>
      <c r="AB40" s="101"/>
      <c r="AC40" s="102"/>
      <c r="AD40" s="103"/>
      <c r="AH40" s="218">
        <f>SUM(AH5:AH38)</f>
        <v>564194.75</v>
      </c>
    </row>
    <row r="41" spans="1:34" ht="19.5" customHeight="1" thickBot="1">
      <c r="A41" s="176" t="s">
        <v>28</v>
      </c>
      <c r="B41" s="177"/>
      <c r="C41" s="65">
        <f t="shared" ref="C41:Z41" si="41">C40/30</f>
        <v>10309.281666666666</v>
      </c>
      <c r="D41" s="66">
        <f t="shared" si="41"/>
        <v>8333.3333333333303</v>
      </c>
      <c r="E41" s="65">
        <f t="shared" si="41"/>
        <v>3732.61</v>
      </c>
      <c r="F41" s="66">
        <f t="shared" si="41"/>
        <v>3166.6666666666601</v>
      </c>
      <c r="G41" s="65">
        <f t="shared" si="41"/>
        <v>627.10666666666668</v>
      </c>
      <c r="H41" s="66">
        <f t="shared" si="41"/>
        <v>333.33333333333292</v>
      </c>
      <c r="I41" s="65">
        <f>I40/30</f>
        <v>0</v>
      </c>
      <c r="J41" s="66">
        <f>J40/30</f>
        <v>0</v>
      </c>
      <c r="K41" s="65">
        <f t="shared" si="41"/>
        <v>3696.4266666666663</v>
      </c>
      <c r="L41" s="242">
        <f t="shared" si="41"/>
        <v>0</v>
      </c>
      <c r="M41" s="237">
        <f t="shared" si="41"/>
        <v>3696.4266666666663</v>
      </c>
      <c r="N41" s="66">
        <f t="shared" si="41"/>
        <v>5066.6666666666597</v>
      </c>
      <c r="O41" s="65">
        <f t="shared" si="41"/>
        <v>438.40000000000015</v>
      </c>
      <c r="P41" s="83"/>
      <c r="Q41" s="237"/>
      <c r="R41" s="66">
        <f t="shared" si="41"/>
        <v>3000</v>
      </c>
      <c r="S41" s="65">
        <f t="shared" si="41"/>
        <v>5770.1769999999997</v>
      </c>
      <c r="T41" s="66">
        <f t="shared" si="41"/>
        <v>5433.3333333333303</v>
      </c>
      <c r="U41" s="65">
        <f t="shared" si="41"/>
        <v>26816.23533333333</v>
      </c>
      <c r="V41" s="66">
        <f t="shared" si="41"/>
        <v>25333.333333333318</v>
      </c>
      <c r="W41" s="65">
        <f t="shared" si="41"/>
        <v>2.6666666666666665</v>
      </c>
      <c r="X41" s="66">
        <f t="shared" si="41"/>
        <v>66.6666666666666</v>
      </c>
      <c r="Y41" s="65">
        <f t="shared" si="41"/>
        <v>26818.901999999998</v>
      </c>
      <c r="Z41" s="66">
        <f t="shared" si="41"/>
        <v>25399.999999999985</v>
      </c>
      <c r="AA41" s="175" t="s">
        <v>17</v>
      </c>
      <c r="AB41" s="98"/>
      <c r="AC41" s="99"/>
      <c r="AD41" s="100"/>
    </row>
    <row r="42" spans="1:34" ht="20.100000000000001" customHeight="1">
      <c r="A42" s="72" t="s">
        <v>18</v>
      </c>
      <c r="B42" s="73"/>
      <c r="C42" s="74">
        <f>SUM(C40-D40)</f>
        <v>59278.450000000041</v>
      </c>
      <c r="D42" s="75"/>
      <c r="E42" s="74">
        <f>SUM(E40-F40)</f>
        <v>16978.300000000192</v>
      </c>
      <c r="F42" s="75"/>
      <c r="G42" s="74">
        <f>SUM(G40-H40)</f>
        <v>8813.2000000000135</v>
      </c>
      <c r="H42" s="75"/>
      <c r="I42" s="74">
        <f>SUM(I40-J40)</f>
        <v>0</v>
      </c>
      <c r="J42" s="75"/>
      <c r="K42" s="74"/>
      <c r="L42" s="243"/>
      <c r="M42" s="238">
        <f>SUM(M40-N40)</f>
        <v>-41107.199999999808</v>
      </c>
      <c r="N42" s="75"/>
      <c r="O42" s="74"/>
      <c r="P42" s="286"/>
      <c r="Q42" s="238">
        <f>SUM(Q40-R40)</f>
        <v>-9581.0000000000146</v>
      </c>
      <c r="R42" s="75"/>
      <c r="S42" s="74">
        <f>SUM(S40-T40)</f>
        <v>10105.310000000085</v>
      </c>
      <c r="T42" s="75"/>
      <c r="U42" s="96">
        <f>SUM(U40-V40)</f>
        <v>44487.060000000405</v>
      </c>
      <c r="V42" s="75"/>
      <c r="W42" s="74">
        <f>SUM(W40-X40)</f>
        <v>-1919.9999999999982</v>
      </c>
      <c r="X42" s="75"/>
      <c r="Y42" s="111">
        <f>SUM(Y40-Z40)</f>
        <v>42567.060000000405</v>
      </c>
      <c r="Z42" s="112"/>
      <c r="AC42" s="2"/>
      <c r="AD42" s="2"/>
    </row>
    <row r="43" spans="1:34" ht="20.100000000000001" customHeight="1" thickBot="1">
      <c r="A43" s="76" t="s">
        <v>19</v>
      </c>
      <c r="B43" s="77"/>
      <c r="C43" s="95">
        <f>SUM(100/D40*C40)</f>
        <v>123.71138000000002</v>
      </c>
      <c r="D43" s="78"/>
      <c r="E43" s="95">
        <f>SUM(100/F40*E40)</f>
        <v>117.87189473684235</v>
      </c>
      <c r="F43" s="78"/>
      <c r="G43" s="95">
        <f>SUM(100/H40*G40)</f>
        <v>188.13200000000023</v>
      </c>
      <c r="H43" s="78"/>
      <c r="I43" s="95" t="e">
        <f>SUM(100/J40*I40)</f>
        <v>#DIV/0!</v>
      </c>
      <c r="J43" s="78"/>
      <c r="K43" s="95"/>
      <c r="L43" s="244"/>
      <c r="M43" s="239">
        <f>SUM(100/N40*M40)</f>
        <v>72.955789473684291</v>
      </c>
      <c r="N43" s="78"/>
      <c r="O43" s="95"/>
      <c r="P43" s="244"/>
      <c r="Q43" s="252">
        <f>SUM(100/R40*Q40)</f>
        <v>89.354444444444425</v>
      </c>
      <c r="R43" s="78"/>
      <c r="S43" s="95">
        <f>SUM(100/T40*S40)</f>
        <v>106.19957668711663</v>
      </c>
      <c r="T43" s="78"/>
      <c r="U43" s="97">
        <f>SUM(100/V40*U40)</f>
        <v>105.85356052631585</v>
      </c>
      <c r="V43" s="78"/>
      <c r="W43" s="95">
        <f>SUM(100/X40*W40)</f>
        <v>4.0000000000000036</v>
      </c>
      <c r="X43" s="78"/>
      <c r="Y43" s="113">
        <f>SUM(100/Z40*Y40)</f>
        <v>105.58622834645675</v>
      </c>
      <c r="Z43" s="114"/>
      <c r="AC43" s="2"/>
      <c r="AD43" s="2"/>
    </row>
    <row r="44" spans="1:34">
      <c r="P44" s="287"/>
      <c r="Q44" s="287"/>
    </row>
    <row r="45" spans="1:34">
      <c r="A45" s="386"/>
      <c r="B45" s="227"/>
      <c r="C45" s="227"/>
      <c r="D45" s="227"/>
      <c r="E45" s="227"/>
      <c r="F45" s="227"/>
      <c r="G45" s="227"/>
      <c r="H45" s="354"/>
      <c r="I45" s="354"/>
      <c r="J45" s="354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</row>
    <row r="47" spans="1:34">
      <c r="E47" s="218"/>
    </row>
    <row r="48" spans="1:34">
      <c r="C48" s="218"/>
      <c r="D48" s="218"/>
      <c r="S48" s="218"/>
    </row>
    <row r="49" spans="7:7">
      <c r="G49" s="355"/>
    </row>
  </sheetData>
  <customSheetViews>
    <customSheetView guid="{D93DCAB6-BAC1-4891-99B7-09940B6A5EB9}" scale="90" showPageBreaks="1" fitToPage="1" printArea="1" topLeftCell="C1">
      <pane ySplit="4" topLeftCell="A23" activePane="bottomLeft" state="frozen"/>
      <selection pane="bottomLeft" activeCell="P23" sqref="P23"/>
      <pageMargins left="0.59055118110236227" right="0.59055118110236227" top="1.1811023622047245" bottom="0.59055118110236227" header="0.11811023622047245" footer="0.31496062992125984"/>
      <pageSetup paperSize="9" scale="37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5" showPageBreaks="1" fitToPage="1" printArea="1">
      <pane ySplit="4" topLeftCell="A20" activePane="bottomLeft" state="frozen"/>
      <selection pane="bottomLeft" activeCell="P9" sqref="P9"/>
      <pageMargins left="0.59055118110236227" right="0.59055118110236227" top="1.1811023622047245" bottom="0.59055118110236227" header="0.11811023622047245" footer="0.31496062992125984"/>
      <pageSetup paperSize="9" scale="3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83" showPageBreaks="1" fitToPage="1" printArea="1">
      <pane ySplit="4" topLeftCell="A26" activePane="bottomLeft" state="frozen"/>
      <selection pane="bottomLeft" activeCell="S53" sqref="S53"/>
      <pageMargins left="0.59055118110236227" right="0.59055118110236227" top="1.1811023622047245" bottom="0.59055118110236227" header="0.11811023622047245" footer="0.31496062992125984"/>
      <pageSetup paperSize="9" scale="3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howPageBreaks="1" fitToPage="1" printArea="1">
      <pane ySplit="4" topLeftCell="A14" activePane="bottomLeft" state="frozen"/>
      <selection pane="bottomLeft" activeCell="P23" sqref="P23"/>
      <pageMargins left="0.59055118110236227" right="0.59055118110236227" top="1.1811023622047245" bottom="0.59055118110236227" header="0.11811023622047245" footer="0.31496062992125984"/>
      <pageSetup paperSize="9" scale="3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90" fitToPage="1" topLeftCell="L1">
      <pane ySplit="4" topLeftCell="A23" activePane="bottomLeft" state="frozen"/>
      <selection pane="bottomLeft" activeCell="Y34" sqref="Y34"/>
      <pageMargins left="0.59055118110236227" right="0.59055118110236227" top="1.1811023622047245" bottom="0.59055118110236227" header="0.11811023622047245" footer="0.31496062992125984"/>
      <pageSetup paperSize="9" scale="3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 topLeftCell="B1">
      <pane ySplit="4" topLeftCell="A8" activePane="bottomLeft" state="frozen"/>
      <selection pane="bottomLeft" activeCell="Z32" sqref="Z32"/>
      <pageMargins left="0.59055118110236227" right="0.59055118110236227" top="1.1811023622047245" bottom="0.59055118110236227" header="0.11811023622047245" footer="0.31496062992125984"/>
      <pageSetup paperSize="9" scale="43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20" activePane="bottomLeft" state="frozen"/>
      <selection pane="bottomLeft" activeCell="A41" sqref="A41:XFD41"/>
      <pageMargins left="0.59055118110236227" right="0.59055118110236227" top="1.1811023622047245" bottom="0.59055118110236227" header="0.11811023622047245" footer="0.31496062992125984"/>
      <pageSetup paperSize="9" scale="47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70" showPageBreaks="1" fitToPage="1" printArea="1" topLeftCell="I1">
      <pane ySplit="4" topLeftCell="A8" activePane="bottomLeft" state="frozen"/>
      <selection pane="bottomLeft" activeCell="Z32" sqref="Z32"/>
      <pageMargins left="0.59055118110236227" right="0.59055118110236227" top="1.1811023622047245" bottom="0.59055118110236227" header="0.11811023622047245" footer="0.31496062992125984"/>
      <pageSetup paperSize="9" scale="39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 topLeftCell="O1">
      <pane ySplit="4" topLeftCell="A20" activePane="bottomLeft" state="frozen"/>
      <selection pane="bottomLeft" activeCell="Y40" sqref="Y40"/>
      <pageMargins left="0.59055118110236227" right="0.59055118110236227" top="1.1811023622047245" bottom="0.59055118110236227" header="0.11811023622047245" footer="0.31496062992125984"/>
      <pageSetup paperSize="9" scale="39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90" showPageBreaks="1" fitToPage="1" printArea="1" topLeftCell="L1">
      <pane ySplit="4" topLeftCell="A26" activePane="bottomLeft" state="frozen"/>
      <selection pane="bottomLeft" activeCell="G26" sqref="G26"/>
      <pageMargins left="0.59055118110236227" right="0.59055118110236227" top="1.1811023622047245" bottom="0.59055118110236227" header="0.11811023622047245" footer="0.31496062992125984"/>
      <pageSetup paperSize="9" scale="37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K1">
      <pane ySplit="6" topLeftCell="A14" activePane="bottomLeft" state="frozen"/>
      <selection pane="bottomLeft" activeCell="Z50" sqref="Z50"/>
      <pageMargins left="0.59055118110236227" right="0.59055118110236227" top="1.1811023622047245" bottom="0.59055118110236227" header="0.11811023622047245" footer="0.31496062992125984"/>
      <pageSetup paperSize="9" scale="37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showPageBreaks="1" fitToPage="1" printArea="1" topLeftCell="L1">
      <pane ySplit="4" topLeftCell="A23" activePane="bottomLeft" state="frozen"/>
      <selection pane="bottomLeft" activeCell="Y34" sqref="Y34"/>
      <pageMargins left="0.59055118110236227" right="0.59055118110236227" top="1.1811023622047245" bottom="0.59055118110236227" header="0.11811023622047245" footer="0.31496062992125984"/>
      <pageSetup paperSize="9" scale="37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O3:R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7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3"/>
  <sheetViews>
    <sheetView topLeftCell="E1" zoomScale="80" zoomScaleNormal="88" workbookViewId="0">
      <pane ySplit="4" topLeftCell="A29" activePane="bottomLeft" state="frozen"/>
      <selection activeCell="E1" sqref="E1"/>
      <selection pane="bottomLeft" activeCell="P46" sqref="P46"/>
    </sheetView>
  </sheetViews>
  <sheetFormatPr baseColWidth="10" defaultColWidth="11.42578125" defaultRowHeight="15"/>
  <cols>
    <col min="1" max="1" width="9.140625" style="4" customWidth="1"/>
    <col min="2" max="2" width="11.42578125" style="2" customWidth="1"/>
    <col min="3" max="3" width="14.5703125" style="2" bestFit="1" customWidth="1"/>
    <col min="4" max="4" width="18.28515625" style="2" bestFit="1" customWidth="1"/>
    <col min="5" max="5" width="14" style="2" bestFit="1" customWidth="1"/>
    <col min="6" max="6" width="14.5703125" style="2" bestFit="1" customWidth="1"/>
    <col min="7" max="7" width="12.5703125" style="6" bestFit="1" customWidth="1"/>
    <col min="8" max="8" width="12.85546875" style="6" bestFit="1" customWidth="1"/>
    <col min="9" max="9" width="13" style="6" bestFit="1" customWidth="1"/>
    <col min="10" max="10" width="12.85546875" style="6" bestFit="1" customWidth="1"/>
    <col min="11" max="11" width="14.5703125" style="2" bestFit="1" customWidth="1"/>
    <col min="12" max="12" width="13.85546875" style="2" customWidth="1"/>
    <col min="13" max="13" width="15" style="2" bestFit="1" customWidth="1"/>
    <col min="14" max="14" width="14.28515625" style="2" bestFit="1" customWidth="1"/>
    <col min="15" max="15" width="12.42578125" style="2" bestFit="1" customWidth="1"/>
    <col min="16" max="16" width="13.85546875" style="2" bestFit="1" customWidth="1"/>
    <col min="17" max="17" width="15" style="2" bestFit="1" customWidth="1"/>
    <col min="18" max="18" width="13.85546875" style="2" bestFit="1" customWidth="1"/>
    <col min="19" max="20" width="14.28515625" style="2" bestFit="1" customWidth="1"/>
    <col min="21" max="21" width="16.28515625" style="2" bestFit="1" customWidth="1"/>
    <col min="22" max="22" width="15.85546875" style="2" bestFit="1" customWidth="1"/>
    <col min="23" max="23" width="13" style="2" bestFit="1" customWidth="1"/>
    <col min="24" max="24" width="13.140625" style="2" bestFit="1" customWidth="1"/>
    <col min="25" max="25" width="15.85546875" style="2" bestFit="1" customWidth="1"/>
    <col min="26" max="26" width="16.28515625" style="2" bestFit="1" customWidth="1"/>
    <col min="27" max="27" width="33.85546875" style="2" bestFit="1" customWidth="1"/>
    <col min="28" max="28" width="7.28515625" style="2" bestFit="1" customWidth="1"/>
    <col min="29" max="29" width="5.140625" style="4" customWidth="1"/>
    <col min="30" max="30" width="32.7109375" style="4" bestFit="1" customWidth="1"/>
    <col min="31" max="31" width="11.42578125" style="2"/>
    <col min="32" max="32" width="12.140625" style="2" bestFit="1" customWidth="1"/>
    <col min="33" max="16384" width="11.42578125" style="2"/>
  </cols>
  <sheetData>
    <row r="1" spans="1:32" ht="34.15" customHeight="1">
      <c r="A1" s="104" t="s">
        <v>55</v>
      </c>
      <c r="G1" s="2"/>
      <c r="H1" s="540">
        <v>45778</v>
      </c>
      <c r="I1" s="540"/>
      <c r="J1" s="540"/>
      <c r="K1" s="540"/>
      <c r="L1" s="423"/>
      <c r="M1" s="423"/>
    </row>
    <row r="2" spans="1:32" ht="21" thickBot="1">
      <c r="A2" s="105"/>
    </row>
    <row r="3" spans="1:32" s="8" customFormat="1" ht="36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532" t="s">
        <v>30</v>
      </c>
      <c r="P3" s="534"/>
      <c r="Q3" s="534"/>
      <c r="R3" s="533"/>
      <c r="S3" s="534" t="s">
        <v>2</v>
      </c>
      <c r="T3" s="534"/>
      <c r="U3" s="541" t="s">
        <v>29</v>
      </c>
      <c r="V3" s="542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</row>
    <row r="4" spans="1:32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34" t="s">
        <v>69</v>
      </c>
      <c r="M4" s="234" t="s">
        <v>70</v>
      </c>
      <c r="N4" s="12" t="s">
        <v>21</v>
      </c>
      <c r="O4" s="11" t="s">
        <v>68</v>
      </c>
      <c r="P4" s="234" t="s">
        <v>69</v>
      </c>
      <c r="Q4" s="234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14" t="s">
        <v>5</v>
      </c>
    </row>
    <row r="5" spans="1:32" ht="18.600000000000001" customHeight="1">
      <c r="A5" s="47">
        <v>1</v>
      </c>
      <c r="B5" s="15" t="s">
        <v>15</v>
      </c>
      <c r="C5" s="16">
        <v>2997.4</v>
      </c>
      <c r="D5" s="214">
        <v>8387.0967741935401</v>
      </c>
      <c r="E5" s="16">
        <v>20779.8</v>
      </c>
      <c r="F5" s="215">
        <v>5483.8709677419301</v>
      </c>
      <c r="G5" s="19">
        <v>1562.8</v>
      </c>
      <c r="H5" s="215">
        <v>548.38709677419297</v>
      </c>
      <c r="I5" s="19">
        <v>0</v>
      </c>
      <c r="J5" s="215">
        <v>483.87096774193498</v>
      </c>
      <c r="K5" s="16">
        <v>435</v>
      </c>
      <c r="L5" s="80"/>
      <c r="M5" s="235">
        <f t="shared" ref="M5:M8" si="0">K5+L5</f>
        <v>435</v>
      </c>
      <c r="N5" s="214">
        <v>8064.5161290322503</v>
      </c>
      <c r="O5" s="16">
        <v>360</v>
      </c>
      <c r="P5" s="80">
        <v>1305.5</v>
      </c>
      <c r="Q5" s="19">
        <f>O5+P5</f>
        <v>1665.5</v>
      </c>
      <c r="R5" s="215">
        <v>2580.6451612903202</v>
      </c>
      <c r="S5" s="16">
        <v>7484.91</v>
      </c>
      <c r="T5" s="214">
        <v>7129.0322580645097</v>
      </c>
      <c r="U5" s="91">
        <f t="shared" ref="U5:U8" si="1">SUM(C5+E5+G5+I5+M5+Q5+S5)</f>
        <v>34925.410000000003</v>
      </c>
      <c r="V5" s="89">
        <f>SUM(D5+F5+H5+J5+N5+R5+T5)</f>
        <v>32677.419354838676</v>
      </c>
      <c r="W5" s="16">
        <v>161</v>
      </c>
      <c r="X5" s="214">
        <v>709.67741935483798</v>
      </c>
      <c r="Y5" s="109">
        <f>SUM(U5+W5)</f>
        <v>35086.410000000003</v>
      </c>
      <c r="Z5" s="110">
        <f t="shared" ref="Y5:Z8" si="2">SUM(V5+X5)</f>
        <v>33387.096774193516</v>
      </c>
      <c r="AA5" s="45" t="s">
        <v>58</v>
      </c>
      <c r="AB5" s="303">
        <v>26</v>
      </c>
      <c r="AC5" s="21" t="s">
        <v>7</v>
      </c>
      <c r="AD5" s="22"/>
      <c r="AF5" s="218">
        <f>C5+E5+G5+I5+K5+O5+W5</f>
        <v>26296</v>
      </c>
    </row>
    <row r="6" spans="1:32" ht="18.600000000000001" customHeight="1">
      <c r="A6" s="47">
        <f t="shared" ref="A6:A8" si="3">SUM(A5+1)</f>
        <v>2</v>
      </c>
      <c r="B6" s="15" t="s">
        <v>6</v>
      </c>
      <c r="C6" s="16">
        <v>2298.6</v>
      </c>
      <c r="D6" s="214">
        <v>8387.0967741935401</v>
      </c>
      <c r="E6" s="16">
        <v>19572.2</v>
      </c>
      <c r="F6" s="215">
        <v>5483.8709677419301</v>
      </c>
      <c r="G6" s="19">
        <v>1664.7</v>
      </c>
      <c r="H6" s="215">
        <v>548.38709677419297</v>
      </c>
      <c r="I6" s="19">
        <v>4350</v>
      </c>
      <c r="J6" s="215">
        <v>483.87096774193498</v>
      </c>
      <c r="K6" s="16">
        <v>11237.1</v>
      </c>
      <c r="L6" s="80"/>
      <c r="M6" s="235">
        <f t="shared" si="0"/>
        <v>11237.1</v>
      </c>
      <c r="N6" s="214">
        <v>8064.5161290322503</v>
      </c>
      <c r="O6" s="16">
        <v>0</v>
      </c>
      <c r="P6" s="80">
        <v>0</v>
      </c>
      <c r="Q6" s="19">
        <f t="shared" ref="Q6:Q8" si="4">O6+P6</f>
        <v>0</v>
      </c>
      <c r="R6" s="215">
        <v>2580.6451612903202</v>
      </c>
      <c r="S6" s="16">
        <v>8320.2000000000007</v>
      </c>
      <c r="T6" s="214">
        <v>7129.0322580645097</v>
      </c>
      <c r="U6" s="91">
        <f t="shared" si="1"/>
        <v>47442.8</v>
      </c>
      <c r="V6" s="89">
        <f>SUM(D6+F6+H6+J6+N6+R6+T6)</f>
        <v>32677.419354838676</v>
      </c>
      <c r="W6" s="16">
        <v>873.1</v>
      </c>
      <c r="X6" s="214">
        <v>709.67741935483798</v>
      </c>
      <c r="Y6" s="109">
        <f t="shared" si="2"/>
        <v>48315.9</v>
      </c>
      <c r="Z6" s="110">
        <f t="shared" si="2"/>
        <v>33387.096774193516</v>
      </c>
      <c r="AA6" s="45" t="s">
        <v>58</v>
      </c>
      <c r="AB6" s="303">
        <v>26</v>
      </c>
      <c r="AC6" s="21" t="s">
        <v>7</v>
      </c>
      <c r="AD6" s="22"/>
      <c r="AF6" s="218">
        <f t="shared" ref="AF6:AF39" si="5">C6+E6+G6+I6+K6+O6+W6</f>
        <v>39995.699999999997</v>
      </c>
    </row>
    <row r="7" spans="1:32" ht="18.600000000000001" customHeight="1">
      <c r="A7" s="23">
        <f t="shared" si="3"/>
        <v>3</v>
      </c>
      <c r="B7" s="24" t="s">
        <v>8</v>
      </c>
      <c r="C7" s="25">
        <v>14611.6</v>
      </c>
      <c r="D7" s="26">
        <v>8387.0967741935401</v>
      </c>
      <c r="E7" s="25">
        <v>2781.8</v>
      </c>
      <c r="F7" s="27">
        <v>5483.8709677419301</v>
      </c>
      <c r="G7" s="28">
        <v>1349.7</v>
      </c>
      <c r="H7" s="27">
        <v>548.38709677419297</v>
      </c>
      <c r="I7" s="28">
        <v>189</v>
      </c>
      <c r="J7" s="27">
        <v>483.87096774193498</v>
      </c>
      <c r="K7" s="25">
        <v>21813.8</v>
      </c>
      <c r="L7" s="81"/>
      <c r="M7" s="236">
        <f t="shared" si="0"/>
        <v>21813.8</v>
      </c>
      <c r="N7" s="26">
        <v>8064.5161290322503</v>
      </c>
      <c r="O7" s="25">
        <v>0</v>
      </c>
      <c r="P7" s="81">
        <v>0</v>
      </c>
      <c r="Q7" s="28">
        <f>O7+P7</f>
        <v>0</v>
      </c>
      <c r="R7" s="27">
        <v>2580.6451612903202</v>
      </c>
      <c r="S7" s="25">
        <v>9895.4</v>
      </c>
      <c r="T7" s="26">
        <v>7129.0322580645097</v>
      </c>
      <c r="U7" s="182">
        <f t="shared" si="1"/>
        <v>50641.3</v>
      </c>
      <c r="V7" s="90">
        <f>SUM(D7+F7+H7+J7+N7+R7+T7)</f>
        <v>32677.419354838676</v>
      </c>
      <c r="W7" s="25">
        <v>0</v>
      </c>
      <c r="X7" s="26">
        <v>709.67741935483798</v>
      </c>
      <c r="Y7" s="92">
        <f t="shared" si="2"/>
        <v>50641.3</v>
      </c>
      <c r="Z7" s="94">
        <f t="shared" si="2"/>
        <v>33387.096774193516</v>
      </c>
      <c r="AA7" s="29" t="s">
        <v>134</v>
      </c>
      <c r="AB7" s="304">
        <v>22</v>
      </c>
      <c r="AC7" s="31" t="s">
        <v>7</v>
      </c>
      <c r="AD7" s="32"/>
      <c r="AF7" s="218">
        <f t="shared" si="5"/>
        <v>40745.9</v>
      </c>
    </row>
    <row r="8" spans="1:32" ht="18.600000000000001" customHeight="1">
      <c r="A8" s="23">
        <f t="shared" si="3"/>
        <v>4</v>
      </c>
      <c r="B8" s="24" t="s">
        <v>9</v>
      </c>
      <c r="C8" s="25">
        <v>16509.5</v>
      </c>
      <c r="D8" s="26">
        <v>8387.0967741935401</v>
      </c>
      <c r="E8" s="25">
        <v>338.8</v>
      </c>
      <c r="F8" s="27">
        <v>5483.8709677419301</v>
      </c>
      <c r="G8" s="28">
        <v>190.7</v>
      </c>
      <c r="H8" s="27">
        <v>548.38709677419297</v>
      </c>
      <c r="I8" s="28">
        <v>0</v>
      </c>
      <c r="J8" s="27">
        <v>483.87096774193498</v>
      </c>
      <c r="K8" s="25">
        <v>13438.6</v>
      </c>
      <c r="L8" s="81"/>
      <c r="M8" s="236">
        <f t="shared" si="0"/>
        <v>13438.6</v>
      </c>
      <c r="N8" s="26">
        <v>8064.5161290322503</v>
      </c>
      <c r="O8" s="25">
        <v>0</v>
      </c>
      <c r="P8" s="81">
        <v>0</v>
      </c>
      <c r="Q8" s="28">
        <f t="shared" si="4"/>
        <v>0</v>
      </c>
      <c r="R8" s="27">
        <v>2580.6451612903202</v>
      </c>
      <c r="S8" s="25">
        <v>4556.8999999999996</v>
      </c>
      <c r="T8" s="26">
        <v>7129.0322580645097</v>
      </c>
      <c r="U8" s="182">
        <f t="shared" si="1"/>
        <v>35034.5</v>
      </c>
      <c r="V8" s="90">
        <f>SUM(D8+F8+H8+J8+N8+R8+T8)</f>
        <v>32677.419354838676</v>
      </c>
      <c r="W8" s="25">
        <v>0</v>
      </c>
      <c r="X8" s="26">
        <v>709.67741935483798</v>
      </c>
      <c r="Y8" s="92">
        <f t="shared" si="2"/>
        <v>35034.5</v>
      </c>
      <c r="Z8" s="94">
        <f t="shared" si="2"/>
        <v>33387.096774193516</v>
      </c>
      <c r="AA8" s="29" t="s">
        <v>135</v>
      </c>
      <c r="AB8" s="304">
        <v>16</v>
      </c>
      <c r="AC8" s="31" t="s">
        <v>7</v>
      </c>
      <c r="AD8" s="32"/>
      <c r="AF8" s="218">
        <f t="shared" si="5"/>
        <v>30477.599999999999</v>
      </c>
    </row>
    <row r="9" spans="1:32" ht="18.600000000000001" customHeight="1">
      <c r="A9" s="33" t="s">
        <v>10</v>
      </c>
      <c r="B9" s="34">
        <v>18</v>
      </c>
      <c r="C9" s="35">
        <f t="shared" ref="C9:Z9" si="6">SUM(C5:C8)</f>
        <v>36417.1</v>
      </c>
      <c r="D9" s="36">
        <f t="shared" si="6"/>
        <v>33548.38709677416</v>
      </c>
      <c r="E9" s="35">
        <f t="shared" si="6"/>
        <v>43472.600000000006</v>
      </c>
      <c r="F9" s="37">
        <f t="shared" si="6"/>
        <v>21935.483870967721</v>
      </c>
      <c r="G9" s="38">
        <f t="shared" si="6"/>
        <v>4767.8999999999996</v>
      </c>
      <c r="H9" s="37">
        <f t="shared" si="6"/>
        <v>2193.5483870967719</v>
      </c>
      <c r="I9" s="38">
        <f t="shared" si="6"/>
        <v>4539</v>
      </c>
      <c r="J9" s="37">
        <f t="shared" si="6"/>
        <v>1935.4838709677399</v>
      </c>
      <c r="K9" s="35">
        <f t="shared" si="6"/>
        <v>46924.5</v>
      </c>
      <c r="L9" s="82">
        <f t="shared" si="6"/>
        <v>0</v>
      </c>
      <c r="M9" s="82">
        <f t="shared" si="6"/>
        <v>46924.5</v>
      </c>
      <c r="N9" s="36">
        <f t="shared" si="6"/>
        <v>32258.064516129001</v>
      </c>
      <c r="O9" s="35">
        <f t="shared" si="6"/>
        <v>360</v>
      </c>
      <c r="P9" s="82">
        <f t="shared" si="6"/>
        <v>1305.5</v>
      </c>
      <c r="Q9" s="38">
        <f t="shared" si="6"/>
        <v>1665.5</v>
      </c>
      <c r="R9" s="37">
        <f t="shared" si="6"/>
        <v>10322.580645161281</v>
      </c>
      <c r="S9" s="35">
        <f t="shared" si="6"/>
        <v>30257.410000000003</v>
      </c>
      <c r="T9" s="36">
        <f t="shared" si="6"/>
        <v>28516.129032258039</v>
      </c>
      <c r="U9" s="35">
        <f t="shared" si="6"/>
        <v>168044.01</v>
      </c>
      <c r="V9" s="36">
        <f t="shared" si="6"/>
        <v>130709.6774193547</v>
      </c>
      <c r="W9" s="35">
        <f t="shared" si="6"/>
        <v>1034.0999999999999</v>
      </c>
      <c r="X9" s="36">
        <f t="shared" si="6"/>
        <v>2838.7096774193519</v>
      </c>
      <c r="Y9" s="35">
        <f t="shared" si="6"/>
        <v>169078.11</v>
      </c>
      <c r="Z9" s="36">
        <f t="shared" si="6"/>
        <v>133548.38709677407</v>
      </c>
      <c r="AA9" s="39" t="s">
        <v>11</v>
      </c>
      <c r="AB9" s="305">
        <f>SUM(AB5:AB8)/7</f>
        <v>12.857142857142858</v>
      </c>
      <c r="AC9" s="41" t="s">
        <v>7</v>
      </c>
      <c r="AD9" s="42"/>
      <c r="AF9" s="218"/>
    </row>
    <row r="10" spans="1:32" s="43" customFormat="1" ht="18.600000000000001" customHeight="1">
      <c r="A10" s="44">
        <f>SUM(A8+1)</f>
        <v>5</v>
      </c>
      <c r="B10" s="15" t="s">
        <v>12</v>
      </c>
      <c r="C10" s="16">
        <v>11092.7</v>
      </c>
      <c r="D10" s="214">
        <v>8387.0967741935401</v>
      </c>
      <c r="E10" s="20">
        <v>0</v>
      </c>
      <c r="F10" s="215">
        <v>5483.8709677419301</v>
      </c>
      <c r="G10" s="19">
        <v>0</v>
      </c>
      <c r="H10" s="215">
        <v>548.38709677419297</v>
      </c>
      <c r="I10" s="19">
        <v>0</v>
      </c>
      <c r="J10" s="215">
        <v>483.87096774193498</v>
      </c>
      <c r="K10" s="16">
        <v>3422.1</v>
      </c>
      <c r="L10" s="80"/>
      <c r="M10" s="235">
        <f t="shared" ref="M10:M16" si="7">K10+L10</f>
        <v>3422.1</v>
      </c>
      <c r="N10" s="214">
        <v>8064.5161290322503</v>
      </c>
      <c r="O10" s="16">
        <v>714</v>
      </c>
      <c r="P10" s="80">
        <v>4846</v>
      </c>
      <c r="Q10" s="19">
        <f t="shared" ref="Q10:Q16" si="8">O10+P10</f>
        <v>5560</v>
      </c>
      <c r="R10" s="215">
        <v>2580.6451612903202</v>
      </c>
      <c r="S10" s="16">
        <v>5476.68</v>
      </c>
      <c r="T10" s="214">
        <v>7129.0322580645097</v>
      </c>
      <c r="U10" s="91">
        <f t="shared" ref="U10:U16" si="9">SUM(C10+E10+G10+I10+M10+Q10+S10)</f>
        <v>25551.480000000003</v>
      </c>
      <c r="V10" s="89">
        <f t="shared" ref="V10:V16" si="10">SUM(D10+F10+H10+J10+N10+R10+T10)</f>
        <v>32677.419354838676</v>
      </c>
      <c r="W10" s="16">
        <v>0</v>
      </c>
      <c r="X10" s="214">
        <v>709.67741935483798</v>
      </c>
      <c r="Y10" s="109">
        <f t="shared" ref="Y10:Z16" si="11">SUM(U10+W10)</f>
        <v>25551.480000000003</v>
      </c>
      <c r="Z10" s="110">
        <f t="shared" si="11"/>
        <v>33387.096774193516</v>
      </c>
      <c r="AA10" s="50" t="s">
        <v>99</v>
      </c>
      <c r="AB10" s="302">
        <v>7</v>
      </c>
      <c r="AC10" s="21" t="s">
        <v>7</v>
      </c>
      <c r="AD10" s="22"/>
      <c r="AF10" s="218">
        <f t="shared" si="5"/>
        <v>15228.800000000001</v>
      </c>
    </row>
    <row r="11" spans="1:32" ht="18.600000000000001" customHeight="1">
      <c r="A11" s="47">
        <f t="shared" ref="A11:A16" si="12">SUM(A10+1)</f>
        <v>6</v>
      </c>
      <c r="B11" s="15" t="s">
        <v>13</v>
      </c>
      <c r="C11" s="16">
        <v>8891.2999999999993</v>
      </c>
      <c r="D11" s="214">
        <v>8387.0967741935401</v>
      </c>
      <c r="E11" s="20">
        <v>0</v>
      </c>
      <c r="F11" s="215">
        <v>5483.8709677419301</v>
      </c>
      <c r="G11" s="19">
        <v>6</v>
      </c>
      <c r="H11" s="215">
        <v>548.38709677419297</v>
      </c>
      <c r="I11" s="19">
        <v>0</v>
      </c>
      <c r="J11" s="215">
        <v>483.87096774193498</v>
      </c>
      <c r="K11" s="16">
        <v>3750.4</v>
      </c>
      <c r="L11" s="80"/>
      <c r="M11" s="235">
        <f t="shared" si="7"/>
        <v>3750.4</v>
      </c>
      <c r="N11" s="214">
        <v>8064.5161290322503</v>
      </c>
      <c r="O11" s="16">
        <v>1822.5</v>
      </c>
      <c r="P11" s="80">
        <v>6538</v>
      </c>
      <c r="Q11" s="19">
        <f t="shared" si="8"/>
        <v>8360.5</v>
      </c>
      <c r="R11" s="215">
        <v>2580.6451612903202</v>
      </c>
      <c r="S11" s="16">
        <v>7570.35</v>
      </c>
      <c r="T11" s="214">
        <v>7129.0322580645097</v>
      </c>
      <c r="U11" s="91">
        <f t="shared" si="9"/>
        <v>28578.549999999996</v>
      </c>
      <c r="V11" s="89">
        <f t="shared" si="10"/>
        <v>32677.419354838676</v>
      </c>
      <c r="W11" s="16">
        <v>0</v>
      </c>
      <c r="X11" s="214">
        <v>709.67741935483798</v>
      </c>
      <c r="Y11" s="109">
        <f t="shared" si="11"/>
        <v>28578.549999999996</v>
      </c>
      <c r="Z11" s="110">
        <f t="shared" si="11"/>
        <v>33387.096774193516</v>
      </c>
      <c r="AA11" s="45" t="s">
        <v>57</v>
      </c>
      <c r="AB11" s="303">
        <v>9</v>
      </c>
      <c r="AC11" s="21" t="s">
        <v>7</v>
      </c>
      <c r="AD11" s="22"/>
      <c r="AF11" s="218">
        <f t="shared" si="5"/>
        <v>14470.199999999999</v>
      </c>
    </row>
    <row r="12" spans="1:32" ht="18.600000000000001" customHeight="1">
      <c r="A12" s="47">
        <f t="shared" si="12"/>
        <v>7</v>
      </c>
      <c r="B12" s="15" t="s">
        <v>14</v>
      </c>
      <c r="C12" s="16">
        <v>7167.3</v>
      </c>
      <c r="D12" s="214">
        <v>8387.0967741935401</v>
      </c>
      <c r="E12" s="20">
        <v>0</v>
      </c>
      <c r="F12" s="215">
        <v>5483.8709677419301</v>
      </c>
      <c r="G12" s="19">
        <v>0</v>
      </c>
      <c r="H12" s="215">
        <v>548.38709677419297</v>
      </c>
      <c r="I12" s="19">
        <v>0</v>
      </c>
      <c r="J12" s="215">
        <v>483.87096774193498</v>
      </c>
      <c r="K12" s="16">
        <v>0</v>
      </c>
      <c r="L12" s="80"/>
      <c r="M12" s="235">
        <f t="shared" si="7"/>
        <v>0</v>
      </c>
      <c r="N12" s="214">
        <v>8064.5161290322503</v>
      </c>
      <c r="O12" s="16">
        <v>2166</v>
      </c>
      <c r="P12" s="80">
        <v>4444</v>
      </c>
      <c r="Q12" s="19">
        <f t="shared" si="8"/>
        <v>6610</v>
      </c>
      <c r="R12" s="215">
        <v>2580.6451612903202</v>
      </c>
      <c r="S12" s="16">
        <v>8822.86</v>
      </c>
      <c r="T12" s="214">
        <v>7129.0322580645097</v>
      </c>
      <c r="U12" s="91">
        <f t="shared" si="9"/>
        <v>22600.16</v>
      </c>
      <c r="V12" s="89">
        <f t="shared" si="10"/>
        <v>32677.419354838676</v>
      </c>
      <c r="W12" s="16">
        <v>0</v>
      </c>
      <c r="X12" s="214">
        <v>709.67741935483798</v>
      </c>
      <c r="Y12" s="109">
        <f t="shared" si="11"/>
        <v>22600.16</v>
      </c>
      <c r="Z12" s="110">
        <f t="shared" si="11"/>
        <v>33387.096774193516</v>
      </c>
      <c r="AA12" s="45" t="s">
        <v>57</v>
      </c>
      <c r="AB12" s="303">
        <v>11</v>
      </c>
      <c r="AC12" s="21" t="s">
        <v>7</v>
      </c>
      <c r="AD12" s="22"/>
      <c r="AF12" s="218">
        <f t="shared" si="5"/>
        <v>9333.2999999999993</v>
      </c>
    </row>
    <row r="13" spans="1:32" ht="18.600000000000001" customHeight="1">
      <c r="A13" s="47">
        <f t="shared" si="12"/>
        <v>8</v>
      </c>
      <c r="B13" s="222" t="s">
        <v>15</v>
      </c>
      <c r="C13" s="20">
        <v>8058.5</v>
      </c>
      <c r="D13" s="214">
        <v>8387.0967741935401</v>
      </c>
      <c r="E13" s="20">
        <v>20.399999999999999</v>
      </c>
      <c r="F13" s="215">
        <v>5483.8709677419301</v>
      </c>
      <c r="G13" s="223">
        <v>123.4</v>
      </c>
      <c r="H13" s="215">
        <v>548.38709677419297</v>
      </c>
      <c r="I13" s="223">
        <v>0</v>
      </c>
      <c r="J13" s="215">
        <v>483.87096774193498</v>
      </c>
      <c r="K13" s="20">
        <v>0</v>
      </c>
      <c r="L13" s="122"/>
      <c r="M13" s="247">
        <f t="shared" si="7"/>
        <v>0</v>
      </c>
      <c r="N13" s="214">
        <v>8064.5161290322503</v>
      </c>
      <c r="O13" s="20">
        <v>953.4</v>
      </c>
      <c r="P13" s="80">
        <v>3362</v>
      </c>
      <c r="Q13" s="223">
        <f t="shared" si="8"/>
        <v>4315.3999999999996</v>
      </c>
      <c r="R13" s="215">
        <v>2580.6451612903202</v>
      </c>
      <c r="S13" s="20">
        <v>5877.35</v>
      </c>
      <c r="T13" s="214">
        <v>7129.0322580645097</v>
      </c>
      <c r="U13" s="216">
        <f t="shared" si="9"/>
        <v>18395.05</v>
      </c>
      <c r="V13" s="217">
        <f t="shared" si="10"/>
        <v>32677.419354838676</v>
      </c>
      <c r="W13" s="20">
        <v>0</v>
      </c>
      <c r="X13" s="214">
        <v>709.67741935483798</v>
      </c>
      <c r="Y13" s="109">
        <f t="shared" ref="Y13" si="13">SUM(U13+W13)</f>
        <v>18395.05</v>
      </c>
      <c r="Z13" s="110">
        <f t="shared" ref="Z13" si="14">SUM(V13+X13)</f>
        <v>33387.096774193516</v>
      </c>
      <c r="AA13" s="50" t="s">
        <v>57</v>
      </c>
      <c r="AB13" s="302">
        <v>12</v>
      </c>
      <c r="AC13" s="225" t="s">
        <v>7</v>
      </c>
      <c r="AD13" s="226"/>
      <c r="AF13" s="218">
        <f t="shared" si="5"/>
        <v>9155.6999999999989</v>
      </c>
    </row>
    <row r="14" spans="1:32" ht="18.600000000000001" customHeight="1">
      <c r="A14" s="47">
        <f t="shared" si="12"/>
        <v>9</v>
      </c>
      <c r="B14" s="15" t="s">
        <v>6</v>
      </c>
      <c r="C14" s="16">
        <v>14726.3</v>
      </c>
      <c r="D14" s="214">
        <v>8387.0967741935401</v>
      </c>
      <c r="E14" s="20">
        <v>104.2</v>
      </c>
      <c r="F14" s="215">
        <v>5483.8709677419301</v>
      </c>
      <c r="G14" s="19">
        <v>470.1</v>
      </c>
      <c r="H14" s="215">
        <v>548.38709677419297</v>
      </c>
      <c r="I14" s="19">
        <v>0</v>
      </c>
      <c r="J14" s="215">
        <v>483.87096774193498</v>
      </c>
      <c r="K14" s="16">
        <v>22071.599999999999</v>
      </c>
      <c r="L14" s="80"/>
      <c r="M14" s="235">
        <f t="shared" si="7"/>
        <v>22071.599999999999</v>
      </c>
      <c r="N14" s="214">
        <v>8064.5161290322503</v>
      </c>
      <c r="O14" s="16">
        <v>107.4</v>
      </c>
      <c r="P14" s="80">
        <v>1937</v>
      </c>
      <c r="Q14" s="19">
        <f>O14+P14</f>
        <v>2044.4</v>
      </c>
      <c r="R14" s="215">
        <v>2580.6451612903202</v>
      </c>
      <c r="S14" s="16">
        <v>9779.07</v>
      </c>
      <c r="T14" s="214">
        <v>7129.0322580645097</v>
      </c>
      <c r="U14" s="91">
        <f t="shared" si="9"/>
        <v>49195.67</v>
      </c>
      <c r="V14" s="89">
        <f t="shared" si="10"/>
        <v>32677.419354838676</v>
      </c>
      <c r="W14" s="16">
        <v>483</v>
      </c>
      <c r="X14" s="214">
        <v>709.67741935483798</v>
      </c>
      <c r="Y14" s="109">
        <f t="shared" si="11"/>
        <v>49678.67</v>
      </c>
      <c r="Z14" s="110">
        <f t="shared" si="11"/>
        <v>33387.096774193516</v>
      </c>
      <c r="AA14" s="45" t="s">
        <v>57</v>
      </c>
      <c r="AB14" s="303">
        <v>12</v>
      </c>
      <c r="AC14" s="21" t="s">
        <v>7</v>
      </c>
      <c r="AD14" s="22"/>
      <c r="AF14" s="218">
        <f t="shared" si="5"/>
        <v>37962.6</v>
      </c>
    </row>
    <row r="15" spans="1:32" ht="18.600000000000001" customHeight="1">
      <c r="A15" s="23">
        <f t="shared" si="12"/>
        <v>10</v>
      </c>
      <c r="B15" s="24" t="s">
        <v>8</v>
      </c>
      <c r="C15" s="25">
        <v>10834.9</v>
      </c>
      <c r="D15" s="26">
        <v>8387.0967741935401</v>
      </c>
      <c r="E15" s="25">
        <v>10889.4</v>
      </c>
      <c r="F15" s="27">
        <v>5483.8709677419301</v>
      </c>
      <c r="G15" s="28">
        <v>1495</v>
      </c>
      <c r="H15" s="27">
        <v>548.38709677419297</v>
      </c>
      <c r="I15" s="28">
        <v>4660</v>
      </c>
      <c r="J15" s="27">
        <v>483.87096774193498</v>
      </c>
      <c r="K15" s="25">
        <v>21326.5</v>
      </c>
      <c r="L15" s="81"/>
      <c r="M15" s="236">
        <f t="shared" si="7"/>
        <v>21326.5</v>
      </c>
      <c r="N15" s="26">
        <v>8064.5161290322503</v>
      </c>
      <c r="O15" s="25">
        <v>0</v>
      </c>
      <c r="P15" s="81">
        <v>0</v>
      </c>
      <c r="Q15" s="28">
        <f t="shared" si="8"/>
        <v>0</v>
      </c>
      <c r="R15" s="27">
        <v>2580.6451612903202</v>
      </c>
      <c r="S15" s="25">
        <v>12058.12</v>
      </c>
      <c r="T15" s="26">
        <v>7129.0322580645097</v>
      </c>
      <c r="U15" s="182">
        <f t="shared" si="9"/>
        <v>61263.920000000006</v>
      </c>
      <c r="V15" s="90">
        <f t="shared" si="10"/>
        <v>32677.419354838676</v>
      </c>
      <c r="W15" s="25">
        <v>1659</v>
      </c>
      <c r="X15" s="26">
        <v>709.67741935483798</v>
      </c>
      <c r="Y15" s="92">
        <f t="shared" si="11"/>
        <v>62922.920000000006</v>
      </c>
      <c r="Z15" s="94">
        <f t="shared" si="11"/>
        <v>33387.096774193516</v>
      </c>
      <c r="AA15" s="29" t="s">
        <v>58</v>
      </c>
      <c r="AB15" s="304">
        <v>20</v>
      </c>
      <c r="AC15" s="31" t="s">
        <v>7</v>
      </c>
      <c r="AD15" s="32"/>
      <c r="AF15" s="218">
        <f t="shared" si="5"/>
        <v>50864.800000000003</v>
      </c>
    </row>
    <row r="16" spans="1:32" ht="18.600000000000001" customHeight="1">
      <c r="A16" s="23">
        <f t="shared" si="12"/>
        <v>11</v>
      </c>
      <c r="B16" s="24" t="s">
        <v>9</v>
      </c>
      <c r="C16" s="25">
        <v>15532.1</v>
      </c>
      <c r="D16" s="26">
        <v>8387.0967741935401</v>
      </c>
      <c r="E16" s="25">
        <v>24644</v>
      </c>
      <c r="F16" s="27">
        <v>5483.8709677419301</v>
      </c>
      <c r="G16" s="28">
        <v>2069.4</v>
      </c>
      <c r="H16" s="27">
        <v>548.38709677419297</v>
      </c>
      <c r="I16" s="28">
        <v>0</v>
      </c>
      <c r="J16" s="27">
        <v>483.87096774193498</v>
      </c>
      <c r="K16" s="25">
        <v>3458.7</v>
      </c>
      <c r="L16" s="81"/>
      <c r="M16" s="236">
        <f t="shared" si="7"/>
        <v>3458.7</v>
      </c>
      <c r="N16" s="26">
        <v>8064.5161290322503</v>
      </c>
      <c r="O16" s="25">
        <v>248.1</v>
      </c>
      <c r="P16" s="81">
        <v>0</v>
      </c>
      <c r="Q16" s="28">
        <f t="shared" si="8"/>
        <v>248.1</v>
      </c>
      <c r="R16" s="27">
        <v>2580.6451612903202</v>
      </c>
      <c r="S16" s="25">
        <v>7514.38</v>
      </c>
      <c r="T16" s="26">
        <v>7129.0322580645097</v>
      </c>
      <c r="U16" s="182">
        <f t="shared" si="9"/>
        <v>53466.679999999993</v>
      </c>
      <c r="V16" s="90">
        <f t="shared" si="10"/>
        <v>32677.419354838676</v>
      </c>
      <c r="W16" s="25">
        <v>2522.4</v>
      </c>
      <c r="X16" s="26">
        <v>709.67741935483798</v>
      </c>
      <c r="Y16" s="92">
        <f t="shared" si="11"/>
        <v>55989.079999999994</v>
      </c>
      <c r="Z16" s="94">
        <f t="shared" si="11"/>
        <v>33387.096774193516</v>
      </c>
      <c r="AA16" s="29" t="s">
        <v>58</v>
      </c>
      <c r="AB16" s="304">
        <v>20</v>
      </c>
      <c r="AC16" s="31" t="s">
        <v>7</v>
      </c>
      <c r="AD16" s="32" t="s">
        <v>98</v>
      </c>
      <c r="AF16" s="218">
        <f t="shared" si="5"/>
        <v>48474.7</v>
      </c>
    </row>
    <row r="17" spans="1:39" ht="18.600000000000001" customHeight="1">
      <c r="A17" s="33" t="s">
        <v>10</v>
      </c>
      <c r="B17" s="34">
        <f>SUM(B9+1)</f>
        <v>19</v>
      </c>
      <c r="C17" s="35">
        <f>SUM(C10:C16)</f>
        <v>76303.100000000006</v>
      </c>
      <c r="D17" s="36">
        <f t="shared" ref="D17:Z17" si="15">SUM(D10:D16)</f>
        <v>58709.677419354775</v>
      </c>
      <c r="E17" s="35">
        <f t="shared" si="15"/>
        <v>35658</v>
      </c>
      <c r="F17" s="37">
        <f t="shared" si="15"/>
        <v>38387.096774193516</v>
      </c>
      <c r="G17" s="38">
        <f>SUM(G10:G16)</f>
        <v>4163.8999999999996</v>
      </c>
      <c r="H17" s="37">
        <f t="shared" si="15"/>
        <v>3838.7096774193515</v>
      </c>
      <c r="I17" s="38">
        <f>SUM(I10:I16)</f>
        <v>4660</v>
      </c>
      <c r="J17" s="37">
        <f>SUM(J10:J16)</f>
        <v>3387.0967741935451</v>
      </c>
      <c r="K17" s="35">
        <f>SUM(K10:K16)</f>
        <v>54029.299999999996</v>
      </c>
      <c r="L17" s="82">
        <f t="shared" ref="L17:M17" si="16">SUM(L10:L16)</f>
        <v>0</v>
      </c>
      <c r="M17" s="82">
        <f t="shared" si="16"/>
        <v>54029.299999999996</v>
      </c>
      <c r="N17" s="36">
        <f t="shared" si="15"/>
        <v>56451.612903225752</v>
      </c>
      <c r="O17" s="261">
        <f t="shared" si="15"/>
        <v>6011.4</v>
      </c>
      <c r="P17" s="38">
        <f t="shared" si="15"/>
        <v>21127</v>
      </c>
      <c r="Q17" s="38">
        <f t="shared" si="15"/>
        <v>27138.400000000001</v>
      </c>
      <c r="R17" s="82">
        <f t="shared" si="15"/>
        <v>18064.516129032243</v>
      </c>
      <c r="S17" s="35">
        <f t="shared" si="15"/>
        <v>57098.81</v>
      </c>
      <c r="T17" s="36">
        <f>SUM(T10:T16)</f>
        <v>49903.225806451563</v>
      </c>
      <c r="U17" s="35">
        <f t="shared" si="15"/>
        <v>259051.51</v>
      </c>
      <c r="V17" s="36">
        <f t="shared" si="15"/>
        <v>228741.93548387071</v>
      </c>
      <c r="W17" s="35">
        <f t="shared" si="15"/>
        <v>4664.3999999999996</v>
      </c>
      <c r="X17" s="36">
        <f t="shared" si="15"/>
        <v>4967.7419354838657</v>
      </c>
      <c r="Y17" s="35">
        <f t="shared" si="15"/>
        <v>263715.91000000003</v>
      </c>
      <c r="Z17" s="36">
        <f t="shared" si="15"/>
        <v>233709.67741935462</v>
      </c>
      <c r="AA17" s="39" t="s">
        <v>11</v>
      </c>
      <c r="AB17" s="305">
        <f>SUM(AB10:AB16)/7</f>
        <v>13</v>
      </c>
      <c r="AC17" s="41" t="s">
        <v>7</v>
      </c>
      <c r="AD17" s="42"/>
      <c r="AF17" s="218"/>
    </row>
    <row r="18" spans="1:39" s="43" customFormat="1" ht="18.600000000000001" customHeight="1">
      <c r="A18" s="44">
        <f>SUM(A16+1)</f>
        <v>12</v>
      </c>
      <c r="B18" s="15" t="s">
        <v>12</v>
      </c>
      <c r="C18" s="16">
        <v>8908.5</v>
      </c>
      <c r="D18" s="214">
        <v>8387.0967741935401</v>
      </c>
      <c r="E18" s="20">
        <v>1192.8</v>
      </c>
      <c r="F18" s="215">
        <v>5483.8709677419301</v>
      </c>
      <c r="G18" s="19">
        <v>202.4</v>
      </c>
      <c r="H18" s="215">
        <v>548.38709677419297</v>
      </c>
      <c r="I18" s="19">
        <v>0</v>
      </c>
      <c r="J18" s="215">
        <v>483.87096774193498</v>
      </c>
      <c r="K18" s="16">
        <v>0</v>
      </c>
      <c r="L18" s="80"/>
      <c r="M18" s="235">
        <f t="shared" ref="M18:M24" si="17">K18+L18</f>
        <v>0</v>
      </c>
      <c r="N18" s="214">
        <v>8064.5161290322503</v>
      </c>
      <c r="O18" s="16">
        <v>324.10000000000002</v>
      </c>
      <c r="P18" s="16">
        <v>5794</v>
      </c>
      <c r="Q18" s="19">
        <f t="shared" ref="Q18:Q24" si="18">O18+P18</f>
        <v>6118.1</v>
      </c>
      <c r="R18" s="215">
        <v>2580.6451612903202</v>
      </c>
      <c r="S18" s="16">
        <v>7926.7</v>
      </c>
      <c r="T18" s="214">
        <v>7129.0322580645097</v>
      </c>
      <c r="U18" s="91">
        <f t="shared" ref="U18:U24" si="19">SUM(C18+E18+G18+I18+M18+Q18+S18)</f>
        <v>24348.5</v>
      </c>
      <c r="V18" s="89">
        <f t="shared" ref="V18:V24" si="20">SUM(D18+F18+H18+J18+N18+R18+T18)</f>
        <v>32677.419354838676</v>
      </c>
      <c r="W18" s="16">
        <v>4</v>
      </c>
      <c r="X18" s="214">
        <v>709.67741935483798</v>
      </c>
      <c r="Y18" s="109">
        <f t="shared" ref="Y18:Z24" si="21">SUM(U18+W18)</f>
        <v>24352.5</v>
      </c>
      <c r="Z18" s="110">
        <f t="shared" si="21"/>
        <v>33387.096774193516</v>
      </c>
      <c r="AA18" s="50" t="s">
        <v>136</v>
      </c>
      <c r="AB18" s="302">
        <v>16</v>
      </c>
      <c r="AC18" s="21" t="s">
        <v>7</v>
      </c>
      <c r="AD18" s="22"/>
      <c r="AF18" s="218">
        <f t="shared" si="5"/>
        <v>10631.8</v>
      </c>
    </row>
    <row r="19" spans="1:39" ht="18.600000000000001" customHeight="1">
      <c r="A19" s="47">
        <f t="shared" ref="A19:A24" si="22">SUM(A18+1)</f>
        <v>13</v>
      </c>
      <c r="B19" s="15" t="s">
        <v>13</v>
      </c>
      <c r="C19" s="16">
        <v>6282.5</v>
      </c>
      <c r="D19" s="214">
        <v>8387.0967741935401</v>
      </c>
      <c r="E19" s="20">
        <v>1667.7</v>
      </c>
      <c r="F19" s="215">
        <v>5483.8709677419301</v>
      </c>
      <c r="G19" s="19">
        <v>463.6</v>
      </c>
      <c r="H19" s="215">
        <v>548.38709677419297</v>
      </c>
      <c r="I19" s="19">
        <v>0</v>
      </c>
      <c r="J19" s="215">
        <v>483.87096774193498</v>
      </c>
      <c r="K19" s="16">
        <v>0</v>
      </c>
      <c r="L19" s="80"/>
      <c r="M19" s="235">
        <f t="shared" si="17"/>
        <v>0</v>
      </c>
      <c r="N19" s="214">
        <v>8064.5161290322503</v>
      </c>
      <c r="O19" s="16">
        <v>336.6</v>
      </c>
      <c r="P19" s="80">
        <v>4278</v>
      </c>
      <c r="Q19" s="19">
        <f t="shared" si="18"/>
        <v>4614.6000000000004</v>
      </c>
      <c r="R19" s="215">
        <v>2580.6451612903202</v>
      </c>
      <c r="S19" s="16">
        <v>6934.9</v>
      </c>
      <c r="T19" s="214">
        <v>7129.0322580645097</v>
      </c>
      <c r="U19" s="91">
        <f t="shared" si="19"/>
        <v>19963.3</v>
      </c>
      <c r="V19" s="89">
        <f t="shared" si="20"/>
        <v>32677.419354838676</v>
      </c>
      <c r="W19" s="16">
        <v>0</v>
      </c>
      <c r="X19" s="214">
        <v>709.67741935483798</v>
      </c>
      <c r="Y19" s="109">
        <f t="shared" si="21"/>
        <v>19963.3</v>
      </c>
      <c r="Z19" s="110">
        <f t="shared" si="21"/>
        <v>33387.096774193516</v>
      </c>
      <c r="AA19" s="506" t="s">
        <v>60</v>
      </c>
      <c r="AB19" s="303">
        <v>16</v>
      </c>
      <c r="AC19" s="21" t="s">
        <v>7</v>
      </c>
      <c r="AD19" s="22"/>
      <c r="AF19" s="218">
        <f t="shared" si="5"/>
        <v>8750.4</v>
      </c>
    </row>
    <row r="20" spans="1:39" ht="18.600000000000001" customHeight="1">
      <c r="A20" s="47">
        <f t="shared" si="22"/>
        <v>14</v>
      </c>
      <c r="B20" s="15" t="s">
        <v>14</v>
      </c>
      <c r="C20" s="16">
        <v>1787</v>
      </c>
      <c r="D20" s="214">
        <v>8387.0967741935401</v>
      </c>
      <c r="E20" s="20">
        <v>13809.7</v>
      </c>
      <c r="F20" s="215">
        <v>5483.8709677419301</v>
      </c>
      <c r="G20" s="19">
        <v>860.3</v>
      </c>
      <c r="H20" s="215">
        <v>548.38709677419297</v>
      </c>
      <c r="I20" s="19">
        <v>0</v>
      </c>
      <c r="J20" s="215">
        <v>483.87096774193498</v>
      </c>
      <c r="K20" s="16">
        <v>229.4</v>
      </c>
      <c r="L20" s="80"/>
      <c r="M20" s="235">
        <f t="shared" si="17"/>
        <v>229.4</v>
      </c>
      <c r="N20" s="214">
        <v>8064.5161290322503</v>
      </c>
      <c r="O20" s="16">
        <v>139.30000000000001</v>
      </c>
      <c r="P20" s="16">
        <v>5501</v>
      </c>
      <c r="Q20" s="19">
        <f t="shared" si="18"/>
        <v>5640.3</v>
      </c>
      <c r="R20" s="215">
        <v>2580.6451612903202</v>
      </c>
      <c r="S20" s="16">
        <v>9343.2000000000007</v>
      </c>
      <c r="T20" s="214">
        <v>7129.0322580645097</v>
      </c>
      <c r="U20" s="91">
        <f t="shared" si="19"/>
        <v>31669.9</v>
      </c>
      <c r="V20" s="89">
        <f t="shared" si="20"/>
        <v>32677.419354838676</v>
      </c>
      <c r="W20" s="16">
        <v>1874.1</v>
      </c>
      <c r="X20" s="214">
        <v>709.67741935483798</v>
      </c>
      <c r="Y20" s="109">
        <f t="shared" si="21"/>
        <v>33544</v>
      </c>
      <c r="Z20" s="110">
        <f t="shared" si="21"/>
        <v>33387.096774193516</v>
      </c>
      <c r="AA20" s="45" t="s">
        <v>58</v>
      </c>
      <c r="AB20" s="303">
        <v>20</v>
      </c>
      <c r="AC20" s="21" t="s">
        <v>7</v>
      </c>
      <c r="AD20" s="22"/>
      <c r="AF20" s="218">
        <f t="shared" si="5"/>
        <v>18699.8</v>
      </c>
    </row>
    <row r="21" spans="1:39" ht="18.600000000000001" customHeight="1">
      <c r="A21" s="47">
        <f t="shared" si="22"/>
        <v>15</v>
      </c>
      <c r="B21" s="15" t="s">
        <v>15</v>
      </c>
      <c r="C21" s="16">
        <v>4953.2</v>
      </c>
      <c r="D21" s="214">
        <v>8387.0967741935401</v>
      </c>
      <c r="E21" s="20">
        <v>7809.3</v>
      </c>
      <c r="F21" s="215">
        <v>5483.8709677419301</v>
      </c>
      <c r="G21" s="19">
        <v>742.7</v>
      </c>
      <c r="H21" s="215">
        <v>548.38709677419297</v>
      </c>
      <c r="I21" s="19">
        <v>0</v>
      </c>
      <c r="J21" s="215">
        <v>483.87096774193498</v>
      </c>
      <c r="K21" s="16">
        <v>1455.2</v>
      </c>
      <c r="L21" s="80"/>
      <c r="M21" s="235">
        <f t="shared" si="17"/>
        <v>1455.2</v>
      </c>
      <c r="N21" s="214">
        <v>8064.5161290322503</v>
      </c>
      <c r="O21" s="16">
        <v>1136.9000000000001</v>
      </c>
      <c r="P21" s="80">
        <v>8494</v>
      </c>
      <c r="Q21" s="19">
        <f t="shared" si="18"/>
        <v>9630.9</v>
      </c>
      <c r="R21" s="215">
        <v>2580.6451612903202</v>
      </c>
      <c r="S21" s="16">
        <v>11565.2</v>
      </c>
      <c r="T21" s="214">
        <v>7129.0322580645097</v>
      </c>
      <c r="U21" s="91">
        <f t="shared" si="19"/>
        <v>36156.5</v>
      </c>
      <c r="V21" s="89">
        <f t="shared" si="20"/>
        <v>32677.419354838676</v>
      </c>
      <c r="W21" s="16">
        <v>920.3</v>
      </c>
      <c r="X21" s="214">
        <v>709.67741935483798</v>
      </c>
      <c r="Y21" s="109">
        <f t="shared" si="21"/>
        <v>37076.800000000003</v>
      </c>
      <c r="Z21" s="110">
        <f t="shared" si="21"/>
        <v>33387.096774193516</v>
      </c>
      <c r="AA21" s="45" t="s">
        <v>58</v>
      </c>
      <c r="AB21" s="303">
        <v>20</v>
      </c>
      <c r="AC21" s="21" t="s">
        <v>7</v>
      </c>
      <c r="AD21" s="22"/>
      <c r="AF21" s="218">
        <f t="shared" si="5"/>
        <v>17017.600000000002</v>
      </c>
    </row>
    <row r="22" spans="1:39" ht="18.600000000000001" customHeight="1">
      <c r="A22" s="47">
        <f t="shared" si="22"/>
        <v>16</v>
      </c>
      <c r="B22" s="52" t="s">
        <v>6</v>
      </c>
      <c r="C22" s="16">
        <v>10111.299999999999</v>
      </c>
      <c r="D22" s="214">
        <v>8387.0967741935401</v>
      </c>
      <c r="E22" s="20">
        <v>4688.3999999999996</v>
      </c>
      <c r="F22" s="215">
        <v>5483.8709677419301</v>
      </c>
      <c r="G22" s="19">
        <v>682.2</v>
      </c>
      <c r="H22" s="215">
        <v>548.38709677419297</v>
      </c>
      <c r="I22" s="19">
        <v>0</v>
      </c>
      <c r="J22" s="215">
        <v>483.87096774193498</v>
      </c>
      <c r="K22" s="16">
        <v>4304</v>
      </c>
      <c r="L22" s="80"/>
      <c r="M22" s="235">
        <f t="shared" si="17"/>
        <v>4304</v>
      </c>
      <c r="N22" s="214">
        <v>8064.5161290322503</v>
      </c>
      <c r="O22" s="16">
        <v>2530.1999999999998</v>
      </c>
      <c r="P22" s="80">
        <v>7241</v>
      </c>
      <c r="Q22" s="19">
        <f t="shared" si="18"/>
        <v>9771.2000000000007</v>
      </c>
      <c r="R22" s="215">
        <v>2580.6451612903202</v>
      </c>
      <c r="S22" s="16">
        <v>8460.0499999999993</v>
      </c>
      <c r="T22" s="214">
        <v>7129.0322580645097</v>
      </c>
      <c r="U22" s="91">
        <f t="shared" si="19"/>
        <v>38017.15</v>
      </c>
      <c r="V22" s="89">
        <f t="shared" si="20"/>
        <v>32677.419354838676</v>
      </c>
      <c r="W22" s="16">
        <v>725.2</v>
      </c>
      <c r="X22" s="214">
        <v>709.67741935483798</v>
      </c>
      <c r="Y22" s="109">
        <f t="shared" si="21"/>
        <v>38742.35</v>
      </c>
      <c r="Z22" s="110">
        <f t="shared" si="21"/>
        <v>33387.096774193516</v>
      </c>
      <c r="AA22" s="45" t="s">
        <v>58</v>
      </c>
      <c r="AB22" s="303">
        <v>18</v>
      </c>
      <c r="AC22" s="21" t="s">
        <v>7</v>
      </c>
      <c r="AD22" s="22"/>
      <c r="AF22" s="218">
        <f t="shared" si="5"/>
        <v>23041.300000000003</v>
      </c>
    </row>
    <row r="23" spans="1:39" ht="18.600000000000001" customHeight="1">
      <c r="A23" s="23">
        <f t="shared" si="22"/>
        <v>17</v>
      </c>
      <c r="B23" s="24" t="s">
        <v>8</v>
      </c>
      <c r="C23" s="25">
        <v>8599.1</v>
      </c>
      <c r="D23" s="26">
        <v>8387.0967741935401</v>
      </c>
      <c r="E23" s="25">
        <v>9206.7000000000007</v>
      </c>
      <c r="F23" s="27">
        <v>5483.8709677419301</v>
      </c>
      <c r="G23" s="28">
        <v>1210.5999999999999</v>
      </c>
      <c r="H23" s="27">
        <v>548.38709677419297</v>
      </c>
      <c r="I23" s="28">
        <v>4539</v>
      </c>
      <c r="J23" s="27">
        <v>483.87096774193498</v>
      </c>
      <c r="K23" s="25">
        <v>25710.2</v>
      </c>
      <c r="L23" s="81"/>
      <c r="M23" s="236">
        <f t="shared" si="17"/>
        <v>25710.2</v>
      </c>
      <c r="N23" s="26">
        <v>8064.5161290322503</v>
      </c>
      <c r="O23" s="25">
        <v>0</v>
      </c>
      <c r="P23" s="81">
        <v>784</v>
      </c>
      <c r="Q23" s="28">
        <f t="shared" si="18"/>
        <v>784</v>
      </c>
      <c r="R23" s="27">
        <v>2580.6451612903202</v>
      </c>
      <c r="S23" s="25">
        <v>11717.76</v>
      </c>
      <c r="T23" s="26">
        <v>7129.0322580645097</v>
      </c>
      <c r="U23" s="182">
        <f t="shared" si="19"/>
        <v>61767.360000000008</v>
      </c>
      <c r="V23" s="90">
        <f t="shared" si="20"/>
        <v>32677.419354838676</v>
      </c>
      <c r="W23" s="25">
        <v>748.9</v>
      </c>
      <c r="X23" s="26">
        <v>709.67741935483798</v>
      </c>
      <c r="Y23" s="92">
        <f t="shared" si="21"/>
        <v>62516.260000000009</v>
      </c>
      <c r="Z23" s="94">
        <f t="shared" si="21"/>
        <v>33387.096774193516</v>
      </c>
      <c r="AA23" s="29" t="s">
        <v>58</v>
      </c>
      <c r="AB23" s="304">
        <v>18</v>
      </c>
      <c r="AC23" s="31" t="s">
        <v>7</v>
      </c>
      <c r="AD23" s="32"/>
      <c r="AF23" s="218">
        <f t="shared" si="5"/>
        <v>50014.500000000007</v>
      </c>
    </row>
    <row r="24" spans="1:39" ht="18.600000000000001" customHeight="1">
      <c r="A24" s="23">
        <f t="shared" si="22"/>
        <v>18</v>
      </c>
      <c r="B24" s="24" t="s">
        <v>9</v>
      </c>
      <c r="C24" s="25">
        <v>9432.6</v>
      </c>
      <c r="D24" s="26">
        <v>8387.0967741935401</v>
      </c>
      <c r="E24" s="25">
        <v>13165.4</v>
      </c>
      <c r="F24" s="27">
        <v>5483.8709677419301</v>
      </c>
      <c r="G24" s="28">
        <v>1178.3</v>
      </c>
      <c r="H24" s="27">
        <v>548.38709677419297</v>
      </c>
      <c r="I24" s="28">
        <v>0</v>
      </c>
      <c r="J24" s="27">
        <v>483.87096774193498</v>
      </c>
      <c r="K24" s="25">
        <v>15568.4</v>
      </c>
      <c r="L24" s="81"/>
      <c r="M24" s="236">
        <f t="shared" si="17"/>
        <v>15568.4</v>
      </c>
      <c r="N24" s="26">
        <v>8064.5161290322503</v>
      </c>
      <c r="O24" s="25">
        <v>0</v>
      </c>
      <c r="P24" s="81">
        <v>0</v>
      </c>
      <c r="Q24" s="28">
        <f t="shared" si="18"/>
        <v>0</v>
      </c>
      <c r="R24" s="27">
        <v>2580.6451612903202</v>
      </c>
      <c r="S24" s="25">
        <v>3081.25</v>
      </c>
      <c r="T24" s="26">
        <v>7129.0322580645097</v>
      </c>
      <c r="U24" s="182">
        <f t="shared" si="19"/>
        <v>42425.95</v>
      </c>
      <c r="V24" s="90">
        <f t="shared" si="20"/>
        <v>32677.419354838676</v>
      </c>
      <c r="W24" s="25">
        <v>1527.6</v>
      </c>
      <c r="X24" s="26">
        <v>709.67741935483798</v>
      </c>
      <c r="Y24" s="92">
        <f t="shared" si="21"/>
        <v>43953.549999999996</v>
      </c>
      <c r="Z24" s="94">
        <f t="shared" si="21"/>
        <v>33387.096774193516</v>
      </c>
      <c r="AA24" s="29" t="s">
        <v>58</v>
      </c>
      <c r="AB24" s="304">
        <v>19</v>
      </c>
      <c r="AC24" s="31" t="s">
        <v>7</v>
      </c>
      <c r="AD24" s="32"/>
      <c r="AF24" s="218">
        <f t="shared" si="5"/>
        <v>40872.299999999996</v>
      </c>
    </row>
    <row r="25" spans="1:39" ht="18.600000000000001" customHeight="1">
      <c r="A25" s="33" t="s">
        <v>10</v>
      </c>
      <c r="B25" s="34">
        <f>SUM(B17+1)</f>
        <v>20</v>
      </c>
      <c r="C25" s="35">
        <f t="shared" ref="C25:Z25" si="23">SUM(C18:C24)</f>
        <v>50074.2</v>
      </c>
      <c r="D25" s="36">
        <f t="shared" si="23"/>
        <v>58709.677419354775</v>
      </c>
      <c r="E25" s="35">
        <f t="shared" si="23"/>
        <v>51540.000000000007</v>
      </c>
      <c r="F25" s="37">
        <f t="shared" si="23"/>
        <v>38387.096774193516</v>
      </c>
      <c r="G25" s="38">
        <f>SUM(G18:G24)</f>
        <v>5340.0999999999995</v>
      </c>
      <c r="H25" s="37">
        <f t="shared" si="23"/>
        <v>3838.7096774193515</v>
      </c>
      <c r="I25" s="38">
        <f>SUM(I18:I24)</f>
        <v>4539</v>
      </c>
      <c r="J25" s="37">
        <f>SUM(J18:J24)</f>
        <v>3387.0967741935451</v>
      </c>
      <c r="K25" s="35">
        <f>SUM(K18:K24)</f>
        <v>47267.200000000004</v>
      </c>
      <c r="L25" s="82">
        <f t="shared" si="23"/>
        <v>0</v>
      </c>
      <c r="M25" s="82">
        <f t="shared" si="23"/>
        <v>47267.200000000004</v>
      </c>
      <c r="N25" s="36">
        <f t="shared" si="23"/>
        <v>56451.612903225752</v>
      </c>
      <c r="O25" s="35">
        <f t="shared" si="23"/>
        <v>4467.1000000000004</v>
      </c>
      <c r="P25" s="82">
        <f t="shared" si="23"/>
        <v>32092</v>
      </c>
      <c r="Q25" s="38">
        <f t="shared" si="23"/>
        <v>36559.100000000006</v>
      </c>
      <c r="R25" s="82">
        <f t="shared" si="23"/>
        <v>18064.516129032243</v>
      </c>
      <c r="S25" s="35">
        <f t="shared" si="23"/>
        <v>59029.060000000005</v>
      </c>
      <c r="T25" s="36">
        <f>SUM(T18:T24)</f>
        <v>49903.225806451563</v>
      </c>
      <c r="U25" s="35">
        <f t="shared" si="23"/>
        <v>254348.66000000003</v>
      </c>
      <c r="V25" s="36">
        <f t="shared" si="23"/>
        <v>228741.93548387071</v>
      </c>
      <c r="W25" s="35">
        <f t="shared" si="23"/>
        <v>5800.0999999999985</v>
      </c>
      <c r="X25" s="36">
        <f t="shared" si="23"/>
        <v>4967.7419354838657</v>
      </c>
      <c r="Y25" s="35">
        <f t="shared" si="23"/>
        <v>260148.76</v>
      </c>
      <c r="Z25" s="36">
        <f t="shared" si="23"/>
        <v>233709.67741935462</v>
      </c>
      <c r="AA25" s="39" t="s">
        <v>11</v>
      </c>
      <c r="AB25" s="305">
        <f>SUM(AB18:AB24)/7</f>
        <v>18.142857142857142</v>
      </c>
      <c r="AC25" s="41" t="s">
        <v>7</v>
      </c>
      <c r="AD25" s="42"/>
      <c r="AF25" s="218"/>
    </row>
    <row r="26" spans="1:39" ht="18.600000000000001" customHeight="1">
      <c r="A26" s="23">
        <f>SUM(A24+1)</f>
        <v>19</v>
      </c>
      <c r="B26" s="24" t="s">
        <v>12</v>
      </c>
      <c r="C26" s="25">
        <v>2766.8</v>
      </c>
      <c r="D26" s="26">
        <v>8387.0967741935401</v>
      </c>
      <c r="E26" s="25">
        <v>7623.5</v>
      </c>
      <c r="F26" s="27">
        <v>5483.8709677419301</v>
      </c>
      <c r="G26" s="28">
        <v>713.7</v>
      </c>
      <c r="H26" s="27">
        <v>548.38709677419297</v>
      </c>
      <c r="I26" s="28">
        <v>0</v>
      </c>
      <c r="J26" s="27">
        <v>483.87096774193498</v>
      </c>
      <c r="K26" s="25">
        <v>4150.2</v>
      </c>
      <c r="L26" s="81"/>
      <c r="M26" s="236">
        <f t="shared" ref="M26:M32" si="24">K26+L26</f>
        <v>4150.2</v>
      </c>
      <c r="N26" s="26">
        <v>8064.5161290322503</v>
      </c>
      <c r="O26" s="25">
        <v>591.70000000000005</v>
      </c>
      <c r="P26" s="28">
        <v>5791.7</v>
      </c>
      <c r="Q26" s="28">
        <f t="shared" ref="Q26:Q32" si="25">O26+P26</f>
        <v>6383.4</v>
      </c>
      <c r="R26" s="27">
        <v>2580.6451612903202</v>
      </c>
      <c r="S26" s="25">
        <v>6848.8</v>
      </c>
      <c r="T26" s="26">
        <v>7129.0322580645097</v>
      </c>
      <c r="U26" s="182">
        <f t="shared" ref="U26:U32" si="26">SUM(C26+E26+G26+I26+M26+Q26+S26)</f>
        <v>28486.399999999998</v>
      </c>
      <c r="V26" s="90">
        <f t="shared" ref="V26:V32" si="27">SUM(D26+F26+H26+J26+N26+R26+T26)</f>
        <v>32677.419354838676</v>
      </c>
      <c r="W26" s="25">
        <v>755.5</v>
      </c>
      <c r="X26" s="26">
        <v>709.67741935483798</v>
      </c>
      <c r="Y26" s="92">
        <f>SUM(U26+W26)</f>
        <v>29241.899999999998</v>
      </c>
      <c r="Z26" s="231">
        <f>SUM(V26+X26)</f>
        <v>33387.096774193516</v>
      </c>
      <c r="AA26" s="29" t="s">
        <v>62</v>
      </c>
      <c r="AB26" s="304">
        <v>22</v>
      </c>
      <c r="AC26" s="31" t="s">
        <v>7</v>
      </c>
      <c r="AD26" s="32"/>
      <c r="AF26" s="218">
        <f t="shared" si="5"/>
        <v>16601.400000000001</v>
      </c>
    </row>
    <row r="27" spans="1:39" ht="18.600000000000001" customHeight="1">
      <c r="A27" s="47">
        <f t="shared" ref="A27:A32" si="28">SUM(A26+1)</f>
        <v>20</v>
      </c>
      <c r="B27" s="15" t="s">
        <v>13</v>
      </c>
      <c r="C27" s="16">
        <v>11783.2</v>
      </c>
      <c r="D27" s="214">
        <v>8387.0967741935401</v>
      </c>
      <c r="E27" s="20">
        <v>923.8</v>
      </c>
      <c r="F27" s="215">
        <v>5483.8709677419301</v>
      </c>
      <c r="G27" s="19">
        <v>260.60000000000002</v>
      </c>
      <c r="H27" s="215">
        <v>548.38709677419297</v>
      </c>
      <c r="I27" s="19">
        <v>0</v>
      </c>
      <c r="J27" s="215">
        <v>483.87096774193498</v>
      </c>
      <c r="K27" s="16">
        <v>0</v>
      </c>
      <c r="L27" s="80"/>
      <c r="M27" s="235">
        <f t="shared" si="24"/>
        <v>0</v>
      </c>
      <c r="N27" s="214">
        <v>8064.5161290322503</v>
      </c>
      <c r="O27" s="20">
        <v>157.30000000000001</v>
      </c>
      <c r="P27" s="16">
        <v>5715.75</v>
      </c>
      <c r="Q27" s="223">
        <f t="shared" si="25"/>
        <v>5873.05</v>
      </c>
      <c r="R27" s="215">
        <v>2580.6451612903202</v>
      </c>
      <c r="S27" s="20">
        <v>5591.28</v>
      </c>
      <c r="T27" s="214">
        <v>7129.0322580645097</v>
      </c>
      <c r="U27" s="216">
        <f t="shared" si="26"/>
        <v>24431.93</v>
      </c>
      <c r="V27" s="217">
        <f t="shared" si="27"/>
        <v>32677.419354838676</v>
      </c>
      <c r="W27" s="20">
        <v>10.5</v>
      </c>
      <c r="X27" s="214">
        <v>709.67741935483798</v>
      </c>
      <c r="Y27" s="109">
        <f>SUM(U27+W27)</f>
        <v>24442.43</v>
      </c>
      <c r="Z27" s="110">
        <f>SUM(V27+X27)</f>
        <v>33387.096774193516</v>
      </c>
      <c r="AA27" s="45" t="s">
        <v>60</v>
      </c>
      <c r="AB27" s="303">
        <v>18</v>
      </c>
      <c r="AC27" s="21" t="s">
        <v>7</v>
      </c>
      <c r="AD27" s="22"/>
      <c r="AF27" s="218">
        <f t="shared" si="5"/>
        <v>13135.4</v>
      </c>
    </row>
    <row r="28" spans="1:39" ht="18" customHeight="1">
      <c r="A28" s="47">
        <f t="shared" si="28"/>
        <v>21</v>
      </c>
      <c r="B28" s="15" t="s">
        <v>14</v>
      </c>
      <c r="C28" s="16">
        <v>10648.4</v>
      </c>
      <c r="D28" s="214">
        <v>8387.0967741935401</v>
      </c>
      <c r="E28" s="20">
        <v>85.4</v>
      </c>
      <c r="F28" s="215">
        <v>5483.8709677419301</v>
      </c>
      <c r="G28" s="19">
        <v>37</v>
      </c>
      <c r="H28" s="215">
        <v>548.38709677419297</v>
      </c>
      <c r="I28" s="19">
        <v>0</v>
      </c>
      <c r="J28" s="215">
        <v>483.87096774193498</v>
      </c>
      <c r="K28" s="16">
        <v>0</v>
      </c>
      <c r="L28" s="80"/>
      <c r="M28" s="235">
        <f t="shared" si="24"/>
        <v>0</v>
      </c>
      <c r="N28" s="214">
        <v>8064.5161290322503</v>
      </c>
      <c r="O28" s="20">
        <v>1386.9</v>
      </c>
      <c r="P28" s="16">
        <v>5577</v>
      </c>
      <c r="Q28" s="223">
        <f t="shared" si="25"/>
        <v>6963.9</v>
      </c>
      <c r="R28" s="215">
        <v>2580.6451612903202</v>
      </c>
      <c r="S28" s="20">
        <v>6742.5</v>
      </c>
      <c r="T28" s="214">
        <v>7129.0322580645097</v>
      </c>
      <c r="U28" s="216">
        <f t="shared" si="26"/>
        <v>24477.199999999997</v>
      </c>
      <c r="V28" s="217">
        <f t="shared" si="27"/>
        <v>32677.419354838676</v>
      </c>
      <c r="W28" s="20">
        <v>0</v>
      </c>
      <c r="X28" s="214">
        <v>709.67741935483798</v>
      </c>
      <c r="Y28" s="109">
        <f t="shared" ref="Y28:Z32" si="29">SUM(U28+W28)</f>
        <v>24477.199999999997</v>
      </c>
      <c r="Z28" s="110">
        <f t="shared" si="29"/>
        <v>33387.096774193516</v>
      </c>
      <c r="AA28" s="45" t="s">
        <v>99</v>
      </c>
      <c r="AB28" s="303">
        <v>16</v>
      </c>
      <c r="AC28" s="21" t="s">
        <v>7</v>
      </c>
      <c r="AD28" s="22"/>
      <c r="AF28" s="218">
        <f t="shared" si="5"/>
        <v>12157.699999999999</v>
      </c>
    </row>
    <row r="29" spans="1:39" s="232" customFormat="1" ht="18.600000000000001" customHeight="1">
      <c r="A29" s="47">
        <f t="shared" si="28"/>
        <v>22</v>
      </c>
      <c r="B29" s="222" t="s">
        <v>15</v>
      </c>
      <c r="C29" s="20">
        <v>5039.5</v>
      </c>
      <c r="D29" s="214">
        <v>8387.0967741935401</v>
      </c>
      <c r="E29" s="20">
        <v>0</v>
      </c>
      <c r="F29" s="215">
        <v>5483.8709677419301</v>
      </c>
      <c r="G29" s="223">
        <v>91.3</v>
      </c>
      <c r="H29" s="215">
        <v>548.38709677419297</v>
      </c>
      <c r="I29" s="223">
        <v>0</v>
      </c>
      <c r="J29" s="215">
        <v>483.87096774193498</v>
      </c>
      <c r="K29" s="20">
        <v>4237.8999999999996</v>
      </c>
      <c r="L29" s="122"/>
      <c r="M29" s="247">
        <f t="shared" si="24"/>
        <v>4237.8999999999996</v>
      </c>
      <c r="N29" s="214">
        <v>8064.5161290322503</v>
      </c>
      <c r="O29" s="20">
        <v>630</v>
      </c>
      <c r="P29" s="16">
        <v>14097.8</v>
      </c>
      <c r="Q29" s="223">
        <f t="shared" si="25"/>
        <v>14727.8</v>
      </c>
      <c r="R29" s="215">
        <v>2580.6451612903202</v>
      </c>
      <c r="S29" s="20">
        <v>5783.5</v>
      </c>
      <c r="T29" s="214">
        <v>7129.0322580645097</v>
      </c>
      <c r="U29" s="216">
        <f t="shared" si="26"/>
        <v>29880</v>
      </c>
      <c r="V29" s="217">
        <f t="shared" si="27"/>
        <v>32677.419354838676</v>
      </c>
      <c r="W29" s="20">
        <v>0</v>
      </c>
      <c r="X29" s="214">
        <v>709.67741935483798</v>
      </c>
      <c r="Y29" s="109">
        <f t="shared" si="29"/>
        <v>29880</v>
      </c>
      <c r="Z29" s="110">
        <f t="shared" si="29"/>
        <v>33387.096774193516</v>
      </c>
      <c r="AA29" s="50" t="s">
        <v>99</v>
      </c>
      <c r="AB29" s="302">
        <v>12</v>
      </c>
      <c r="AC29" s="225" t="s">
        <v>7</v>
      </c>
      <c r="AD29" s="226"/>
      <c r="AE29" s="227"/>
      <c r="AF29" s="218">
        <f t="shared" si="5"/>
        <v>9998.7000000000007</v>
      </c>
      <c r="AG29" s="227"/>
      <c r="AH29" s="227"/>
      <c r="AI29" s="227"/>
      <c r="AJ29" s="227"/>
      <c r="AK29" s="227"/>
      <c r="AL29" s="227"/>
      <c r="AM29" s="227"/>
    </row>
    <row r="30" spans="1:39" ht="18.600000000000001" customHeight="1">
      <c r="A30" s="47">
        <f t="shared" si="28"/>
        <v>23</v>
      </c>
      <c r="B30" s="15" t="s">
        <v>6</v>
      </c>
      <c r="C30" s="16">
        <v>13552.2</v>
      </c>
      <c r="D30" s="214">
        <v>8387.0967741935401</v>
      </c>
      <c r="E30" s="20">
        <v>267.3</v>
      </c>
      <c r="F30" s="215">
        <v>5483.8709677419301</v>
      </c>
      <c r="G30" s="19">
        <v>543</v>
      </c>
      <c r="H30" s="215">
        <v>548.38709677419297</v>
      </c>
      <c r="I30" s="19">
        <v>2620.5</v>
      </c>
      <c r="J30" s="215">
        <v>483.87096774193498</v>
      </c>
      <c r="K30" s="16">
        <v>13774.2</v>
      </c>
      <c r="L30" s="80"/>
      <c r="M30" s="235">
        <f t="shared" si="24"/>
        <v>13774.2</v>
      </c>
      <c r="N30" s="214">
        <v>8064.5161290322503</v>
      </c>
      <c r="O30" s="20">
        <v>1023.2</v>
      </c>
      <c r="P30" s="16">
        <v>2466.5</v>
      </c>
      <c r="Q30" s="223">
        <f t="shared" si="25"/>
        <v>3489.7</v>
      </c>
      <c r="R30" s="215">
        <v>2580.6451612903202</v>
      </c>
      <c r="S30" s="20">
        <v>8743.39</v>
      </c>
      <c r="T30" s="214">
        <v>7129.0322580645097</v>
      </c>
      <c r="U30" s="216">
        <f t="shared" si="26"/>
        <v>42990.29</v>
      </c>
      <c r="V30" s="217">
        <f t="shared" si="27"/>
        <v>32677.419354838676</v>
      </c>
      <c r="W30" s="20">
        <v>0</v>
      </c>
      <c r="X30" s="214">
        <v>709.67741935483798</v>
      </c>
      <c r="Y30" s="109">
        <f t="shared" si="29"/>
        <v>42990.29</v>
      </c>
      <c r="Z30" s="110">
        <f t="shared" si="29"/>
        <v>33387.096774193516</v>
      </c>
      <c r="AA30" s="45" t="s">
        <v>137</v>
      </c>
      <c r="AB30" s="303">
        <v>16</v>
      </c>
      <c r="AC30" s="21" t="s">
        <v>7</v>
      </c>
      <c r="AD30" s="22"/>
      <c r="AF30" s="218">
        <f t="shared" si="5"/>
        <v>31780.400000000001</v>
      </c>
    </row>
    <row r="31" spans="1:39" ht="18.600000000000001" customHeight="1">
      <c r="A31" s="23">
        <f t="shared" si="28"/>
        <v>24</v>
      </c>
      <c r="B31" s="24" t="s">
        <v>8</v>
      </c>
      <c r="C31" s="25">
        <v>12453.3</v>
      </c>
      <c r="D31" s="26">
        <v>8387.0967741935401</v>
      </c>
      <c r="E31" s="25">
        <v>4113.5</v>
      </c>
      <c r="F31" s="27">
        <v>5483.8709677419301</v>
      </c>
      <c r="G31" s="28">
        <v>1354.1</v>
      </c>
      <c r="H31" s="27">
        <v>548.38709677419297</v>
      </c>
      <c r="I31" s="28">
        <v>4832</v>
      </c>
      <c r="J31" s="27">
        <v>483.87096774193498</v>
      </c>
      <c r="K31" s="25">
        <v>42236.5</v>
      </c>
      <c r="L31" s="81"/>
      <c r="M31" s="236">
        <f t="shared" si="24"/>
        <v>42236.5</v>
      </c>
      <c r="N31" s="26">
        <v>8064.5161290322503</v>
      </c>
      <c r="O31" s="25">
        <v>0</v>
      </c>
      <c r="P31" s="81">
        <v>0</v>
      </c>
      <c r="Q31" s="28">
        <f t="shared" si="25"/>
        <v>0</v>
      </c>
      <c r="R31" s="27">
        <v>2580.6451612903202</v>
      </c>
      <c r="S31" s="25">
        <v>10148.82</v>
      </c>
      <c r="T31" s="26">
        <v>7129.0322580645097</v>
      </c>
      <c r="U31" s="182">
        <f t="shared" si="26"/>
        <v>75138.22</v>
      </c>
      <c r="V31" s="90">
        <f t="shared" si="27"/>
        <v>32677.419354838676</v>
      </c>
      <c r="W31" s="25">
        <v>0</v>
      </c>
      <c r="X31" s="26">
        <v>709.67741935483798</v>
      </c>
      <c r="Y31" s="507">
        <f t="shared" si="29"/>
        <v>75138.22</v>
      </c>
      <c r="Z31" s="94">
        <f t="shared" si="29"/>
        <v>33387.096774193516</v>
      </c>
      <c r="AA31" s="29" t="s">
        <v>62</v>
      </c>
      <c r="AB31" s="304">
        <v>16</v>
      </c>
      <c r="AC31" s="31" t="s">
        <v>7</v>
      </c>
      <c r="AD31" s="32"/>
      <c r="AF31" s="218">
        <f t="shared" si="5"/>
        <v>64989.399999999994</v>
      </c>
    </row>
    <row r="32" spans="1:39" ht="18.600000000000001" customHeight="1">
      <c r="A32" s="23">
        <f t="shared" si="28"/>
        <v>25</v>
      </c>
      <c r="B32" s="24" t="s">
        <v>9</v>
      </c>
      <c r="C32" s="25">
        <v>11087.9</v>
      </c>
      <c r="D32" s="26">
        <v>8387.0967741935401</v>
      </c>
      <c r="E32" s="25">
        <v>622.9</v>
      </c>
      <c r="F32" s="27">
        <v>5483.8709677419301</v>
      </c>
      <c r="G32" s="28">
        <v>365.3</v>
      </c>
      <c r="H32" s="27">
        <v>548.38709677419297</v>
      </c>
      <c r="I32" s="28">
        <v>2538</v>
      </c>
      <c r="J32" s="27">
        <v>483.87096774193498</v>
      </c>
      <c r="K32" s="25">
        <v>19571.599999999999</v>
      </c>
      <c r="L32" s="81"/>
      <c r="M32" s="236">
        <f t="shared" si="24"/>
        <v>19571.599999999999</v>
      </c>
      <c r="N32" s="26">
        <v>8064.5161290322503</v>
      </c>
      <c r="O32" s="25">
        <v>0</v>
      </c>
      <c r="P32" s="81">
        <v>0</v>
      </c>
      <c r="Q32" s="28">
        <f t="shared" si="25"/>
        <v>0</v>
      </c>
      <c r="R32" s="27">
        <v>2580.6451612903202</v>
      </c>
      <c r="S32" s="25">
        <v>3811.5</v>
      </c>
      <c r="T32" s="26">
        <v>7129.0322580645097</v>
      </c>
      <c r="U32" s="182">
        <f t="shared" si="26"/>
        <v>37997.199999999997</v>
      </c>
      <c r="V32" s="90">
        <f t="shared" si="27"/>
        <v>32677.419354838676</v>
      </c>
      <c r="W32" s="25">
        <v>0</v>
      </c>
      <c r="X32" s="26">
        <v>709.67741935483798</v>
      </c>
      <c r="Y32" s="92">
        <f t="shared" si="29"/>
        <v>37997.199999999997</v>
      </c>
      <c r="Z32" s="94">
        <f t="shared" si="29"/>
        <v>33387.096774193516</v>
      </c>
      <c r="AA32" s="29" t="s">
        <v>137</v>
      </c>
      <c r="AB32" s="304">
        <v>17</v>
      </c>
      <c r="AC32" s="31" t="s">
        <v>7</v>
      </c>
      <c r="AD32" s="32"/>
      <c r="AF32" s="218">
        <f t="shared" si="5"/>
        <v>34185.699999999997</v>
      </c>
    </row>
    <row r="33" spans="1:32" ht="20.100000000000001" customHeight="1">
      <c r="A33" s="33" t="s">
        <v>10</v>
      </c>
      <c r="B33" s="34">
        <f>SUM(B25+1)</f>
        <v>21</v>
      </c>
      <c r="C33" s="35">
        <f>SUM(C26:C32)</f>
        <v>67331.3</v>
      </c>
      <c r="D33" s="36">
        <f t="shared" ref="D33:Z33" si="30">SUM(D26:D32)</f>
        <v>58709.677419354775</v>
      </c>
      <c r="E33" s="35">
        <f t="shared" si="30"/>
        <v>13636.399999999998</v>
      </c>
      <c r="F33" s="36">
        <f t="shared" si="30"/>
        <v>38387.096774193516</v>
      </c>
      <c r="G33" s="35">
        <f t="shared" si="30"/>
        <v>3365</v>
      </c>
      <c r="H33" s="36">
        <f t="shared" si="30"/>
        <v>3838.7096774193515</v>
      </c>
      <c r="I33" s="35">
        <f>SUM(I26:I32)</f>
        <v>9990.5</v>
      </c>
      <c r="J33" s="36">
        <f>SUM(J26:J32)</f>
        <v>3387.0967741935451</v>
      </c>
      <c r="K33" s="35">
        <f t="shared" si="30"/>
        <v>83970.4</v>
      </c>
      <c r="L33" s="82">
        <f t="shared" si="30"/>
        <v>0</v>
      </c>
      <c r="M33" s="82">
        <f t="shared" si="30"/>
        <v>83970.4</v>
      </c>
      <c r="N33" s="36">
        <f t="shared" si="30"/>
        <v>56451.612903225752</v>
      </c>
      <c r="O33" s="261">
        <f t="shared" si="30"/>
        <v>3789.1000000000004</v>
      </c>
      <c r="P33" s="38">
        <f t="shared" si="30"/>
        <v>33648.75</v>
      </c>
      <c r="Q33" s="38">
        <f t="shared" si="30"/>
        <v>37437.849999999991</v>
      </c>
      <c r="R33" s="82">
        <f t="shared" si="30"/>
        <v>18064.516129032243</v>
      </c>
      <c r="S33" s="35">
        <f t="shared" si="30"/>
        <v>47669.79</v>
      </c>
      <c r="T33" s="36">
        <f>SUM(T26:T32)</f>
        <v>49903.225806451563</v>
      </c>
      <c r="U33" s="35">
        <f t="shared" si="30"/>
        <v>263401.24</v>
      </c>
      <c r="V33" s="36">
        <f t="shared" si="30"/>
        <v>228741.93548387071</v>
      </c>
      <c r="W33" s="35">
        <f t="shared" si="30"/>
        <v>766</v>
      </c>
      <c r="X33" s="36">
        <f t="shared" si="30"/>
        <v>4967.7419354838657</v>
      </c>
      <c r="Y33" s="35">
        <f t="shared" si="30"/>
        <v>264167.24</v>
      </c>
      <c r="Z33" s="36">
        <f t="shared" si="30"/>
        <v>233709.67741935462</v>
      </c>
      <c r="AA33" s="39" t="s">
        <v>11</v>
      </c>
      <c r="AB33" s="305">
        <f>SUM(AB26:AB32)/7</f>
        <v>16.714285714285715</v>
      </c>
      <c r="AC33" s="41" t="s">
        <v>7</v>
      </c>
      <c r="AD33" s="42"/>
      <c r="AF33" s="218"/>
    </row>
    <row r="34" spans="1:32" ht="18.600000000000001" customHeight="1">
      <c r="A34" s="47">
        <f>A32+1</f>
        <v>26</v>
      </c>
      <c r="B34" s="394" t="s">
        <v>12</v>
      </c>
      <c r="C34" s="20">
        <v>8769</v>
      </c>
      <c r="D34" s="214">
        <v>8387.0967741935401</v>
      </c>
      <c r="E34" s="20">
        <v>0</v>
      </c>
      <c r="F34" s="215">
        <v>5483.8709677419301</v>
      </c>
      <c r="G34" s="20">
        <v>130.80000000000001</v>
      </c>
      <c r="H34" s="215">
        <v>548.38709677419297</v>
      </c>
      <c r="I34" s="20">
        <v>0</v>
      </c>
      <c r="J34" s="215">
        <v>483.87096774193498</v>
      </c>
      <c r="K34" s="20">
        <v>170</v>
      </c>
      <c r="L34" s="122"/>
      <c r="M34" s="247">
        <f t="shared" ref="M34:M39" si="31">K34+L34</f>
        <v>170</v>
      </c>
      <c r="N34" s="214">
        <v>8064.5161290322503</v>
      </c>
      <c r="O34" s="20">
        <v>591</v>
      </c>
      <c r="P34" s="122">
        <v>6561</v>
      </c>
      <c r="Q34" s="223">
        <f t="shared" ref="Q34:Q39" si="32">O34+P34</f>
        <v>7152</v>
      </c>
      <c r="R34" s="215">
        <v>2580.6451612903202</v>
      </c>
      <c r="S34" s="20">
        <v>5374.68</v>
      </c>
      <c r="T34" s="214">
        <v>7129.0322580645097</v>
      </c>
      <c r="U34" s="216">
        <f t="shared" ref="U34:U37" si="33">SUM(C34+E34+G34+I34+M34+Q34+S34)</f>
        <v>21596.48</v>
      </c>
      <c r="V34" s="217">
        <f>SUM(D34+F34+H34+J34+N34+R34+T34)</f>
        <v>32677.419354838676</v>
      </c>
      <c r="W34" s="20">
        <v>0</v>
      </c>
      <c r="X34" s="214">
        <v>709.67741935483798</v>
      </c>
      <c r="Y34" s="324">
        <f t="shared" ref="Y34:Y39" si="34">U34+W34</f>
        <v>21596.48</v>
      </c>
      <c r="Z34" s="110">
        <f t="shared" ref="Z34:Z39" si="35">SUM(V34+X34)</f>
        <v>33387.096774193516</v>
      </c>
      <c r="AA34" s="50" t="s">
        <v>137</v>
      </c>
      <c r="AB34" s="302">
        <v>15</v>
      </c>
      <c r="AC34" s="225" t="s">
        <v>7</v>
      </c>
      <c r="AD34" s="226"/>
      <c r="AF34" s="218">
        <f t="shared" si="5"/>
        <v>9660.7999999999993</v>
      </c>
    </row>
    <row r="35" spans="1:32" ht="18.600000000000001" customHeight="1">
      <c r="A35" s="47">
        <f>A34+1</f>
        <v>27</v>
      </c>
      <c r="B35" s="52" t="s">
        <v>13</v>
      </c>
      <c r="C35" s="16">
        <v>7681.8</v>
      </c>
      <c r="D35" s="214">
        <v>8387.0967741935401</v>
      </c>
      <c r="E35" s="20">
        <v>1607.1</v>
      </c>
      <c r="F35" s="215">
        <v>5483.8709677419301</v>
      </c>
      <c r="G35" s="16">
        <v>150.30000000000001</v>
      </c>
      <c r="H35" s="215">
        <v>548.38709677419297</v>
      </c>
      <c r="I35" s="16">
        <v>0</v>
      </c>
      <c r="J35" s="215">
        <v>483.87096774193498</v>
      </c>
      <c r="K35" s="16">
        <v>1935.8</v>
      </c>
      <c r="L35" s="80"/>
      <c r="M35" s="235">
        <f>K35+L35</f>
        <v>1935.8</v>
      </c>
      <c r="N35" s="214">
        <v>8064.5161290322503</v>
      </c>
      <c r="O35" s="16">
        <v>97</v>
      </c>
      <c r="P35" s="322">
        <v>2318</v>
      </c>
      <c r="Q35" s="19">
        <f>O35+P35</f>
        <v>2415</v>
      </c>
      <c r="R35" s="215">
        <v>2580.6451612903202</v>
      </c>
      <c r="S35" s="20">
        <v>6226.93</v>
      </c>
      <c r="T35" s="214">
        <v>7129.0322580645097</v>
      </c>
      <c r="U35" s="216">
        <f t="shared" si="33"/>
        <v>20016.93</v>
      </c>
      <c r="V35" s="217">
        <f>SUM(D35+F35+H35+J35+N35+R35+T35)</f>
        <v>32677.419354838676</v>
      </c>
      <c r="W35" s="16">
        <v>0</v>
      </c>
      <c r="X35" s="214">
        <v>709.67741935483798</v>
      </c>
      <c r="Y35" s="324">
        <f t="shared" si="34"/>
        <v>20016.93</v>
      </c>
      <c r="Z35" s="110">
        <f t="shared" si="35"/>
        <v>33387.096774193516</v>
      </c>
      <c r="AA35" s="45" t="s">
        <v>119</v>
      </c>
      <c r="AB35" s="303">
        <v>17</v>
      </c>
      <c r="AC35" s="225" t="s">
        <v>7</v>
      </c>
      <c r="AD35" s="22"/>
      <c r="AF35" s="218">
        <f t="shared" si="5"/>
        <v>11471.999999999998</v>
      </c>
    </row>
    <row r="36" spans="1:32" ht="18.600000000000001" customHeight="1">
      <c r="A36" s="47">
        <f t="shared" ref="A36:A39" si="36">A35+1</f>
        <v>28</v>
      </c>
      <c r="B36" s="52" t="s">
        <v>80</v>
      </c>
      <c r="C36" s="16">
        <v>8955.7000000000007</v>
      </c>
      <c r="D36" s="214">
        <v>8387.0967741935401</v>
      </c>
      <c r="E36" s="20">
        <v>0</v>
      </c>
      <c r="F36" s="215">
        <v>5483.8709677419301</v>
      </c>
      <c r="G36" s="16">
        <v>400.8</v>
      </c>
      <c r="H36" s="215">
        <v>548.38709677419297</v>
      </c>
      <c r="I36" s="16">
        <v>0</v>
      </c>
      <c r="J36" s="215">
        <v>483.87096774193498</v>
      </c>
      <c r="K36" s="16">
        <v>4886.6000000000004</v>
      </c>
      <c r="L36" s="80"/>
      <c r="M36" s="235">
        <f t="shared" si="31"/>
        <v>4886.6000000000004</v>
      </c>
      <c r="N36" s="214">
        <v>8064.5161290322503</v>
      </c>
      <c r="O36" s="16">
        <v>-723.8</v>
      </c>
      <c r="P36" s="235">
        <v>1705</v>
      </c>
      <c r="Q36" s="19">
        <f t="shared" si="32"/>
        <v>981.2</v>
      </c>
      <c r="R36" s="215">
        <v>2580.6451612903202</v>
      </c>
      <c r="S36" s="20">
        <v>6247.56</v>
      </c>
      <c r="T36" s="214">
        <v>7129.0322580645097</v>
      </c>
      <c r="U36" s="216">
        <f t="shared" si="33"/>
        <v>21471.86</v>
      </c>
      <c r="V36" s="217">
        <f t="shared" ref="V36:V37" si="37">SUM(D36+F36+H36+J36+N36+R36+T36)</f>
        <v>32677.419354838676</v>
      </c>
      <c r="W36" s="16">
        <v>0</v>
      </c>
      <c r="X36" s="214">
        <v>709.67741935483798</v>
      </c>
      <c r="Y36" s="324">
        <f t="shared" si="34"/>
        <v>21471.86</v>
      </c>
      <c r="Z36" s="110">
        <f t="shared" si="35"/>
        <v>33387.096774193516</v>
      </c>
      <c r="AA36" s="50" t="s">
        <v>137</v>
      </c>
      <c r="AB36" s="303">
        <v>15</v>
      </c>
      <c r="AC36" s="225" t="s">
        <v>7</v>
      </c>
      <c r="AD36" s="22"/>
      <c r="AF36" s="218">
        <f t="shared" si="5"/>
        <v>13519.300000000001</v>
      </c>
    </row>
    <row r="37" spans="1:32" ht="18.600000000000001" customHeight="1">
      <c r="A37" s="23">
        <f t="shared" si="36"/>
        <v>29</v>
      </c>
      <c r="B37" s="53" t="s">
        <v>81</v>
      </c>
      <c r="C37" s="25">
        <v>13179.8</v>
      </c>
      <c r="D37" s="26">
        <v>8387.0967741935401</v>
      </c>
      <c r="E37" s="25">
        <v>9481.2999999999993</v>
      </c>
      <c r="F37" s="27">
        <v>5483.8709677419301</v>
      </c>
      <c r="G37" s="25">
        <v>1328.5</v>
      </c>
      <c r="H37" s="27">
        <v>548.38709677419297</v>
      </c>
      <c r="I37" s="25">
        <v>0</v>
      </c>
      <c r="J37" s="27">
        <v>483.87096774193498</v>
      </c>
      <c r="K37" s="25">
        <v>4015.6</v>
      </c>
      <c r="L37" s="81"/>
      <c r="M37" s="236">
        <f t="shared" si="31"/>
        <v>4015.6</v>
      </c>
      <c r="N37" s="26">
        <v>8064.5161290322503</v>
      </c>
      <c r="O37" s="25">
        <v>0</v>
      </c>
      <c r="P37" s="236">
        <v>0</v>
      </c>
      <c r="Q37" s="28">
        <f t="shared" si="32"/>
        <v>0</v>
      </c>
      <c r="R37" s="27">
        <v>2580.6451612903202</v>
      </c>
      <c r="S37" s="25">
        <v>10853.72</v>
      </c>
      <c r="T37" s="26">
        <v>7129.0322580645097</v>
      </c>
      <c r="U37" s="182">
        <f t="shared" si="33"/>
        <v>38858.92</v>
      </c>
      <c r="V37" s="90">
        <f t="shared" si="37"/>
        <v>32677.419354838676</v>
      </c>
      <c r="W37" s="25">
        <v>613.79999999999995</v>
      </c>
      <c r="X37" s="26">
        <v>709.67741935483798</v>
      </c>
      <c r="Y37" s="458">
        <f t="shared" si="34"/>
        <v>39472.720000000001</v>
      </c>
      <c r="Z37" s="231">
        <f t="shared" si="35"/>
        <v>33387.096774193516</v>
      </c>
      <c r="AA37" s="29" t="s">
        <v>57</v>
      </c>
      <c r="AB37" s="304">
        <v>19</v>
      </c>
      <c r="AC37" s="31" t="s">
        <v>7</v>
      </c>
      <c r="AD37" s="32" t="s">
        <v>89</v>
      </c>
      <c r="AF37" s="218">
        <f t="shared" si="5"/>
        <v>28618.999999999996</v>
      </c>
    </row>
    <row r="38" spans="1:32" ht="18.600000000000001" customHeight="1">
      <c r="A38" s="47">
        <f t="shared" si="36"/>
        <v>30</v>
      </c>
      <c r="B38" s="394" t="s">
        <v>84</v>
      </c>
      <c r="C38" s="20">
        <v>1747</v>
      </c>
      <c r="D38" s="214">
        <v>8387.0967741935401</v>
      </c>
      <c r="E38" s="20">
        <v>20775.8</v>
      </c>
      <c r="F38" s="215">
        <v>5483.8709677419301</v>
      </c>
      <c r="G38" s="20">
        <v>1802.3</v>
      </c>
      <c r="H38" s="215">
        <v>548.38709677419297</v>
      </c>
      <c r="I38" s="20">
        <v>0</v>
      </c>
      <c r="J38" s="215">
        <v>483.87096774193498</v>
      </c>
      <c r="K38" s="20">
        <v>15460.4</v>
      </c>
      <c r="L38" s="122"/>
      <c r="M38" s="247">
        <f t="shared" si="31"/>
        <v>15460.4</v>
      </c>
      <c r="N38" s="214">
        <v>8064.5161290322503</v>
      </c>
      <c r="O38" s="20">
        <v>0</v>
      </c>
      <c r="P38" s="247">
        <v>285</v>
      </c>
      <c r="Q38" s="223">
        <f t="shared" si="32"/>
        <v>285</v>
      </c>
      <c r="R38" s="215">
        <v>2580.6451612903202</v>
      </c>
      <c r="S38" s="20">
        <v>12389.17</v>
      </c>
      <c r="T38" s="214">
        <v>7129.0322580645097</v>
      </c>
      <c r="U38" s="216">
        <f t="shared" ref="U38" si="38">SUM(C38+E38+G38+I38+M38+Q38+S38)</f>
        <v>52459.67</v>
      </c>
      <c r="V38" s="217">
        <f t="shared" ref="V38" si="39">SUM(D38+F38+H38+J38+N38+R38+T38)</f>
        <v>32677.419354838676</v>
      </c>
      <c r="W38" s="20">
        <v>3055.2</v>
      </c>
      <c r="X38" s="214">
        <v>709.67741935483798</v>
      </c>
      <c r="Y38" s="324">
        <f t="shared" si="34"/>
        <v>55514.869999999995</v>
      </c>
      <c r="Z38" s="110">
        <f t="shared" si="35"/>
        <v>33387.096774193516</v>
      </c>
      <c r="AA38" s="50" t="s">
        <v>58</v>
      </c>
      <c r="AB38" s="302">
        <v>26</v>
      </c>
      <c r="AC38" s="225" t="s">
        <v>7</v>
      </c>
      <c r="AD38" s="226"/>
      <c r="AF38" s="218">
        <f t="shared" si="5"/>
        <v>42840.7</v>
      </c>
    </row>
    <row r="39" spans="1:32" ht="18.600000000000001" customHeight="1">
      <c r="A39" s="47">
        <f t="shared" si="36"/>
        <v>31</v>
      </c>
      <c r="B39" s="394" t="s">
        <v>86</v>
      </c>
      <c r="C39" s="16">
        <v>5994</v>
      </c>
      <c r="D39" s="214">
        <v>8387.0967741935401</v>
      </c>
      <c r="E39" s="20">
        <v>21156.799999999999</v>
      </c>
      <c r="F39" s="215">
        <v>5483.8709677419301</v>
      </c>
      <c r="G39" s="16">
        <v>1423.1</v>
      </c>
      <c r="H39" s="215">
        <v>548.38709677419297</v>
      </c>
      <c r="I39" s="16">
        <v>2947</v>
      </c>
      <c r="J39" s="215">
        <v>483.87096774193498</v>
      </c>
      <c r="K39" s="16">
        <v>11717.2</v>
      </c>
      <c r="L39" s="80"/>
      <c r="M39" s="235">
        <f t="shared" si="31"/>
        <v>11717.2</v>
      </c>
      <c r="N39" s="214">
        <v>8064.5161290322503</v>
      </c>
      <c r="O39" s="16">
        <v>0</v>
      </c>
      <c r="P39" s="235">
        <v>0</v>
      </c>
      <c r="Q39" s="19">
        <f t="shared" si="32"/>
        <v>0</v>
      </c>
      <c r="R39" s="215">
        <v>2580.6451612903202</v>
      </c>
      <c r="S39" s="16">
        <v>11444.12</v>
      </c>
      <c r="T39" s="214">
        <v>7129.0322580645097</v>
      </c>
      <c r="U39" s="216">
        <f>SUM(C39+E39+G39+I39+M39+Q39+S39)</f>
        <v>54682.22</v>
      </c>
      <c r="V39" s="217">
        <f>SUM(D39+F39+H39+J39+N39+R39+T39)</f>
        <v>32677.419354838676</v>
      </c>
      <c r="W39" s="16">
        <v>6885.9</v>
      </c>
      <c r="X39" s="214">
        <v>709.67741935483798</v>
      </c>
      <c r="Y39" s="324">
        <f t="shared" si="34"/>
        <v>61568.12</v>
      </c>
      <c r="Z39" s="110">
        <f t="shared" si="35"/>
        <v>33387.096774193516</v>
      </c>
      <c r="AA39" s="45" t="s">
        <v>58</v>
      </c>
      <c r="AB39" s="303">
        <v>28</v>
      </c>
      <c r="AC39" s="21" t="s">
        <v>7</v>
      </c>
      <c r="AD39" s="22"/>
      <c r="AF39" s="218">
        <f t="shared" si="5"/>
        <v>50124</v>
      </c>
    </row>
    <row r="40" spans="1:32" ht="18.600000000000001" customHeight="1" thickBot="1">
      <c r="A40" s="33" t="s">
        <v>10</v>
      </c>
      <c r="B40" s="34">
        <f>SUM(B33+1)</f>
        <v>22</v>
      </c>
      <c r="C40" s="68">
        <f>SUM(C34:C39)</f>
        <v>46327.3</v>
      </c>
      <c r="D40" s="118">
        <f>SUM(D34:D39)</f>
        <v>50322.580645161237</v>
      </c>
      <c r="E40" s="293">
        <f t="shared" ref="E40:F40" si="40">SUM(E34:E39)</f>
        <v>53021</v>
      </c>
      <c r="F40" s="118">
        <f t="shared" si="40"/>
        <v>32903.225806451585</v>
      </c>
      <c r="G40" s="293">
        <f t="shared" ref="G40" si="41">SUM(G34:G39)</f>
        <v>5235.7999999999993</v>
      </c>
      <c r="H40" s="118">
        <f t="shared" ref="H40" si="42">SUM(H34:H39)</f>
        <v>3290.3225806451583</v>
      </c>
      <c r="I40" s="68">
        <f t="shared" ref="I40" si="43">SUM(I34:I39)</f>
        <v>2947</v>
      </c>
      <c r="J40" s="293">
        <f t="shared" ref="J40" si="44">SUM(J34:J39)</f>
        <v>2903.22580645161</v>
      </c>
      <c r="K40" s="68">
        <f>SUM(K34:K39)</f>
        <v>38185.600000000006</v>
      </c>
      <c r="L40" s="70">
        <f t="shared" ref="L40:M40" si="45">SUM(L34:L39)</f>
        <v>0</v>
      </c>
      <c r="M40" s="70">
        <f t="shared" si="45"/>
        <v>38185.600000000006</v>
      </c>
      <c r="N40" s="71">
        <f t="shared" ref="N40" si="46">SUM(N34:N39)</f>
        <v>48387.096774193502</v>
      </c>
      <c r="O40" s="293">
        <f>SUM(O34:O39)</f>
        <v>-35.799999999999955</v>
      </c>
      <c r="P40" s="301">
        <f t="shared" ref="P40" si="47">SUM(P34:P39)</f>
        <v>10869</v>
      </c>
      <c r="Q40" s="301">
        <f t="shared" ref="Q40" si="48">SUM(Q34:Q39)</f>
        <v>10833.2</v>
      </c>
      <c r="R40" s="71">
        <f t="shared" ref="R40" si="49">SUM(R34:R39)</f>
        <v>15483.870967741921</v>
      </c>
      <c r="S40" s="293">
        <f t="shared" ref="S40" si="50">SUM(S34:S39)</f>
        <v>52536.18</v>
      </c>
      <c r="T40" s="118">
        <f>SUM(T34:T39)</f>
        <v>42774.193548387055</v>
      </c>
      <c r="U40" s="298">
        <f>SUM(U34:U39)</f>
        <v>209086.07999999999</v>
      </c>
      <c r="V40" s="118">
        <f t="shared" ref="V40" si="51">SUM(V34:V39)</f>
        <v>196064.51612903204</v>
      </c>
      <c r="W40" s="293">
        <f t="shared" ref="W40" si="52">SUM(W34:W39)</f>
        <v>10554.9</v>
      </c>
      <c r="X40" s="118">
        <f t="shared" ref="X40" si="53">SUM(X34:X39)</f>
        <v>4258.0645161290277</v>
      </c>
      <c r="Y40" s="298">
        <f t="shared" ref="Y40" si="54">SUM(Y34:Y39)</f>
        <v>219640.97999999998</v>
      </c>
      <c r="Z40" s="118">
        <f t="shared" ref="Z40" si="55">SUM(Z34:Z39)</f>
        <v>200322.5806451611</v>
      </c>
      <c r="AA40" s="300" t="s">
        <v>72</v>
      </c>
      <c r="AB40" s="306">
        <v>0</v>
      </c>
      <c r="AC40" s="294" t="s">
        <v>7</v>
      </c>
      <c r="AD40" s="295"/>
      <c r="AF40" s="218">
        <f>SUM(AF5:AF39)</f>
        <v>831117.5</v>
      </c>
    </row>
    <row r="41" spans="1:32" ht="19.149999999999999" customHeight="1">
      <c r="A41" s="174" t="s">
        <v>16</v>
      </c>
      <c r="B41" s="127"/>
      <c r="C41" s="116">
        <f>C9+C17+C25+C33+C40</f>
        <v>276453</v>
      </c>
      <c r="D41" s="128">
        <f>D9+D17+D25+D33+D40</f>
        <v>259999.99999999974</v>
      </c>
      <c r="E41" s="116">
        <f t="shared" ref="E41:F41" si="56">E9+E17+E25+E33+E40</f>
        <v>197328</v>
      </c>
      <c r="F41" s="299">
        <f t="shared" si="56"/>
        <v>169999.99999999985</v>
      </c>
      <c r="G41" s="115">
        <f t="shared" ref="G41" si="57">G9+G17+G25+G33+G40</f>
        <v>22872.699999999997</v>
      </c>
      <c r="H41" s="128">
        <f t="shared" ref="H41" si="58">H9+H17+H25+H33+H40</f>
        <v>16999.999999999985</v>
      </c>
      <c r="I41" s="116">
        <f t="shared" ref="I41" si="59">I9+I17+I25+I33+I40</f>
        <v>26675.5</v>
      </c>
      <c r="J41" s="299">
        <f t="shared" ref="J41" si="60">J9+J17+J25+J33+J40</f>
        <v>14999.999999999985</v>
      </c>
      <c r="K41" s="115">
        <f>K9+K17+K25+K33+K40</f>
        <v>270377</v>
      </c>
      <c r="L41" s="116">
        <f t="shared" ref="L41:M41" si="61">L9+L17+L25+L33+L40</f>
        <v>0</v>
      </c>
      <c r="M41" s="116">
        <f t="shared" si="61"/>
        <v>270377</v>
      </c>
      <c r="N41" s="299">
        <f t="shared" ref="N41" si="62">N9+N17+N25+N33+N40</f>
        <v>249999.99999999977</v>
      </c>
      <c r="O41" s="115">
        <f t="shared" ref="O41" si="63">O9+O17+O25+O33+O40</f>
        <v>14591.800000000001</v>
      </c>
      <c r="P41" s="116">
        <f t="shared" ref="P41" si="64">P9+P17+P25+P33+P40</f>
        <v>99042.25</v>
      </c>
      <c r="Q41" s="116">
        <f t="shared" ref="Q41" si="65">Q9+Q17+Q25+Q33+Q40</f>
        <v>113634.05</v>
      </c>
      <c r="R41" s="128">
        <f t="shared" ref="R41" si="66">R9+R17+R25+R33+R40</f>
        <v>79999.999999999927</v>
      </c>
      <c r="S41" s="116">
        <f t="shared" ref="S41" si="67">S9+S17+S25+S33+S40</f>
        <v>246591.25</v>
      </c>
      <c r="T41" s="299">
        <f>T9+T17+T25+T33+T40</f>
        <v>220999.9999999998</v>
      </c>
      <c r="U41" s="115">
        <f t="shared" ref="U41" si="68">U9+U17+U25+U33+U40</f>
        <v>1153931.5</v>
      </c>
      <c r="V41" s="299">
        <f t="shared" ref="V41" si="69">V9+V17+V25+V33+V40</f>
        <v>1012999.9999999988</v>
      </c>
      <c r="W41" s="115">
        <f t="shared" ref="W41" si="70">W9+W17+W25+W33+W40</f>
        <v>22819.5</v>
      </c>
      <c r="X41" s="128">
        <f t="shared" ref="X41" si="71">X9+X17+X25+X33+X40</f>
        <v>21999.999999999975</v>
      </c>
      <c r="Y41" s="116">
        <f t="shared" ref="Y41" si="72">Y9+Y17+Y25+Y33+Y40</f>
        <v>1176751</v>
      </c>
      <c r="Z41" s="116">
        <f t="shared" ref="Z41" si="73">Z9+Z17+Z25+Z33+Z40</f>
        <v>1034999.999999999</v>
      </c>
      <c r="AA41" s="126" t="s">
        <v>16</v>
      </c>
      <c r="AB41" s="101"/>
      <c r="AC41" s="102"/>
      <c r="AD41" s="103"/>
    </row>
    <row r="42" spans="1:32" ht="19.5" customHeight="1" thickBot="1">
      <c r="A42" s="176" t="s">
        <v>28</v>
      </c>
      <c r="B42" s="177"/>
      <c r="C42" s="65">
        <f t="shared" ref="C42:Z42" si="74">C41/31</f>
        <v>8917.8387096774186</v>
      </c>
      <c r="D42" s="66">
        <f t="shared" si="74"/>
        <v>8387.0967741935401</v>
      </c>
      <c r="E42" s="65">
        <f t="shared" si="74"/>
        <v>6365.4193548387093</v>
      </c>
      <c r="F42" s="66">
        <f t="shared" si="74"/>
        <v>5483.8709677419311</v>
      </c>
      <c r="G42" s="65">
        <f t="shared" si="74"/>
        <v>737.82903225806444</v>
      </c>
      <c r="H42" s="66">
        <f t="shared" si="74"/>
        <v>548.38709677419308</v>
      </c>
      <c r="I42" s="65">
        <f>I41/31</f>
        <v>860.5</v>
      </c>
      <c r="J42" s="66">
        <f>J41/31</f>
        <v>483.87096774193503</v>
      </c>
      <c r="K42" s="65">
        <f t="shared" si="74"/>
        <v>8721.8387096774186</v>
      </c>
      <c r="L42" s="83"/>
      <c r="M42" s="237"/>
      <c r="N42" s="66">
        <f t="shared" si="74"/>
        <v>8064.5161290322503</v>
      </c>
      <c r="O42" s="65">
        <f t="shared" si="74"/>
        <v>470.70322580645166</v>
      </c>
      <c r="P42" s="237"/>
      <c r="Q42" s="242"/>
      <c r="R42" s="66">
        <f t="shared" si="74"/>
        <v>2580.6451612903202</v>
      </c>
      <c r="S42" s="65">
        <f t="shared" si="74"/>
        <v>7954.5564516129034</v>
      </c>
      <c r="T42" s="66">
        <f t="shared" si="74"/>
        <v>7129.0322580645097</v>
      </c>
      <c r="U42" s="65">
        <f t="shared" si="74"/>
        <v>37223.596774193546</v>
      </c>
      <c r="V42" s="66">
        <f t="shared" si="74"/>
        <v>32677.419354838672</v>
      </c>
      <c r="W42" s="65">
        <f t="shared" si="74"/>
        <v>736.11290322580646</v>
      </c>
      <c r="X42" s="66">
        <f t="shared" si="74"/>
        <v>709.67741935483787</v>
      </c>
      <c r="Y42" s="178">
        <f t="shared" si="74"/>
        <v>37959.709677419356</v>
      </c>
      <c r="Z42" s="179">
        <f t="shared" si="74"/>
        <v>33387.096774193516</v>
      </c>
      <c r="AA42" s="175" t="s">
        <v>17</v>
      </c>
      <c r="AB42" s="98"/>
      <c r="AC42" s="99"/>
      <c r="AD42" s="100"/>
    </row>
    <row r="43" spans="1:32" ht="20.100000000000001" customHeight="1">
      <c r="A43" s="72" t="s">
        <v>18</v>
      </c>
      <c r="B43" s="73"/>
      <c r="C43" s="74">
        <f>SUM(C41-D41)</f>
        <v>16453.000000000262</v>
      </c>
      <c r="D43" s="75"/>
      <c r="E43" s="74">
        <f>SUM(E41-F41)</f>
        <v>27328.000000000146</v>
      </c>
      <c r="F43" s="75"/>
      <c r="G43" s="74">
        <f>SUM(G41-H41)</f>
        <v>5872.7000000000116</v>
      </c>
      <c r="H43" s="75"/>
      <c r="I43" s="74">
        <f>SUM(I41-J41)</f>
        <v>11675.500000000015</v>
      </c>
      <c r="J43" s="75"/>
      <c r="K43" s="74"/>
      <c r="L43" s="238"/>
      <c r="M43" s="238">
        <f>SUM(M41-N41)</f>
        <v>20377.000000000233</v>
      </c>
      <c r="N43" s="75"/>
      <c r="O43" s="296"/>
      <c r="P43" s="286"/>
      <c r="Q43" s="243">
        <f>SUM(Q41-R41)</f>
        <v>33634.050000000076</v>
      </c>
      <c r="R43" s="75"/>
      <c r="S43" s="74">
        <f>SUM(S41-T41)</f>
        <v>25591.250000000204</v>
      </c>
      <c r="T43" s="75"/>
      <c r="U43" s="96">
        <f>SUM(U41-V41)</f>
        <v>140931.50000000116</v>
      </c>
      <c r="V43" s="75"/>
      <c r="W43" s="74">
        <f>SUM(W41-X41)</f>
        <v>819.50000000002547</v>
      </c>
      <c r="X43" s="75"/>
      <c r="Y43" s="111">
        <f>SUM(Y41-Z41)</f>
        <v>141751.00000000105</v>
      </c>
      <c r="Z43" s="112"/>
      <c r="AC43" s="2"/>
      <c r="AD43" s="2"/>
    </row>
    <row r="44" spans="1:32" ht="20.100000000000001" customHeight="1" thickBot="1">
      <c r="A44" s="76" t="s">
        <v>19</v>
      </c>
      <c r="B44" s="77"/>
      <c r="C44" s="95">
        <f>SUM(100/D41*C41)</f>
        <v>106.32807692307703</v>
      </c>
      <c r="D44" s="78"/>
      <c r="E44" s="95">
        <f>SUM(100/F41*E41)</f>
        <v>116.07529411764716</v>
      </c>
      <c r="F44" s="78"/>
      <c r="G44" s="95">
        <f>SUM(100/H41*G41)</f>
        <v>134.54529411764716</v>
      </c>
      <c r="H44" s="78"/>
      <c r="I44" s="95">
        <f>SUM(100/J41*I41)</f>
        <v>177.83666666666684</v>
      </c>
      <c r="J44" s="78"/>
      <c r="K44" s="95"/>
      <c r="L44" s="239"/>
      <c r="M44" s="239">
        <f>SUM(100/N41*M41)</f>
        <v>108.1508000000001</v>
      </c>
      <c r="N44" s="78"/>
      <c r="O44" s="297"/>
      <c r="P44" s="244"/>
      <c r="Q44" s="307">
        <f>SUM(100/R41*Q41)</f>
        <v>142.04256250000012</v>
      </c>
      <c r="R44" s="78"/>
      <c r="S44" s="95">
        <f>SUM(100/T41*S41)</f>
        <v>111.57975113122181</v>
      </c>
      <c r="T44" s="78"/>
      <c r="U44" s="97">
        <f>SUM(100/V41*U41)</f>
        <v>113.9122902270485</v>
      </c>
      <c r="V44" s="78"/>
      <c r="W44" s="95">
        <f>SUM(100/X41*W41)</f>
        <v>103.72500000000011</v>
      </c>
      <c r="X44" s="78"/>
      <c r="Y44" s="113">
        <f>SUM(100/Z41*Y41)</f>
        <v>113.69574879227063</v>
      </c>
      <c r="Z44" s="114"/>
      <c r="AC44" s="2"/>
      <c r="AD44" s="2"/>
    </row>
    <row r="45" spans="1:32">
      <c r="Q45" s="287"/>
    </row>
    <row r="46" spans="1:32">
      <c r="C46" s="509" t="s">
        <v>139</v>
      </c>
      <c r="E46" s="509" t="s">
        <v>139</v>
      </c>
      <c r="G46" s="508" t="s">
        <v>139</v>
      </c>
      <c r="I46" s="508" t="s">
        <v>139</v>
      </c>
      <c r="K46" s="509" t="s">
        <v>139</v>
      </c>
      <c r="O46" s="509" t="s">
        <v>139</v>
      </c>
      <c r="P46" s="509" t="s">
        <v>138</v>
      </c>
      <c r="S46" s="509" t="s">
        <v>139</v>
      </c>
      <c r="W46" s="509" t="s">
        <v>139</v>
      </c>
    </row>
    <row r="47" spans="1:32">
      <c r="C47" s="227"/>
      <c r="D47" s="227"/>
      <c r="E47" s="227"/>
      <c r="F47" s="227"/>
      <c r="G47" s="227"/>
      <c r="H47" s="354"/>
      <c r="I47" s="227"/>
      <c r="J47" s="354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</row>
    <row r="48" spans="1:32">
      <c r="C48" s="227"/>
      <c r="D48" s="227"/>
      <c r="E48" s="227"/>
      <c r="F48" s="227"/>
      <c r="G48" s="354"/>
      <c r="H48" s="354"/>
      <c r="I48" s="354"/>
      <c r="J48" s="354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</row>
    <row r="50" spans="10:18">
      <c r="R50" s="218"/>
    </row>
    <row r="53" spans="10:18">
      <c r="J53" s="355"/>
    </row>
  </sheetData>
  <customSheetViews>
    <customSheetView guid="{D93DCAB6-BAC1-4891-99B7-09940B6A5EB9}" scale="80" showPageBreaks="1" fitToPage="1" printArea="1" topLeftCell="E1">
      <pane ySplit="4" topLeftCell="A29" activePane="bottomLeft" state="frozen"/>
      <selection pane="bottomLeft" activeCell="P46" sqref="P46"/>
      <pageMargins left="0.59055118110236227" right="0.59055118110236227" top="1.1811023622047245" bottom="0.59055118110236227" header="0.11811023622047245" footer="0.31496062992125984"/>
      <pageSetup paperSize="9" scale="37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70" showPageBreaks="1" fitToPage="1" printArea="1">
      <pane ySplit="4" topLeftCell="A14" activePane="bottomLeft" state="frozen"/>
      <selection pane="bottomLeft" activeCell="P38" sqref="P38"/>
      <pageMargins left="0.59055118110236227" right="0.59055118110236227" top="1.1811023622047245" bottom="0.59055118110236227" header="0.11811023622047245" footer="0.31496062992125984"/>
      <pageSetup paperSize="9" scale="3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88" showPageBreaks="1" fitToPage="1" printArea="1">
      <pane ySplit="4" topLeftCell="A20" activePane="bottomLeft" state="frozen"/>
      <selection pane="bottomLeft" activeCell="K46" sqref="K46"/>
      <pageMargins left="0.59055118110236227" right="0.59055118110236227" top="1.1811023622047245" bottom="0.59055118110236227" header="0.11811023622047245" footer="0.31496062992125984"/>
      <pageSetup paperSize="9" scale="3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88" showPageBreaks="1" fitToPage="1" printArea="1">
      <pane ySplit="4" topLeftCell="A17" activePane="bottomLeft" state="frozen"/>
      <selection pane="bottomLeft" activeCell="Q27" sqref="Q27"/>
      <pageMargins left="0.59055118110236227" right="0.59055118110236227" top="1.1811023622047245" bottom="0.59055118110236227" header="0.11811023622047245" footer="0.31496062992125984"/>
      <pageSetup paperSize="9" scale="3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80" fitToPage="1" topLeftCell="J1">
      <pane ySplit="4" topLeftCell="A20" activePane="bottomLeft" state="frozen"/>
      <selection pane="bottomLeft" activeCell="M36" sqref="M36"/>
      <pageMargins left="0.59055118110236227" right="0.59055118110236227" top="1.1811023622047245" bottom="0.59055118110236227" header="0.11811023622047245" footer="0.31496062992125984"/>
      <pageSetup paperSize="9" scale="3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5" activePane="bottomLeft" state="frozen"/>
      <selection pane="bottomLeft" activeCell="O1" sqref="O1:O1048576"/>
      <pageMargins left="0.59055118110236227" right="0.59055118110236227" top="1.1811023622047245" bottom="0.59055118110236227" header="0.11811023622047245" footer="0.31496062992125984"/>
      <pageSetup paperSize="9" scale="41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A42" sqref="A42:XFD42"/>
      <pageMargins left="0.59055118110236227" right="0.59055118110236227" top="1.1811023622047245" bottom="0.59055118110236227" header="0.11811023622047245" footer="0.31496062992125984"/>
      <pageSetup paperSize="9" scale="48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70" showPageBreaks="1" fitToPage="1">
      <pane ySplit="4" topLeftCell="A14" activePane="bottomLeft" state="frozen"/>
      <selection pane="bottomLeft" activeCell="N33" sqref="N33"/>
      <pageMargins left="0.59055118110236227" right="0.59055118110236227" top="1.1811023622047245" bottom="0.59055118110236227" header="0.11811023622047245" footer="0.31496062992125984"/>
      <pageSetup paperSize="9" scale="3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5" activePane="bottomLeft" state="frozen"/>
      <selection pane="bottomLeft" activeCell="M22" sqref="M22"/>
      <pageMargins left="0.59055118110236227" right="0.59055118110236227" top="1.1811023622047245" bottom="0.59055118110236227" header="0.11811023622047245" footer="0.31496062992125984"/>
      <pageSetup paperSize="9" scale="37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80" showPageBreaks="1" fitToPage="1" printArea="1">
      <pane ySplit="4" topLeftCell="A5" activePane="bottomLeft" state="frozen"/>
      <selection pane="bottomLeft" activeCell="A42" sqref="A42:XFD42"/>
      <pageMargins left="0.59055118110236227" right="0.59055118110236227" top="1.1811023622047245" bottom="0.59055118110236227" header="0.11811023622047245" footer="0.31496062992125984"/>
      <pageSetup paperSize="9" scale="37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Q1">
      <pane ySplit="5" topLeftCell="A26" activePane="bottomLeft" state="frozen"/>
      <selection pane="bottomLeft" activeCell="U46" sqref="U46"/>
      <pageMargins left="0.59055118110236227" right="0.59055118110236227" top="1.1811023622047245" bottom="0.59055118110236227" header="0.11811023622047245" footer="0.31496062992125984"/>
      <pageSetup paperSize="9" scale="37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J1">
      <pane ySplit="4" topLeftCell="A20" activePane="bottomLeft" state="frozen"/>
      <selection pane="bottomLeft" activeCell="M36" sqref="M36"/>
      <pageMargins left="0.59055118110236227" right="0.59055118110236227" top="1.1811023622047245" bottom="0.59055118110236227" header="0.11811023622047245" footer="0.31496062992125984"/>
      <pageSetup paperSize="9" scale="37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O3:R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7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 r:id="rId14"/>
  <legacyDrawingHF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50"/>
  <sheetViews>
    <sheetView topLeftCell="G1" zoomScale="85" zoomScaleNormal="70" workbookViewId="0">
      <pane ySplit="4" topLeftCell="A20" activePane="bottomLeft" state="frozen"/>
      <selection activeCell="G1" sqref="G1"/>
      <selection pane="bottomLeft" activeCell="P46" sqref="P46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5.140625" style="2" bestFit="1" customWidth="1"/>
    <col min="4" max="5" width="14.28515625" style="2" bestFit="1" customWidth="1"/>
    <col min="6" max="6" width="14.85546875" style="2" bestFit="1" customWidth="1"/>
    <col min="7" max="8" width="13.140625" style="6" bestFit="1" customWidth="1"/>
    <col min="9" max="9" width="12.85546875" style="6" bestFit="1" customWidth="1"/>
    <col min="10" max="10" width="13.140625" style="6" bestFit="1" customWidth="1"/>
    <col min="11" max="11" width="14.28515625" style="2" bestFit="1" customWidth="1"/>
    <col min="12" max="13" width="14.28515625" style="2" customWidth="1"/>
    <col min="14" max="14" width="14.28515625" style="2" bestFit="1" customWidth="1"/>
    <col min="15" max="15" width="12.85546875" style="2" bestFit="1" customWidth="1"/>
    <col min="16" max="16" width="14.28515625" style="2" bestFit="1" customWidth="1"/>
    <col min="17" max="17" width="15" style="2" bestFit="1" customWidth="1"/>
    <col min="18" max="20" width="14.28515625" style="2" bestFit="1" customWidth="1"/>
    <col min="21" max="21" width="19.42578125" style="2" customWidth="1"/>
    <col min="22" max="22" width="16" style="2" bestFit="1" customWidth="1"/>
    <col min="23" max="23" width="17" style="2" bestFit="1" customWidth="1"/>
    <col min="24" max="24" width="13.140625" style="2" bestFit="1" customWidth="1"/>
    <col min="25" max="25" width="19.7109375" style="2" customWidth="1"/>
    <col min="26" max="26" width="16.42578125" style="2" bestFit="1" customWidth="1"/>
    <col min="27" max="27" width="27" style="2" bestFit="1" customWidth="1"/>
    <col min="28" max="28" width="8.42578125" style="2" bestFit="1" customWidth="1"/>
    <col min="29" max="29" width="5.140625" style="4" customWidth="1"/>
    <col min="30" max="30" width="20.7109375" style="4" customWidth="1"/>
    <col min="31" max="31" width="11.42578125" style="2"/>
    <col min="32" max="32" width="27.5703125" style="2" customWidth="1"/>
    <col min="33" max="16384" width="11.42578125" style="2"/>
  </cols>
  <sheetData>
    <row r="1" spans="1:33" ht="34.15" customHeight="1">
      <c r="A1" s="104" t="s">
        <v>55</v>
      </c>
      <c r="G1" s="2"/>
      <c r="H1" s="540">
        <v>45809</v>
      </c>
      <c r="I1" s="540"/>
      <c r="J1" s="540"/>
      <c r="K1" s="540"/>
      <c r="L1" s="425"/>
      <c r="M1" s="425"/>
    </row>
    <row r="2" spans="1:33" ht="21" thickBot="1">
      <c r="A2" s="347"/>
      <c r="B2" s="348"/>
    </row>
    <row r="3" spans="1:33" s="8" customFormat="1" ht="50.25" thickBot="1">
      <c r="A3" s="7"/>
      <c r="B3" s="349"/>
      <c r="C3" s="340" t="s">
        <v>20</v>
      </c>
      <c r="D3" s="341"/>
      <c r="E3" s="340" t="s">
        <v>23</v>
      </c>
      <c r="F3" s="341"/>
      <c r="G3" s="340" t="s">
        <v>24</v>
      </c>
      <c r="H3" s="341"/>
      <c r="I3" s="429" t="s">
        <v>53</v>
      </c>
      <c r="J3" s="430"/>
      <c r="K3" s="426" t="s">
        <v>25</v>
      </c>
      <c r="L3" s="428"/>
      <c r="M3" s="428"/>
      <c r="N3" s="427"/>
      <c r="O3" s="340" t="s">
        <v>30</v>
      </c>
      <c r="P3" s="345"/>
      <c r="Q3" s="345"/>
      <c r="R3" s="341"/>
      <c r="S3" s="345" t="s">
        <v>2</v>
      </c>
      <c r="T3" s="345"/>
      <c r="U3" s="351" t="s">
        <v>71</v>
      </c>
      <c r="V3" s="352"/>
      <c r="W3" s="340" t="s">
        <v>26</v>
      </c>
      <c r="X3" s="341"/>
      <c r="Y3" s="469" t="s">
        <v>27</v>
      </c>
      <c r="Z3" s="342"/>
      <c r="AA3" s="340" t="s">
        <v>0</v>
      </c>
      <c r="AB3" s="345"/>
      <c r="AC3" s="345"/>
      <c r="AD3" s="341"/>
    </row>
    <row r="4" spans="1:33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0" t="s">
        <v>69</v>
      </c>
      <c r="M4" s="234" t="s">
        <v>70</v>
      </c>
      <c r="N4" s="12" t="s">
        <v>21</v>
      </c>
      <c r="O4" s="11" t="s">
        <v>68</v>
      </c>
      <c r="P4" s="234" t="s">
        <v>69</v>
      </c>
      <c r="Q4" s="240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343" t="s">
        <v>4</v>
      </c>
      <c r="AC4" s="344"/>
      <c r="AD4" s="14" t="s">
        <v>5</v>
      </c>
    </row>
    <row r="5" spans="1:33" ht="18.600000000000001" customHeight="1">
      <c r="A5" s="23">
        <v>1</v>
      </c>
      <c r="B5" s="24" t="s">
        <v>9</v>
      </c>
      <c r="C5" s="25">
        <v>6929.4</v>
      </c>
      <c r="D5" s="26">
        <v>4000</v>
      </c>
      <c r="E5" s="25">
        <v>13516.8</v>
      </c>
      <c r="F5" s="27">
        <v>12666.666666666601</v>
      </c>
      <c r="G5" s="28">
        <v>1303.0999999999999</v>
      </c>
      <c r="H5" s="27">
        <v>733.33333333333303</v>
      </c>
      <c r="I5" s="28">
        <v>-45</v>
      </c>
      <c r="J5" s="27"/>
      <c r="K5" s="25">
        <v>7206.9</v>
      </c>
      <c r="L5" s="28"/>
      <c r="M5" s="236">
        <f>K5+L5</f>
        <v>7206.9</v>
      </c>
      <c r="N5" s="26">
        <v>8000</v>
      </c>
      <c r="O5" s="25">
        <v>688.4</v>
      </c>
      <c r="P5" s="236">
        <v>0</v>
      </c>
      <c r="Q5" s="28">
        <f t="shared" ref="Q5" si="0">O5+P5</f>
        <v>688.4</v>
      </c>
      <c r="R5" s="26">
        <v>4333.3333333333303</v>
      </c>
      <c r="S5" s="25">
        <v>5425.21</v>
      </c>
      <c r="T5" s="26">
        <v>8633.3333333333303</v>
      </c>
      <c r="U5" s="182">
        <f t="shared" ref="U5" si="1">SUM(C5+E5+G5+I5+K5+Q5+S5)</f>
        <v>35024.81</v>
      </c>
      <c r="V5" s="90">
        <f>SUM(D5+F5+H5+J5+N5+R5+T5)</f>
        <v>38366.666666666591</v>
      </c>
      <c r="W5" s="25">
        <v>2893.7</v>
      </c>
      <c r="X5" s="26">
        <v>2833.3333333333298</v>
      </c>
      <c r="Y5" s="92">
        <f t="shared" ref="Y5:Z5" si="2">SUM(U5+W5)</f>
        <v>37918.509999999995</v>
      </c>
      <c r="Z5" s="94">
        <f t="shared" si="2"/>
        <v>41199.99999999992</v>
      </c>
      <c r="AA5" s="29" t="s">
        <v>62</v>
      </c>
      <c r="AB5" s="30">
        <v>23</v>
      </c>
      <c r="AC5" s="31" t="s">
        <v>7</v>
      </c>
      <c r="AD5" s="32"/>
      <c r="AF5" s="218">
        <f>SUM(C5+E5+G5+I5+K5+W5+O5)</f>
        <v>32493.3</v>
      </c>
    </row>
    <row r="6" spans="1:33" ht="16.5">
      <c r="A6" s="33" t="s">
        <v>10</v>
      </c>
      <c r="B6" s="34">
        <v>22</v>
      </c>
      <c r="C6" s="35">
        <f t="shared" ref="C6:Z6" si="3">SUM(C5:C5)</f>
        <v>6929.4</v>
      </c>
      <c r="D6" s="36">
        <f t="shared" si="3"/>
        <v>4000</v>
      </c>
      <c r="E6" s="35">
        <f t="shared" si="3"/>
        <v>13516.8</v>
      </c>
      <c r="F6" s="36">
        <f t="shared" si="3"/>
        <v>12666.666666666601</v>
      </c>
      <c r="G6" s="35">
        <f t="shared" si="3"/>
        <v>1303.0999999999999</v>
      </c>
      <c r="H6" s="36">
        <f t="shared" si="3"/>
        <v>733.33333333333303</v>
      </c>
      <c r="I6" s="35">
        <f t="shared" si="3"/>
        <v>-45</v>
      </c>
      <c r="J6" s="36">
        <f t="shared" si="3"/>
        <v>0</v>
      </c>
      <c r="K6" s="35">
        <f t="shared" si="3"/>
        <v>7206.9</v>
      </c>
      <c r="L6" s="82">
        <f t="shared" si="3"/>
        <v>0</v>
      </c>
      <c r="M6" s="82">
        <f t="shared" si="3"/>
        <v>7206.9</v>
      </c>
      <c r="N6" s="36">
        <f t="shared" si="3"/>
        <v>8000</v>
      </c>
      <c r="O6" s="261">
        <f t="shared" si="3"/>
        <v>688.4</v>
      </c>
      <c r="P6" s="285">
        <f t="shared" si="3"/>
        <v>0</v>
      </c>
      <c r="Q6" s="38">
        <f t="shared" si="3"/>
        <v>688.4</v>
      </c>
      <c r="R6" s="36">
        <f t="shared" si="3"/>
        <v>4333.3333333333303</v>
      </c>
      <c r="S6" s="35">
        <f t="shared" si="3"/>
        <v>5425.21</v>
      </c>
      <c r="T6" s="36">
        <f t="shared" si="3"/>
        <v>8633.3333333333303</v>
      </c>
      <c r="U6" s="35">
        <f t="shared" si="3"/>
        <v>35024.81</v>
      </c>
      <c r="V6" s="36">
        <f t="shared" si="3"/>
        <v>38366.666666666591</v>
      </c>
      <c r="W6" s="35">
        <f t="shared" si="3"/>
        <v>2893.7</v>
      </c>
      <c r="X6" s="36">
        <f t="shared" si="3"/>
        <v>2833.3333333333298</v>
      </c>
      <c r="Y6" s="35">
        <f t="shared" si="3"/>
        <v>37918.509999999995</v>
      </c>
      <c r="Z6" s="36">
        <f t="shared" si="3"/>
        <v>41199.99999999992</v>
      </c>
      <c r="AA6" s="39" t="s">
        <v>11</v>
      </c>
      <c r="AB6" s="40">
        <f>SUM(AB5:AB5)/6</f>
        <v>3.8333333333333335</v>
      </c>
      <c r="AC6" s="41" t="s">
        <v>7</v>
      </c>
      <c r="AD6" s="42"/>
      <c r="AF6" s="218"/>
    </row>
    <row r="7" spans="1:33" ht="18.600000000000001" customHeight="1">
      <c r="A7" s="44">
        <f>SUM(A5+1)</f>
        <v>2</v>
      </c>
      <c r="B7" s="15" t="s">
        <v>12</v>
      </c>
      <c r="C7" s="49">
        <v>5109.7</v>
      </c>
      <c r="D7" s="17">
        <v>4000</v>
      </c>
      <c r="E7" s="49">
        <v>847.7</v>
      </c>
      <c r="F7" s="18">
        <v>12666.666666666601</v>
      </c>
      <c r="G7" s="19">
        <v>119.1</v>
      </c>
      <c r="H7" s="18">
        <v>733.33333333333303</v>
      </c>
      <c r="I7" s="19">
        <v>0</v>
      </c>
      <c r="J7" s="18"/>
      <c r="K7" s="16">
        <v>0</v>
      </c>
      <c r="L7" s="19"/>
      <c r="M7" s="235">
        <f t="shared" ref="M7:M13" si="4">K7+L7</f>
        <v>0</v>
      </c>
      <c r="N7" s="17">
        <v>8000</v>
      </c>
      <c r="O7" s="16">
        <v>0</v>
      </c>
      <c r="P7" s="325">
        <v>0</v>
      </c>
      <c r="Q7" s="19">
        <f>O7+P7</f>
        <v>0</v>
      </c>
      <c r="R7" s="17">
        <v>4333.3333333333303</v>
      </c>
      <c r="S7" s="16">
        <v>4918.84</v>
      </c>
      <c r="T7" s="17">
        <v>8633.3333333333303</v>
      </c>
      <c r="U7" s="91">
        <f t="shared" ref="U7:U13" si="5">SUM(C7+E7+G7+I7+K7+Q7+S7)</f>
        <v>10995.34</v>
      </c>
      <c r="V7" s="89">
        <f t="shared" ref="V7:V13" si="6">SUM(D7+F7+H7+J7+N7+R7+T7)</f>
        <v>38366.666666666591</v>
      </c>
      <c r="W7" s="16">
        <v>0</v>
      </c>
      <c r="X7" s="17">
        <v>2833.3333333333298</v>
      </c>
      <c r="Y7" s="109">
        <f>SUM(U7+W7)</f>
        <v>10995.34</v>
      </c>
      <c r="Z7" s="110">
        <f t="shared" ref="Y7:Z13" si="7">SUM(V7+X7)</f>
        <v>41199.99999999992</v>
      </c>
      <c r="AA7" s="45" t="s">
        <v>59</v>
      </c>
      <c r="AB7" s="46">
        <v>19</v>
      </c>
      <c r="AC7" s="21" t="s">
        <v>7</v>
      </c>
      <c r="AD7" s="22" t="s">
        <v>140</v>
      </c>
      <c r="AF7" s="218">
        <f t="shared" ref="AF7" si="8">SUM(C7+E7+G7+I7+K7+W7)</f>
        <v>6076.5</v>
      </c>
    </row>
    <row r="8" spans="1:33" ht="18.600000000000001" customHeight="1">
      <c r="A8" s="47">
        <f t="shared" ref="A8:A13" si="9">SUM(A7+1)</f>
        <v>3</v>
      </c>
      <c r="B8" s="15" t="s">
        <v>13</v>
      </c>
      <c r="C8" s="16">
        <v>6609.3</v>
      </c>
      <c r="D8" s="17">
        <v>4000</v>
      </c>
      <c r="E8" s="16">
        <v>4748.3999999999996</v>
      </c>
      <c r="F8" s="18">
        <v>12666.666666666601</v>
      </c>
      <c r="G8" s="19">
        <v>281.39999999999998</v>
      </c>
      <c r="H8" s="18">
        <v>733.33333333333303</v>
      </c>
      <c r="I8" s="19">
        <v>0</v>
      </c>
      <c r="J8" s="18"/>
      <c r="K8" s="16">
        <v>5055.7</v>
      </c>
      <c r="L8" s="19"/>
      <c r="M8" s="235">
        <f t="shared" si="4"/>
        <v>5055.7</v>
      </c>
      <c r="N8" s="17">
        <v>8000</v>
      </c>
      <c r="O8" s="16">
        <v>1050</v>
      </c>
      <c r="P8" s="235">
        <v>3748</v>
      </c>
      <c r="Q8" s="19">
        <f t="shared" ref="Q8:Q13" si="10">O8+P8</f>
        <v>4798</v>
      </c>
      <c r="R8" s="17">
        <v>4333.3333333333303</v>
      </c>
      <c r="S8" s="16">
        <v>8817.75</v>
      </c>
      <c r="T8" s="17">
        <v>8633.3333333333303</v>
      </c>
      <c r="U8" s="91">
        <f t="shared" si="5"/>
        <v>30310.55</v>
      </c>
      <c r="V8" s="89">
        <f t="shared" si="6"/>
        <v>38366.666666666591</v>
      </c>
      <c r="W8" s="16">
        <v>66.5</v>
      </c>
      <c r="X8" s="17">
        <v>2833.3333333333298</v>
      </c>
      <c r="Y8" s="109">
        <f t="shared" si="7"/>
        <v>30377.05</v>
      </c>
      <c r="Z8" s="110">
        <f t="shared" si="7"/>
        <v>41199.99999999992</v>
      </c>
      <c r="AA8" s="45" t="s">
        <v>141</v>
      </c>
      <c r="AB8" s="46">
        <v>22</v>
      </c>
      <c r="AC8" s="21" t="s">
        <v>7</v>
      </c>
      <c r="AD8" s="22"/>
      <c r="AF8" s="218">
        <f>SUM(C8+E8+G8+I8+K8+W8+O8)</f>
        <v>17811.3</v>
      </c>
    </row>
    <row r="9" spans="1:33" ht="18.600000000000001" customHeight="1">
      <c r="A9" s="47">
        <f t="shared" si="9"/>
        <v>4</v>
      </c>
      <c r="B9" s="15" t="s">
        <v>14</v>
      </c>
      <c r="C9" s="16">
        <v>8903.2999999999993</v>
      </c>
      <c r="D9" s="17">
        <v>4000</v>
      </c>
      <c r="E9" s="16">
        <v>1687.5</v>
      </c>
      <c r="F9" s="18">
        <v>12666.666666666601</v>
      </c>
      <c r="G9" s="19">
        <v>324.89999999999998</v>
      </c>
      <c r="H9" s="18">
        <v>733.33333333333303</v>
      </c>
      <c r="I9" s="19">
        <v>0</v>
      </c>
      <c r="J9" s="18"/>
      <c r="K9" s="16">
        <v>-340</v>
      </c>
      <c r="L9" s="19"/>
      <c r="M9" s="235">
        <f t="shared" si="4"/>
        <v>-340</v>
      </c>
      <c r="N9" s="17">
        <v>8000</v>
      </c>
      <c r="O9" s="16">
        <v>1065.5</v>
      </c>
      <c r="P9" s="235">
        <v>5820</v>
      </c>
      <c r="Q9" s="19">
        <f>O9+P9</f>
        <v>6885.5</v>
      </c>
      <c r="R9" s="17">
        <v>4333.3333333333303</v>
      </c>
      <c r="S9" s="16">
        <v>8529.11</v>
      </c>
      <c r="T9" s="17">
        <v>8633.3333333333303</v>
      </c>
      <c r="U9" s="91">
        <f t="shared" si="5"/>
        <v>25990.309999999998</v>
      </c>
      <c r="V9" s="89">
        <f t="shared" si="6"/>
        <v>38366.666666666591</v>
      </c>
      <c r="W9" s="16">
        <v>0</v>
      </c>
      <c r="X9" s="17">
        <v>2833.3333333333298</v>
      </c>
      <c r="Y9" s="109">
        <f>SUM(U9+W9)</f>
        <v>25990.309999999998</v>
      </c>
      <c r="Z9" s="110">
        <f t="shared" si="7"/>
        <v>41199.99999999992</v>
      </c>
      <c r="AA9" s="45" t="s">
        <v>142</v>
      </c>
      <c r="AB9" s="46">
        <v>22</v>
      </c>
      <c r="AC9" s="21" t="s">
        <v>7</v>
      </c>
      <c r="AD9" s="22"/>
      <c r="AF9" s="218">
        <f>SUM(C9+E9+G9+I9+K9+W9+O9)</f>
        <v>11641.199999999999</v>
      </c>
    </row>
    <row r="10" spans="1:33" ht="18.600000000000001" customHeight="1">
      <c r="A10" s="315">
        <f t="shared" si="9"/>
        <v>5</v>
      </c>
      <c r="B10" s="316" t="s">
        <v>15</v>
      </c>
      <c r="C10" s="123">
        <v>7888.6</v>
      </c>
      <c r="D10" s="260">
        <v>4000</v>
      </c>
      <c r="E10" s="123">
        <v>220.7</v>
      </c>
      <c r="F10" s="317">
        <v>12666.666666666601</v>
      </c>
      <c r="G10" s="318">
        <v>222.9</v>
      </c>
      <c r="H10" s="317">
        <v>733.33333333333303</v>
      </c>
      <c r="I10" s="318">
        <v>0</v>
      </c>
      <c r="J10" s="317"/>
      <c r="K10" s="123">
        <v>1660</v>
      </c>
      <c r="L10" s="318"/>
      <c r="M10" s="319">
        <f t="shared" si="4"/>
        <v>1660</v>
      </c>
      <c r="N10" s="260">
        <v>8000</v>
      </c>
      <c r="O10" s="123">
        <v>5953.5</v>
      </c>
      <c r="P10" s="319">
        <v>6981</v>
      </c>
      <c r="Q10" s="318">
        <f t="shared" si="10"/>
        <v>12934.5</v>
      </c>
      <c r="R10" s="260">
        <v>4333.3333333333303</v>
      </c>
      <c r="S10" s="123">
        <v>9616.94</v>
      </c>
      <c r="T10" s="260">
        <v>8633.3333333333303</v>
      </c>
      <c r="U10" s="320">
        <f t="shared" si="5"/>
        <v>32543.64</v>
      </c>
      <c r="V10" s="321">
        <f t="shared" si="6"/>
        <v>38366.666666666591</v>
      </c>
      <c r="W10" s="123">
        <v>0</v>
      </c>
      <c r="X10" s="260">
        <v>2833.3333333333298</v>
      </c>
      <c r="Y10" s="109">
        <f t="shared" si="7"/>
        <v>32543.64</v>
      </c>
      <c r="Z10" s="110">
        <f t="shared" si="7"/>
        <v>41199.99999999992</v>
      </c>
      <c r="AA10" s="45" t="s">
        <v>143</v>
      </c>
      <c r="AB10" s="46">
        <v>23</v>
      </c>
      <c r="AC10" s="21" t="s">
        <v>7</v>
      </c>
      <c r="AD10" s="22"/>
      <c r="AF10" s="218">
        <f t="shared" ref="AF10:AF39" si="11">SUM(C10+E10+G10+I10+K10+W10+O10)</f>
        <v>15945.7</v>
      </c>
    </row>
    <row r="11" spans="1:33" s="43" customFormat="1" ht="18.600000000000001" customHeight="1">
      <c r="A11" s="47">
        <f t="shared" si="9"/>
        <v>6</v>
      </c>
      <c r="B11" s="15" t="s">
        <v>6</v>
      </c>
      <c r="C11" s="16">
        <v>15366.5</v>
      </c>
      <c r="D11" s="17">
        <v>4000</v>
      </c>
      <c r="E11" s="16">
        <v>1853.1</v>
      </c>
      <c r="F11" s="18">
        <v>12666.666666666601</v>
      </c>
      <c r="G11" s="19">
        <v>454.4</v>
      </c>
      <c r="H11" s="18">
        <v>733.33333333333303</v>
      </c>
      <c r="I11" s="19">
        <v>4226</v>
      </c>
      <c r="J11" s="18">
        <v>3500</v>
      </c>
      <c r="K11" s="16">
        <v>25696.799999999999</v>
      </c>
      <c r="L11" s="19"/>
      <c r="M11" s="235">
        <f t="shared" si="4"/>
        <v>25696.799999999999</v>
      </c>
      <c r="N11" s="17">
        <v>8000</v>
      </c>
      <c r="O11" s="16">
        <v>134.1</v>
      </c>
      <c r="P11" s="235">
        <v>3767</v>
      </c>
      <c r="Q11" s="19">
        <f t="shared" si="10"/>
        <v>3901.1</v>
      </c>
      <c r="R11" s="17">
        <v>4333.3333333333303</v>
      </c>
      <c r="S11" s="16">
        <v>9998.0400000000009</v>
      </c>
      <c r="T11" s="17">
        <v>8633.3333333333303</v>
      </c>
      <c r="U11" s="91">
        <f t="shared" si="5"/>
        <v>61495.94</v>
      </c>
      <c r="V11" s="89">
        <f t="shared" si="6"/>
        <v>41866.666666666591</v>
      </c>
      <c r="W11" s="16">
        <v>64</v>
      </c>
      <c r="X11" s="17">
        <v>2833.3333333333298</v>
      </c>
      <c r="Y11" s="109">
        <f t="shared" si="7"/>
        <v>61559.94</v>
      </c>
      <c r="Z11" s="110">
        <f t="shared" si="7"/>
        <v>44699.99999999992</v>
      </c>
      <c r="AA11" s="45" t="s">
        <v>57</v>
      </c>
      <c r="AB11" s="46">
        <v>21</v>
      </c>
      <c r="AC11" s="21" t="s">
        <v>7</v>
      </c>
      <c r="AD11" s="22"/>
      <c r="AF11" s="218">
        <f t="shared" si="11"/>
        <v>47794.9</v>
      </c>
    </row>
    <row r="12" spans="1:33" ht="18.600000000000001" customHeight="1">
      <c r="A12" s="23">
        <f t="shared" si="9"/>
        <v>7</v>
      </c>
      <c r="B12" s="24" t="s">
        <v>8</v>
      </c>
      <c r="C12" s="25">
        <v>15367.6</v>
      </c>
      <c r="D12" s="26">
        <v>4000</v>
      </c>
      <c r="E12" s="25">
        <v>228.8</v>
      </c>
      <c r="F12" s="27">
        <v>12666.666666666601</v>
      </c>
      <c r="G12" s="28">
        <v>603.9</v>
      </c>
      <c r="H12" s="27">
        <v>733.33333333333303</v>
      </c>
      <c r="I12" s="28">
        <v>0</v>
      </c>
      <c r="J12" s="27">
        <v>3500</v>
      </c>
      <c r="K12" s="25">
        <v>12223.5</v>
      </c>
      <c r="L12" s="28"/>
      <c r="M12" s="236">
        <f t="shared" si="4"/>
        <v>12223.5</v>
      </c>
      <c r="N12" s="26">
        <v>8000</v>
      </c>
      <c r="O12" s="25">
        <v>159.19999999999999</v>
      </c>
      <c r="P12" s="236">
        <v>0</v>
      </c>
      <c r="Q12" s="28">
        <f t="shared" si="10"/>
        <v>159.19999999999999</v>
      </c>
      <c r="R12" s="26">
        <v>4333.3333333333303</v>
      </c>
      <c r="S12" s="25">
        <v>10428.629999999999</v>
      </c>
      <c r="T12" s="26">
        <v>8633.3333333333303</v>
      </c>
      <c r="U12" s="182">
        <f t="shared" si="5"/>
        <v>39011.629999999997</v>
      </c>
      <c r="V12" s="90">
        <f t="shared" si="6"/>
        <v>41866.666666666591</v>
      </c>
      <c r="W12" s="25">
        <v>0</v>
      </c>
      <c r="X12" s="26">
        <v>2833.3333333333298</v>
      </c>
      <c r="Y12" s="92">
        <f t="shared" si="7"/>
        <v>39011.629999999997</v>
      </c>
      <c r="Z12" s="94">
        <f t="shared" si="7"/>
        <v>44699.99999999992</v>
      </c>
      <c r="AA12" s="29" t="s">
        <v>99</v>
      </c>
      <c r="AB12" s="30">
        <v>18</v>
      </c>
      <c r="AC12" s="31" t="s">
        <v>7</v>
      </c>
      <c r="AD12" s="32"/>
      <c r="AE12" s="328"/>
      <c r="AF12" s="218">
        <f t="shared" si="11"/>
        <v>28583</v>
      </c>
      <c r="AG12" s="329"/>
    </row>
    <row r="13" spans="1:33" ht="18.600000000000001" customHeight="1">
      <c r="A13" s="23">
        <f t="shared" si="9"/>
        <v>8</v>
      </c>
      <c r="B13" s="24" t="s">
        <v>9</v>
      </c>
      <c r="C13" s="25">
        <v>23519.3</v>
      </c>
      <c r="D13" s="26">
        <v>4000</v>
      </c>
      <c r="E13" s="25">
        <v>1172.7</v>
      </c>
      <c r="F13" s="27">
        <v>12666.666666666601</v>
      </c>
      <c r="G13" s="28">
        <v>711.5</v>
      </c>
      <c r="H13" s="27">
        <v>733.33333333333303</v>
      </c>
      <c r="I13" s="28">
        <v>0</v>
      </c>
      <c r="J13" s="27"/>
      <c r="K13" s="25">
        <v>2800</v>
      </c>
      <c r="L13" s="28"/>
      <c r="M13" s="236">
        <f t="shared" si="4"/>
        <v>2800</v>
      </c>
      <c r="N13" s="26">
        <v>8000</v>
      </c>
      <c r="O13" s="25">
        <v>0</v>
      </c>
      <c r="P13" s="236">
        <v>0</v>
      </c>
      <c r="Q13" s="28">
        <f t="shared" si="10"/>
        <v>0</v>
      </c>
      <c r="R13" s="26">
        <v>4333.3333333333303</v>
      </c>
      <c r="S13" s="25">
        <v>11746.25</v>
      </c>
      <c r="T13" s="26">
        <v>8633.3333333333303</v>
      </c>
      <c r="U13" s="182">
        <f t="shared" si="5"/>
        <v>39949.75</v>
      </c>
      <c r="V13" s="90">
        <f t="shared" si="6"/>
        <v>38366.666666666591</v>
      </c>
      <c r="W13" s="25">
        <v>0</v>
      </c>
      <c r="X13" s="26">
        <v>2833.3333333333298</v>
      </c>
      <c r="Y13" s="92">
        <f t="shared" si="7"/>
        <v>39949.75</v>
      </c>
      <c r="Z13" s="94">
        <f t="shared" si="7"/>
        <v>41199.99999999992</v>
      </c>
      <c r="AA13" s="29" t="s">
        <v>145</v>
      </c>
      <c r="AB13" s="30">
        <v>19</v>
      </c>
      <c r="AC13" s="31" t="s">
        <v>7</v>
      </c>
      <c r="AD13" s="32" t="s">
        <v>113</v>
      </c>
      <c r="AF13" s="218">
        <f t="shared" si="11"/>
        <v>28203.5</v>
      </c>
      <c r="AG13" s="227"/>
    </row>
    <row r="14" spans="1:33" ht="18.600000000000001" customHeight="1">
      <c r="A14" s="33" t="s">
        <v>10</v>
      </c>
      <c r="B14" s="34">
        <f>SUM(B6+1)</f>
        <v>23</v>
      </c>
      <c r="C14" s="35">
        <f t="shared" ref="C14:Z14" si="12">SUM(C7:C13)</f>
        <v>82764.3</v>
      </c>
      <c r="D14" s="36">
        <f t="shared" si="12"/>
        <v>28000</v>
      </c>
      <c r="E14" s="35">
        <f t="shared" si="12"/>
        <v>10758.9</v>
      </c>
      <c r="F14" s="37">
        <f t="shared" si="12"/>
        <v>88666.666666666206</v>
      </c>
      <c r="G14" s="38">
        <f t="shared" si="12"/>
        <v>2718.1</v>
      </c>
      <c r="H14" s="37">
        <f t="shared" si="12"/>
        <v>5133.3333333333312</v>
      </c>
      <c r="I14" s="38">
        <f>SUM(I7:I13)</f>
        <v>4226</v>
      </c>
      <c r="J14" s="37">
        <f>SUM(J7:J13)</f>
        <v>7000</v>
      </c>
      <c r="K14" s="261">
        <f t="shared" si="12"/>
        <v>47096</v>
      </c>
      <c r="L14" s="285">
        <f t="shared" si="12"/>
        <v>0</v>
      </c>
      <c r="M14" s="38">
        <f t="shared" si="12"/>
        <v>47096</v>
      </c>
      <c r="N14" s="36">
        <f t="shared" si="12"/>
        <v>56000</v>
      </c>
      <c r="O14" s="261">
        <f t="shared" si="12"/>
        <v>8362.3000000000011</v>
      </c>
      <c r="P14" s="285">
        <f>SUM(P7:P13)</f>
        <v>20316</v>
      </c>
      <c r="Q14" s="38">
        <f t="shared" si="12"/>
        <v>28678.3</v>
      </c>
      <c r="R14" s="36">
        <f t="shared" si="12"/>
        <v>30333.333333333307</v>
      </c>
      <c r="S14" s="35">
        <f>SUM(S7:S13)</f>
        <v>64055.56</v>
      </c>
      <c r="T14" s="36">
        <f t="shared" si="12"/>
        <v>60433.333333333307</v>
      </c>
      <c r="U14" s="35">
        <f t="shared" si="12"/>
        <v>240297.16</v>
      </c>
      <c r="V14" s="36">
        <f t="shared" si="12"/>
        <v>275566.66666666616</v>
      </c>
      <c r="W14" s="35">
        <f t="shared" si="12"/>
        <v>130.5</v>
      </c>
      <c r="X14" s="36">
        <f t="shared" si="12"/>
        <v>19833.333333333307</v>
      </c>
      <c r="Y14" s="35">
        <f>SUM(Y7:Y13)</f>
        <v>240427.66</v>
      </c>
      <c r="Z14" s="36">
        <f t="shared" si="12"/>
        <v>295399.99999999942</v>
      </c>
      <c r="AA14" s="39" t="s">
        <v>11</v>
      </c>
      <c r="AB14" s="40">
        <f>SUM(AB7:AB13)/7</f>
        <v>20.571428571428573</v>
      </c>
      <c r="AC14" s="41" t="s">
        <v>7</v>
      </c>
      <c r="AD14" s="42"/>
      <c r="AF14" s="218"/>
    </row>
    <row r="15" spans="1:33" ht="18.600000000000001" customHeight="1">
      <c r="A15" s="23">
        <f>SUM(A13+1)</f>
        <v>9</v>
      </c>
      <c r="B15" s="24" t="s">
        <v>12</v>
      </c>
      <c r="C15" s="25">
        <v>2239.1999999999998</v>
      </c>
      <c r="D15" s="26">
        <v>4000</v>
      </c>
      <c r="E15" s="25">
        <v>20808.5</v>
      </c>
      <c r="F15" s="27">
        <v>12666.666666666601</v>
      </c>
      <c r="G15" s="28">
        <v>1657.9</v>
      </c>
      <c r="H15" s="27">
        <v>733.33333333333303</v>
      </c>
      <c r="I15" s="28">
        <v>0</v>
      </c>
      <c r="J15" s="27"/>
      <c r="K15" s="25">
        <v>3012.2</v>
      </c>
      <c r="L15" s="28"/>
      <c r="M15" s="236">
        <f t="shared" ref="M15:M21" si="13">K15+L15</f>
        <v>3012.2</v>
      </c>
      <c r="N15" s="26">
        <v>8000</v>
      </c>
      <c r="O15" s="25">
        <v>0</v>
      </c>
      <c r="P15" s="236">
        <v>0</v>
      </c>
      <c r="Q15" s="28">
        <f>O15+P15</f>
        <v>0</v>
      </c>
      <c r="R15" s="26">
        <v>4333.3333333333303</v>
      </c>
      <c r="S15" s="25">
        <v>7580.95</v>
      </c>
      <c r="T15" s="26">
        <v>8633.3333333333303</v>
      </c>
      <c r="U15" s="182">
        <f t="shared" ref="U15:U21" si="14">SUM(C15+E15+G15+I15+K15+Q15+S15)</f>
        <v>35298.75</v>
      </c>
      <c r="V15" s="90">
        <f t="shared" ref="V15:V21" si="15">SUM(D15+F15+H15+J15+N15+R15+T15)</f>
        <v>38366.666666666591</v>
      </c>
      <c r="W15" s="28">
        <v>2993.1</v>
      </c>
      <c r="X15" s="27">
        <v>2833.3333333333298</v>
      </c>
      <c r="Y15" s="92">
        <f t="shared" ref="Y15:Z21" si="16">SUM(U15+W15)</f>
        <v>38291.85</v>
      </c>
      <c r="Z15" s="231">
        <f t="shared" si="16"/>
        <v>41199.99999999992</v>
      </c>
      <c r="AA15" s="29" t="s">
        <v>144</v>
      </c>
      <c r="AB15" s="30">
        <v>23</v>
      </c>
      <c r="AC15" s="31" t="s">
        <v>7</v>
      </c>
      <c r="AD15" s="32" t="s">
        <v>114</v>
      </c>
      <c r="AF15" s="218">
        <f t="shared" si="11"/>
        <v>30710.9</v>
      </c>
    </row>
    <row r="16" spans="1:33" ht="18.600000000000001" customHeight="1">
      <c r="A16" s="47">
        <f t="shared" ref="A16:A21" si="17">SUM(A15+1)</f>
        <v>10</v>
      </c>
      <c r="B16" s="15" t="s">
        <v>13</v>
      </c>
      <c r="C16" s="16">
        <v>2028.5</v>
      </c>
      <c r="D16" s="17">
        <v>4000</v>
      </c>
      <c r="E16" s="16">
        <v>10280.4</v>
      </c>
      <c r="F16" s="18">
        <v>12666.666666666601</v>
      </c>
      <c r="G16" s="19">
        <v>950.6</v>
      </c>
      <c r="H16" s="18">
        <v>733.33333333333303</v>
      </c>
      <c r="I16" s="19">
        <v>0</v>
      </c>
      <c r="J16" s="18"/>
      <c r="K16" s="16">
        <v>4900</v>
      </c>
      <c r="L16" s="19"/>
      <c r="M16" s="235">
        <f t="shared" si="13"/>
        <v>4900</v>
      </c>
      <c r="N16" s="17">
        <v>8000</v>
      </c>
      <c r="O16" s="16">
        <v>547.29999999999995</v>
      </c>
      <c r="P16" s="319">
        <v>4410</v>
      </c>
      <c r="Q16" s="19">
        <f t="shared" ref="Q16:Q21" si="18">O16+P16</f>
        <v>4957.3</v>
      </c>
      <c r="R16" s="17">
        <v>4333.3333333333303</v>
      </c>
      <c r="S16" s="16">
        <v>5293.46</v>
      </c>
      <c r="T16" s="17">
        <v>8633.3333333333303</v>
      </c>
      <c r="U16" s="91">
        <f t="shared" si="14"/>
        <v>28410.26</v>
      </c>
      <c r="V16" s="52">
        <f t="shared" si="15"/>
        <v>38366.666666666591</v>
      </c>
      <c r="W16" s="80">
        <v>1147.5</v>
      </c>
      <c r="X16" s="18">
        <v>2833.3333333333298</v>
      </c>
      <c r="Y16" s="109">
        <f t="shared" si="16"/>
        <v>29557.759999999998</v>
      </c>
      <c r="Z16" s="110">
        <f t="shared" si="16"/>
        <v>41199.99999999992</v>
      </c>
      <c r="AA16" s="45" t="s">
        <v>146</v>
      </c>
      <c r="AB16" s="46">
        <v>24</v>
      </c>
      <c r="AC16" s="21" t="s">
        <v>7</v>
      </c>
      <c r="AD16" s="22"/>
      <c r="AF16" s="218">
        <f t="shared" si="11"/>
        <v>19854.3</v>
      </c>
    </row>
    <row r="17" spans="1:32" ht="18.600000000000001" customHeight="1">
      <c r="A17" s="47">
        <f t="shared" si="17"/>
        <v>11</v>
      </c>
      <c r="B17" s="15" t="s">
        <v>14</v>
      </c>
      <c r="C17" s="16">
        <v>830.2</v>
      </c>
      <c r="D17" s="17">
        <v>4000</v>
      </c>
      <c r="E17" s="16">
        <v>15932.6</v>
      </c>
      <c r="F17" s="18">
        <v>12666.666666666601</v>
      </c>
      <c r="G17" s="19">
        <v>376.4</v>
      </c>
      <c r="H17" s="18">
        <v>733.33333333333303</v>
      </c>
      <c r="I17" s="19">
        <v>0</v>
      </c>
      <c r="J17" s="18"/>
      <c r="K17" s="16">
        <v>3993.7</v>
      </c>
      <c r="L17" s="19"/>
      <c r="M17" s="235">
        <f t="shared" si="13"/>
        <v>3993.7</v>
      </c>
      <c r="N17" s="17">
        <v>8000</v>
      </c>
      <c r="O17" s="16">
        <v>1164.5999999999999</v>
      </c>
      <c r="P17" s="319">
        <v>6851</v>
      </c>
      <c r="Q17" s="19">
        <f t="shared" si="18"/>
        <v>8015.6</v>
      </c>
      <c r="R17" s="17">
        <v>4333.3333333333303</v>
      </c>
      <c r="S17" s="16">
        <v>9236.2000000000007</v>
      </c>
      <c r="T17" s="17">
        <v>8633.3333333333303</v>
      </c>
      <c r="U17" s="91">
        <f t="shared" si="14"/>
        <v>38384.699999999997</v>
      </c>
      <c r="V17" s="15">
        <f t="shared" si="15"/>
        <v>38366.666666666591</v>
      </c>
      <c r="W17" s="80">
        <v>3306.8</v>
      </c>
      <c r="X17" s="18">
        <v>2833.3333333333298</v>
      </c>
      <c r="Y17" s="109">
        <f t="shared" si="16"/>
        <v>41691.5</v>
      </c>
      <c r="Z17" s="110">
        <f t="shared" si="16"/>
        <v>41199.99999999992</v>
      </c>
      <c r="AA17" s="45" t="s">
        <v>58</v>
      </c>
      <c r="AB17" s="46">
        <v>25</v>
      </c>
      <c r="AC17" s="21" t="s">
        <v>7</v>
      </c>
      <c r="AD17" s="22"/>
      <c r="AF17" s="218">
        <f t="shared" si="11"/>
        <v>25604.3</v>
      </c>
    </row>
    <row r="18" spans="1:32" ht="18.600000000000001" customHeight="1">
      <c r="A18" s="47">
        <f t="shared" si="17"/>
        <v>12</v>
      </c>
      <c r="B18" s="15" t="s">
        <v>15</v>
      </c>
      <c r="C18" s="16">
        <v>563</v>
      </c>
      <c r="D18" s="17">
        <v>4000</v>
      </c>
      <c r="E18" s="16">
        <v>15842.35</v>
      </c>
      <c r="F18" s="18">
        <v>12666.666666666601</v>
      </c>
      <c r="G18" s="19">
        <v>1119.9000000000001</v>
      </c>
      <c r="H18" s="18">
        <v>733.33333333333303</v>
      </c>
      <c r="I18" s="19">
        <v>0</v>
      </c>
      <c r="J18" s="18"/>
      <c r="K18" s="16">
        <v>0</v>
      </c>
      <c r="L18" s="19"/>
      <c r="M18" s="235">
        <f t="shared" si="13"/>
        <v>0</v>
      </c>
      <c r="N18" s="17">
        <v>8000</v>
      </c>
      <c r="O18" s="16">
        <v>1639</v>
      </c>
      <c r="P18" s="319">
        <v>9232</v>
      </c>
      <c r="Q18" s="19">
        <f t="shared" si="18"/>
        <v>10871</v>
      </c>
      <c r="R18" s="17">
        <v>4333.3333333333303</v>
      </c>
      <c r="S18" s="16">
        <v>12776.66</v>
      </c>
      <c r="T18" s="17">
        <v>8633.3333333333303</v>
      </c>
      <c r="U18" s="91">
        <f t="shared" si="14"/>
        <v>41172.910000000003</v>
      </c>
      <c r="V18" s="15">
        <f t="shared" si="15"/>
        <v>38366.666666666591</v>
      </c>
      <c r="W18" s="80">
        <v>4063.4</v>
      </c>
      <c r="X18" s="18">
        <v>2833.3333333333298</v>
      </c>
      <c r="Y18" s="109">
        <f t="shared" si="16"/>
        <v>45236.310000000005</v>
      </c>
      <c r="Z18" s="110">
        <f t="shared" si="16"/>
        <v>41199.99999999992</v>
      </c>
      <c r="AA18" s="45" t="s">
        <v>58</v>
      </c>
      <c r="AB18" s="46">
        <v>28</v>
      </c>
      <c r="AC18" s="21" t="s">
        <v>7</v>
      </c>
      <c r="AD18" s="22"/>
      <c r="AF18" s="218">
        <f t="shared" si="11"/>
        <v>23227.65</v>
      </c>
    </row>
    <row r="19" spans="1:32" s="43" customFormat="1" ht="18.600000000000001" customHeight="1">
      <c r="A19" s="47">
        <f t="shared" si="17"/>
        <v>13</v>
      </c>
      <c r="B19" s="52" t="s">
        <v>6</v>
      </c>
      <c r="C19" s="16">
        <v>2624.2</v>
      </c>
      <c r="D19" s="17">
        <v>4000</v>
      </c>
      <c r="E19" s="16">
        <v>19542.599999999999</v>
      </c>
      <c r="F19" s="18">
        <v>12666.666666666601</v>
      </c>
      <c r="G19" s="19">
        <v>1024.9000000000001</v>
      </c>
      <c r="H19" s="18">
        <v>733.33333333333303</v>
      </c>
      <c r="I19" s="19">
        <v>3494</v>
      </c>
      <c r="J19" s="18">
        <v>3500</v>
      </c>
      <c r="K19" s="16">
        <v>8436.7999999999993</v>
      </c>
      <c r="L19" s="19"/>
      <c r="M19" s="235">
        <f t="shared" si="13"/>
        <v>8436.7999999999993</v>
      </c>
      <c r="N19" s="17">
        <v>8000</v>
      </c>
      <c r="O19" s="16">
        <v>451.7</v>
      </c>
      <c r="P19" s="319">
        <v>6586.4</v>
      </c>
      <c r="Q19" s="19">
        <f t="shared" si="18"/>
        <v>7038.0999999999995</v>
      </c>
      <c r="R19" s="17">
        <v>4333.3333333333303</v>
      </c>
      <c r="S19" s="16">
        <v>12435.4</v>
      </c>
      <c r="T19" s="17">
        <v>8633.3333333333303</v>
      </c>
      <c r="U19" s="91">
        <f t="shared" si="14"/>
        <v>54596</v>
      </c>
      <c r="V19" s="15">
        <f t="shared" si="15"/>
        <v>41866.666666666591</v>
      </c>
      <c r="W19" s="80">
        <v>5825</v>
      </c>
      <c r="X19" s="18">
        <v>2833.3333333333298</v>
      </c>
      <c r="Y19" s="109">
        <f t="shared" si="16"/>
        <v>60421</v>
      </c>
      <c r="Z19" s="110">
        <f t="shared" si="16"/>
        <v>44699.99999999992</v>
      </c>
      <c r="AA19" s="45" t="s">
        <v>58</v>
      </c>
      <c r="AB19" s="46">
        <v>31</v>
      </c>
      <c r="AC19" s="21" t="s">
        <v>7</v>
      </c>
      <c r="AD19" s="22"/>
      <c r="AF19" s="218">
        <f t="shared" si="11"/>
        <v>41399.199999999997</v>
      </c>
    </row>
    <row r="20" spans="1:32" ht="18.600000000000001" customHeight="1">
      <c r="A20" s="23">
        <f t="shared" si="17"/>
        <v>14</v>
      </c>
      <c r="B20" s="24" t="s">
        <v>8</v>
      </c>
      <c r="C20" s="25">
        <v>4915.8</v>
      </c>
      <c r="D20" s="26">
        <v>4000</v>
      </c>
      <c r="E20" s="25">
        <v>23701.9</v>
      </c>
      <c r="F20" s="27">
        <v>12666.666666666601</v>
      </c>
      <c r="G20" s="28">
        <v>1793.2</v>
      </c>
      <c r="H20" s="27">
        <v>733.33333333333303</v>
      </c>
      <c r="I20" s="28">
        <v>3042</v>
      </c>
      <c r="J20" s="27">
        <v>3500</v>
      </c>
      <c r="K20" s="346">
        <v>21524.3</v>
      </c>
      <c r="L20" s="433"/>
      <c r="M20" s="432">
        <f t="shared" si="13"/>
        <v>21524.3</v>
      </c>
      <c r="N20" s="26">
        <v>8000</v>
      </c>
      <c r="O20" s="25">
        <v>0</v>
      </c>
      <c r="P20" s="236">
        <v>0</v>
      </c>
      <c r="Q20" s="28">
        <f t="shared" si="18"/>
        <v>0</v>
      </c>
      <c r="R20" s="26">
        <v>4333.3333333333303</v>
      </c>
      <c r="S20" s="25">
        <v>12862.25</v>
      </c>
      <c r="T20" s="26">
        <v>8633.3333333333303</v>
      </c>
      <c r="U20" s="182">
        <f t="shared" si="14"/>
        <v>67839.45</v>
      </c>
      <c r="V20" s="24">
        <f t="shared" si="15"/>
        <v>41866.666666666591</v>
      </c>
      <c r="W20" s="81">
        <v>7925.4</v>
      </c>
      <c r="X20" s="27">
        <v>2833.3333333333298</v>
      </c>
      <c r="Y20" s="507">
        <f t="shared" si="16"/>
        <v>75764.849999999991</v>
      </c>
      <c r="Z20" s="94">
        <f t="shared" si="16"/>
        <v>44699.99999999992</v>
      </c>
      <c r="AA20" s="29" t="s">
        <v>58</v>
      </c>
      <c r="AB20" s="30">
        <v>33</v>
      </c>
      <c r="AC20" s="31" t="s">
        <v>7</v>
      </c>
      <c r="AD20" s="32" t="s">
        <v>147</v>
      </c>
      <c r="AF20" s="218">
        <f t="shared" si="11"/>
        <v>62902.6</v>
      </c>
    </row>
    <row r="21" spans="1:32" ht="18.600000000000001" customHeight="1">
      <c r="A21" s="23">
        <f t="shared" si="17"/>
        <v>15</v>
      </c>
      <c r="B21" s="24" t="s">
        <v>9</v>
      </c>
      <c r="C21" s="25">
        <v>4595.6000000000004</v>
      </c>
      <c r="D21" s="26">
        <v>4000</v>
      </c>
      <c r="E21" s="25">
        <v>13540.5</v>
      </c>
      <c r="F21" s="27">
        <v>12666.666666666601</v>
      </c>
      <c r="G21" s="28">
        <v>983.9</v>
      </c>
      <c r="H21" s="27">
        <v>733.33333333333303</v>
      </c>
      <c r="I21" s="28">
        <v>0</v>
      </c>
      <c r="J21" s="27"/>
      <c r="K21" s="25">
        <v>16849.5</v>
      </c>
      <c r="L21" s="28"/>
      <c r="M21" s="236">
        <f t="shared" si="13"/>
        <v>16849.5</v>
      </c>
      <c r="N21" s="26">
        <v>8000</v>
      </c>
      <c r="O21" s="25">
        <v>0</v>
      </c>
      <c r="P21" s="236">
        <v>0</v>
      </c>
      <c r="Q21" s="28">
        <f t="shared" si="18"/>
        <v>0</v>
      </c>
      <c r="R21" s="26">
        <v>4333.3333333333303</v>
      </c>
      <c r="S21" s="25">
        <v>5874.1</v>
      </c>
      <c r="T21" s="26">
        <v>8633.3333333333303</v>
      </c>
      <c r="U21" s="182">
        <f t="shared" si="14"/>
        <v>41843.599999999999</v>
      </c>
      <c r="V21" s="24">
        <f t="shared" si="15"/>
        <v>38366.666666666591</v>
      </c>
      <c r="W21" s="81">
        <v>3292.6</v>
      </c>
      <c r="X21" s="27">
        <v>2833.3333333333298</v>
      </c>
      <c r="Y21" s="327">
        <f t="shared" si="16"/>
        <v>45136.2</v>
      </c>
      <c r="Z21" s="326">
        <f t="shared" si="16"/>
        <v>41199.99999999992</v>
      </c>
      <c r="AA21" s="29" t="s">
        <v>122</v>
      </c>
      <c r="AB21" s="30">
        <v>27</v>
      </c>
      <c r="AC21" s="31" t="s">
        <v>7</v>
      </c>
      <c r="AD21" s="32"/>
      <c r="AF21" s="218">
        <f t="shared" si="11"/>
        <v>39262.1</v>
      </c>
    </row>
    <row r="22" spans="1:32" ht="18.600000000000001" customHeight="1">
      <c r="A22" s="33" t="s">
        <v>10</v>
      </c>
      <c r="B22" s="34">
        <f>SUM(B14+1)</f>
        <v>24</v>
      </c>
      <c r="C22" s="35">
        <f t="shared" ref="C22:Z22" si="19">SUM(C15:C21)</f>
        <v>17796.5</v>
      </c>
      <c r="D22" s="36">
        <f t="shared" si="19"/>
        <v>28000</v>
      </c>
      <c r="E22" s="35">
        <f t="shared" si="19"/>
        <v>119648.85</v>
      </c>
      <c r="F22" s="37">
        <f t="shared" si="19"/>
        <v>88666.666666666206</v>
      </c>
      <c r="G22" s="38">
        <f t="shared" si="19"/>
        <v>7906.8</v>
      </c>
      <c r="H22" s="37">
        <f t="shared" si="19"/>
        <v>5133.3333333333312</v>
      </c>
      <c r="I22" s="38">
        <f>SUM(I15:I21)</f>
        <v>6536</v>
      </c>
      <c r="J22" s="37">
        <f>SUM(J15:J21)</f>
        <v>7000</v>
      </c>
      <c r="K22" s="35">
        <f t="shared" si="19"/>
        <v>58716.5</v>
      </c>
      <c r="L22" s="292">
        <f t="shared" si="19"/>
        <v>0</v>
      </c>
      <c r="M22" s="38">
        <f t="shared" si="19"/>
        <v>58716.5</v>
      </c>
      <c r="N22" s="36">
        <f t="shared" si="19"/>
        <v>56000</v>
      </c>
      <c r="O22" s="35">
        <f t="shared" si="19"/>
        <v>3802.5999999999995</v>
      </c>
      <c r="P22" s="292">
        <f>SUM(P15:P21)</f>
        <v>27079.4</v>
      </c>
      <c r="Q22" s="38">
        <f t="shared" si="19"/>
        <v>30882</v>
      </c>
      <c r="R22" s="36">
        <f t="shared" si="19"/>
        <v>30333.333333333307</v>
      </c>
      <c r="S22" s="35">
        <f>SUM(S15:S21)</f>
        <v>66059.02</v>
      </c>
      <c r="T22" s="36">
        <f t="shared" si="19"/>
        <v>60433.333333333307</v>
      </c>
      <c r="U22" s="35">
        <f t="shared" si="19"/>
        <v>307545.67</v>
      </c>
      <c r="V22" s="36">
        <f t="shared" si="19"/>
        <v>275566.66666666616</v>
      </c>
      <c r="W22" s="82">
        <f t="shared" si="19"/>
        <v>28553.800000000003</v>
      </c>
      <c r="X22" s="36">
        <f t="shared" si="19"/>
        <v>19833.333333333307</v>
      </c>
      <c r="Y22" s="35">
        <f t="shared" si="19"/>
        <v>336099.47000000003</v>
      </c>
      <c r="Z22" s="36">
        <f t="shared" si="19"/>
        <v>295399.99999999942</v>
      </c>
      <c r="AA22" s="39" t="s">
        <v>11</v>
      </c>
      <c r="AB22" s="40">
        <f>SUM(AB15:AB21)/7</f>
        <v>27.285714285714285</v>
      </c>
      <c r="AC22" s="41" t="s">
        <v>7</v>
      </c>
      <c r="AD22" s="42"/>
      <c r="AF22" s="218"/>
    </row>
    <row r="23" spans="1:32" ht="18.600000000000001" customHeight="1">
      <c r="A23" s="44">
        <f>SUM(A21+1)</f>
        <v>16</v>
      </c>
      <c r="B23" s="15" t="s">
        <v>12</v>
      </c>
      <c r="C23" s="16">
        <v>1485.6</v>
      </c>
      <c r="D23" s="17">
        <v>4000</v>
      </c>
      <c r="E23" s="16">
        <v>7548.5</v>
      </c>
      <c r="F23" s="18">
        <v>12666.666666666601</v>
      </c>
      <c r="G23" s="19">
        <v>798.8</v>
      </c>
      <c r="H23" s="18">
        <v>733.33333333333303</v>
      </c>
      <c r="I23" s="19">
        <v>0</v>
      </c>
      <c r="J23" s="18"/>
      <c r="K23" s="16">
        <v>430</v>
      </c>
      <c r="L23" s="19"/>
      <c r="M23" s="235">
        <f t="shared" ref="M23:M29" si="20">K23+L23</f>
        <v>430</v>
      </c>
      <c r="N23" s="17">
        <v>8000</v>
      </c>
      <c r="O23" s="16">
        <v>641.79999999999995</v>
      </c>
      <c r="P23" s="235">
        <v>4660</v>
      </c>
      <c r="Q23" s="19">
        <f>O23+P23</f>
        <v>5301.8</v>
      </c>
      <c r="R23" s="17">
        <v>4333.3333333333303</v>
      </c>
      <c r="S23" s="16">
        <v>8731.24</v>
      </c>
      <c r="T23" s="17">
        <v>8633.3333333333303</v>
      </c>
      <c r="U23" s="91">
        <f t="shared" ref="U23:U29" si="21">SUM(C23+E23+G23+I23+K23+Q23+S23)</f>
        <v>24295.940000000002</v>
      </c>
      <c r="V23" s="89">
        <f t="shared" ref="V23:V29" si="22">SUM(D23+F23+H23+J23+N23+R23+T23)</f>
        <v>38366.666666666591</v>
      </c>
      <c r="W23" s="16">
        <v>251.5</v>
      </c>
      <c r="X23" s="17">
        <v>2833.3333333333298</v>
      </c>
      <c r="Y23" s="109">
        <f t="shared" ref="Y23:Z29" si="23">SUM(U23+W23)</f>
        <v>24547.440000000002</v>
      </c>
      <c r="Z23" s="110">
        <f t="shared" si="23"/>
        <v>41199.99999999992</v>
      </c>
      <c r="AA23" s="50" t="s">
        <v>62</v>
      </c>
      <c r="AB23" s="51">
        <v>21</v>
      </c>
      <c r="AC23" s="21" t="s">
        <v>7</v>
      </c>
      <c r="AD23" s="22"/>
      <c r="AF23" s="218">
        <f t="shared" si="11"/>
        <v>11156.199999999999</v>
      </c>
    </row>
    <row r="24" spans="1:32" ht="18.600000000000001" customHeight="1">
      <c r="A24" s="47">
        <f t="shared" ref="A24:A29" si="24">SUM(A23+1)</f>
        <v>17</v>
      </c>
      <c r="B24" s="15" t="s">
        <v>13</v>
      </c>
      <c r="C24" s="16">
        <v>1169.0999999999999</v>
      </c>
      <c r="D24" s="17">
        <v>4000</v>
      </c>
      <c r="E24" s="16">
        <v>14673.4</v>
      </c>
      <c r="F24" s="18">
        <v>12666.666666666601</v>
      </c>
      <c r="G24" s="19">
        <v>1030.5</v>
      </c>
      <c r="H24" s="18">
        <v>733.33333333333303</v>
      </c>
      <c r="I24" s="19">
        <v>0</v>
      </c>
      <c r="J24" s="18"/>
      <c r="K24" s="16">
        <v>5946.3</v>
      </c>
      <c r="L24" s="19"/>
      <c r="M24" s="235">
        <f t="shared" si="20"/>
        <v>5946.3</v>
      </c>
      <c r="N24" s="17">
        <v>8000</v>
      </c>
      <c r="O24" s="16">
        <v>781.5</v>
      </c>
      <c r="P24" s="235">
        <v>3864</v>
      </c>
      <c r="Q24" s="19">
        <f t="shared" ref="Q24:Q29" si="25">O24+P24</f>
        <v>4645.5</v>
      </c>
      <c r="R24" s="17">
        <v>4333.3333333333303</v>
      </c>
      <c r="S24" s="16">
        <v>7957.4</v>
      </c>
      <c r="T24" s="17">
        <v>8633.3333333333303</v>
      </c>
      <c r="U24" s="91">
        <f t="shared" si="21"/>
        <v>35422.199999999997</v>
      </c>
      <c r="V24" s="89">
        <f t="shared" si="22"/>
        <v>38366.666666666591</v>
      </c>
      <c r="W24" s="16">
        <v>1827.1</v>
      </c>
      <c r="X24" s="17">
        <v>2833.3333333333298</v>
      </c>
      <c r="Y24" s="109">
        <f t="shared" si="23"/>
        <v>37249.299999999996</v>
      </c>
      <c r="Z24" s="110">
        <f t="shared" si="23"/>
        <v>41199.99999999992</v>
      </c>
      <c r="AA24" s="45" t="s">
        <v>58</v>
      </c>
      <c r="AB24" s="46">
        <v>26</v>
      </c>
      <c r="AC24" s="21" t="s">
        <v>7</v>
      </c>
      <c r="AD24" s="22"/>
      <c r="AF24" s="218">
        <f t="shared" si="11"/>
        <v>25427.899999999998</v>
      </c>
    </row>
    <row r="25" spans="1:32" ht="18.600000000000001" customHeight="1">
      <c r="A25" s="47">
        <f t="shared" si="24"/>
        <v>18</v>
      </c>
      <c r="B25" s="15" t="s">
        <v>14</v>
      </c>
      <c r="C25" s="16">
        <v>1689.1</v>
      </c>
      <c r="D25" s="17">
        <v>4000</v>
      </c>
      <c r="E25" s="16">
        <v>16501.099999999999</v>
      </c>
      <c r="F25" s="18">
        <v>12666.666666666601</v>
      </c>
      <c r="G25" s="19">
        <v>935.2</v>
      </c>
      <c r="H25" s="18">
        <v>733.33333333333303</v>
      </c>
      <c r="I25" s="19">
        <v>0</v>
      </c>
      <c r="J25" s="18"/>
      <c r="K25" s="16">
        <v>1853.5</v>
      </c>
      <c r="L25" s="19"/>
      <c r="M25" s="235">
        <f t="shared" si="20"/>
        <v>1853.5</v>
      </c>
      <c r="N25" s="17">
        <v>8000</v>
      </c>
      <c r="O25" s="16">
        <v>1942.9</v>
      </c>
      <c r="P25" s="235">
        <v>3728</v>
      </c>
      <c r="Q25" s="19">
        <f>O25+P25</f>
        <v>5670.9</v>
      </c>
      <c r="R25" s="17">
        <v>4333.3333333333303</v>
      </c>
      <c r="S25" s="16">
        <v>9791.1200000000008</v>
      </c>
      <c r="T25" s="17">
        <v>8633.3333333333303</v>
      </c>
      <c r="U25" s="91">
        <f t="shared" si="21"/>
        <v>36440.92</v>
      </c>
      <c r="V25" s="89">
        <f t="shared" si="22"/>
        <v>38366.666666666591</v>
      </c>
      <c r="W25" s="16">
        <v>4252.8999999999996</v>
      </c>
      <c r="X25" s="17">
        <v>2833.3333333333298</v>
      </c>
      <c r="Y25" s="109">
        <f t="shared" si="23"/>
        <v>40693.82</v>
      </c>
      <c r="Z25" s="110">
        <f t="shared" si="23"/>
        <v>41199.99999999992</v>
      </c>
      <c r="AA25" s="45" t="s">
        <v>58</v>
      </c>
      <c r="AB25" s="46">
        <v>26</v>
      </c>
      <c r="AC25" s="21" t="s">
        <v>7</v>
      </c>
      <c r="AD25" s="22"/>
      <c r="AF25" s="218">
        <f t="shared" si="11"/>
        <v>27174.699999999997</v>
      </c>
    </row>
    <row r="26" spans="1:32" ht="18.600000000000001" customHeight="1">
      <c r="A26" s="23">
        <f t="shared" si="24"/>
        <v>19</v>
      </c>
      <c r="B26" s="24" t="s">
        <v>15</v>
      </c>
      <c r="C26" s="25">
        <v>712.8</v>
      </c>
      <c r="D26" s="26">
        <v>4000</v>
      </c>
      <c r="E26" s="25">
        <v>16200.1</v>
      </c>
      <c r="F26" s="27">
        <v>12666.666666666601</v>
      </c>
      <c r="G26" s="28">
        <v>1192</v>
      </c>
      <c r="H26" s="27">
        <v>733.33333333333303</v>
      </c>
      <c r="I26" s="28">
        <v>4829</v>
      </c>
      <c r="J26" s="27"/>
      <c r="K26" s="25">
        <v>10409.9</v>
      </c>
      <c r="L26" s="28"/>
      <c r="M26" s="236">
        <f t="shared" si="20"/>
        <v>10409.9</v>
      </c>
      <c r="N26" s="26">
        <v>8000</v>
      </c>
      <c r="O26" s="25">
        <v>290.3</v>
      </c>
      <c r="P26" s="236">
        <v>4568</v>
      </c>
      <c r="Q26" s="28">
        <f>O26+P26</f>
        <v>4858.3</v>
      </c>
      <c r="R26" s="26">
        <v>4333.3333333333303</v>
      </c>
      <c r="S26" s="25">
        <v>12197.77</v>
      </c>
      <c r="T26" s="26">
        <v>8633.3333333333303</v>
      </c>
      <c r="U26" s="182">
        <f t="shared" si="21"/>
        <v>50399.87000000001</v>
      </c>
      <c r="V26" s="90">
        <f t="shared" si="22"/>
        <v>38366.666666666591</v>
      </c>
      <c r="W26" s="25">
        <v>7611.4</v>
      </c>
      <c r="X26" s="26">
        <v>2833.3333333333298</v>
      </c>
      <c r="Y26" s="92">
        <f t="shared" si="23"/>
        <v>58011.270000000011</v>
      </c>
      <c r="Z26" s="231">
        <f t="shared" si="23"/>
        <v>41199.99999999992</v>
      </c>
      <c r="AA26" s="29" t="s">
        <v>58</v>
      </c>
      <c r="AB26" s="30">
        <v>30</v>
      </c>
      <c r="AC26" s="31" t="s">
        <v>7</v>
      </c>
      <c r="AD26" s="32" t="s">
        <v>88</v>
      </c>
      <c r="AF26" s="218">
        <f>SUM(C26+E26+G26+I26+K26+W26+O26)</f>
        <v>41245.500000000007</v>
      </c>
    </row>
    <row r="27" spans="1:32" ht="18.600000000000001" customHeight="1">
      <c r="A27" s="47">
        <f t="shared" si="24"/>
        <v>20</v>
      </c>
      <c r="B27" s="15" t="s">
        <v>6</v>
      </c>
      <c r="C27" s="16">
        <v>1744.3</v>
      </c>
      <c r="D27" s="17">
        <v>4000</v>
      </c>
      <c r="E27" s="16">
        <v>15254.3</v>
      </c>
      <c r="F27" s="18">
        <v>12666.666666666601</v>
      </c>
      <c r="G27" s="19">
        <v>940.7</v>
      </c>
      <c r="H27" s="18">
        <v>733.33333333333303</v>
      </c>
      <c r="I27" s="19">
        <v>4901</v>
      </c>
      <c r="J27" s="18">
        <v>3500</v>
      </c>
      <c r="K27" s="16">
        <v>12281.8</v>
      </c>
      <c r="L27" s="19"/>
      <c r="M27" s="235">
        <f t="shared" si="20"/>
        <v>12281.8</v>
      </c>
      <c r="N27" s="17">
        <v>8000</v>
      </c>
      <c r="O27" s="16">
        <v>213.2</v>
      </c>
      <c r="P27" s="235">
        <v>2766</v>
      </c>
      <c r="Q27" s="19">
        <f>O27+P27</f>
        <v>2979.2</v>
      </c>
      <c r="R27" s="17">
        <v>4333.3333333333303</v>
      </c>
      <c r="S27" s="16">
        <v>13891.2</v>
      </c>
      <c r="T27" s="17">
        <v>8633.3333333333303</v>
      </c>
      <c r="U27" s="91">
        <f t="shared" si="21"/>
        <v>51992.5</v>
      </c>
      <c r="V27" s="89">
        <f t="shared" si="22"/>
        <v>41866.666666666591</v>
      </c>
      <c r="W27" s="16">
        <v>7665.1</v>
      </c>
      <c r="X27" s="17">
        <v>2833.3333333333298</v>
      </c>
      <c r="Y27" s="109">
        <f t="shared" si="23"/>
        <v>59657.599999999999</v>
      </c>
      <c r="Z27" s="110">
        <f t="shared" si="23"/>
        <v>44699.99999999992</v>
      </c>
      <c r="AA27" s="45" t="s">
        <v>144</v>
      </c>
      <c r="AB27" s="46">
        <v>30</v>
      </c>
      <c r="AC27" s="21" t="s">
        <v>7</v>
      </c>
      <c r="AD27" s="22"/>
      <c r="AF27" s="218">
        <f t="shared" si="11"/>
        <v>43000.399999999994</v>
      </c>
    </row>
    <row r="28" spans="1:32" ht="18.600000000000001" customHeight="1">
      <c r="A28" s="23">
        <f t="shared" si="24"/>
        <v>21</v>
      </c>
      <c r="B28" s="24" t="s">
        <v>8</v>
      </c>
      <c r="C28" s="25">
        <v>3184.1</v>
      </c>
      <c r="D28" s="26">
        <v>4000</v>
      </c>
      <c r="E28" s="25">
        <v>17792.7</v>
      </c>
      <c r="F28" s="27">
        <v>12666.666666666601</v>
      </c>
      <c r="G28" s="28">
        <v>1876.6</v>
      </c>
      <c r="H28" s="27">
        <v>733.33333333333303</v>
      </c>
      <c r="I28" s="28">
        <v>4682</v>
      </c>
      <c r="J28" s="27">
        <v>3500</v>
      </c>
      <c r="K28" s="25">
        <v>20354.900000000001</v>
      </c>
      <c r="L28" s="28"/>
      <c r="M28" s="236">
        <f t="shared" si="20"/>
        <v>20354.900000000001</v>
      </c>
      <c r="N28" s="26">
        <v>8000</v>
      </c>
      <c r="O28" s="25">
        <v>37</v>
      </c>
      <c r="P28" s="236">
        <v>1261</v>
      </c>
      <c r="Q28" s="28">
        <f t="shared" si="25"/>
        <v>1298</v>
      </c>
      <c r="R28" s="26">
        <v>4333.3333333333303</v>
      </c>
      <c r="S28" s="25">
        <v>13522</v>
      </c>
      <c r="T28" s="26">
        <v>8633.3333333333303</v>
      </c>
      <c r="U28" s="182">
        <f t="shared" si="21"/>
        <v>62710.3</v>
      </c>
      <c r="V28" s="90">
        <f t="shared" si="22"/>
        <v>41866.666666666591</v>
      </c>
      <c r="W28" s="25">
        <v>7680.8</v>
      </c>
      <c r="X28" s="26">
        <v>2833.3333333333298</v>
      </c>
      <c r="Y28" s="92">
        <f t="shared" si="23"/>
        <v>70391.100000000006</v>
      </c>
      <c r="Z28" s="94">
        <f t="shared" si="23"/>
        <v>44699.99999999992</v>
      </c>
      <c r="AA28" s="29" t="s">
        <v>144</v>
      </c>
      <c r="AB28" s="30">
        <v>30</v>
      </c>
      <c r="AC28" s="31" t="s">
        <v>7</v>
      </c>
      <c r="AD28" s="32"/>
      <c r="AF28" s="218">
        <f t="shared" si="11"/>
        <v>55608.100000000006</v>
      </c>
    </row>
    <row r="29" spans="1:32" ht="18.600000000000001" customHeight="1">
      <c r="A29" s="23">
        <f t="shared" si="24"/>
        <v>22</v>
      </c>
      <c r="B29" s="53" t="s">
        <v>9</v>
      </c>
      <c r="C29" s="25">
        <v>1357.4</v>
      </c>
      <c r="D29" s="26">
        <v>4000</v>
      </c>
      <c r="E29" s="25">
        <v>22417.5</v>
      </c>
      <c r="F29" s="27">
        <v>12666.666666666601</v>
      </c>
      <c r="G29" s="28">
        <v>1063.8</v>
      </c>
      <c r="H29" s="27">
        <v>733.33333333333303</v>
      </c>
      <c r="I29" s="28">
        <v>0</v>
      </c>
      <c r="J29" s="27"/>
      <c r="K29" s="25">
        <v>0</v>
      </c>
      <c r="L29" s="28"/>
      <c r="M29" s="236">
        <f t="shared" si="20"/>
        <v>0</v>
      </c>
      <c r="N29" s="26">
        <v>8000</v>
      </c>
      <c r="O29" s="25">
        <v>0</v>
      </c>
      <c r="P29" s="236">
        <v>0</v>
      </c>
      <c r="Q29" s="28">
        <f t="shared" si="25"/>
        <v>0</v>
      </c>
      <c r="R29" s="26">
        <v>4333.3333333333303</v>
      </c>
      <c r="S29" s="25">
        <v>7186.52</v>
      </c>
      <c r="T29" s="26">
        <v>8633.3333333333303</v>
      </c>
      <c r="U29" s="182">
        <f t="shared" si="21"/>
        <v>32025.22</v>
      </c>
      <c r="V29" s="90">
        <f t="shared" si="22"/>
        <v>38366.666666666591</v>
      </c>
      <c r="W29" s="25">
        <v>12722.1</v>
      </c>
      <c r="X29" s="26">
        <v>2833.3333333333298</v>
      </c>
      <c r="Y29" s="92">
        <f t="shared" si="23"/>
        <v>44747.32</v>
      </c>
      <c r="Z29" s="94">
        <f t="shared" si="23"/>
        <v>41199.99999999992</v>
      </c>
      <c r="AA29" s="29" t="s">
        <v>144</v>
      </c>
      <c r="AB29" s="30">
        <v>30</v>
      </c>
      <c r="AC29" s="31" t="s">
        <v>7</v>
      </c>
      <c r="AD29" s="32"/>
      <c r="AF29" s="218">
        <f t="shared" si="11"/>
        <v>37560.800000000003</v>
      </c>
    </row>
    <row r="30" spans="1:32" ht="18.600000000000001" customHeight="1">
      <c r="A30" s="33" t="s">
        <v>10</v>
      </c>
      <c r="B30" s="34">
        <f>SUM(B22+1)</f>
        <v>25</v>
      </c>
      <c r="C30" s="35">
        <f t="shared" ref="C30:Z30" si="26">SUM(C23:C29)</f>
        <v>11342.4</v>
      </c>
      <c r="D30" s="36">
        <f t="shared" si="26"/>
        <v>28000</v>
      </c>
      <c r="E30" s="35">
        <f t="shared" si="26"/>
        <v>110387.59999999999</v>
      </c>
      <c r="F30" s="37">
        <f t="shared" si="26"/>
        <v>88666.666666666206</v>
      </c>
      <c r="G30" s="38">
        <f t="shared" si="26"/>
        <v>7837.5999999999995</v>
      </c>
      <c r="H30" s="37">
        <f t="shared" si="26"/>
        <v>5133.3333333333312</v>
      </c>
      <c r="I30" s="38">
        <f>SUM(I23:I29)</f>
        <v>14412</v>
      </c>
      <c r="J30" s="37">
        <f>SUM(J23:J29)</f>
        <v>7000</v>
      </c>
      <c r="K30" s="261">
        <f t="shared" si="26"/>
        <v>51276.399999999994</v>
      </c>
      <c r="L30" s="285">
        <f t="shared" si="26"/>
        <v>0</v>
      </c>
      <c r="M30" s="38">
        <f t="shared" si="26"/>
        <v>51276.399999999994</v>
      </c>
      <c r="N30" s="36">
        <f t="shared" si="26"/>
        <v>56000</v>
      </c>
      <c r="O30" s="261">
        <f t="shared" si="26"/>
        <v>3906.7</v>
      </c>
      <c r="P30" s="38">
        <f t="shared" si="26"/>
        <v>20847</v>
      </c>
      <c r="Q30" s="82">
        <f t="shared" si="26"/>
        <v>24753.7</v>
      </c>
      <c r="R30" s="36">
        <f t="shared" si="26"/>
        <v>30333.333333333307</v>
      </c>
      <c r="S30" s="35">
        <f t="shared" si="26"/>
        <v>73277.25</v>
      </c>
      <c r="T30" s="36">
        <f t="shared" si="26"/>
        <v>60433.333333333307</v>
      </c>
      <c r="U30" s="35">
        <f t="shared" si="26"/>
        <v>293286.94999999995</v>
      </c>
      <c r="V30" s="36">
        <f t="shared" si="26"/>
        <v>275566.66666666616</v>
      </c>
      <c r="W30" s="35">
        <f t="shared" si="26"/>
        <v>42010.9</v>
      </c>
      <c r="X30" s="36">
        <f t="shared" si="26"/>
        <v>19833.333333333307</v>
      </c>
      <c r="Y30" s="35">
        <f t="shared" si="26"/>
        <v>335297.85000000003</v>
      </c>
      <c r="Z30" s="36">
        <f t="shared" si="26"/>
        <v>295399.99999999942</v>
      </c>
      <c r="AA30" s="39" t="s">
        <v>11</v>
      </c>
      <c r="AB30" s="40">
        <f>SUM(AB23:AB29)/7</f>
        <v>27.571428571428573</v>
      </c>
      <c r="AC30" s="41" t="s">
        <v>7</v>
      </c>
      <c r="AD30" s="42"/>
      <c r="AF30" s="218"/>
    </row>
    <row r="31" spans="1:32" ht="18.600000000000001" customHeight="1">
      <c r="A31" s="44">
        <f>SUM(A29+1)</f>
        <v>23</v>
      </c>
      <c r="B31" s="15" t="s">
        <v>12</v>
      </c>
      <c r="C31" s="16">
        <v>5787.5</v>
      </c>
      <c r="D31" s="17">
        <v>4000</v>
      </c>
      <c r="E31" s="16">
        <v>5890.5</v>
      </c>
      <c r="F31" s="18">
        <v>12666.666666666601</v>
      </c>
      <c r="G31" s="19">
        <v>785.4</v>
      </c>
      <c r="H31" s="18">
        <v>733.33333333333303</v>
      </c>
      <c r="I31" s="19">
        <v>0</v>
      </c>
      <c r="J31" s="18"/>
      <c r="K31" s="16">
        <v>615</v>
      </c>
      <c r="L31" s="19"/>
      <c r="M31" s="235">
        <f t="shared" ref="M31:M37" si="27">K31+L31</f>
        <v>615</v>
      </c>
      <c r="N31" s="17">
        <v>8000</v>
      </c>
      <c r="O31" s="16">
        <v>720.8</v>
      </c>
      <c r="P31" s="235">
        <v>3726</v>
      </c>
      <c r="Q31" s="19">
        <f>O31+P31</f>
        <v>4446.8</v>
      </c>
      <c r="R31" s="17">
        <v>4333.3333333333303</v>
      </c>
      <c r="S31" s="16">
        <v>8579.6</v>
      </c>
      <c r="T31" s="17">
        <v>8633.3333333333303</v>
      </c>
      <c r="U31" s="91">
        <f>SUM(C31+E31+G31+I31+K31+Q31+S31)</f>
        <v>26104.800000000003</v>
      </c>
      <c r="V31" s="89">
        <f>SUM(D31+F31+H31+J31+N31+R31+T31)</f>
        <v>38366.666666666591</v>
      </c>
      <c r="W31" s="16">
        <v>2002.6</v>
      </c>
      <c r="X31" s="17">
        <v>2833.3333333333298</v>
      </c>
      <c r="Y31" s="109">
        <f t="shared" ref="Y31:Z37" si="28">SUM(U31+W31)</f>
        <v>28107.4</v>
      </c>
      <c r="Z31" s="110">
        <f t="shared" si="28"/>
        <v>41199.99999999992</v>
      </c>
      <c r="AA31" s="45" t="s">
        <v>95</v>
      </c>
      <c r="AB31" s="46">
        <v>27</v>
      </c>
      <c r="AC31" s="21" t="s">
        <v>7</v>
      </c>
      <c r="AD31" s="22"/>
      <c r="AF31" s="218">
        <f t="shared" si="11"/>
        <v>15801.8</v>
      </c>
    </row>
    <row r="32" spans="1:32" ht="18.600000000000001" customHeight="1">
      <c r="A32" s="44">
        <f>SUM(A31+1)</f>
        <v>24</v>
      </c>
      <c r="B32" s="15" t="s">
        <v>13</v>
      </c>
      <c r="C32" s="16">
        <v>1623.3</v>
      </c>
      <c r="D32" s="17">
        <v>4000</v>
      </c>
      <c r="E32" s="16">
        <v>15600.4</v>
      </c>
      <c r="F32" s="18">
        <v>12666.666666666601</v>
      </c>
      <c r="G32" s="19">
        <v>789.6</v>
      </c>
      <c r="H32" s="18">
        <v>733.33333333333303</v>
      </c>
      <c r="I32" s="19">
        <v>2314.5</v>
      </c>
      <c r="J32" s="18"/>
      <c r="K32" s="16">
        <v>2270</v>
      </c>
      <c r="L32" s="19"/>
      <c r="M32" s="235">
        <f t="shared" si="27"/>
        <v>2270</v>
      </c>
      <c r="N32" s="17">
        <v>8000</v>
      </c>
      <c r="O32" s="16">
        <v>109.7</v>
      </c>
      <c r="P32" s="235">
        <v>9885</v>
      </c>
      <c r="Q32" s="19">
        <f t="shared" ref="Q32:Q37" si="29">O32+P32</f>
        <v>9994.7000000000007</v>
      </c>
      <c r="R32" s="17">
        <v>4333.3333333333303</v>
      </c>
      <c r="S32" s="16">
        <v>9733.73</v>
      </c>
      <c r="T32" s="17">
        <v>8633.3333333333303</v>
      </c>
      <c r="U32" s="91">
        <f t="shared" ref="U32:U37" si="30">SUM(C32+E32+G32+I32+K32+Q32+S32)</f>
        <v>42326.229999999996</v>
      </c>
      <c r="V32" s="89">
        <f>SUM(D32+F32+H32+J32+N32+R32+T32)</f>
        <v>38366.666666666591</v>
      </c>
      <c r="W32" s="16">
        <v>4615.8999999999996</v>
      </c>
      <c r="X32" s="17">
        <v>2833.3333333333298</v>
      </c>
      <c r="Y32" s="109">
        <f t="shared" si="28"/>
        <v>46942.13</v>
      </c>
      <c r="Z32" s="110">
        <f t="shared" si="28"/>
        <v>41199.99999999992</v>
      </c>
      <c r="AA32" s="45" t="s">
        <v>58</v>
      </c>
      <c r="AB32" s="46">
        <v>30</v>
      </c>
      <c r="AC32" s="21" t="s">
        <v>7</v>
      </c>
      <c r="AD32" s="22"/>
      <c r="AF32" s="218">
        <f t="shared" si="11"/>
        <v>27323.399999999998</v>
      </c>
    </row>
    <row r="33" spans="1:32" ht="18.600000000000001" customHeight="1">
      <c r="A33" s="44">
        <f>SUM(A32+1)</f>
        <v>25</v>
      </c>
      <c r="B33" s="15" t="s">
        <v>14</v>
      </c>
      <c r="C33" s="16">
        <v>1631.3</v>
      </c>
      <c r="D33" s="17">
        <v>4000</v>
      </c>
      <c r="E33" s="16">
        <v>16741.2</v>
      </c>
      <c r="F33" s="18">
        <v>12666.666666666601</v>
      </c>
      <c r="G33" s="19">
        <v>884.5</v>
      </c>
      <c r="H33" s="18">
        <v>733.33333333333303</v>
      </c>
      <c r="I33" s="19">
        <v>0</v>
      </c>
      <c r="J33" s="18"/>
      <c r="K33" s="16">
        <v>-1211.5</v>
      </c>
      <c r="L33" s="19"/>
      <c r="M33" s="235">
        <f t="shared" si="27"/>
        <v>-1211.5</v>
      </c>
      <c r="N33" s="17">
        <v>8000</v>
      </c>
      <c r="O33" s="16">
        <v>3862.9</v>
      </c>
      <c r="P33" s="235">
        <v>2669</v>
      </c>
      <c r="Q33" s="19">
        <f t="shared" si="29"/>
        <v>6531.9</v>
      </c>
      <c r="R33" s="17">
        <v>4333.3333333333303</v>
      </c>
      <c r="S33" s="16">
        <v>10479.58</v>
      </c>
      <c r="T33" s="17">
        <v>8633.3333333333303</v>
      </c>
      <c r="U33" s="91">
        <f t="shared" si="30"/>
        <v>35056.980000000003</v>
      </c>
      <c r="V33" s="89">
        <f>SUM(D33+F33+H33+J33+N33+R33+T33)</f>
        <v>38366.666666666591</v>
      </c>
      <c r="W33" s="16">
        <v>6300.19</v>
      </c>
      <c r="X33" s="17">
        <v>2833.3333333333298</v>
      </c>
      <c r="Y33" s="109">
        <f t="shared" si="28"/>
        <v>41357.170000000006</v>
      </c>
      <c r="Z33" s="110">
        <f t="shared" si="28"/>
        <v>41199.99999999992</v>
      </c>
      <c r="AA33" s="45" t="s">
        <v>58</v>
      </c>
      <c r="AB33" s="46">
        <v>33</v>
      </c>
      <c r="AC33" s="21" t="s">
        <v>7</v>
      </c>
      <c r="AD33" s="22"/>
      <c r="AF33" s="218">
        <f t="shared" si="11"/>
        <v>28208.59</v>
      </c>
    </row>
    <row r="34" spans="1:32" ht="18.600000000000001" customHeight="1">
      <c r="A34" s="44">
        <f>SUM(A33+1)</f>
        <v>26</v>
      </c>
      <c r="B34" s="233" t="s">
        <v>15</v>
      </c>
      <c r="C34" s="16">
        <v>5192.5</v>
      </c>
      <c r="D34" s="17">
        <v>4000</v>
      </c>
      <c r="E34" s="16">
        <v>7228.9</v>
      </c>
      <c r="F34" s="18">
        <v>12666.666666666601</v>
      </c>
      <c r="G34" s="80">
        <v>711.7</v>
      </c>
      <c r="H34" s="18">
        <v>733.33333333333303</v>
      </c>
      <c r="I34" s="80">
        <v>0</v>
      </c>
      <c r="J34" s="18"/>
      <c r="K34" s="16">
        <v>5955.5</v>
      </c>
      <c r="L34" s="19"/>
      <c r="M34" s="235">
        <f t="shared" si="27"/>
        <v>5955.5</v>
      </c>
      <c r="N34" s="17">
        <v>8000</v>
      </c>
      <c r="O34" s="16">
        <v>1217.5</v>
      </c>
      <c r="P34" s="235">
        <v>4979</v>
      </c>
      <c r="Q34" s="19">
        <f t="shared" si="29"/>
        <v>6196.5</v>
      </c>
      <c r="R34" s="17">
        <v>4333.3333333333303</v>
      </c>
      <c r="S34" s="16">
        <v>10742.82</v>
      </c>
      <c r="T34" s="17">
        <v>8633.3333333333303</v>
      </c>
      <c r="U34" s="91">
        <f t="shared" si="30"/>
        <v>36027.919999999998</v>
      </c>
      <c r="V34" s="89">
        <f>SUM(D34+F34+H34+J34+N34+R34+T34)</f>
        <v>38366.666666666591</v>
      </c>
      <c r="W34" s="16">
        <v>152.1</v>
      </c>
      <c r="X34" s="17">
        <v>2833.3333333333298</v>
      </c>
      <c r="Y34" s="109">
        <f t="shared" si="28"/>
        <v>36180.019999999997</v>
      </c>
      <c r="Z34" s="110">
        <f t="shared" si="28"/>
        <v>41199.99999999992</v>
      </c>
      <c r="AA34" s="45" t="s">
        <v>142</v>
      </c>
      <c r="AB34" s="46">
        <v>30</v>
      </c>
      <c r="AC34" s="21" t="s">
        <v>7</v>
      </c>
      <c r="AD34" s="22"/>
      <c r="AF34" s="218">
        <f t="shared" si="11"/>
        <v>20458.199999999997</v>
      </c>
    </row>
    <row r="35" spans="1:32" ht="18.600000000000001" customHeight="1">
      <c r="A35" s="44">
        <f t="shared" ref="A35:A37" si="31">SUM(A34+1)</f>
        <v>27</v>
      </c>
      <c r="B35" s="233" t="s">
        <v>84</v>
      </c>
      <c r="C35" s="16">
        <v>1865.8</v>
      </c>
      <c r="D35" s="17">
        <v>4000</v>
      </c>
      <c r="E35" s="16">
        <v>18176</v>
      </c>
      <c r="F35" s="18">
        <v>12666.666666666601</v>
      </c>
      <c r="G35" s="80">
        <v>1721.8</v>
      </c>
      <c r="H35" s="18">
        <v>733.33333333333303</v>
      </c>
      <c r="I35" s="80">
        <v>0</v>
      </c>
      <c r="J35" s="18">
        <v>3500</v>
      </c>
      <c r="K35" s="16">
        <v>18338.3</v>
      </c>
      <c r="L35" s="19"/>
      <c r="M35" s="235">
        <f t="shared" si="27"/>
        <v>18338.3</v>
      </c>
      <c r="N35" s="17">
        <v>8000</v>
      </c>
      <c r="O35" s="16">
        <v>220</v>
      </c>
      <c r="P35" s="235">
        <v>1784</v>
      </c>
      <c r="Q35" s="19">
        <f t="shared" si="29"/>
        <v>2004</v>
      </c>
      <c r="R35" s="17">
        <v>4333.3333333333303</v>
      </c>
      <c r="S35" s="16">
        <v>9984.27</v>
      </c>
      <c r="T35" s="17">
        <v>8633.3333333333303</v>
      </c>
      <c r="U35" s="91">
        <f t="shared" ref="U35:U36" si="32">SUM(C35+E35+G35+I35+K35+Q35+S35)</f>
        <v>52090.17</v>
      </c>
      <c r="V35" s="89">
        <f t="shared" ref="V35:V36" si="33">SUM(D35+F35+H35+J35+N35+R35+T35)</f>
        <v>41866.666666666591</v>
      </c>
      <c r="W35" s="16">
        <v>3476.3</v>
      </c>
      <c r="X35" s="17">
        <v>2833.3333333333298</v>
      </c>
      <c r="Y35" s="109">
        <f t="shared" ref="Y35:Y36" si="34">SUM(U35+W35)</f>
        <v>55566.47</v>
      </c>
      <c r="Z35" s="110">
        <f t="shared" ref="Z35:Z36" si="35">SUM(V35+X35)</f>
        <v>44699.99999999992</v>
      </c>
      <c r="AA35" s="45" t="s">
        <v>58</v>
      </c>
      <c r="AB35" s="46">
        <v>32</v>
      </c>
      <c r="AC35" s="21" t="s">
        <v>7</v>
      </c>
      <c r="AD35" s="22"/>
      <c r="AF35" s="218">
        <f t="shared" si="11"/>
        <v>43798.2</v>
      </c>
    </row>
    <row r="36" spans="1:32" ht="18.600000000000001" customHeight="1">
      <c r="A36" s="23">
        <f t="shared" si="31"/>
        <v>28</v>
      </c>
      <c r="B36" s="441" t="s">
        <v>86</v>
      </c>
      <c r="C36" s="25">
        <v>1775.2</v>
      </c>
      <c r="D36" s="26">
        <v>4000</v>
      </c>
      <c r="E36" s="25">
        <v>20458</v>
      </c>
      <c r="F36" s="27">
        <v>12666.666666666601</v>
      </c>
      <c r="G36" s="81">
        <v>1416.7</v>
      </c>
      <c r="H36" s="27">
        <v>733.33333333333303</v>
      </c>
      <c r="I36" s="81">
        <v>6636</v>
      </c>
      <c r="J36" s="27">
        <v>3500</v>
      </c>
      <c r="K36" s="25">
        <v>24050.799999999999</v>
      </c>
      <c r="L36" s="28"/>
      <c r="M36" s="236">
        <f t="shared" si="27"/>
        <v>24050.799999999999</v>
      </c>
      <c r="N36" s="26">
        <v>8000</v>
      </c>
      <c r="O36" s="25">
        <v>0</v>
      </c>
      <c r="P36" s="236">
        <v>0</v>
      </c>
      <c r="Q36" s="28">
        <f t="shared" si="29"/>
        <v>0</v>
      </c>
      <c r="R36" s="26">
        <v>4333.3333333333303</v>
      </c>
      <c r="S36" s="25">
        <v>12846.12</v>
      </c>
      <c r="T36" s="26">
        <v>8633.3333333333303</v>
      </c>
      <c r="U36" s="182">
        <f t="shared" si="32"/>
        <v>67182.819999999992</v>
      </c>
      <c r="V36" s="90">
        <f t="shared" si="33"/>
        <v>41866.666666666591</v>
      </c>
      <c r="W36" s="25">
        <v>8439.7999999999993</v>
      </c>
      <c r="X36" s="26">
        <v>2833.3333333333298</v>
      </c>
      <c r="Y36" s="92">
        <f t="shared" si="34"/>
        <v>75622.62</v>
      </c>
      <c r="Z36" s="231">
        <f t="shared" si="35"/>
        <v>44699.99999999992</v>
      </c>
      <c r="AA36" s="29" t="s">
        <v>58</v>
      </c>
      <c r="AB36" s="30">
        <v>34</v>
      </c>
      <c r="AC36" s="31" t="s">
        <v>7</v>
      </c>
      <c r="AD36" s="32"/>
      <c r="AF36" s="218">
        <f>SUM(C36+E36+G36+I36+K36+W36+O36)</f>
        <v>62776.5</v>
      </c>
    </row>
    <row r="37" spans="1:32" ht="18.600000000000001" customHeight="1">
      <c r="A37" s="23">
        <f t="shared" si="31"/>
        <v>29</v>
      </c>
      <c r="B37" s="441" t="s">
        <v>87</v>
      </c>
      <c r="C37" s="25">
        <v>1843.6</v>
      </c>
      <c r="D37" s="26">
        <v>4000</v>
      </c>
      <c r="E37" s="25">
        <v>22042.1</v>
      </c>
      <c r="F37" s="27">
        <v>12666.666666666601</v>
      </c>
      <c r="G37" s="81">
        <v>1275.5</v>
      </c>
      <c r="H37" s="27">
        <v>733.33333333333303</v>
      </c>
      <c r="I37" s="81">
        <v>600</v>
      </c>
      <c r="J37" s="27"/>
      <c r="K37" s="25">
        <v>6557.6</v>
      </c>
      <c r="L37" s="28"/>
      <c r="M37" s="236">
        <f t="shared" si="27"/>
        <v>6557.6</v>
      </c>
      <c r="N37" s="26">
        <v>8000</v>
      </c>
      <c r="O37" s="25">
        <v>0</v>
      </c>
      <c r="P37" s="236">
        <v>0</v>
      </c>
      <c r="Q37" s="28">
        <f t="shared" si="29"/>
        <v>0</v>
      </c>
      <c r="R37" s="26">
        <v>4333.3333333333303</v>
      </c>
      <c r="S37" s="25">
        <v>7351.18</v>
      </c>
      <c r="T37" s="26">
        <v>8633.3333333333303</v>
      </c>
      <c r="U37" s="182">
        <f t="shared" si="30"/>
        <v>39669.979999999996</v>
      </c>
      <c r="V37" s="90">
        <f>SUM(D37+F37+H37+J37+N37+R37+T37)</f>
        <v>38366.666666666591</v>
      </c>
      <c r="W37" s="25">
        <v>15671.2</v>
      </c>
      <c r="X37" s="26">
        <v>2833.3333333333298</v>
      </c>
      <c r="Y37" s="92">
        <f t="shared" si="28"/>
        <v>55341.179999999993</v>
      </c>
      <c r="Z37" s="231">
        <f t="shared" si="28"/>
        <v>41199.99999999992</v>
      </c>
      <c r="AA37" s="29" t="s">
        <v>58</v>
      </c>
      <c r="AB37" s="30">
        <v>30</v>
      </c>
      <c r="AC37" s="31" t="s">
        <v>7</v>
      </c>
      <c r="AD37" s="32"/>
      <c r="AF37" s="218">
        <f t="shared" si="11"/>
        <v>47990</v>
      </c>
    </row>
    <row r="38" spans="1:32" ht="20.100000000000001" customHeight="1">
      <c r="A38" s="33" t="s">
        <v>10</v>
      </c>
      <c r="B38" s="34">
        <f>SUM(B30+1)</f>
        <v>26</v>
      </c>
      <c r="C38" s="35">
        <f>SUM(C31:C37)</f>
        <v>19719.199999999997</v>
      </c>
      <c r="D38" s="36">
        <f>SUM(D31:D37)</f>
        <v>28000</v>
      </c>
      <c r="E38" s="35">
        <f t="shared" ref="E38:Z38" si="36">SUM(E31:E37)</f>
        <v>106137.1</v>
      </c>
      <c r="F38" s="36">
        <f t="shared" si="36"/>
        <v>88666.666666666206</v>
      </c>
      <c r="G38" s="35">
        <f t="shared" si="36"/>
        <v>7585.2</v>
      </c>
      <c r="H38" s="36">
        <f t="shared" si="36"/>
        <v>5133.3333333333312</v>
      </c>
      <c r="I38" s="35">
        <f t="shared" si="36"/>
        <v>9550.5</v>
      </c>
      <c r="J38" s="36">
        <f t="shared" si="36"/>
        <v>7000</v>
      </c>
      <c r="K38" s="35">
        <f>SUM(K31:K37)</f>
        <v>56575.7</v>
      </c>
      <c r="L38" s="38">
        <f t="shared" si="36"/>
        <v>0</v>
      </c>
      <c r="M38" s="82">
        <f t="shared" si="36"/>
        <v>56575.7</v>
      </c>
      <c r="N38" s="36">
        <f t="shared" si="36"/>
        <v>56000</v>
      </c>
      <c r="O38" s="261">
        <f>SUM(O31:O37)</f>
        <v>6130.9</v>
      </c>
      <c r="P38" s="38">
        <f>SUM(P31:P37)</f>
        <v>23043</v>
      </c>
      <c r="Q38" s="82">
        <f t="shared" si="36"/>
        <v>29173.9</v>
      </c>
      <c r="R38" s="36">
        <f t="shared" si="36"/>
        <v>30333.333333333307</v>
      </c>
      <c r="S38" s="35">
        <f>SUM(S31:S37)</f>
        <v>69717.3</v>
      </c>
      <c r="T38" s="36">
        <f t="shared" si="36"/>
        <v>60433.333333333307</v>
      </c>
      <c r="U38" s="35">
        <f t="shared" si="36"/>
        <v>298458.89999999997</v>
      </c>
      <c r="V38" s="36">
        <f t="shared" si="36"/>
        <v>275566.66666666616</v>
      </c>
      <c r="W38" s="35">
        <f t="shared" si="36"/>
        <v>40658.089999999997</v>
      </c>
      <c r="X38" s="36">
        <f t="shared" si="36"/>
        <v>19833.333333333307</v>
      </c>
      <c r="Y38" s="35">
        <f t="shared" si="36"/>
        <v>339116.99</v>
      </c>
      <c r="Z38" s="36">
        <f t="shared" si="36"/>
        <v>295399.99999999942</v>
      </c>
      <c r="AA38" s="39" t="s">
        <v>11</v>
      </c>
      <c r="AB38" s="40">
        <f>SUM(AB31:AB37)/5</f>
        <v>43.2</v>
      </c>
      <c r="AC38" s="41" t="s">
        <v>7</v>
      </c>
      <c r="AD38" s="42"/>
      <c r="AF38" s="218"/>
    </row>
    <row r="39" spans="1:32" ht="18.600000000000001" customHeight="1">
      <c r="A39" s="23">
        <f>A37+1</f>
        <v>30</v>
      </c>
      <c r="B39" s="441" t="s">
        <v>87</v>
      </c>
      <c r="C39" s="25">
        <v>3149.8</v>
      </c>
      <c r="D39" s="26">
        <v>4000</v>
      </c>
      <c r="E39" s="25">
        <v>13601</v>
      </c>
      <c r="F39" s="27">
        <v>12666.666666666601</v>
      </c>
      <c r="G39" s="81">
        <v>1315.7</v>
      </c>
      <c r="H39" s="27">
        <v>733.33333333333303</v>
      </c>
      <c r="I39" s="81">
        <v>0</v>
      </c>
      <c r="J39" s="27"/>
      <c r="K39" s="502">
        <v>0</v>
      </c>
      <c r="L39" s="503"/>
      <c r="M39" s="236">
        <f t="shared" ref="M39" si="37">K39+L39</f>
        <v>0</v>
      </c>
      <c r="N39" s="26">
        <v>8000</v>
      </c>
      <c r="O39" s="25">
        <v>0</v>
      </c>
      <c r="P39" s="504">
        <v>634</v>
      </c>
      <c r="Q39" s="28">
        <f t="shared" ref="Q39" si="38">O39+P39</f>
        <v>634</v>
      </c>
      <c r="R39" s="26">
        <v>4333.3333333333303</v>
      </c>
      <c r="S39" s="25">
        <v>7751.14</v>
      </c>
      <c r="T39" s="26">
        <v>8633.3333333333303</v>
      </c>
      <c r="U39" s="182">
        <f t="shared" ref="U39" si="39">SUM(C39+E39+G39+I39+K39+Q39+S39)</f>
        <v>26451.64</v>
      </c>
      <c r="V39" s="90">
        <f>SUM(D39+F39+H39+J39+N39+R39+T39)</f>
        <v>38366.666666666591</v>
      </c>
      <c r="W39" s="25">
        <v>4088.2</v>
      </c>
      <c r="X39" s="26">
        <v>2833.3333333333298</v>
      </c>
      <c r="Y39" s="92">
        <f t="shared" ref="Y39" si="40">SUM(U39+W39)</f>
        <v>30539.84</v>
      </c>
      <c r="Z39" s="231">
        <f t="shared" ref="Z39" si="41">SUM(V39+X39)</f>
        <v>41199.99999999992</v>
      </c>
      <c r="AA39" s="29" t="s">
        <v>58</v>
      </c>
      <c r="AB39" s="30">
        <v>33</v>
      </c>
      <c r="AC39" s="31" t="s">
        <v>7</v>
      </c>
      <c r="AD39" s="32"/>
      <c r="AF39" s="218">
        <f t="shared" si="11"/>
        <v>22154.7</v>
      </c>
    </row>
    <row r="40" spans="1:32" ht="20.100000000000001" customHeight="1" thickBot="1">
      <c r="A40" s="33" t="s">
        <v>10</v>
      </c>
      <c r="B40" s="34">
        <f>SUM(B38+1)</f>
        <v>27</v>
      </c>
      <c r="C40" s="35">
        <f>SUM(C39)</f>
        <v>3149.8</v>
      </c>
      <c r="D40" s="36">
        <f t="shared" ref="D40:Z40" si="42">SUM(D39)</f>
        <v>4000</v>
      </c>
      <c r="E40" s="35">
        <f t="shared" si="42"/>
        <v>13601</v>
      </c>
      <c r="F40" s="36">
        <f t="shared" si="42"/>
        <v>12666.666666666601</v>
      </c>
      <c r="G40" s="35">
        <f t="shared" si="42"/>
        <v>1315.7</v>
      </c>
      <c r="H40" s="36">
        <f t="shared" si="42"/>
        <v>733.33333333333303</v>
      </c>
      <c r="I40" s="35">
        <f t="shared" si="42"/>
        <v>0</v>
      </c>
      <c r="J40" s="36">
        <f t="shared" si="42"/>
        <v>0</v>
      </c>
      <c r="K40" s="68">
        <f t="shared" si="42"/>
        <v>0</v>
      </c>
      <c r="L40" s="301">
        <f t="shared" si="42"/>
        <v>0</v>
      </c>
      <c r="M40" s="82">
        <f t="shared" si="42"/>
        <v>0</v>
      </c>
      <c r="N40" s="36">
        <f t="shared" si="42"/>
        <v>8000</v>
      </c>
      <c r="O40" s="261">
        <f t="shared" si="42"/>
        <v>0</v>
      </c>
      <c r="P40" s="301">
        <f t="shared" si="42"/>
        <v>634</v>
      </c>
      <c r="Q40" s="82">
        <f t="shared" si="42"/>
        <v>634</v>
      </c>
      <c r="R40" s="36">
        <f t="shared" si="42"/>
        <v>4333.3333333333303</v>
      </c>
      <c r="S40" s="35">
        <f t="shared" si="42"/>
        <v>7751.14</v>
      </c>
      <c r="T40" s="36">
        <f t="shared" si="42"/>
        <v>8633.3333333333303</v>
      </c>
      <c r="U40" s="35">
        <f t="shared" si="42"/>
        <v>26451.64</v>
      </c>
      <c r="V40" s="36">
        <f t="shared" si="42"/>
        <v>38366.666666666591</v>
      </c>
      <c r="W40" s="35">
        <f>SUM(W39)</f>
        <v>4088.2</v>
      </c>
      <c r="X40" s="36">
        <f t="shared" si="42"/>
        <v>2833.3333333333298</v>
      </c>
      <c r="Y40" s="35">
        <f t="shared" si="42"/>
        <v>30539.84</v>
      </c>
      <c r="Z40" s="36">
        <f t="shared" si="42"/>
        <v>41199.99999999992</v>
      </c>
      <c r="AA40" s="39" t="s">
        <v>11</v>
      </c>
      <c r="AB40" s="40">
        <f>SUM(AB33:AB39)/5</f>
        <v>47.04</v>
      </c>
      <c r="AC40" s="41" t="s">
        <v>7</v>
      </c>
      <c r="AD40" s="42"/>
      <c r="AF40" s="218"/>
    </row>
    <row r="41" spans="1:32" ht="19.149999999999999" customHeight="1">
      <c r="A41" s="174" t="s">
        <v>16</v>
      </c>
      <c r="B41" s="127"/>
      <c r="C41" s="115">
        <f>SUM(C6+C14+C22+C30+C38+C40)</f>
        <v>141701.59999999998</v>
      </c>
      <c r="D41" s="116">
        <f t="shared" ref="D41:Z41" si="43">SUM(D6+D14+D22+D30+D38+D40)</f>
        <v>120000</v>
      </c>
      <c r="E41" s="116">
        <f t="shared" si="43"/>
        <v>374050.25</v>
      </c>
      <c r="F41" s="116">
        <f t="shared" si="43"/>
        <v>379999.99999999808</v>
      </c>
      <c r="G41" s="115">
        <f t="shared" si="43"/>
        <v>28666.5</v>
      </c>
      <c r="H41" s="116">
        <f t="shared" si="43"/>
        <v>21999.999999999993</v>
      </c>
      <c r="I41" s="115">
        <f t="shared" si="43"/>
        <v>34679.5</v>
      </c>
      <c r="J41" s="299">
        <f t="shared" si="43"/>
        <v>28000</v>
      </c>
      <c r="K41" s="115">
        <f t="shared" si="43"/>
        <v>220871.5</v>
      </c>
      <c r="L41" s="241">
        <f t="shared" si="43"/>
        <v>0</v>
      </c>
      <c r="M41" s="116">
        <f t="shared" si="43"/>
        <v>220871.5</v>
      </c>
      <c r="N41" s="116">
        <f t="shared" si="43"/>
        <v>240000</v>
      </c>
      <c r="O41" s="330">
        <f t="shared" si="43"/>
        <v>22890.9</v>
      </c>
      <c r="P41" s="241">
        <f t="shared" si="43"/>
        <v>91919.4</v>
      </c>
      <c r="Q41" s="241">
        <f t="shared" si="43"/>
        <v>114810.29999999999</v>
      </c>
      <c r="R41" s="299">
        <f t="shared" si="43"/>
        <v>129999.9999999999</v>
      </c>
      <c r="S41" s="115">
        <f>SUM(S6+S14+S22+S30+S38+S40)</f>
        <v>286285.48000000004</v>
      </c>
      <c r="T41" s="116">
        <f t="shared" si="43"/>
        <v>258999.99999999991</v>
      </c>
      <c r="U41" s="115">
        <f t="shared" si="43"/>
        <v>1201065.1299999997</v>
      </c>
      <c r="V41" s="116">
        <f t="shared" si="43"/>
        <v>1178999.9999999977</v>
      </c>
      <c r="W41" s="115">
        <f t="shared" si="43"/>
        <v>118335.19</v>
      </c>
      <c r="X41" s="116">
        <f t="shared" si="43"/>
        <v>84999.999999999884</v>
      </c>
      <c r="Y41" s="115">
        <f t="shared" si="43"/>
        <v>1319400.32</v>
      </c>
      <c r="Z41" s="116">
        <f t="shared" si="43"/>
        <v>1263999.9999999977</v>
      </c>
      <c r="AA41" s="126" t="s">
        <v>16</v>
      </c>
      <c r="AB41" s="101"/>
      <c r="AC41" s="102"/>
      <c r="AD41" s="103"/>
      <c r="AF41" s="218">
        <f>SUM(AF5:AF40)</f>
        <v>941195.44</v>
      </c>
    </row>
    <row r="42" spans="1:32" ht="19.5" customHeight="1" thickBot="1">
      <c r="A42" s="176" t="s">
        <v>28</v>
      </c>
      <c r="B42" s="177"/>
      <c r="C42" s="65">
        <f t="shared" ref="C42:Z42" si="44">C41/30</f>
        <v>4723.3866666666663</v>
      </c>
      <c r="D42" s="66">
        <f t="shared" si="44"/>
        <v>4000</v>
      </c>
      <c r="E42" s="65">
        <f t="shared" si="44"/>
        <v>12468.341666666667</v>
      </c>
      <c r="F42" s="66">
        <f t="shared" si="44"/>
        <v>12666.666666666602</v>
      </c>
      <c r="G42" s="65">
        <f t="shared" si="44"/>
        <v>955.55</v>
      </c>
      <c r="H42" s="66">
        <f t="shared" si="44"/>
        <v>733.33333333333314</v>
      </c>
      <c r="I42" s="65">
        <f>I41/30</f>
        <v>1155.9833333333333</v>
      </c>
      <c r="J42" s="66">
        <f>J41/30</f>
        <v>933.33333333333337</v>
      </c>
      <c r="K42" s="65">
        <f t="shared" si="44"/>
        <v>7362.3833333333332</v>
      </c>
      <c r="L42" s="242">
        <f t="shared" si="44"/>
        <v>0</v>
      </c>
      <c r="M42" s="237">
        <f t="shared" si="44"/>
        <v>7362.3833333333332</v>
      </c>
      <c r="N42" s="66">
        <f t="shared" si="44"/>
        <v>8000</v>
      </c>
      <c r="O42" s="65">
        <f t="shared" si="44"/>
        <v>763.03000000000009</v>
      </c>
      <c r="P42" s="237">
        <f t="shared" si="44"/>
        <v>3063.98</v>
      </c>
      <c r="Q42" s="242">
        <f t="shared" si="44"/>
        <v>3827.0099999999998</v>
      </c>
      <c r="R42" s="66">
        <f t="shared" si="44"/>
        <v>4333.3333333333303</v>
      </c>
      <c r="S42" s="65">
        <f t="shared" si="44"/>
        <v>9542.8493333333354</v>
      </c>
      <c r="T42" s="66">
        <f t="shared" si="44"/>
        <v>8633.3333333333303</v>
      </c>
      <c r="U42" s="65">
        <f t="shared" si="44"/>
        <v>40035.504333333323</v>
      </c>
      <c r="V42" s="66">
        <f t="shared" si="44"/>
        <v>39299.99999999992</v>
      </c>
      <c r="W42" s="65">
        <f t="shared" si="44"/>
        <v>3944.5063333333333</v>
      </c>
      <c r="X42" s="66">
        <f t="shared" si="44"/>
        <v>2833.3333333333294</v>
      </c>
      <c r="Y42" s="65">
        <f t="shared" si="44"/>
        <v>43980.010666666669</v>
      </c>
      <c r="Z42" s="66">
        <f t="shared" si="44"/>
        <v>42133.333333333256</v>
      </c>
      <c r="AA42" s="69" t="s">
        <v>17</v>
      </c>
      <c r="AB42" s="98"/>
      <c r="AC42" s="99"/>
      <c r="AD42" s="100"/>
    </row>
    <row r="43" spans="1:32" ht="20.100000000000001" customHeight="1">
      <c r="A43" s="72" t="s">
        <v>18</v>
      </c>
      <c r="B43" s="73"/>
      <c r="C43" s="74">
        <f>SUM(C41-D41)</f>
        <v>21701.599999999977</v>
      </c>
      <c r="D43" s="75"/>
      <c r="E43" s="74">
        <f>SUM(E41-F41)</f>
        <v>-5949.7499999980791</v>
      </c>
      <c r="F43" s="75"/>
      <c r="G43" s="74">
        <f>SUM(G41-H41)</f>
        <v>6666.5000000000073</v>
      </c>
      <c r="H43" s="75"/>
      <c r="I43" s="74">
        <f>SUM(I41-J41)</f>
        <v>6679.5</v>
      </c>
      <c r="J43" s="75"/>
      <c r="K43" s="74"/>
      <c r="L43" s="243"/>
      <c r="M43" s="238">
        <f>SUM(M41-N41)</f>
        <v>-19128.5</v>
      </c>
      <c r="N43" s="75"/>
      <c r="O43" s="74"/>
      <c r="P43" s="238"/>
      <c r="Q43" s="243">
        <f>SUM(Q41-R41)</f>
        <v>-15189.69999999991</v>
      </c>
      <c r="R43" s="75"/>
      <c r="S43" s="74">
        <f>SUM(S41-T41)</f>
        <v>27285.480000000127</v>
      </c>
      <c r="T43" s="75"/>
      <c r="U43" s="96">
        <f>SUM(U41-V41)</f>
        <v>22065.130000001984</v>
      </c>
      <c r="V43" s="75"/>
      <c r="W43" s="74">
        <f>SUM(W41-X41)</f>
        <v>33335.190000000119</v>
      </c>
      <c r="X43" s="75"/>
      <c r="Y43" s="111">
        <f>SUM(Y41-Z41)</f>
        <v>55400.320000002393</v>
      </c>
      <c r="Z43" s="112"/>
      <c r="AC43" s="2"/>
      <c r="AD43" s="2"/>
    </row>
    <row r="44" spans="1:32" ht="20.100000000000001" customHeight="1" thickBot="1">
      <c r="A44" s="76" t="s">
        <v>19</v>
      </c>
      <c r="B44" s="77"/>
      <c r="C44" s="95">
        <f>SUM(100/D41*C41)</f>
        <v>118.08466666666665</v>
      </c>
      <c r="D44" s="78"/>
      <c r="E44" s="95">
        <f>SUM(100/F41*E41)</f>
        <v>98.434276315789973</v>
      </c>
      <c r="F44" s="78"/>
      <c r="G44" s="95">
        <f>SUM(100/H41*G41)</f>
        <v>130.30227272727276</v>
      </c>
      <c r="H44" s="78"/>
      <c r="I44" s="95">
        <f>SUM(100/J41*I41)</f>
        <v>123.85535714285714</v>
      </c>
      <c r="J44" s="78"/>
      <c r="K44" s="95"/>
      <c r="L44" s="244"/>
      <c r="M44" s="239">
        <f>SUM(100/N41*M41)</f>
        <v>92.029791666666668</v>
      </c>
      <c r="N44" s="78"/>
      <c r="O44" s="95"/>
      <c r="P44" s="239"/>
      <c r="Q44" s="244">
        <f>SUM(100/R41*Q41)</f>
        <v>88.315615384615455</v>
      </c>
      <c r="R44" s="78"/>
      <c r="S44" s="95">
        <f>SUM(100/T41*S41)</f>
        <v>110.53493436293441</v>
      </c>
      <c r="T44" s="78"/>
      <c r="U44" s="97">
        <f>SUM(100/V41*U41)</f>
        <v>101.87151229855826</v>
      </c>
      <c r="V44" s="78"/>
      <c r="W44" s="95">
        <f>SUM(100/X41*W41)</f>
        <v>139.21787058823548</v>
      </c>
      <c r="X44" s="78"/>
      <c r="Y44" s="113">
        <f>SUM(100/Z41*Y41)</f>
        <v>104.38293670886097</v>
      </c>
      <c r="Z44" s="114"/>
      <c r="AC44" s="2"/>
      <c r="AD44" s="2"/>
    </row>
    <row r="45" spans="1:32">
      <c r="C45" s="218"/>
    </row>
    <row r="46" spans="1:32">
      <c r="C46" s="227"/>
      <c r="D46" s="227"/>
      <c r="E46" s="227"/>
      <c r="F46" s="227"/>
      <c r="G46" s="354"/>
      <c r="H46" s="354"/>
      <c r="I46" s="354"/>
      <c r="J46" s="354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</row>
    <row r="49" spans="9:23">
      <c r="I49" s="337"/>
      <c r="O49" s="337"/>
      <c r="S49" s="337"/>
      <c r="W49" s="337"/>
    </row>
    <row r="50" spans="9:23">
      <c r="I50" s="339"/>
      <c r="O50" s="338"/>
      <c r="S50" s="338"/>
      <c r="W50" s="337"/>
    </row>
  </sheetData>
  <customSheetViews>
    <customSheetView guid="{D93DCAB6-BAC1-4891-99B7-09940B6A5EB9}" scale="85" showPageBreaks="1" fitToPage="1" printArea="1" topLeftCell="G1">
      <pane ySplit="4" topLeftCell="A20" activePane="bottomLeft" state="frozen"/>
      <selection pane="bottomLeft" activeCell="P46" sqref="P46"/>
      <pageMargins left="0.59055118110236227" right="0.59055118110236227" top="1.1811023622047245" bottom="0.59055118110236227" header="0.11811023622047245" footer="0.31496062992125984"/>
      <pageSetup paperSize="9" scale="35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5" showPageBreaks="1" fitToPage="1" printArea="1">
      <pane ySplit="4" topLeftCell="A20" activePane="bottomLeft" state="frozen"/>
      <selection pane="bottomLeft" activeCell="P29" sqref="P29"/>
      <pageMargins left="0.59055118110236227" right="0.59055118110236227" top="1.1811023622047245" bottom="0.59055118110236227" header="0.11811023622047245" footer="0.31496062992125984"/>
      <pageSetup paperSize="9" scale="35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91" showPageBreaks="1" fitToPage="1" printArea="1" topLeftCell="L1">
      <pane ySplit="4" topLeftCell="A20" activePane="bottomLeft" state="frozen"/>
      <selection pane="bottomLeft" activeCell="AA38" sqref="AA38"/>
      <pageMargins left="0.59055118110236227" right="0.59055118110236227" top="1.1811023622047245" bottom="0.59055118110236227" header="0.11811023622047245" footer="0.31496062992125984"/>
      <pageSetup paperSize="9" scale="35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8" activePane="bottomLeft" state="frozen"/>
      <selection pane="bottomLeft" activeCell="N26" sqref="N26"/>
      <pageMargins left="0.59055118110236227" right="0.59055118110236227" top="1.1811023622047245" bottom="0.59055118110236227" header="0.11811023622047245" footer="0.31496062992125984"/>
      <pageSetup paperSize="9" scale="35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70" fitToPage="1" printArea="1">
      <pane ySplit="4" topLeftCell="A5" activePane="bottomLeft" state="frozen"/>
      <selection pane="bottomLeft" activeCell="C31" sqref="C31"/>
      <pageMargins left="0.59055118110236227" right="0.59055118110236227" top="1.1811023622047245" bottom="0.59055118110236227" header="0.11811023622047245" footer="0.31496062992125984"/>
      <pageSetup paperSize="9" scale="35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5" activePane="bottomLeft" state="frozen"/>
      <selection pane="bottomLeft" activeCell="Q23" sqref="Q23"/>
      <pageMargins left="0.59055118110236227" right="0.59055118110236227" top="1.1811023622047245" bottom="0.59055118110236227" header="0.11811023622047245" footer="0.31496062992125984"/>
      <pageSetup paperSize="9" scale="41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5" showPageBreaks="1" fitToPage="1" printArea="1">
      <pane ySplit="4" topLeftCell="A14" activePane="bottomLeft" state="frozen"/>
      <selection pane="bottomLeft" activeCell="L45" sqref="L45"/>
      <pageMargins left="0.59055118110236227" right="0.59055118110236227" top="1.1811023622047245" bottom="0.59055118110236227" header="0.11811023622047245" footer="0.31496062992125984"/>
      <pageSetup paperSize="9" scale="46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5" showPageBreaks="1" fitToPage="1" printArea="1">
      <pane ySplit="4" topLeftCell="A8" activePane="bottomLeft" state="frozen"/>
      <selection pane="bottomLeft" activeCell="N35" sqref="N35"/>
      <pageMargins left="0.59055118110236227" right="0.59055118110236227" top="1.1811023622047245" bottom="0.59055118110236227" header="0.11811023622047245" footer="0.31496062992125984"/>
      <pageSetup paperSize="9" scale="36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5" showPageBreaks="1" fitToPage="1" printArea="1">
      <pane ySplit="4" topLeftCell="A5" activePane="bottomLeft" state="frozen"/>
      <selection pane="bottomLeft" activeCell="F52" sqref="F52"/>
      <pageMargins left="0.59055118110236227" right="0.59055118110236227" top="1.1811023622047245" bottom="0.59055118110236227" header="0.11811023622047245" footer="0.31496062992125984"/>
      <pageSetup paperSize="9" scale="35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70" showPageBreaks="1" fitToPage="1" printArea="1" topLeftCell="G1">
      <pane ySplit="4" topLeftCell="A5" activePane="bottomLeft" state="frozen"/>
      <selection pane="bottomLeft" activeCell="AA38" sqref="AA38"/>
      <pageMargins left="0.59055118110236227" right="0.59055118110236227" top="1.1811023622047245" bottom="0.59055118110236227" header="0.11811023622047245" footer="0.31496062992125984"/>
      <pageSetup paperSize="9" scale="35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H1">
      <pane ySplit="5" topLeftCell="A14" activePane="bottomLeft" state="frozen"/>
      <selection pane="bottomLeft" activeCell="Y50" sqref="Y50"/>
      <pageMargins left="0.59055118110236227" right="0.59055118110236227" top="1.1811023622047245" bottom="0.59055118110236227" header="0.11811023622047245" footer="0.31496062992125984"/>
      <pageSetup paperSize="9" scale="35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70" showPageBreaks="1" fitToPage="1" printArea="1" topLeftCell="D1">
      <pane ySplit="4" topLeftCell="A11" activePane="bottomLeft" state="frozen"/>
      <selection pane="bottomLeft" activeCell="Y41" sqref="Y41"/>
      <pageMargins left="0.59055118110236227" right="0.59055118110236227" top="1.1811023622047245" bottom="0.59055118110236227" header="0.11811023622047245" footer="0.31496062992125984"/>
      <pageSetup paperSize="9" scale="35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">
    <mergeCell ref="H1:K1"/>
  </mergeCells>
  <pageMargins left="0.59055118110236227" right="0.59055118110236227" top="1.1811023622047245" bottom="0.59055118110236227" header="0.11811023622047245" footer="0.31496062992125984"/>
  <pageSetup paperSize="9" scale="35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I50"/>
  <sheetViews>
    <sheetView zoomScale="80" zoomScaleNormal="80" workbookViewId="0">
      <pane ySplit="4" topLeftCell="A23" activePane="bottomLeft" state="frozen"/>
      <selection pane="bottomLeft" activeCell="P39" sqref="P39"/>
    </sheetView>
  </sheetViews>
  <sheetFormatPr baseColWidth="10" defaultColWidth="11.42578125" defaultRowHeight="15"/>
  <cols>
    <col min="1" max="1" width="9.140625" style="4" customWidth="1"/>
    <col min="2" max="2" width="11.5703125" style="2" customWidth="1"/>
    <col min="3" max="4" width="14.28515625" style="2" bestFit="1" customWidth="1"/>
    <col min="5" max="5" width="14.5703125" style="2" bestFit="1" customWidth="1"/>
    <col min="6" max="6" width="14.85546875" style="2" bestFit="1" customWidth="1"/>
    <col min="7" max="7" width="12.85546875" style="6" bestFit="1" customWidth="1"/>
    <col min="8" max="8" width="13.140625" style="6" bestFit="1" customWidth="1"/>
    <col min="9" max="9" width="12.85546875" style="6" bestFit="1" customWidth="1"/>
    <col min="10" max="10" width="13.140625" style="6" bestFit="1" customWidth="1"/>
    <col min="11" max="11" width="14.28515625" style="2" bestFit="1" customWidth="1"/>
    <col min="12" max="13" width="14.28515625" style="2" customWidth="1"/>
    <col min="14" max="14" width="14.28515625" style="2" bestFit="1" customWidth="1"/>
    <col min="15" max="15" width="11.7109375" style="2" customWidth="1"/>
    <col min="16" max="16" width="12.85546875" style="2" bestFit="1" customWidth="1"/>
    <col min="17" max="17" width="15" style="2" bestFit="1" customWidth="1"/>
    <col min="18" max="18" width="13.140625" style="2" bestFit="1" customWidth="1"/>
    <col min="19" max="19" width="14.28515625" style="2" bestFit="1" customWidth="1"/>
    <col min="20" max="20" width="14.5703125" style="2" bestFit="1" customWidth="1"/>
    <col min="21" max="21" width="17.42578125" style="2" bestFit="1" customWidth="1"/>
    <col min="22" max="22" width="16.28515625" style="2" bestFit="1" customWidth="1"/>
    <col min="23" max="24" width="13.140625" style="2" bestFit="1" customWidth="1"/>
    <col min="25" max="25" width="17.42578125" style="2" bestFit="1" customWidth="1"/>
    <col min="26" max="26" width="16.28515625" style="2" bestFit="1" customWidth="1"/>
    <col min="27" max="27" width="34" style="2" bestFit="1" customWidth="1"/>
    <col min="28" max="28" width="7.7109375" style="2" bestFit="1" customWidth="1"/>
    <col min="29" max="29" width="5.140625" style="4" customWidth="1"/>
    <col min="30" max="30" width="20.7109375" style="4" customWidth="1"/>
    <col min="31" max="31" width="11.42578125" style="2"/>
    <col min="32" max="32" width="34.85546875" style="2" bestFit="1" customWidth="1"/>
    <col min="33" max="16384" width="11.42578125" style="2"/>
  </cols>
  <sheetData>
    <row r="1" spans="1:35" ht="34.15" customHeight="1">
      <c r="A1" s="104" t="s">
        <v>55</v>
      </c>
      <c r="G1" s="2"/>
      <c r="H1" s="540">
        <v>45839</v>
      </c>
      <c r="I1" s="540"/>
      <c r="J1" s="540"/>
      <c r="K1" s="540"/>
      <c r="L1" s="425"/>
      <c r="M1" s="425"/>
    </row>
    <row r="2" spans="1:35" ht="21" thickBot="1">
      <c r="A2" s="105"/>
    </row>
    <row r="3" spans="1:35" s="8" customFormat="1" ht="36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532" t="s">
        <v>30</v>
      </c>
      <c r="P3" s="545"/>
      <c r="Q3" s="545"/>
      <c r="R3" s="546"/>
      <c r="S3" s="532" t="s">
        <v>2</v>
      </c>
      <c r="T3" s="533"/>
      <c r="U3" s="547" t="s">
        <v>71</v>
      </c>
      <c r="V3" s="548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  <c r="AF3" s="471"/>
      <c r="AG3" s="471"/>
      <c r="AH3" s="471"/>
      <c r="AI3" s="471"/>
    </row>
    <row r="4" spans="1:35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0" t="s">
        <v>69</v>
      </c>
      <c r="M4" s="240" t="s">
        <v>70</v>
      </c>
      <c r="N4" s="251" t="s">
        <v>21</v>
      </c>
      <c r="O4" s="11" t="s">
        <v>68</v>
      </c>
      <c r="P4" s="234" t="s">
        <v>69</v>
      </c>
      <c r="Q4" s="240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14" t="s">
        <v>5</v>
      </c>
      <c r="AF4" s="386"/>
      <c r="AG4" s="386"/>
      <c r="AH4" s="386"/>
      <c r="AI4" s="386"/>
    </row>
    <row r="5" spans="1:35" ht="18.600000000000001" customHeight="1">
      <c r="A5" s="47">
        <v>1</v>
      </c>
      <c r="B5" s="15" t="s">
        <v>13</v>
      </c>
      <c r="C5" s="16">
        <v>770.4</v>
      </c>
      <c r="D5" s="17">
        <v>5883.8709677419301</v>
      </c>
      <c r="E5" s="16">
        <v>16725.7</v>
      </c>
      <c r="F5" s="18">
        <v>13225.8064516129</v>
      </c>
      <c r="G5" s="19">
        <v>1055.5999999999999</v>
      </c>
      <c r="H5" s="18">
        <v>806.45161290322505</v>
      </c>
      <c r="I5" s="19">
        <v>0</v>
      </c>
      <c r="J5" s="17"/>
      <c r="K5" s="16">
        <v>13955.9</v>
      </c>
      <c r="L5" s="19"/>
      <c r="M5" s="19">
        <f t="shared" ref="M5:M10" si="0">K5+L5</f>
        <v>13955.9</v>
      </c>
      <c r="N5" s="18">
        <v>5161.2903225806403</v>
      </c>
      <c r="O5" s="16">
        <v>853.6</v>
      </c>
      <c r="P5" s="235">
        <v>4679</v>
      </c>
      <c r="Q5" s="19">
        <f t="shared" ref="Q5:Q10" si="1">O5+P5</f>
        <v>5532.6</v>
      </c>
      <c r="R5" s="17">
        <v>1290.3225806451601</v>
      </c>
      <c r="S5" s="16">
        <v>9575.42</v>
      </c>
      <c r="T5" s="17">
        <v>8954.8387096774095</v>
      </c>
      <c r="U5" s="91">
        <f>SUM(C5+E5+G5+I5+K5+Q5+S5)</f>
        <v>47615.619999999995</v>
      </c>
      <c r="V5" s="89">
        <f t="shared" ref="V5:V34" si="2">SUM(D5+F5+H5+J5+N5+R5+T5)</f>
        <v>35322.580645161259</v>
      </c>
      <c r="W5" s="16">
        <v>4930.1000000000004</v>
      </c>
      <c r="X5" s="17">
        <v>2741.9354838709601</v>
      </c>
      <c r="Y5" s="109">
        <f t="shared" ref="Y5:Z10" si="3">SUM(U5+W5)</f>
        <v>52545.719999999994</v>
      </c>
      <c r="Z5" s="110">
        <f t="shared" si="3"/>
        <v>38064.516129032221</v>
      </c>
      <c r="AA5" s="45" t="s">
        <v>58</v>
      </c>
      <c r="AB5" s="46">
        <v>32</v>
      </c>
      <c r="AC5" s="21" t="s">
        <v>7</v>
      </c>
      <c r="AD5" s="22"/>
      <c r="AF5" s="353">
        <f>SUM(C5+E5+G5+I5+K5+O5+W5)</f>
        <v>38291.299999999996</v>
      </c>
      <c r="AG5" s="227"/>
      <c r="AH5" s="227"/>
      <c r="AI5" s="227"/>
    </row>
    <row r="6" spans="1:35" ht="18.600000000000001" customHeight="1">
      <c r="A6" s="47">
        <f t="shared" ref="A6:A10" si="4">SUM(A5+1)</f>
        <v>2</v>
      </c>
      <c r="B6" s="15" t="s">
        <v>14</v>
      </c>
      <c r="C6" s="16">
        <v>2722.8</v>
      </c>
      <c r="D6" s="17">
        <v>5883.8709677419301</v>
      </c>
      <c r="E6" s="16">
        <v>15396.65</v>
      </c>
      <c r="F6" s="18">
        <v>13225.8064516129</v>
      </c>
      <c r="G6" s="19">
        <v>916.2</v>
      </c>
      <c r="H6" s="18">
        <v>806.45161290322505</v>
      </c>
      <c r="I6" s="19">
        <v>0</v>
      </c>
      <c r="J6" s="17"/>
      <c r="K6" s="16">
        <v>0</v>
      </c>
      <c r="L6" s="19"/>
      <c r="M6" s="19">
        <f t="shared" si="0"/>
        <v>0</v>
      </c>
      <c r="N6" s="18">
        <v>5161.2903225806403</v>
      </c>
      <c r="O6" s="16">
        <v>409</v>
      </c>
      <c r="P6" s="235">
        <v>9590</v>
      </c>
      <c r="Q6" s="19">
        <f t="shared" si="1"/>
        <v>9999</v>
      </c>
      <c r="R6" s="17">
        <v>1290.3225806451601</v>
      </c>
      <c r="S6" s="16">
        <v>4393.8599999999997</v>
      </c>
      <c r="T6" s="17">
        <v>8954.8387096774095</v>
      </c>
      <c r="U6" s="91">
        <f t="shared" ref="U6:U10" si="5">SUM(C6+E6+G6+I6+K6+Q6+S6)</f>
        <v>33428.51</v>
      </c>
      <c r="V6" s="89">
        <f t="shared" si="2"/>
        <v>35322.580645161259</v>
      </c>
      <c r="W6" s="16">
        <v>6046.7</v>
      </c>
      <c r="X6" s="17">
        <v>2741.9354838709601</v>
      </c>
      <c r="Y6" s="109">
        <f t="shared" si="3"/>
        <v>39475.21</v>
      </c>
      <c r="Z6" s="110">
        <f t="shared" si="3"/>
        <v>38064.516129032221</v>
      </c>
      <c r="AA6" s="45" t="s">
        <v>58</v>
      </c>
      <c r="AB6" s="46">
        <v>32</v>
      </c>
      <c r="AC6" s="21" t="s">
        <v>7</v>
      </c>
      <c r="AD6" s="22"/>
      <c r="AF6" s="353">
        <f t="shared" ref="AF6:AF41" si="6">SUM(C6+E6+G6+I6+K6+O6+W6)</f>
        <v>25491.350000000002</v>
      </c>
      <c r="AG6" s="227"/>
      <c r="AH6" s="227"/>
      <c r="AI6" s="227"/>
    </row>
    <row r="7" spans="1:35" ht="18.600000000000001" customHeight="1">
      <c r="A7" s="47">
        <f t="shared" si="4"/>
        <v>3</v>
      </c>
      <c r="B7" s="15" t="s">
        <v>15</v>
      </c>
      <c r="C7" s="16">
        <v>1660.8</v>
      </c>
      <c r="D7" s="17">
        <v>5883.8709677419301</v>
      </c>
      <c r="E7" s="16">
        <v>15906.5</v>
      </c>
      <c r="F7" s="18">
        <v>13225.8064516129</v>
      </c>
      <c r="G7" s="19">
        <v>888.5</v>
      </c>
      <c r="H7" s="18">
        <v>806.45161290322505</v>
      </c>
      <c r="I7" s="19">
        <v>0</v>
      </c>
      <c r="J7" s="17"/>
      <c r="K7" s="16">
        <v>610</v>
      </c>
      <c r="L7" s="19"/>
      <c r="M7" s="19">
        <f t="shared" si="0"/>
        <v>610</v>
      </c>
      <c r="N7" s="18">
        <v>5161.2903225806403</v>
      </c>
      <c r="O7" s="16">
        <v>879.2</v>
      </c>
      <c r="P7" s="235">
        <v>8590.4</v>
      </c>
      <c r="Q7" s="19">
        <f t="shared" si="1"/>
        <v>9469.6</v>
      </c>
      <c r="R7" s="17">
        <v>1290.3225806451601</v>
      </c>
      <c r="S7" s="16">
        <v>14084.87</v>
      </c>
      <c r="T7" s="17">
        <v>8954.8387096774095</v>
      </c>
      <c r="U7" s="91">
        <f t="shared" si="5"/>
        <v>42620.270000000004</v>
      </c>
      <c r="V7" s="89">
        <f t="shared" si="2"/>
        <v>35322.580645161259</v>
      </c>
      <c r="W7" s="16">
        <v>2465.8000000000002</v>
      </c>
      <c r="X7" s="17">
        <v>2741.9354838709601</v>
      </c>
      <c r="Y7" s="109">
        <f t="shared" si="3"/>
        <v>45086.070000000007</v>
      </c>
      <c r="Z7" s="110">
        <f t="shared" si="3"/>
        <v>38064.516129032221</v>
      </c>
      <c r="AA7" s="45" t="s">
        <v>58</v>
      </c>
      <c r="AB7" s="46">
        <v>32</v>
      </c>
      <c r="AC7" s="21" t="s">
        <v>7</v>
      </c>
      <c r="AD7" s="22"/>
      <c r="AF7" s="353">
        <f t="shared" si="6"/>
        <v>22410.799999999999</v>
      </c>
      <c r="AG7" s="227"/>
      <c r="AH7" s="227"/>
      <c r="AI7" s="227"/>
    </row>
    <row r="8" spans="1:35" ht="18.600000000000001" customHeight="1">
      <c r="A8" s="47">
        <f t="shared" si="4"/>
        <v>4</v>
      </c>
      <c r="B8" s="15" t="s">
        <v>6</v>
      </c>
      <c r="C8" s="16">
        <v>3262.7</v>
      </c>
      <c r="D8" s="17">
        <v>5883.8709677419301</v>
      </c>
      <c r="E8" s="16">
        <v>20002.8</v>
      </c>
      <c r="F8" s="18">
        <v>13225.8064516129</v>
      </c>
      <c r="G8" s="19">
        <v>917.8</v>
      </c>
      <c r="H8" s="18">
        <v>806.45161290322505</v>
      </c>
      <c r="I8" s="19">
        <v>4200</v>
      </c>
      <c r="J8" s="17">
        <v>4375</v>
      </c>
      <c r="K8" s="16">
        <v>16188</v>
      </c>
      <c r="L8" s="19"/>
      <c r="M8" s="19">
        <f t="shared" si="0"/>
        <v>16188</v>
      </c>
      <c r="N8" s="18">
        <v>5161.2903225806403</v>
      </c>
      <c r="O8" s="16">
        <v>41.8</v>
      </c>
      <c r="P8" s="235">
        <v>7532</v>
      </c>
      <c r="Q8" s="19">
        <f t="shared" si="1"/>
        <v>7573.8</v>
      </c>
      <c r="R8" s="17">
        <v>1290.3225806451601</v>
      </c>
      <c r="S8" s="16">
        <v>11402.6</v>
      </c>
      <c r="T8" s="17">
        <v>8954.8387096774095</v>
      </c>
      <c r="U8" s="91">
        <f t="shared" si="5"/>
        <v>63547.700000000004</v>
      </c>
      <c r="V8" s="89">
        <f t="shared" si="2"/>
        <v>39697.580645161259</v>
      </c>
      <c r="W8" s="16">
        <v>2712.8</v>
      </c>
      <c r="X8" s="17">
        <v>2741.9354838709601</v>
      </c>
      <c r="Y8" s="109">
        <f t="shared" si="3"/>
        <v>66260.5</v>
      </c>
      <c r="Z8" s="110">
        <f t="shared" si="3"/>
        <v>42439.516129032221</v>
      </c>
      <c r="AA8" s="45" t="s">
        <v>57</v>
      </c>
      <c r="AB8" s="46">
        <v>25</v>
      </c>
      <c r="AC8" s="21" t="s">
        <v>7</v>
      </c>
      <c r="AD8" s="22"/>
      <c r="AF8" s="353">
        <f t="shared" si="6"/>
        <v>47325.900000000009</v>
      </c>
      <c r="AG8" s="227"/>
      <c r="AH8" s="227"/>
      <c r="AI8" s="227"/>
    </row>
    <row r="9" spans="1:35" ht="18.600000000000001" customHeight="1">
      <c r="A9" s="23">
        <f t="shared" si="4"/>
        <v>5</v>
      </c>
      <c r="B9" s="24" t="s">
        <v>8</v>
      </c>
      <c r="C9" s="25">
        <v>2643.7</v>
      </c>
      <c r="D9" s="26">
        <v>5883.8709677419301</v>
      </c>
      <c r="E9" s="25">
        <v>20168.400000000001</v>
      </c>
      <c r="F9" s="27">
        <v>13225.8064516129</v>
      </c>
      <c r="G9" s="28">
        <v>1656.6</v>
      </c>
      <c r="H9" s="27">
        <v>806.45161290322505</v>
      </c>
      <c r="I9" s="28">
        <v>5293.8</v>
      </c>
      <c r="J9" s="26">
        <v>4375</v>
      </c>
      <c r="K9" s="25">
        <v>21919.7</v>
      </c>
      <c r="L9" s="28"/>
      <c r="M9" s="28">
        <f t="shared" si="0"/>
        <v>21919.7</v>
      </c>
      <c r="N9" s="27">
        <v>5161.2903225806403</v>
      </c>
      <c r="O9" s="25">
        <v>926</v>
      </c>
      <c r="P9" s="236">
        <v>3346</v>
      </c>
      <c r="Q9" s="28">
        <f t="shared" si="1"/>
        <v>4272</v>
      </c>
      <c r="R9" s="26">
        <v>1290.3225806451601</v>
      </c>
      <c r="S9" s="25">
        <v>13637.81</v>
      </c>
      <c r="T9" s="26">
        <v>8954.8387096774095</v>
      </c>
      <c r="U9" s="182">
        <f t="shared" si="5"/>
        <v>69592.009999999995</v>
      </c>
      <c r="V9" s="90">
        <f t="shared" si="2"/>
        <v>39697.580645161259</v>
      </c>
      <c r="W9" s="25">
        <v>7736.1</v>
      </c>
      <c r="X9" s="26">
        <v>2741.9354838709601</v>
      </c>
      <c r="Y9" s="507">
        <f t="shared" si="3"/>
        <v>77328.11</v>
      </c>
      <c r="Z9" s="94">
        <f t="shared" si="3"/>
        <v>42439.516129032221</v>
      </c>
      <c r="AA9" s="29" t="s">
        <v>58</v>
      </c>
      <c r="AB9" s="30">
        <v>27</v>
      </c>
      <c r="AC9" s="31" t="s">
        <v>7</v>
      </c>
      <c r="AD9" s="32"/>
      <c r="AF9" s="353">
        <f t="shared" si="6"/>
        <v>60344.299999999996</v>
      </c>
      <c r="AG9" s="227"/>
      <c r="AH9" s="227"/>
      <c r="AI9" s="227"/>
    </row>
    <row r="10" spans="1:35" s="43" customFormat="1" ht="18.600000000000001" customHeight="1">
      <c r="A10" s="23">
        <f t="shared" si="4"/>
        <v>6</v>
      </c>
      <c r="B10" s="24" t="s">
        <v>9</v>
      </c>
      <c r="C10" s="25">
        <v>11649.4</v>
      </c>
      <c r="D10" s="26">
        <v>5883.8709677419301</v>
      </c>
      <c r="E10" s="25">
        <v>8194.7000000000007</v>
      </c>
      <c r="F10" s="27">
        <v>13225.8064516129</v>
      </c>
      <c r="G10" s="28">
        <v>664.5</v>
      </c>
      <c r="H10" s="27">
        <v>806.45161290322505</v>
      </c>
      <c r="I10" s="28">
        <v>308</v>
      </c>
      <c r="J10" s="26"/>
      <c r="K10" s="25">
        <v>4539.1000000000004</v>
      </c>
      <c r="L10" s="28"/>
      <c r="M10" s="28">
        <f t="shared" si="0"/>
        <v>4539.1000000000004</v>
      </c>
      <c r="N10" s="27">
        <v>5161.2903225806403</v>
      </c>
      <c r="O10" s="25">
        <v>101</v>
      </c>
      <c r="P10" s="236">
        <v>0</v>
      </c>
      <c r="Q10" s="28">
        <f t="shared" si="1"/>
        <v>101</v>
      </c>
      <c r="R10" s="26">
        <v>1290.3225806451601</v>
      </c>
      <c r="S10" s="25">
        <v>10119.81</v>
      </c>
      <c r="T10" s="26">
        <v>8954.8387096774095</v>
      </c>
      <c r="U10" s="182">
        <f t="shared" si="5"/>
        <v>35576.509999999995</v>
      </c>
      <c r="V10" s="90">
        <f t="shared" si="2"/>
        <v>35322.580645161259</v>
      </c>
      <c r="W10" s="25">
        <v>1151.9000000000001</v>
      </c>
      <c r="X10" s="26">
        <v>2741.9354838709601</v>
      </c>
      <c r="Y10" s="92">
        <f t="shared" si="3"/>
        <v>36728.409999999996</v>
      </c>
      <c r="Z10" s="94">
        <f t="shared" si="3"/>
        <v>38064.516129032221</v>
      </c>
      <c r="AA10" s="29" t="s">
        <v>57</v>
      </c>
      <c r="AB10" s="30">
        <v>23</v>
      </c>
      <c r="AC10" s="31" t="s">
        <v>7</v>
      </c>
      <c r="AD10" s="32"/>
      <c r="AF10" s="353">
        <f t="shared" si="6"/>
        <v>26608.6</v>
      </c>
      <c r="AG10" s="329"/>
      <c r="AH10" s="329"/>
      <c r="AI10" s="329"/>
    </row>
    <row r="11" spans="1:35" ht="18.600000000000001" customHeight="1">
      <c r="A11" s="33" t="s">
        <v>10</v>
      </c>
      <c r="B11" s="34">
        <f>SUM(26+1)</f>
        <v>27</v>
      </c>
      <c r="C11" s="35">
        <f t="shared" ref="C11:Z11" si="7">SUM(C5:C10)</f>
        <v>22709.800000000003</v>
      </c>
      <c r="D11" s="36">
        <f t="shared" si="7"/>
        <v>35303.225806451585</v>
      </c>
      <c r="E11" s="35">
        <f>SUM(E5:E10)</f>
        <v>96394.749999999985</v>
      </c>
      <c r="F11" s="37">
        <f t="shared" si="7"/>
        <v>79354.838709677395</v>
      </c>
      <c r="G11" s="38">
        <f t="shared" si="7"/>
        <v>6099.2000000000007</v>
      </c>
      <c r="H11" s="37">
        <f t="shared" si="7"/>
        <v>4838.7096774193506</v>
      </c>
      <c r="I11" s="38">
        <f t="shared" si="7"/>
        <v>9801.7999999999993</v>
      </c>
      <c r="J11" s="37">
        <f t="shared" si="7"/>
        <v>8750</v>
      </c>
      <c r="K11" s="35">
        <f t="shared" si="7"/>
        <v>57212.700000000004</v>
      </c>
      <c r="L11" s="38">
        <f t="shared" si="7"/>
        <v>0</v>
      </c>
      <c r="M11" s="82">
        <f t="shared" si="7"/>
        <v>57212.700000000004</v>
      </c>
      <c r="N11" s="37">
        <f t="shared" si="7"/>
        <v>30967.741935483842</v>
      </c>
      <c r="O11" s="35">
        <f t="shared" si="7"/>
        <v>3210.6000000000004</v>
      </c>
      <c r="P11" s="82">
        <f>SUM(P5:P10)</f>
        <v>33737.4</v>
      </c>
      <c r="Q11" s="82">
        <f t="shared" si="7"/>
        <v>36948</v>
      </c>
      <c r="R11" s="36">
        <f t="shared" si="7"/>
        <v>7741.9354838709605</v>
      </c>
      <c r="S11" s="35">
        <f t="shared" si="7"/>
        <v>63214.369999999995</v>
      </c>
      <c r="T11" s="36">
        <f t="shared" si="7"/>
        <v>53729.032258064457</v>
      </c>
      <c r="U11" s="35">
        <f t="shared" si="7"/>
        <v>292380.62</v>
      </c>
      <c r="V11" s="36">
        <f t="shared" si="7"/>
        <v>220685.48387096758</v>
      </c>
      <c r="W11" s="35">
        <f t="shared" si="7"/>
        <v>25043.4</v>
      </c>
      <c r="X11" s="36">
        <f t="shared" si="7"/>
        <v>16451.61290322576</v>
      </c>
      <c r="Y11" s="35">
        <f t="shared" si="7"/>
        <v>317424.01999999996</v>
      </c>
      <c r="Z11" s="36">
        <f t="shared" si="7"/>
        <v>237137.09677419331</v>
      </c>
      <c r="AA11" s="39" t="s">
        <v>11</v>
      </c>
      <c r="AB11" s="40">
        <f>SUM(AB5:AB10)/7</f>
        <v>24.428571428571427</v>
      </c>
      <c r="AC11" s="41" t="s">
        <v>7</v>
      </c>
      <c r="AD11" s="42"/>
      <c r="AF11" s="353">
        <f t="shared" si="6"/>
        <v>220472.25</v>
      </c>
      <c r="AG11" s="227"/>
      <c r="AH11" s="227"/>
      <c r="AI11" s="227"/>
    </row>
    <row r="12" spans="1:35" ht="18.600000000000001" customHeight="1">
      <c r="A12" s="44">
        <f>SUM(A10+1)</f>
        <v>7</v>
      </c>
      <c r="B12" s="15" t="s">
        <v>12</v>
      </c>
      <c r="C12" s="16">
        <v>11174.4</v>
      </c>
      <c r="D12" s="17">
        <v>5883.8709677419301</v>
      </c>
      <c r="E12" s="16">
        <v>329</v>
      </c>
      <c r="F12" s="18">
        <v>13225.8064516129</v>
      </c>
      <c r="G12" s="19">
        <v>37.700000000000003</v>
      </c>
      <c r="H12" s="18">
        <v>806.45161290322505</v>
      </c>
      <c r="I12" s="19">
        <v>0</v>
      </c>
      <c r="J12" s="17"/>
      <c r="K12" s="16">
        <v>0</v>
      </c>
      <c r="L12" s="19"/>
      <c r="M12" s="19">
        <f t="shared" ref="M12:M18" si="8">K12+L12</f>
        <v>0</v>
      </c>
      <c r="N12" s="18">
        <v>5161.2903225806403</v>
      </c>
      <c r="O12" s="16">
        <v>618.5</v>
      </c>
      <c r="P12" s="235">
        <v>5726</v>
      </c>
      <c r="Q12" s="19">
        <f t="shared" ref="Q12:Q18" si="9">O12+P12</f>
        <v>6344.5</v>
      </c>
      <c r="R12" s="17">
        <v>1290.3225806451601</v>
      </c>
      <c r="S12" s="16">
        <v>11480.92</v>
      </c>
      <c r="T12" s="17">
        <v>8954.8387096774095</v>
      </c>
      <c r="U12" s="91">
        <f>SUM(C12+E12+G12+I12+K12+Q12+S12)</f>
        <v>29366.519999999997</v>
      </c>
      <c r="V12" s="89">
        <f t="shared" si="2"/>
        <v>35322.580645161259</v>
      </c>
      <c r="W12" s="16">
        <v>0</v>
      </c>
      <c r="X12" s="17">
        <v>2741.9354838709601</v>
      </c>
      <c r="Y12" s="109">
        <f t="shared" ref="Y12:Z18" si="10">SUM(U12+W12)</f>
        <v>29366.519999999997</v>
      </c>
      <c r="Z12" s="110">
        <f t="shared" si="10"/>
        <v>38064.516129032221</v>
      </c>
      <c r="AA12" s="50" t="s">
        <v>95</v>
      </c>
      <c r="AB12" s="51">
        <v>19</v>
      </c>
      <c r="AC12" s="21" t="s">
        <v>7</v>
      </c>
      <c r="AD12" s="22"/>
      <c r="AF12" s="353">
        <f t="shared" si="6"/>
        <v>12159.6</v>
      </c>
      <c r="AG12" s="227"/>
      <c r="AH12" s="227"/>
      <c r="AI12" s="227"/>
    </row>
    <row r="13" spans="1:35" ht="18.600000000000001" customHeight="1">
      <c r="A13" s="47">
        <f t="shared" ref="A13:A18" si="11">SUM(A12+1)</f>
        <v>8</v>
      </c>
      <c r="B13" s="15" t="s">
        <v>13</v>
      </c>
      <c r="C13" s="16">
        <v>13442.6</v>
      </c>
      <c r="D13" s="17">
        <v>5883.8709677419301</v>
      </c>
      <c r="E13" s="16">
        <v>233.9</v>
      </c>
      <c r="F13" s="18">
        <v>13225.8064516129</v>
      </c>
      <c r="G13" s="19">
        <v>194</v>
      </c>
      <c r="H13" s="18">
        <v>806.45161290322505</v>
      </c>
      <c r="I13" s="19">
        <v>0</v>
      </c>
      <c r="J13" s="17"/>
      <c r="K13" s="16">
        <v>1600</v>
      </c>
      <c r="L13" s="19"/>
      <c r="M13" s="19">
        <f t="shared" si="8"/>
        <v>1600</v>
      </c>
      <c r="N13" s="18">
        <v>5161.2903225806403</v>
      </c>
      <c r="O13" s="16">
        <v>323.10000000000002</v>
      </c>
      <c r="P13" s="235">
        <v>1801</v>
      </c>
      <c r="Q13" s="19">
        <f t="shared" si="9"/>
        <v>2124.1</v>
      </c>
      <c r="R13" s="17">
        <v>1290.3225806451601</v>
      </c>
      <c r="S13" s="16">
        <v>16253.78</v>
      </c>
      <c r="T13" s="17">
        <v>8954.8387096774095</v>
      </c>
      <c r="U13" s="91">
        <f t="shared" ref="U13:U18" si="12">SUM(C13+E13+G13+I13+K13+Q13+S13)</f>
        <v>33848.379999999997</v>
      </c>
      <c r="V13" s="89">
        <f t="shared" si="2"/>
        <v>35322.580645161259</v>
      </c>
      <c r="W13" s="16">
        <v>0</v>
      </c>
      <c r="X13" s="17">
        <v>2741.9354838709601</v>
      </c>
      <c r="Y13" s="109">
        <f t="shared" si="10"/>
        <v>33848.379999999997</v>
      </c>
      <c r="Z13" s="110">
        <f t="shared" si="10"/>
        <v>38064.516129032221</v>
      </c>
      <c r="AA13" s="45" t="s">
        <v>95</v>
      </c>
      <c r="AB13" s="46">
        <v>20</v>
      </c>
      <c r="AC13" s="21" t="s">
        <v>7</v>
      </c>
      <c r="AD13" s="22"/>
      <c r="AF13" s="353">
        <f t="shared" si="6"/>
        <v>15793.6</v>
      </c>
      <c r="AG13" s="227"/>
      <c r="AH13" s="227"/>
      <c r="AI13" s="227"/>
    </row>
    <row r="14" spans="1:35" ht="18.600000000000001" customHeight="1">
      <c r="A14" s="47">
        <f t="shared" si="11"/>
        <v>9</v>
      </c>
      <c r="B14" s="15" t="s">
        <v>14</v>
      </c>
      <c r="C14" s="16">
        <v>4839.8</v>
      </c>
      <c r="D14" s="17">
        <v>5883.8709677419301</v>
      </c>
      <c r="E14" s="16">
        <v>17539.2</v>
      </c>
      <c r="F14" s="18">
        <v>13225.8064516129</v>
      </c>
      <c r="G14" s="19">
        <v>955.8</v>
      </c>
      <c r="H14" s="18">
        <v>806.45161290322505</v>
      </c>
      <c r="I14" s="19">
        <v>0</v>
      </c>
      <c r="J14" s="17"/>
      <c r="K14" s="16">
        <v>0</v>
      </c>
      <c r="L14" s="19"/>
      <c r="M14" s="19">
        <f t="shared" si="8"/>
        <v>0</v>
      </c>
      <c r="N14" s="18">
        <v>5161.2903225806403</v>
      </c>
      <c r="O14" s="16">
        <v>726.5</v>
      </c>
      <c r="P14" s="235">
        <v>1803</v>
      </c>
      <c r="Q14" s="19">
        <f t="shared" si="9"/>
        <v>2529.5</v>
      </c>
      <c r="R14" s="17">
        <v>1290.3225806451601</v>
      </c>
      <c r="S14" s="16">
        <v>10425.4</v>
      </c>
      <c r="T14" s="17">
        <v>8954.8387096774095</v>
      </c>
      <c r="U14" s="91">
        <f t="shared" si="12"/>
        <v>36289.699999999997</v>
      </c>
      <c r="V14" s="89">
        <f t="shared" si="2"/>
        <v>35322.580645161259</v>
      </c>
      <c r="W14" s="16">
        <v>432.2</v>
      </c>
      <c r="X14" s="17">
        <v>2741.9354838709601</v>
      </c>
      <c r="Y14" s="109">
        <f t="shared" si="10"/>
        <v>36721.899999999994</v>
      </c>
      <c r="Z14" s="110">
        <f t="shared" si="10"/>
        <v>38064.516129032221</v>
      </c>
      <c r="AA14" s="45" t="s">
        <v>95</v>
      </c>
      <c r="AB14" s="46">
        <v>22</v>
      </c>
      <c r="AC14" s="21" t="s">
        <v>7</v>
      </c>
      <c r="AD14" s="22"/>
      <c r="AF14" s="353">
        <f t="shared" si="6"/>
        <v>24493.5</v>
      </c>
      <c r="AG14" s="227"/>
      <c r="AH14" s="227"/>
      <c r="AI14" s="227"/>
    </row>
    <row r="15" spans="1:35" ht="18.600000000000001" customHeight="1">
      <c r="A15" s="47">
        <f t="shared" si="11"/>
        <v>10</v>
      </c>
      <c r="B15" s="15" t="s">
        <v>15</v>
      </c>
      <c r="C15" s="16">
        <v>1514.1</v>
      </c>
      <c r="D15" s="17">
        <v>5883.8709677419301</v>
      </c>
      <c r="E15" s="16">
        <v>19937.099999999999</v>
      </c>
      <c r="F15" s="18">
        <v>13225.8064516129</v>
      </c>
      <c r="G15" s="19">
        <v>856.2</v>
      </c>
      <c r="H15" s="18">
        <v>806.45161290322505</v>
      </c>
      <c r="I15" s="19">
        <v>0</v>
      </c>
      <c r="J15" s="17"/>
      <c r="K15" s="16">
        <v>7107</v>
      </c>
      <c r="L15" s="19"/>
      <c r="M15" s="19">
        <f t="shared" si="8"/>
        <v>7107</v>
      </c>
      <c r="N15" s="18">
        <v>5161.2903225806403</v>
      </c>
      <c r="O15" s="16">
        <v>141</v>
      </c>
      <c r="P15" s="235">
        <v>912</v>
      </c>
      <c r="Q15" s="19">
        <f t="shared" si="9"/>
        <v>1053</v>
      </c>
      <c r="R15" s="17">
        <v>1290.3225806451601</v>
      </c>
      <c r="S15" s="16">
        <v>12932.95</v>
      </c>
      <c r="T15" s="17">
        <v>8954.8387096774095</v>
      </c>
      <c r="U15" s="91">
        <f t="shared" si="12"/>
        <v>43400.35</v>
      </c>
      <c r="V15" s="89">
        <f t="shared" si="2"/>
        <v>35322.580645161259</v>
      </c>
      <c r="W15" s="16">
        <v>2012.1</v>
      </c>
      <c r="X15" s="17">
        <v>2741.9354838709601</v>
      </c>
      <c r="Y15" s="109">
        <f t="shared" si="10"/>
        <v>45412.45</v>
      </c>
      <c r="Z15" s="110">
        <f t="shared" si="10"/>
        <v>38064.516129032221</v>
      </c>
      <c r="AA15" s="45" t="s">
        <v>58</v>
      </c>
      <c r="AB15" s="46">
        <v>23</v>
      </c>
      <c r="AC15" s="21" t="s">
        <v>7</v>
      </c>
      <c r="AD15" s="22"/>
      <c r="AF15" s="353">
        <f t="shared" si="6"/>
        <v>31567.499999999996</v>
      </c>
      <c r="AG15" s="227"/>
      <c r="AH15" s="227"/>
      <c r="AI15" s="227"/>
    </row>
    <row r="16" spans="1:35" ht="18.600000000000001" customHeight="1">
      <c r="A16" s="47">
        <f t="shared" si="11"/>
        <v>11</v>
      </c>
      <c r="B16" s="52" t="s">
        <v>6</v>
      </c>
      <c r="C16" s="16">
        <v>2748.6</v>
      </c>
      <c r="D16" s="17">
        <v>5883.8709677419301</v>
      </c>
      <c r="E16" s="16">
        <v>19946.2</v>
      </c>
      <c r="F16" s="18">
        <v>13225.8064516129</v>
      </c>
      <c r="G16" s="19">
        <v>1317.8</v>
      </c>
      <c r="H16" s="18">
        <v>806.45161290322505</v>
      </c>
      <c r="I16" s="19">
        <v>2940</v>
      </c>
      <c r="J16" s="17">
        <v>4375</v>
      </c>
      <c r="K16" s="16">
        <v>21489.8</v>
      </c>
      <c r="L16" s="19"/>
      <c r="M16" s="19">
        <f t="shared" si="8"/>
        <v>21489.8</v>
      </c>
      <c r="N16" s="18">
        <v>5161.2903225806403</v>
      </c>
      <c r="O16" s="16">
        <v>-62</v>
      </c>
      <c r="P16" s="235">
        <v>2022</v>
      </c>
      <c r="Q16" s="19">
        <f t="shared" si="9"/>
        <v>1960</v>
      </c>
      <c r="R16" s="17">
        <v>1290.3225806451601</v>
      </c>
      <c r="S16" s="16">
        <v>12481.82</v>
      </c>
      <c r="T16" s="17">
        <v>8954.8387096774095</v>
      </c>
      <c r="U16" s="91">
        <f t="shared" si="12"/>
        <v>62884.219999999994</v>
      </c>
      <c r="V16" s="89">
        <f t="shared" si="2"/>
        <v>39697.580645161259</v>
      </c>
      <c r="W16" s="16">
        <v>3952.2</v>
      </c>
      <c r="X16" s="17">
        <v>2741.9354838709601</v>
      </c>
      <c r="Y16" s="109">
        <f t="shared" si="10"/>
        <v>66836.42</v>
      </c>
      <c r="Z16" s="110">
        <f t="shared" si="10"/>
        <v>42439.516129032221</v>
      </c>
      <c r="AA16" s="45" t="s">
        <v>58</v>
      </c>
      <c r="AB16" s="46">
        <v>25</v>
      </c>
      <c r="AC16" s="21" t="s">
        <v>7</v>
      </c>
      <c r="AD16" s="22"/>
      <c r="AF16" s="353">
        <f t="shared" si="6"/>
        <v>52332.599999999991</v>
      </c>
      <c r="AG16" s="227"/>
      <c r="AH16" s="227"/>
      <c r="AI16" s="227"/>
    </row>
    <row r="17" spans="1:35" ht="18.600000000000001" customHeight="1">
      <c r="A17" s="23">
        <f t="shared" si="11"/>
        <v>12</v>
      </c>
      <c r="B17" s="24" t="s">
        <v>8</v>
      </c>
      <c r="C17" s="25">
        <v>2249.1</v>
      </c>
      <c r="D17" s="26">
        <v>5883.8709677419301</v>
      </c>
      <c r="E17" s="25">
        <v>23859.25</v>
      </c>
      <c r="F17" s="27">
        <v>13225.8064516129</v>
      </c>
      <c r="G17" s="28">
        <v>1502.4</v>
      </c>
      <c r="H17" s="27">
        <v>806.45161290322505</v>
      </c>
      <c r="I17" s="28">
        <v>5766</v>
      </c>
      <c r="J17" s="26">
        <v>4375</v>
      </c>
      <c r="K17" s="25">
        <v>25199.9</v>
      </c>
      <c r="L17" s="28"/>
      <c r="M17" s="28">
        <f t="shared" si="8"/>
        <v>25199.9</v>
      </c>
      <c r="N17" s="27">
        <v>5161.2903225806403</v>
      </c>
      <c r="O17" s="25">
        <v>0</v>
      </c>
      <c r="P17" s="236">
        <v>0</v>
      </c>
      <c r="Q17" s="28">
        <f t="shared" si="9"/>
        <v>0</v>
      </c>
      <c r="R17" s="26">
        <v>1290.3225806451601</v>
      </c>
      <c r="S17" s="25">
        <v>12377.72</v>
      </c>
      <c r="T17" s="26">
        <v>8954.8387096774095</v>
      </c>
      <c r="U17" s="182">
        <f t="shared" si="12"/>
        <v>70954.37</v>
      </c>
      <c r="V17" s="90">
        <f t="shared" si="2"/>
        <v>39697.580645161259</v>
      </c>
      <c r="W17" s="25">
        <v>5384.4</v>
      </c>
      <c r="X17" s="26">
        <v>2741.9354838709601</v>
      </c>
      <c r="Y17" s="92">
        <f t="shared" si="10"/>
        <v>76338.76999999999</v>
      </c>
      <c r="Z17" s="94">
        <f t="shared" si="10"/>
        <v>42439.516129032221</v>
      </c>
      <c r="AA17" s="29" t="s">
        <v>58</v>
      </c>
      <c r="AB17" s="30">
        <v>27</v>
      </c>
      <c r="AC17" s="31" t="s">
        <v>7</v>
      </c>
      <c r="AD17" s="32"/>
      <c r="AF17" s="353">
        <f t="shared" si="6"/>
        <v>63961.05</v>
      </c>
      <c r="AG17" s="227"/>
      <c r="AH17" s="227"/>
      <c r="AI17" s="227"/>
    </row>
    <row r="18" spans="1:35" s="43" customFormat="1" ht="18.600000000000001" customHeight="1">
      <c r="A18" s="23">
        <f t="shared" si="11"/>
        <v>13</v>
      </c>
      <c r="B18" s="24" t="s">
        <v>9</v>
      </c>
      <c r="C18" s="25">
        <v>65.3</v>
      </c>
      <c r="D18" s="26">
        <v>5883.8709677419301</v>
      </c>
      <c r="E18" s="25">
        <v>23668.799999999999</v>
      </c>
      <c r="F18" s="27">
        <v>13225.8064516129</v>
      </c>
      <c r="G18" s="28">
        <v>1315.4</v>
      </c>
      <c r="H18" s="27">
        <v>806.45161290322505</v>
      </c>
      <c r="I18" s="28">
        <v>0</v>
      </c>
      <c r="J18" s="26"/>
      <c r="K18" s="25">
        <v>7895.9</v>
      </c>
      <c r="L18" s="28"/>
      <c r="M18" s="28">
        <f t="shared" si="8"/>
        <v>7895.9</v>
      </c>
      <c r="N18" s="27">
        <v>5161.2903225806403</v>
      </c>
      <c r="O18" s="25">
        <v>0</v>
      </c>
      <c r="P18" s="236">
        <v>0</v>
      </c>
      <c r="Q18" s="28">
        <f t="shared" si="9"/>
        <v>0</v>
      </c>
      <c r="R18" s="26">
        <v>1290.3225806451601</v>
      </c>
      <c r="S18" s="25">
        <v>6809.88</v>
      </c>
      <c r="T18" s="26">
        <v>8954.8387096774095</v>
      </c>
      <c r="U18" s="182">
        <f t="shared" si="12"/>
        <v>39755.279999999999</v>
      </c>
      <c r="V18" s="90">
        <f t="shared" si="2"/>
        <v>35322.580645161259</v>
      </c>
      <c r="W18" s="25">
        <v>3161.5</v>
      </c>
      <c r="X18" s="26">
        <v>2741.9354838709601</v>
      </c>
      <c r="Y18" s="92">
        <f t="shared" si="10"/>
        <v>42916.78</v>
      </c>
      <c r="Z18" s="94">
        <f t="shared" si="10"/>
        <v>38064.516129032221</v>
      </c>
      <c r="AA18" s="29" t="s">
        <v>149</v>
      </c>
      <c r="AB18" s="30">
        <v>27</v>
      </c>
      <c r="AC18" s="31" t="s">
        <v>7</v>
      </c>
      <c r="AD18" s="32"/>
      <c r="AF18" s="353">
        <f t="shared" si="6"/>
        <v>36106.9</v>
      </c>
      <c r="AG18" s="329"/>
      <c r="AH18" s="329"/>
      <c r="AI18" s="329"/>
    </row>
    <row r="19" spans="1:35" ht="18.600000000000001" customHeight="1">
      <c r="A19" s="33" t="s">
        <v>10</v>
      </c>
      <c r="B19" s="34">
        <f>SUM(B11+1)</f>
        <v>28</v>
      </c>
      <c r="C19" s="35">
        <f t="shared" ref="C19:Z19" si="13">SUM(C12:C18)</f>
        <v>36033.9</v>
      </c>
      <c r="D19" s="36">
        <f t="shared" si="13"/>
        <v>41187.096774193516</v>
      </c>
      <c r="E19" s="35">
        <f t="shared" si="13"/>
        <v>105513.45</v>
      </c>
      <c r="F19" s="37">
        <f t="shared" si="13"/>
        <v>92580.645161290289</v>
      </c>
      <c r="G19" s="38">
        <f t="shared" si="13"/>
        <v>6179.2999999999993</v>
      </c>
      <c r="H19" s="37">
        <f t="shared" si="13"/>
        <v>5645.161290322576</v>
      </c>
      <c r="I19" s="38">
        <f>SUM(I12:I18)</f>
        <v>8706</v>
      </c>
      <c r="J19" s="37">
        <f>SUM(J12:J18)</f>
        <v>8750</v>
      </c>
      <c r="K19" s="35">
        <f t="shared" si="13"/>
        <v>63292.6</v>
      </c>
      <c r="L19" s="38">
        <f t="shared" si="13"/>
        <v>0</v>
      </c>
      <c r="M19" s="82">
        <f t="shared" si="13"/>
        <v>63292.6</v>
      </c>
      <c r="N19" s="37">
        <f t="shared" si="13"/>
        <v>36129.032258064486</v>
      </c>
      <c r="O19" s="35">
        <f>SUM(O12:O18)</f>
        <v>1747.1</v>
      </c>
      <c r="P19" s="82">
        <f>SUM(P12:P18)</f>
        <v>12264</v>
      </c>
      <c r="Q19" s="82">
        <f>SUM(Q12:Q18)</f>
        <v>14011.1</v>
      </c>
      <c r="R19" s="36">
        <f t="shared" ref="R19" si="14">SUM(R12:R18)</f>
        <v>9032.2580645161215</v>
      </c>
      <c r="S19" s="35">
        <f t="shared" si="13"/>
        <v>82762.47</v>
      </c>
      <c r="T19" s="36">
        <f t="shared" si="13"/>
        <v>62683.870967741866</v>
      </c>
      <c r="U19" s="35">
        <f t="shared" si="13"/>
        <v>316498.81999999995</v>
      </c>
      <c r="V19" s="36">
        <f t="shared" si="13"/>
        <v>256008.06451612886</v>
      </c>
      <c r="W19" s="35">
        <f t="shared" si="13"/>
        <v>14942.4</v>
      </c>
      <c r="X19" s="36">
        <f t="shared" si="13"/>
        <v>19193.548387096718</v>
      </c>
      <c r="Y19" s="35">
        <f t="shared" si="13"/>
        <v>331441.21999999997</v>
      </c>
      <c r="Z19" s="36">
        <f t="shared" si="13"/>
        <v>275201.61290322553</v>
      </c>
      <c r="AA19" s="39" t="s">
        <v>11</v>
      </c>
      <c r="AB19" s="40">
        <f>SUM(AB12:AB18)/7</f>
        <v>23.285714285714285</v>
      </c>
      <c r="AC19" s="41" t="s">
        <v>7</v>
      </c>
      <c r="AD19" s="42"/>
      <c r="AF19" s="353">
        <f t="shared" si="6"/>
        <v>236414.75</v>
      </c>
      <c r="AG19" s="227"/>
      <c r="AH19" s="227"/>
      <c r="AI19" s="227"/>
    </row>
    <row r="20" spans="1:35" ht="18.600000000000001" customHeight="1">
      <c r="A20" s="44">
        <f>SUM(A18+1)</f>
        <v>14</v>
      </c>
      <c r="B20" s="15" t="s">
        <v>12</v>
      </c>
      <c r="C20" s="16">
        <v>2377.4</v>
      </c>
      <c r="D20" s="17">
        <v>5883.8709677419301</v>
      </c>
      <c r="E20" s="16">
        <v>10946.3</v>
      </c>
      <c r="F20" s="18">
        <v>13225.8064516129</v>
      </c>
      <c r="G20" s="19">
        <v>880.7</v>
      </c>
      <c r="H20" s="18">
        <v>806.45161290322505</v>
      </c>
      <c r="I20" s="19">
        <v>0</v>
      </c>
      <c r="J20" s="17"/>
      <c r="K20" s="16">
        <v>0</v>
      </c>
      <c r="L20" s="19"/>
      <c r="M20" s="19">
        <f t="shared" ref="M20:M26" si="15">K20+L20</f>
        <v>0</v>
      </c>
      <c r="N20" s="18">
        <v>5161.2903225806403</v>
      </c>
      <c r="O20" s="16">
        <v>609.79999999999995</v>
      </c>
      <c r="P20" s="235">
        <v>100</v>
      </c>
      <c r="Q20" s="19">
        <f t="shared" ref="Q20:Q26" si="16">O20+P20</f>
        <v>709.8</v>
      </c>
      <c r="R20" s="17">
        <v>1290.3225806451601</v>
      </c>
      <c r="S20" s="16">
        <v>5735.77</v>
      </c>
      <c r="T20" s="17">
        <v>8954.8387096774095</v>
      </c>
      <c r="U20" s="91">
        <f>SUM(C20+E20+G20+I20+K20+Q20+S20)</f>
        <v>20649.97</v>
      </c>
      <c r="V20" s="89">
        <f t="shared" si="2"/>
        <v>35322.580645161259</v>
      </c>
      <c r="W20" s="16">
        <v>631.4</v>
      </c>
      <c r="X20" s="17">
        <v>2741.9354838709601</v>
      </c>
      <c r="Y20" s="109">
        <f t="shared" ref="Y20:Z26" si="17">SUM(U20+W20)</f>
        <v>21281.370000000003</v>
      </c>
      <c r="Z20" s="110">
        <f t="shared" si="17"/>
        <v>38064.516129032221</v>
      </c>
      <c r="AA20" s="50" t="s">
        <v>148</v>
      </c>
      <c r="AB20" s="51">
        <v>25</v>
      </c>
      <c r="AC20" s="21" t="s">
        <v>7</v>
      </c>
      <c r="AD20" s="22"/>
      <c r="AF20" s="353">
        <f t="shared" si="6"/>
        <v>15445.599999999999</v>
      </c>
      <c r="AG20" s="227"/>
      <c r="AH20" s="227"/>
      <c r="AI20" s="227"/>
    </row>
    <row r="21" spans="1:35" ht="18.600000000000001" customHeight="1">
      <c r="A21" s="47">
        <f t="shared" ref="A21:A26" si="18">SUM(A20+1)</f>
        <v>15</v>
      </c>
      <c r="B21" s="15" t="s">
        <v>13</v>
      </c>
      <c r="C21" s="16">
        <v>1343.8</v>
      </c>
      <c r="D21" s="17">
        <v>5883.8709677419301</v>
      </c>
      <c r="E21" s="16">
        <v>12846.35</v>
      </c>
      <c r="F21" s="18">
        <v>13225.8064516129</v>
      </c>
      <c r="G21" s="19">
        <v>879.3</v>
      </c>
      <c r="H21" s="18">
        <v>806.45161290322505</v>
      </c>
      <c r="I21" s="19">
        <v>0</v>
      </c>
      <c r="J21" s="17"/>
      <c r="K21" s="16">
        <v>2150.4</v>
      </c>
      <c r="L21" s="19"/>
      <c r="M21" s="19">
        <f t="shared" si="15"/>
        <v>2150.4</v>
      </c>
      <c r="N21" s="18">
        <v>5161.2903225806403</v>
      </c>
      <c r="O21" s="16">
        <v>464.8</v>
      </c>
      <c r="P21" s="235">
        <v>1818</v>
      </c>
      <c r="Q21" s="19">
        <f t="shared" si="16"/>
        <v>2282.8000000000002</v>
      </c>
      <c r="R21" s="17">
        <v>1290.3225806451601</v>
      </c>
      <c r="S21" s="16">
        <v>8095.12</v>
      </c>
      <c r="T21" s="17">
        <v>8954.8387096774095</v>
      </c>
      <c r="U21" s="91">
        <f>SUM(C21+E21+G21+I21+K21+Q21+S21)</f>
        <v>27597.769999999997</v>
      </c>
      <c r="V21" s="89">
        <f t="shared" si="2"/>
        <v>35322.580645161259</v>
      </c>
      <c r="W21" s="16">
        <v>525</v>
      </c>
      <c r="X21" s="17">
        <v>2741.9354838709601</v>
      </c>
      <c r="Y21" s="109">
        <f t="shared" si="17"/>
        <v>28122.769999999997</v>
      </c>
      <c r="Z21" s="110">
        <f t="shared" si="17"/>
        <v>38064.516129032221</v>
      </c>
      <c r="AA21" s="50" t="s">
        <v>57</v>
      </c>
      <c r="AB21" s="46">
        <v>25</v>
      </c>
      <c r="AC21" s="21" t="s">
        <v>7</v>
      </c>
      <c r="AD21" s="22"/>
      <c r="AF21" s="353">
        <f t="shared" si="6"/>
        <v>18209.649999999998</v>
      </c>
      <c r="AG21" s="227"/>
      <c r="AH21" s="227"/>
      <c r="AI21" s="227"/>
    </row>
    <row r="22" spans="1:35" ht="18.600000000000001" customHeight="1">
      <c r="A22" s="47">
        <f t="shared" si="18"/>
        <v>16</v>
      </c>
      <c r="B22" s="15" t="s">
        <v>14</v>
      </c>
      <c r="C22" s="16">
        <v>14852.2</v>
      </c>
      <c r="D22" s="17">
        <v>5883.8709677419301</v>
      </c>
      <c r="E22" s="16">
        <v>2560.6999999999998</v>
      </c>
      <c r="F22" s="18">
        <v>13225.8064516129</v>
      </c>
      <c r="G22" s="19">
        <v>462.8</v>
      </c>
      <c r="H22" s="18">
        <v>806.45161290322505</v>
      </c>
      <c r="I22" s="19">
        <v>0</v>
      </c>
      <c r="J22" s="17"/>
      <c r="K22" s="16">
        <v>0</v>
      </c>
      <c r="L22" s="19"/>
      <c r="M22" s="19">
        <f t="shared" si="15"/>
        <v>0</v>
      </c>
      <c r="N22" s="18">
        <v>5161.2903225806403</v>
      </c>
      <c r="O22" s="16">
        <v>458.6</v>
      </c>
      <c r="P22" s="235">
        <v>2847</v>
      </c>
      <c r="Q22" s="19">
        <f t="shared" si="16"/>
        <v>3305.6</v>
      </c>
      <c r="R22" s="17">
        <v>1290.3225806451601</v>
      </c>
      <c r="S22" s="16">
        <v>7754.33</v>
      </c>
      <c r="T22" s="17">
        <v>8954.8387096774095</v>
      </c>
      <c r="U22" s="91">
        <f t="shared" ref="U22:U26" si="19">SUM(C22+E22+G22+I22+K22+Q22+S22)</f>
        <v>28935.629999999997</v>
      </c>
      <c r="V22" s="89">
        <f t="shared" si="2"/>
        <v>35322.580645161259</v>
      </c>
      <c r="W22" s="16">
        <v>0</v>
      </c>
      <c r="X22" s="17">
        <v>2741.9354838709601</v>
      </c>
      <c r="Y22" s="109">
        <f t="shared" si="17"/>
        <v>28935.629999999997</v>
      </c>
      <c r="Z22" s="110">
        <f t="shared" si="17"/>
        <v>38064.516129032221</v>
      </c>
      <c r="AA22" s="50" t="s">
        <v>57</v>
      </c>
      <c r="AB22" s="46">
        <v>25</v>
      </c>
      <c r="AC22" s="21" t="s">
        <v>7</v>
      </c>
      <c r="AD22" s="22"/>
      <c r="AF22" s="353">
        <f t="shared" si="6"/>
        <v>18334.3</v>
      </c>
      <c r="AG22" s="227"/>
      <c r="AH22" s="227"/>
      <c r="AI22" s="227"/>
    </row>
    <row r="23" spans="1:35" ht="18.600000000000001" customHeight="1">
      <c r="A23" s="47">
        <f t="shared" si="18"/>
        <v>17</v>
      </c>
      <c r="B23" s="15" t="s">
        <v>15</v>
      </c>
      <c r="C23" s="16">
        <v>2542.6</v>
      </c>
      <c r="D23" s="17">
        <v>5883.8709677419301</v>
      </c>
      <c r="E23" s="16">
        <v>15594.2</v>
      </c>
      <c r="F23" s="18">
        <v>13225.8064516129</v>
      </c>
      <c r="G23" s="19">
        <v>1350.2</v>
      </c>
      <c r="H23" s="18">
        <v>806.45161290322505</v>
      </c>
      <c r="I23" s="19">
        <v>0</v>
      </c>
      <c r="J23" s="17"/>
      <c r="K23" s="16">
        <v>2020</v>
      </c>
      <c r="L23" s="19"/>
      <c r="M23" s="19">
        <f t="shared" si="15"/>
        <v>2020</v>
      </c>
      <c r="N23" s="18">
        <v>5161.2903225806403</v>
      </c>
      <c r="O23" s="16">
        <v>18</v>
      </c>
      <c r="P23" s="235">
        <v>1138</v>
      </c>
      <c r="Q23" s="19">
        <f t="shared" si="16"/>
        <v>1156</v>
      </c>
      <c r="R23" s="17">
        <v>1290.3225806451601</v>
      </c>
      <c r="S23" s="16">
        <v>7680.6</v>
      </c>
      <c r="T23" s="17">
        <v>8954.8387096774095</v>
      </c>
      <c r="U23" s="91">
        <f t="shared" si="19"/>
        <v>30343.599999999999</v>
      </c>
      <c r="V23" s="89">
        <f t="shared" si="2"/>
        <v>35322.580645161259</v>
      </c>
      <c r="W23" s="16">
        <v>1190</v>
      </c>
      <c r="X23" s="17">
        <v>2741.9354838709601</v>
      </c>
      <c r="Y23" s="109">
        <f t="shared" si="17"/>
        <v>31533.599999999999</v>
      </c>
      <c r="Z23" s="110">
        <f t="shared" si="17"/>
        <v>38064.516129032221</v>
      </c>
      <c r="AA23" s="50" t="s">
        <v>95</v>
      </c>
      <c r="AB23" s="46">
        <v>25</v>
      </c>
      <c r="AC23" s="21" t="s">
        <v>7</v>
      </c>
      <c r="AD23" s="22"/>
      <c r="AF23" s="353">
        <f t="shared" si="6"/>
        <v>22715</v>
      </c>
      <c r="AG23" s="227"/>
      <c r="AH23" s="227"/>
      <c r="AI23" s="227"/>
    </row>
    <row r="24" spans="1:35" ht="18.600000000000001" customHeight="1">
      <c r="A24" s="47">
        <f t="shared" si="18"/>
        <v>18</v>
      </c>
      <c r="B24" s="52" t="s">
        <v>6</v>
      </c>
      <c r="C24" s="16">
        <v>2765.6</v>
      </c>
      <c r="D24" s="17">
        <v>5883.8709677419301</v>
      </c>
      <c r="E24" s="16">
        <v>21995.3</v>
      </c>
      <c r="F24" s="18">
        <v>13225.8064516129</v>
      </c>
      <c r="G24" s="19">
        <v>1931.3</v>
      </c>
      <c r="H24" s="18">
        <v>806.45161290322505</v>
      </c>
      <c r="I24" s="19">
        <v>4353.3999999999996</v>
      </c>
      <c r="J24" s="17">
        <v>4375</v>
      </c>
      <c r="K24" s="16">
        <v>14236.6</v>
      </c>
      <c r="L24" s="19"/>
      <c r="M24" s="19">
        <f t="shared" si="15"/>
        <v>14236.6</v>
      </c>
      <c r="N24" s="18">
        <v>5161.2903225806403</v>
      </c>
      <c r="O24" s="16">
        <v>0</v>
      </c>
      <c r="P24" s="235">
        <v>0</v>
      </c>
      <c r="Q24" s="19">
        <f t="shared" si="16"/>
        <v>0</v>
      </c>
      <c r="R24" s="17">
        <v>1290.3225806451601</v>
      </c>
      <c r="S24" s="16">
        <v>10967.14</v>
      </c>
      <c r="T24" s="17">
        <v>8954.8387096774095</v>
      </c>
      <c r="U24" s="91">
        <f t="shared" si="19"/>
        <v>56249.34</v>
      </c>
      <c r="V24" s="89">
        <f t="shared" si="2"/>
        <v>39697.580645161259</v>
      </c>
      <c r="W24" s="16">
        <v>4151.5</v>
      </c>
      <c r="X24" s="17">
        <v>2741.9354838709601</v>
      </c>
      <c r="Y24" s="109">
        <f t="shared" si="17"/>
        <v>60400.84</v>
      </c>
      <c r="Z24" s="110">
        <f t="shared" si="17"/>
        <v>42439.516129032221</v>
      </c>
      <c r="AA24" s="50" t="s">
        <v>58</v>
      </c>
      <c r="AB24" s="46">
        <v>27</v>
      </c>
      <c r="AC24" s="21" t="s">
        <v>7</v>
      </c>
      <c r="AD24" s="22"/>
      <c r="AF24" s="353">
        <f t="shared" si="6"/>
        <v>49433.7</v>
      </c>
      <c r="AG24" s="227"/>
      <c r="AH24" s="227"/>
      <c r="AI24" s="227"/>
    </row>
    <row r="25" spans="1:35" ht="18.600000000000001" customHeight="1">
      <c r="A25" s="23">
        <f t="shared" si="18"/>
        <v>19</v>
      </c>
      <c r="B25" s="24" t="s">
        <v>8</v>
      </c>
      <c r="C25" s="25">
        <v>10422.5</v>
      </c>
      <c r="D25" s="26">
        <v>5883.8709677419301</v>
      </c>
      <c r="E25" s="25">
        <v>11827.7</v>
      </c>
      <c r="F25" s="27">
        <v>13225.8064516129</v>
      </c>
      <c r="G25" s="28">
        <v>1094.4000000000001</v>
      </c>
      <c r="H25" s="27">
        <v>806.45161290322505</v>
      </c>
      <c r="I25" s="28">
        <v>5480</v>
      </c>
      <c r="J25" s="26">
        <v>4375</v>
      </c>
      <c r="K25" s="25">
        <v>12657.8</v>
      </c>
      <c r="L25" s="28"/>
      <c r="M25" s="28">
        <f t="shared" si="15"/>
        <v>12657.8</v>
      </c>
      <c r="N25" s="27">
        <v>5161.2903225806403</v>
      </c>
      <c r="O25" s="25">
        <v>0</v>
      </c>
      <c r="P25" s="236">
        <v>0</v>
      </c>
      <c r="Q25" s="28">
        <f t="shared" si="16"/>
        <v>0</v>
      </c>
      <c r="R25" s="26">
        <v>1290.3225806451601</v>
      </c>
      <c r="S25" s="25">
        <v>13295.46</v>
      </c>
      <c r="T25" s="26">
        <v>8954.8387096774095</v>
      </c>
      <c r="U25" s="182">
        <f t="shared" si="19"/>
        <v>54777.86</v>
      </c>
      <c r="V25" s="90">
        <f t="shared" si="2"/>
        <v>39697.580645161259</v>
      </c>
      <c r="W25" s="25">
        <v>735.9</v>
      </c>
      <c r="X25" s="26">
        <v>2741.9354838709601</v>
      </c>
      <c r="Y25" s="92">
        <f t="shared" si="17"/>
        <v>55513.760000000002</v>
      </c>
      <c r="Z25" s="94">
        <f t="shared" si="17"/>
        <v>42439.516129032221</v>
      </c>
      <c r="AA25" s="50" t="s">
        <v>148</v>
      </c>
      <c r="AB25" s="30">
        <v>26</v>
      </c>
      <c r="AC25" s="31" t="s">
        <v>7</v>
      </c>
      <c r="AD25" s="32"/>
      <c r="AF25" s="353">
        <f t="shared" si="6"/>
        <v>42218.3</v>
      </c>
      <c r="AG25" s="227"/>
      <c r="AH25" s="227"/>
      <c r="AI25" s="227"/>
    </row>
    <row r="26" spans="1:35" ht="18.600000000000001" customHeight="1">
      <c r="A26" s="23">
        <f t="shared" si="18"/>
        <v>20</v>
      </c>
      <c r="B26" s="53" t="s">
        <v>9</v>
      </c>
      <c r="C26" s="25">
        <v>7907.1</v>
      </c>
      <c r="D26" s="26">
        <v>5883.8709677419301</v>
      </c>
      <c r="E26" s="25">
        <v>15395.7</v>
      </c>
      <c r="F26" s="27">
        <v>13225.8064516129</v>
      </c>
      <c r="G26" s="28">
        <v>1255.7</v>
      </c>
      <c r="H26" s="27">
        <v>806.45161290322505</v>
      </c>
      <c r="I26" s="28">
        <v>0</v>
      </c>
      <c r="J26" s="26"/>
      <c r="K26" s="25">
        <v>3495.8</v>
      </c>
      <c r="L26" s="28"/>
      <c r="M26" s="28">
        <f t="shared" si="15"/>
        <v>3495.8</v>
      </c>
      <c r="N26" s="27">
        <v>5161.2903225806403</v>
      </c>
      <c r="O26" s="25">
        <v>0</v>
      </c>
      <c r="P26" s="236">
        <v>0</v>
      </c>
      <c r="Q26" s="28">
        <f t="shared" si="16"/>
        <v>0</v>
      </c>
      <c r="R26" s="26">
        <v>1290.3225806451601</v>
      </c>
      <c r="S26" s="25">
        <v>7265.67</v>
      </c>
      <c r="T26" s="26">
        <v>8954.8387096774095</v>
      </c>
      <c r="U26" s="182">
        <f t="shared" si="19"/>
        <v>35319.97</v>
      </c>
      <c r="V26" s="90">
        <f t="shared" si="2"/>
        <v>35322.580645161259</v>
      </c>
      <c r="W26" s="25">
        <v>1722</v>
      </c>
      <c r="X26" s="26">
        <v>2741.9354838709601</v>
      </c>
      <c r="Y26" s="92">
        <f t="shared" si="17"/>
        <v>37041.97</v>
      </c>
      <c r="Z26" s="94">
        <f t="shared" si="17"/>
        <v>38064.516129032221</v>
      </c>
      <c r="AA26" s="50" t="s">
        <v>57</v>
      </c>
      <c r="AB26" s="30">
        <v>26</v>
      </c>
      <c r="AC26" s="31" t="s">
        <v>7</v>
      </c>
      <c r="AD26" s="32"/>
      <c r="AF26" s="353">
        <f t="shared" si="6"/>
        <v>29776.300000000003</v>
      </c>
      <c r="AG26" s="227"/>
      <c r="AH26" s="227"/>
      <c r="AI26" s="227"/>
    </row>
    <row r="27" spans="1:35" ht="18.600000000000001" customHeight="1">
      <c r="A27" s="33" t="s">
        <v>10</v>
      </c>
      <c r="B27" s="34">
        <f>SUM(B19+1)</f>
        <v>29</v>
      </c>
      <c r="C27" s="35">
        <f t="shared" ref="C27:Z27" si="20">SUM(C20:C26)</f>
        <v>42211.199999999997</v>
      </c>
      <c r="D27" s="36">
        <f t="shared" si="20"/>
        <v>41187.096774193516</v>
      </c>
      <c r="E27" s="35">
        <f t="shared" si="20"/>
        <v>91166.25</v>
      </c>
      <c r="F27" s="37">
        <f t="shared" si="20"/>
        <v>92580.645161290289</v>
      </c>
      <c r="G27" s="38">
        <f t="shared" si="20"/>
        <v>7854.4000000000005</v>
      </c>
      <c r="H27" s="37">
        <f t="shared" si="20"/>
        <v>5645.161290322576</v>
      </c>
      <c r="I27" s="38">
        <f>SUM(I20:I26)</f>
        <v>9833.4</v>
      </c>
      <c r="J27" s="37">
        <f>SUM(J20:J26)</f>
        <v>8750</v>
      </c>
      <c r="K27" s="35">
        <f t="shared" si="20"/>
        <v>34560.6</v>
      </c>
      <c r="L27" s="38">
        <f t="shared" si="20"/>
        <v>0</v>
      </c>
      <c r="M27" s="82">
        <f t="shared" si="20"/>
        <v>34560.6</v>
      </c>
      <c r="N27" s="37">
        <f t="shared" si="20"/>
        <v>36129.032258064486</v>
      </c>
      <c r="O27" s="35">
        <f>SUM(O20:O26)</f>
        <v>1551.1999999999998</v>
      </c>
      <c r="P27" s="38">
        <f>SUM(P20:P26)</f>
        <v>5903</v>
      </c>
      <c r="Q27" s="82">
        <f>SUM(Q20:Q26)</f>
        <v>7454.2000000000007</v>
      </c>
      <c r="R27" s="36">
        <f t="shared" ref="R27" si="21">SUM(R20:R26)</f>
        <v>9032.2580645161215</v>
      </c>
      <c r="S27" s="35">
        <f t="shared" si="20"/>
        <v>60794.09</v>
      </c>
      <c r="T27" s="36">
        <f t="shared" si="20"/>
        <v>62683.870967741866</v>
      </c>
      <c r="U27" s="35">
        <f t="shared" si="20"/>
        <v>253874.13999999998</v>
      </c>
      <c r="V27" s="36">
        <f t="shared" si="20"/>
        <v>256008.06451612886</v>
      </c>
      <c r="W27" s="35">
        <f t="shared" si="20"/>
        <v>8955.7999999999993</v>
      </c>
      <c r="X27" s="36">
        <f t="shared" si="20"/>
        <v>19193.548387096718</v>
      </c>
      <c r="Y27" s="35">
        <f t="shared" si="20"/>
        <v>262829.94</v>
      </c>
      <c r="Z27" s="36">
        <f t="shared" si="20"/>
        <v>275201.61290322553</v>
      </c>
      <c r="AA27" s="39" t="s">
        <v>11</v>
      </c>
      <c r="AB27" s="40">
        <f>SUM(AB20:AB26)/7</f>
        <v>25.571428571428573</v>
      </c>
      <c r="AC27" s="41" t="s">
        <v>7</v>
      </c>
      <c r="AD27" s="42"/>
      <c r="AF27" s="353">
        <f t="shared" si="6"/>
        <v>196132.85</v>
      </c>
      <c r="AG27" s="227"/>
      <c r="AH27" s="227"/>
      <c r="AI27" s="227"/>
    </row>
    <row r="28" spans="1:35" ht="18.600000000000001" customHeight="1">
      <c r="A28" s="44">
        <f>SUM(A26+1)</f>
        <v>21</v>
      </c>
      <c r="B28" s="15" t="s">
        <v>12</v>
      </c>
      <c r="C28" s="16">
        <v>8408.1</v>
      </c>
      <c r="D28" s="17">
        <v>5883.8709677419301</v>
      </c>
      <c r="E28" s="16">
        <v>3150.4</v>
      </c>
      <c r="F28" s="18">
        <v>13225.8064516129</v>
      </c>
      <c r="G28" s="19">
        <v>417.7</v>
      </c>
      <c r="H28" s="18">
        <v>806.45161290322505</v>
      </c>
      <c r="I28" s="19">
        <v>0</v>
      </c>
      <c r="J28" s="17"/>
      <c r="K28" s="16">
        <v>1800</v>
      </c>
      <c r="L28" s="19"/>
      <c r="M28" s="19">
        <f t="shared" ref="M28:M34" si="22">K28+L28</f>
        <v>1800</v>
      </c>
      <c r="N28" s="18">
        <v>5161.2903225806403</v>
      </c>
      <c r="O28" s="16">
        <v>0</v>
      </c>
      <c r="P28" s="235">
        <v>0</v>
      </c>
      <c r="Q28" s="19">
        <f t="shared" ref="Q28:Q34" si="23">O28+P28</f>
        <v>0</v>
      </c>
      <c r="R28" s="17">
        <v>1290.3225806451601</v>
      </c>
      <c r="S28" s="16">
        <v>6939.35</v>
      </c>
      <c r="T28" s="17">
        <v>8954.8387096774095</v>
      </c>
      <c r="U28" s="91">
        <f>SUM(C28+E28+G28+I28+K28+Q28+S28)</f>
        <v>20715.550000000003</v>
      </c>
      <c r="V28" s="89">
        <f t="shared" si="2"/>
        <v>35322.580645161259</v>
      </c>
      <c r="W28" s="16">
        <v>0</v>
      </c>
      <c r="X28" s="17">
        <v>2741.9354838709601</v>
      </c>
      <c r="Y28" s="109">
        <f>SUM(U28+W28)</f>
        <v>20715.550000000003</v>
      </c>
      <c r="Z28" s="110">
        <f>SUM(V28+X28)</f>
        <v>38064.516129032221</v>
      </c>
      <c r="AA28" s="50" t="s">
        <v>148</v>
      </c>
      <c r="AB28" s="51">
        <v>22</v>
      </c>
      <c r="AC28" s="21" t="s">
        <v>7</v>
      </c>
      <c r="AD28" s="22"/>
      <c r="AF28" s="353">
        <f t="shared" si="6"/>
        <v>13776.2</v>
      </c>
      <c r="AG28" s="227"/>
      <c r="AH28" s="227"/>
      <c r="AI28" s="227"/>
    </row>
    <row r="29" spans="1:35" ht="18.600000000000001" customHeight="1">
      <c r="A29" s="47">
        <f>SUM(A28+1)</f>
        <v>22</v>
      </c>
      <c r="B29" s="15" t="s">
        <v>13</v>
      </c>
      <c r="C29" s="16">
        <v>9088.4</v>
      </c>
      <c r="D29" s="17">
        <v>5883.8709677419301</v>
      </c>
      <c r="E29" s="16">
        <v>9935.6</v>
      </c>
      <c r="F29" s="18">
        <v>13225.8064516129</v>
      </c>
      <c r="G29" s="19">
        <v>623.1</v>
      </c>
      <c r="H29" s="18">
        <v>806.45161290322505</v>
      </c>
      <c r="I29" s="19">
        <v>0</v>
      </c>
      <c r="J29" s="17"/>
      <c r="K29" s="16">
        <v>95</v>
      </c>
      <c r="L29" s="19"/>
      <c r="M29" s="19">
        <f t="shared" si="22"/>
        <v>95</v>
      </c>
      <c r="N29" s="18">
        <v>5161.2903225806403</v>
      </c>
      <c r="O29" s="16">
        <v>841</v>
      </c>
      <c r="P29" s="235">
        <v>2115</v>
      </c>
      <c r="Q29" s="19">
        <f t="shared" si="23"/>
        <v>2956</v>
      </c>
      <c r="R29" s="17">
        <v>1290.3225806451601</v>
      </c>
      <c r="S29" s="16">
        <v>9542.2000000000007</v>
      </c>
      <c r="T29" s="17">
        <v>8954.8387096774095</v>
      </c>
      <c r="U29" s="91">
        <f>SUM(C29+E29+G29+I29+K29+Q29+S29)</f>
        <v>32240.3</v>
      </c>
      <c r="V29" s="89">
        <f t="shared" si="2"/>
        <v>35322.580645161259</v>
      </c>
      <c r="W29" s="16">
        <v>478.4</v>
      </c>
      <c r="X29" s="17">
        <v>2741.9354838709601</v>
      </c>
      <c r="Y29" s="109">
        <f>SUM(U29+W29)</f>
        <v>32718.7</v>
      </c>
      <c r="Z29" s="110">
        <f>SUM(V29+X29)</f>
        <v>38064.516129032221</v>
      </c>
      <c r="AA29" s="45" t="s">
        <v>57</v>
      </c>
      <c r="AB29" s="46">
        <v>23</v>
      </c>
      <c r="AC29" s="21" t="s">
        <v>7</v>
      </c>
      <c r="AD29" s="22"/>
      <c r="AF29" s="353">
        <f t="shared" si="6"/>
        <v>21061.5</v>
      </c>
      <c r="AG29" s="384"/>
      <c r="AH29" s="227"/>
      <c r="AI29" s="227"/>
    </row>
    <row r="30" spans="1:35" ht="18.600000000000001" customHeight="1">
      <c r="A30" s="47">
        <f>SUM(A29+1)</f>
        <v>23</v>
      </c>
      <c r="B30" s="15" t="s">
        <v>14</v>
      </c>
      <c r="C30" s="16">
        <v>1309.0999999999999</v>
      </c>
      <c r="D30" s="17">
        <v>5883.8709677419301</v>
      </c>
      <c r="E30" s="16">
        <v>18597.5</v>
      </c>
      <c r="F30" s="18">
        <v>13225.8064516129</v>
      </c>
      <c r="G30" s="19">
        <v>479.9</v>
      </c>
      <c r="H30" s="18">
        <v>806.45161290322505</v>
      </c>
      <c r="I30" s="19">
        <v>0</v>
      </c>
      <c r="J30" s="17"/>
      <c r="K30" s="16">
        <v>0</v>
      </c>
      <c r="L30" s="19"/>
      <c r="M30" s="19">
        <f t="shared" si="22"/>
        <v>0</v>
      </c>
      <c r="N30" s="18">
        <v>5161.2903225806403</v>
      </c>
      <c r="O30" s="16">
        <v>107.1</v>
      </c>
      <c r="P30" s="235">
        <v>1403</v>
      </c>
      <c r="Q30" s="19">
        <f t="shared" si="23"/>
        <v>1510.1</v>
      </c>
      <c r="R30" s="17">
        <v>1290.3225806451601</v>
      </c>
      <c r="S30" s="16">
        <v>9812.82</v>
      </c>
      <c r="T30" s="17">
        <v>8954.8387096774095</v>
      </c>
      <c r="U30" s="91">
        <f t="shared" ref="U30:U34" si="24">SUM(C30+E30+G30+I30+K30+Q30+S30)</f>
        <v>31709.42</v>
      </c>
      <c r="V30" s="89">
        <f t="shared" si="2"/>
        <v>35322.580645161259</v>
      </c>
      <c r="W30" s="16">
        <v>1686</v>
      </c>
      <c r="X30" s="17">
        <v>2741.9354838709601</v>
      </c>
      <c r="Y30" s="109">
        <f t="shared" ref="Y30:Z34" si="25">SUM(U30+W30)</f>
        <v>33395.42</v>
      </c>
      <c r="Z30" s="110">
        <f t="shared" si="25"/>
        <v>38064.516129032221</v>
      </c>
      <c r="AA30" s="45" t="s">
        <v>58</v>
      </c>
      <c r="AB30" s="46">
        <v>25</v>
      </c>
      <c r="AC30" s="21" t="s">
        <v>7</v>
      </c>
      <c r="AD30" s="22"/>
      <c r="AF30" s="353">
        <f t="shared" si="6"/>
        <v>22179.599999999999</v>
      </c>
      <c r="AG30" s="227"/>
      <c r="AH30" s="227"/>
      <c r="AI30" s="227"/>
    </row>
    <row r="31" spans="1:35" ht="18.600000000000001" customHeight="1">
      <c r="A31" s="47">
        <f>SUM(A30+1)</f>
        <v>24</v>
      </c>
      <c r="B31" s="15" t="s">
        <v>15</v>
      </c>
      <c r="C31" s="16">
        <v>11031.8</v>
      </c>
      <c r="D31" s="17">
        <v>5883.8709677419301</v>
      </c>
      <c r="E31" s="16">
        <v>98.2</v>
      </c>
      <c r="F31" s="18">
        <v>13225.8064516129</v>
      </c>
      <c r="G31" s="19">
        <v>265.3</v>
      </c>
      <c r="H31" s="18">
        <v>806.45161290322505</v>
      </c>
      <c r="I31" s="19">
        <v>0</v>
      </c>
      <c r="J31" s="17"/>
      <c r="K31" s="16">
        <v>225</v>
      </c>
      <c r="L31" s="19"/>
      <c r="M31" s="19">
        <f t="shared" si="22"/>
        <v>225</v>
      </c>
      <c r="N31" s="18">
        <v>5161.2903225806403</v>
      </c>
      <c r="O31" s="16">
        <v>227.6</v>
      </c>
      <c r="P31" s="235">
        <v>771</v>
      </c>
      <c r="Q31" s="19">
        <f t="shared" si="23"/>
        <v>998.6</v>
      </c>
      <c r="R31" s="17">
        <v>1290.3225806451601</v>
      </c>
      <c r="S31" s="16">
        <v>8691.76</v>
      </c>
      <c r="T31" s="17">
        <v>8954.8387096774095</v>
      </c>
      <c r="U31" s="91">
        <f t="shared" si="24"/>
        <v>21310.66</v>
      </c>
      <c r="V31" s="89">
        <f t="shared" si="2"/>
        <v>35322.580645161259</v>
      </c>
      <c r="W31" s="16">
        <v>0</v>
      </c>
      <c r="X31" s="17">
        <v>2741.9354838709601</v>
      </c>
      <c r="Y31" s="109">
        <f t="shared" si="25"/>
        <v>21310.66</v>
      </c>
      <c r="Z31" s="110">
        <f t="shared" si="25"/>
        <v>38064.516129032221</v>
      </c>
      <c r="AA31" s="45" t="s">
        <v>99</v>
      </c>
      <c r="AB31" s="46">
        <v>20</v>
      </c>
      <c r="AC31" s="21" t="s">
        <v>7</v>
      </c>
      <c r="AD31" s="22"/>
      <c r="AF31" s="353">
        <f t="shared" si="6"/>
        <v>11847.9</v>
      </c>
      <c r="AG31" s="227"/>
      <c r="AH31" s="227"/>
      <c r="AI31" s="227"/>
    </row>
    <row r="32" spans="1:35" ht="18.600000000000001" customHeight="1">
      <c r="A32" s="47">
        <f>SUM(A31+1)</f>
        <v>25</v>
      </c>
      <c r="B32" s="52" t="s">
        <v>6</v>
      </c>
      <c r="C32" s="16">
        <v>8839.7999999999993</v>
      </c>
      <c r="D32" s="17">
        <v>5883.8709677419301</v>
      </c>
      <c r="E32" s="16">
        <v>5497.1</v>
      </c>
      <c r="F32" s="18">
        <v>13225.8064516129</v>
      </c>
      <c r="G32" s="19">
        <v>973.1</v>
      </c>
      <c r="H32" s="18">
        <v>806.45161290322505</v>
      </c>
      <c r="I32" s="19">
        <v>4389.5</v>
      </c>
      <c r="J32" s="17">
        <v>4375</v>
      </c>
      <c r="K32" s="16">
        <v>17884.599999999999</v>
      </c>
      <c r="L32" s="19"/>
      <c r="M32" s="19">
        <f t="shared" si="22"/>
        <v>17884.599999999999</v>
      </c>
      <c r="N32" s="18">
        <v>5161.2903225806403</v>
      </c>
      <c r="O32" s="16">
        <v>0</v>
      </c>
      <c r="P32" s="235">
        <v>0</v>
      </c>
      <c r="Q32" s="19">
        <f t="shared" si="23"/>
        <v>0</v>
      </c>
      <c r="R32" s="17">
        <v>1290.3225806451601</v>
      </c>
      <c r="S32" s="16">
        <v>8860.4699999999993</v>
      </c>
      <c r="T32" s="17">
        <v>8954.8387096774095</v>
      </c>
      <c r="U32" s="91">
        <f t="shared" si="24"/>
        <v>46444.57</v>
      </c>
      <c r="V32" s="89">
        <f t="shared" si="2"/>
        <v>39697.580645161259</v>
      </c>
      <c r="W32" s="16">
        <v>0</v>
      </c>
      <c r="X32" s="17">
        <v>2741.9354838709601</v>
      </c>
      <c r="Y32" s="109">
        <f>SUM(U32+W32)</f>
        <v>46444.57</v>
      </c>
      <c r="Z32" s="110">
        <f t="shared" si="25"/>
        <v>42439.516129032221</v>
      </c>
      <c r="AA32" s="45" t="s">
        <v>99</v>
      </c>
      <c r="AB32" s="46">
        <v>20</v>
      </c>
      <c r="AC32" s="21" t="s">
        <v>7</v>
      </c>
      <c r="AD32" s="22"/>
      <c r="AF32" s="353">
        <f>SUM(C32+E32+G32+I32+K32+O32+W32)</f>
        <v>37584.1</v>
      </c>
      <c r="AG32" s="227"/>
      <c r="AH32" s="227"/>
      <c r="AI32" s="227"/>
    </row>
    <row r="33" spans="1:35" ht="18.600000000000001" customHeight="1">
      <c r="A33" s="23">
        <f t="shared" ref="A33:A34" si="26">SUM(A32+1)</f>
        <v>26</v>
      </c>
      <c r="B33" s="24" t="s">
        <v>8</v>
      </c>
      <c r="C33" s="25">
        <v>12300.19</v>
      </c>
      <c r="D33" s="26">
        <v>5883.8709677419301</v>
      </c>
      <c r="E33" s="25">
        <v>1505.3</v>
      </c>
      <c r="F33" s="27">
        <v>13225.8064516129</v>
      </c>
      <c r="G33" s="28">
        <v>716.2</v>
      </c>
      <c r="H33" s="27">
        <v>806.45161290322505</v>
      </c>
      <c r="I33" s="28">
        <v>3669</v>
      </c>
      <c r="J33" s="26">
        <v>4375</v>
      </c>
      <c r="K33" s="25">
        <v>31487.4</v>
      </c>
      <c r="L33" s="28"/>
      <c r="M33" s="28">
        <f t="shared" si="22"/>
        <v>31487.4</v>
      </c>
      <c r="N33" s="27">
        <v>5161.2903225806403</v>
      </c>
      <c r="O33" s="25">
        <v>0</v>
      </c>
      <c r="P33" s="236">
        <v>0</v>
      </c>
      <c r="Q33" s="28">
        <f t="shared" si="23"/>
        <v>0</v>
      </c>
      <c r="R33" s="26">
        <v>1290.3225806451601</v>
      </c>
      <c r="S33" s="25">
        <v>10381.620000000001</v>
      </c>
      <c r="T33" s="26">
        <v>8954.8387096774095</v>
      </c>
      <c r="U33" s="182">
        <f t="shared" si="24"/>
        <v>60059.710000000006</v>
      </c>
      <c r="V33" s="90">
        <f t="shared" si="2"/>
        <v>39697.580645161259</v>
      </c>
      <c r="W33" s="25">
        <v>0</v>
      </c>
      <c r="X33" s="26">
        <v>2741.9354838709601</v>
      </c>
      <c r="Y33" s="92">
        <f t="shared" si="25"/>
        <v>60059.710000000006</v>
      </c>
      <c r="Z33" s="231">
        <f t="shared" si="25"/>
        <v>42439.516129032221</v>
      </c>
      <c r="AA33" s="29" t="s">
        <v>150</v>
      </c>
      <c r="AB33" s="30">
        <v>17</v>
      </c>
      <c r="AC33" s="31" t="s">
        <v>7</v>
      </c>
      <c r="AD33" s="32"/>
      <c r="AF33" s="353">
        <f t="shared" si="6"/>
        <v>49678.090000000004</v>
      </c>
      <c r="AG33" s="227"/>
      <c r="AH33" s="227"/>
      <c r="AI33" s="227"/>
    </row>
    <row r="34" spans="1:35" ht="18.600000000000001" customHeight="1">
      <c r="A34" s="23">
        <f t="shared" si="26"/>
        <v>27</v>
      </c>
      <c r="B34" s="24" t="s">
        <v>9</v>
      </c>
      <c r="C34" s="25">
        <v>14066.4</v>
      </c>
      <c r="D34" s="26">
        <v>5883.8709677419301</v>
      </c>
      <c r="E34" s="25">
        <v>1555.1</v>
      </c>
      <c r="F34" s="27">
        <v>13225.8064516129</v>
      </c>
      <c r="G34" s="28">
        <v>561.79999999999995</v>
      </c>
      <c r="H34" s="27">
        <v>806.45161290322505</v>
      </c>
      <c r="I34" s="28">
        <v>3928.5</v>
      </c>
      <c r="J34" s="26"/>
      <c r="K34" s="25">
        <v>8908.2000000000007</v>
      </c>
      <c r="L34" s="28"/>
      <c r="M34" s="28">
        <f t="shared" si="22"/>
        <v>8908.2000000000007</v>
      </c>
      <c r="N34" s="27">
        <v>5161.2903225806403</v>
      </c>
      <c r="O34" s="25">
        <v>0</v>
      </c>
      <c r="P34" s="236">
        <v>0</v>
      </c>
      <c r="Q34" s="28">
        <f t="shared" si="23"/>
        <v>0</v>
      </c>
      <c r="R34" s="26">
        <v>1290.3225806451601</v>
      </c>
      <c r="S34" s="25">
        <v>7788.19</v>
      </c>
      <c r="T34" s="26">
        <v>8954.8387096774095</v>
      </c>
      <c r="U34" s="182">
        <f t="shared" si="24"/>
        <v>36808.19</v>
      </c>
      <c r="V34" s="90">
        <f t="shared" si="2"/>
        <v>35322.580645161259</v>
      </c>
      <c r="W34" s="25">
        <v>0</v>
      </c>
      <c r="X34" s="26">
        <v>2741.9354838709601</v>
      </c>
      <c r="Y34" s="92">
        <f t="shared" si="25"/>
        <v>36808.19</v>
      </c>
      <c r="Z34" s="94">
        <f t="shared" si="25"/>
        <v>38064.516129032221</v>
      </c>
      <c r="AA34" s="29" t="s">
        <v>150</v>
      </c>
      <c r="AB34" s="30">
        <v>19</v>
      </c>
      <c r="AC34" s="31" t="s">
        <v>7</v>
      </c>
      <c r="AD34" s="32"/>
      <c r="AF34" s="353">
        <f t="shared" si="6"/>
        <v>29020</v>
      </c>
      <c r="AG34" s="227"/>
      <c r="AH34" s="227"/>
      <c r="AI34" s="227"/>
    </row>
    <row r="35" spans="1:35" ht="19.149999999999999" customHeight="1">
      <c r="A35" s="33" t="s">
        <v>10</v>
      </c>
      <c r="B35" s="34">
        <f>SUM(B27+1)</f>
        <v>30</v>
      </c>
      <c r="C35" s="35">
        <f>SUM(C28:C34)</f>
        <v>65043.79</v>
      </c>
      <c r="D35" s="36">
        <f t="shared" ref="D35:T35" si="27">SUM(D28:D34)</f>
        <v>41187.096774193516</v>
      </c>
      <c r="E35" s="35">
        <f t="shared" si="27"/>
        <v>40339.200000000004</v>
      </c>
      <c r="F35" s="36">
        <f t="shared" si="27"/>
        <v>92580.645161290289</v>
      </c>
      <c r="G35" s="35">
        <f t="shared" si="27"/>
        <v>4037.1000000000004</v>
      </c>
      <c r="H35" s="36">
        <f t="shared" si="27"/>
        <v>5645.161290322576</v>
      </c>
      <c r="I35" s="35">
        <f t="shared" si="27"/>
        <v>11987</v>
      </c>
      <c r="J35" s="36">
        <f t="shared" si="27"/>
        <v>8750</v>
      </c>
      <c r="K35" s="35">
        <f t="shared" si="27"/>
        <v>60400.2</v>
      </c>
      <c r="L35" s="38">
        <f t="shared" si="27"/>
        <v>0</v>
      </c>
      <c r="M35" s="82">
        <f t="shared" si="27"/>
        <v>60400.2</v>
      </c>
      <c r="N35" s="37">
        <f t="shared" si="27"/>
        <v>36129.032258064486</v>
      </c>
      <c r="O35" s="261">
        <f>SUM(O28:O34)</f>
        <v>1175.7</v>
      </c>
      <c r="P35" s="38">
        <f>SUM(P28:P34)</f>
        <v>4289</v>
      </c>
      <c r="Q35" s="38">
        <f>SUM(Q28:Q34)</f>
        <v>5464.7000000000007</v>
      </c>
      <c r="R35" s="82">
        <f t="shared" ref="R35" si="28">SUM(R28:R34)</f>
        <v>9032.2580645161215</v>
      </c>
      <c r="S35" s="35">
        <f t="shared" si="27"/>
        <v>62016.410000000011</v>
      </c>
      <c r="T35" s="36">
        <f t="shared" si="27"/>
        <v>62683.870967741866</v>
      </c>
      <c r="U35" s="35">
        <f t="shared" ref="U35:Y35" si="29">SUM(U28:U34)</f>
        <v>249288.40000000002</v>
      </c>
      <c r="V35" s="36">
        <f>SUM(V28:V34)</f>
        <v>256008.06451612886</v>
      </c>
      <c r="W35" s="35">
        <f>SUM(W28:W34)</f>
        <v>2164.4</v>
      </c>
      <c r="X35" s="36">
        <f>SUM(X28:X34)</f>
        <v>19193.548387096718</v>
      </c>
      <c r="Y35" s="35">
        <f t="shared" si="29"/>
        <v>251452.79999999999</v>
      </c>
      <c r="Z35" s="36">
        <f>SUM(Z28:Z34)</f>
        <v>275201.61290322553</v>
      </c>
      <c r="AA35" s="39" t="s">
        <v>11</v>
      </c>
      <c r="AB35" s="40">
        <f>SUM(AB28:AB34)/6</f>
        <v>24.333333333333332</v>
      </c>
      <c r="AC35" s="41" t="s">
        <v>7</v>
      </c>
      <c r="AD35" s="42"/>
      <c r="AF35" s="353">
        <f t="shared" si="6"/>
        <v>185147.39</v>
      </c>
      <c r="AG35" s="227"/>
      <c r="AH35" s="227"/>
      <c r="AI35" s="227"/>
    </row>
    <row r="36" spans="1:35" ht="19.149999999999999" customHeight="1">
      <c r="A36" s="47">
        <f>SUM(A34+1)</f>
        <v>28</v>
      </c>
      <c r="B36" s="15" t="s">
        <v>12</v>
      </c>
      <c r="C36" s="20">
        <v>11987</v>
      </c>
      <c r="D36" s="214">
        <v>5883.8709677419301</v>
      </c>
      <c r="E36" s="20">
        <v>0</v>
      </c>
      <c r="F36" s="215">
        <v>13225.8064516129</v>
      </c>
      <c r="G36" s="122">
        <v>0</v>
      </c>
      <c r="H36" s="215">
        <v>806.45161290322505</v>
      </c>
      <c r="I36" s="122">
        <v>0</v>
      </c>
      <c r="J36" s="214"/>
      <c r="K36" s="20">
        <v>59</v>
      </c>
      <c r="L36" s="223"/>
      <c r="M36" s="223">
        <f t="shared" ref="M36:M39" si="30">K36+L36</f>
        <v>59</v>
      </c>
      <c r="N36" s="215">
        <v>5161.2903225806403</v>
      </c>
      <c r="O36" s="470">
        <v>0</v>
      </c>
      <c r="P36" s="247">
        <v>0</v>
      </c>
      <c r="Q36" s="223">
        <f t="shared" ref="Q36:Q38" si="31">O36+P36</f>
        <v>0</v>
      </c>
      <c r="R36" s="247">
        <v>1290.3225806451601</v>
      </c>
      <c r="S36" s="20">
        <v>8853.51</v>
      </c>
      <c r="T36" s="214">
        <v>8954.8387096774095</v>
      </c>
      <c r="U36" s="216">
        <f t="shared" ref="U36" si="32">SUM(C36+E36+G36+I36+K36+Q36+S36)</f>
        <v>20899.510000000002</v>
      </c>
      <c r="V36" s="217">
        <f>SUM(D36+F36+H36+J36+N36+R36+T36)</f>
        <v>35322.580645161259</v>
      </c>
      <c r="W36" s="20">
        <v>0</v>
      </c>
      <c r="X36" s="214">
        <v>2741.9354838709601</v>
      </c>
      <c r="Y36" s="109">
        <f t="shared" ref="Y36" si="33">SUM(U36+W36)</f>
        <v>20899.510000000002</v>
      </c>
      <c r="Z36" s="359">
        <f t="shared" ref="Z36:Z37" si="34">SUM(V36+X36)</f>
        <v>38064.516129032221</v>
      </c>
      <c r="AA36" s="50" t="s">
        <v>99</v>
      </c>
      <c r="AB36" s="387">
        <v>14</v>
      </c>
      <c r="AC36" s="225" t="s">
        <v>7</v>
      </c>
      <c r="AD36" s="226"/>
      <c r="AF36" s="353">
        <f t="shared" si="6"/>
        <v>12046</v>
      </c>
      <c r="AG36" s="227"/>
      <c r="AH36" s="227"/>
      <c r="AI36" s="227"/>
    </row>
    <row r="37" spans="1:35" ht="19.149999999999999" customHeight="1">
      <c r="A37" s="47">
        <f>SUM(A36+1)</f>
        <v>29</v>
      </c>
      <c r="B37" s="15" t="s">
        <v>79</v>
      </c>
      <c r="C37" s="20">
        <v>7481.6</v>
      </c>
      <c r="D37" s="214">
        <v>5883.8709677419301</v>
      </c>
      <c r="E37" s="20">
        <v>7418.9</v>
      </c>
      <c r="F37" s="215">
        <v>13225.8064516129</v>
      </c>
      <c r="G37" s="122">
        <v>617</v>
      </c>
      <c r="H37" s="215">
        <v>806.45161290322505</v>
      </c>
      <c r="I37" s="122">
        <v>0</v>
      </c>
      <c r="J37" s="214"/>
      <c r="K37" s="20">
        <v>406</v>
      </c>
      <c r="L37" s="223"/>
      <c r="M37" s="223">
        <f t="shared" si="30"/>
        <v>406</v>
      </c>
      <c r="N37" s="215">
        <v>5161.2903225806403</v>
      </c>
      <c r="O37" s="20">
        <v>0</v>
      </c>
      <c r="P37" s="247">
        <v>0</v>
      </c>
      <c r="Q37" s="223">
        <f t="shared" si="31"/>
        <v>0</v>
      </c>
      <c r="R37" s="247">
        <v>1290.3225806451601</v>
      </c>
      <c r="S37" s="20">
        <v>8726.2800000000007</v>
      </c>
      <c r="T37" s="214">
        <v>8954.8387096774095</v>
      </c>
      <c r="U37" s="216">
        <f>SUM(C37+E37+G37+I37+K37+Q37+S37)</f>
        <v>24649.78</v>
      </c>
      <c r="V37" s="217">
        <f t="shared" ref="V37" si="35">SUM(D37+F37+H37+J37+N37+R37+T37)</f>
        <v>35322.580645161259</v>
      </c>
      <c r="W37" s="20">
        <v>0</v>
      </c>
      <c r="X37" s="214">
        <v>2741.9354838709601</v>
      </c>
      <c r="Y37" s="109">
        <f>SUM(U37+W37)</f>
        <v>24649.78</v>
      </c>
      <c r="Z37" s="359">
        <f t="shared" si="34"/>
        <v>38064.516129032221</v>
      </c>
      <c r="AA37" s="50" t="s">
        <v>148</v>
      </c>
      <c r="AB37" s="387">
        <v>15</v>
      </c>
      <c r="AC37" s="225" t="s">
        <v>7</v>
      </c>
      <c r="AD37" s="226"/>
      <c r="AF37" s="353">
        <f t="shared" si="6"/>
        <v>15923.5</v>
      </c>
      <c r="AG37" s="227"/>
      <c r="AH37" s="227"/>
      <c r="AI37" s="227"/>
    </row>
    <row r="38" spans="1:35" ht="19.149999999999999" customHeight="1">
      <c r="A38" s="47">
        <f t="shared" ref="A38:A39" si="36">SUM(A37+1)</f>
        <v>30</v>
      </c>
      <c r="B38" s="15" t="s">
        <v>80</v>
      </c>
      <c r="C38" s="20">
        <v>11523.3</v>
      </c>
      <c r="D38" s="214">
        <v>5883.8709677419301</v>
      </c>
      <c r="E38" s="20">
        <v>3740</v>
      </c>
      <c r="F38" s="215">
        <v>13225.8064516129</v>
      </c>
      <c r="G38" s="122">
        <v>746.5</v>
      </c>
      <c r="H38" s="215">
        <v>806.45161290322505</v>
      </c>
      <c r="I38" s="122">
        <v>0</v>
      </c>
      <c r="J38" s="214"/>
      <c r="K38" s="20">
        <v>0</v>
      </c>
      <c r="L38" s="223"/>
      <c r="M38" s="223">
        <f t="shared" si="30"/>
        <v>0</v>
      </c>
      <c r="N38" s="215">
        <v>5161.2903225806403</v>
      </c>
      <c r="O38" s="20">
        <v>0</v>
      </c>
      <c r="P38" s="247">
        <v>0</v>
      </c>
      <c r="Q38" s="223">
        <f t="shared" si="31"/>
        <v>0</v>
      </c>
      <c r="R38" s="247">
        <v>1290.3225806451601</v>
      </c>
      <c r="S38" s="20">
        <v>10323.299999999999</v>
      </c>
      <c r="T38" s="214">
        <v>8954.8387096774095</v>
      </c>
      <c r="U38" s="216">
        <f t="shared" ref="U38" si="37">SUM(C38+E38+G38+I38+K38+Q38+S38)</f>
        <v>26333.1</v>
      </c>
      <c r="V38" s="217">
        <f t="shared" ref="V38" si="38">SUM(D38+F38+H38+J38+N38+R38+T38)</f>
        <v>35322.580645161259</v>
      </c>
      <c r="W38" s="20">
        <v>17.5</v>
      </c>
      <c r="X38" s="214">
        <v>2741.9354838709601</v>
      </c>
      <c r="Y38" s="109">
        <f t="shared" ref="Y38" si="39">SUM(U38+W38)</f>
        <v>26350.6</v>
      </c>
      <c r="Z38" s="359">
        <f t="shared" ref="Z38" si="40">SUM(V38+X38)</f>
        <v>38064.516129032221</v>
      </c>
      <c r="AA38" s="50" t="s">
        <v>57</v>
      </c>
      <c r="AB38" s="387">
        <v>19</v>
      </c>
      <c r="AC38" s="225" t="s">
        <v>7</v>
      </c>
      <c r="AD38" s="226"/>
      <c r="AF38" s="353">
        <f t="shared" si="6"/>
        <v>16027.3</v>
      </c>
      <c r="AG38" s="227"/>
      <c r="AH38" s="227"/>
      <c r="AI38" s="227"/>
    </row>
    <row r="39" spans="1:35" ht="18.600000000000001" customHeight="1">
      <c r="A39" s="47">
        <f t="shared" si="36"/>
        <v>31</v>
      </c>
      <c r="B39" s="15" t="s">
        <v>81</v>
      </c>
      <c r="C39" s="20">
        <v>2448.6</v>
      </c>
      <c r="D39" s="214">
        <v>5883.8709677419301</v>
      </c>
      <c r="E39" s="20">
        <v>13056.9</v>
      </c>
      <c r="F39" s="215">
        <v>13225.8064516129</v>
      </c>
      <c r="G39" s="223">
        <v>630.29999999999995</v>
      </c>
      <c r="H39" s="215">
        <v>806.45161290322505</v>
      </c>
      <c r="I39" s="223">
        <v>0</v>
      </c>
      <c r="J39" s="214"/>
      <c r="K39" s="20">
        <v>2382</v>
      </c>
      <c r="L39" s="223"/>
      <c r="M39" s="223">
        <f t="shared" si="30"/>
        <v>2382</v>
      </c>
      <c r="N39" s="215">
        <v>5161.2903225806403</v>
      </c>
      <c r="O39" s="20">
        <v>0</v>
      </c>
      <c r="P39" s="247">
        <v>0</v>
      </c>
      <c r="Q39" s="223">
        <f>O39+P39</f>
        <v>0</v>
      </c>
      <c r="R39" s="214">
        <v>1290.3225806451601</v>
      </c>
      <c r="S39" s="20">
        <v>9339.43</v>
      </c>
      <c r="T39" s="214">
        <v>8954.8387096774095</v>
      </c>
      <c r="U39" s="216">
        <f t="shared" ref="U39" si="41">SUM(C39+E39+G39+I39+K39+Q39+S39)</f>
        <v>27857.23</v>
      </c>
      <c r="V39" s="217">
        <f t="shared" ref="V39" si="42">SUM(D39+F39+H39+J39+N39+R39+T39)</f>
        <v>35322.580645161259</v>
      </c>
      <c r="W39" s="20">
        <v>181.3</v>
      </c>
      <c r="X39" s="214">
        <v>2741.9354838709601</v>
      </c>
      <c r="Y39" s="109">
        <f>SUM(U39+W39)</f>
        <v>28038.53</v>
      </c>
      <c r="Z39" s="359">
        <f t="shared" ref="Z39" si="43">SUM(V39+X39)</f>
        <v>38064.516129032221</v>
      </c>
      <c r="AA39" s="50" t="s">
        <v>95</v>
      </c>
      <c r="AB39" s="51">
        <v>22</v>
      </c>
      <c r="AC39" s="225" t="s">
        <v>7</v>
      </c>
      <c r="AD39" s="226"/>
      <c r="AF39" s="353">
        <f t="shared" si="6"/>
        <v>18699.099999999999</v>
      </c>
      <c r="AG39" s="227"/>
      <c r="AH39" s="227"/>
      <c r="AI39" s="227"/>
    </row>
    <row r="40" spans="1:35" ht="19.149999999999999" customHeight="1" thickBot="1">
      <c r="A40" s="33" t="s">
        <v>10</v>
      </c>
      <c r="B40" s="34">
        <f>SUM(B35+1)</f>
        <v>31</v>
      </c>
      <c r="C40" s="68">
        <f t="shared" ref="C40:L40" si="44">SUM(C36:C39)</f>
        <v>33440.5</v>
      </c>
      <c r="D40" s="70">
        <f t="shared" si="44"/>
        <v>23535.483870967721</v>
      </c>
      <c r="E40" s="298">
        <f t="shared" si="44"/>
        <v>24215.8</v>
      </c>
      <c r="F40" s="118">
        <f t="shared" si="44"/>
        <v>52903.225806451599</v>
      </c>
      <c r="G40" s="298">
        <f t="shared" si="44"/>
        <v>1993.8</v>
      </c>
      <c r="H40" s="118">
        <f t="shared" si="44"/>
        <v>3225.8064516129002</v>
      </c>
      <c r="I40" s="68">
        <f t="shared" si="44"/>
        <v>0</v>
      </c>
      <c r="J40" s="70">
        <f t="shared" si="44"/>
        <v>0</v>
      </c>
      <c r="K40" s="68">
        <f t="shared" si="44"/>
        <v>2847</v>
      </c>
      <c r="L40" s="301">
        <f t="shared" si="44"/>
        <v>0</v>
      </c>
      <c r="M40" s="301">
        <f>SUM(M36:M39)</f>
        <v>2847</v>
      </c>
      <c r="N40" s="70">
        <f>SUM(N36:N39)</f>
        <v>20645.161290322561</v>
      </c>
      <c r="O40" s="68">
        <f>SUM(O36:O39)</f>
        <v>0</v>
      </c>
      <c r="P40" s="301">
        <f t="shared" ref="P40:Z40" si="45">SUM(P36:P39)</f>
        <v>0</v>
      </c>
      <c r="Q40" s="331">
        <f t="shared" si="45"/>
        <v>0</v>
      </c>
      <c r="R40" s="118">
        <f t="shared" si="45"/>
        <v>5161.2903225806403</v>
      </c>
      <c r="S40" s="68">
        <f t="shared" si="45"/>
        <v>37242.520000000004</v>
      </c>
      <c r="T40" s="70">
        <f t="shared" si="45"/>
        <v>35819.354838709638</v>
      </c>
      <c r="U40" s="35">
        <f t="shared" si="45"/>
        <v>99739.62</v>
      </c>
      <c r="V40" s="36">
        <f t="shared" si="45"/>
        <v>141290.32258064504</v>
      </c>
      <c r="W40" s="35">
        <f t="shared" si="45"/>
        <v>198.8</v>
      </c>
      <c r="X40" s="36">
        <f t="shared" si="45"/>
        <v>10967.74193548384</v>
      </c>
      <c r="Y40" s="35">
        <f>SUM(Y36:Y39)</f>
        <v>99938.42</v>
      </c>
      <c r="Z40" s="36">
        <f t="shared" si="45"/>
        <v>152258.06451612888</v>
      </c>
      <c r="AA40" s="39" t="s">
        <v>11</v>
      </c>
      <c r="AB40" s="40">
        <f>SUM(AB39)/1</f>
        <v>22</v>
      </c>
      <c r="AC40" s="41" t="s">
        <v>7</v>
      </c>
      <c r="AD40" s="42"/>
      <c r="AF40" s="353">
        <f t="shared" si="6"/>
        <v>62695.900000000009</v>
      </c>
      <c r="AG40" s="227"/>
      <c r="AH40" s="227"/>
      <c r="AI40" s="227"/>
    </row>
    <row r="41" spans="1:35" ht="19.149999999999999" customHeight="1">
      <c r="A41" s="174" t="s">
        <v>16</v>
      </c>
      <c r="B41" s="127"/>
      <c r="C41" s="330">
        <f>SUM(C11+C19+C27+C35+C40)</f>
        <v>199439.19</v>
      </c>
      <c r="D41" s="128">
        <f t="shared" ref="D41:Z41" si="46">SUM(D11+D19+D27+D35+D40)</f>
        <v>182399.99999999985</v>
      </c>
      <c r="E41" s="330">
        <f t="shared" si="46"/>
        <v>357629.44999999995</v>
      </c>
      <c r="F41" s="128">
        <f t="shared" si="46"/>
        <v>409999.99999999988</v>
      </c>
      <c r="G41" s="115">
        <f t="shared" si="46"/>
        <v>26163.8</v>
      </c>
      <c r="H41" s="116">
        <f t="shared" si="46"/>
        <v>24999.999999999978</v>
      </c>
      <c r="I41" s="330">
        <f t="shared" si="46"/>
        <v>40328.199999999997</v>
      </c>
      <c r="J41" s="128">
        <f t="shared" si="46"/>
        <v>35000</v>
      </c>
      <c r="K41" s="115">
        <f t="shared" si="46"/>
        <v>218313.09999999998</v>
      </c>
      <c r="L41" s="241">
        <f t="shared" ref="L41" si="47">SUM(L11+L19+L27+L35+L40)</f>
        <v>0</v>
      </c>
      <c r="M41" s="241">
        <f>SUM(M11+M19+M27+M35+M40)</f>
        <v>218313.09999999998</v>
      </c>
      <c r="N41" s="116">
        <f t="shared" si="46"/>
        <v>159999.99999999988</v>
      </c>
      <c r="O41" s="330">
        <f t="shared" si="46"/>
        <v>7684.6</v>
      </c>
      <c r="P41" s="241">
        <f t="shared" si="46"/>
        <v>56193.4</v>
      </c>
      <c r="Q41" s="299">
        <f t="shared" si="46"/>
        <v>63878</v>
      </c>
      <c r="R41" s="128">
        <f t="shared" si="46"/>
        <v>39999.999999999971</v>
      </c>
      <c r="S41" s="115">
        <f t="shared" si="46"/>
        <v>306029.86000000004</v>
      </c>
      <c r="T41" s="116">
        <f>SUM(T11+T19+T27+T35+T40)</f>
        <v>277599.99999999971</v>
      </c>
      <c r="U41" s="115">
        <f t="shared" si="46"/>
        <v>1211781.6000000001</v>
      </c>
      <c r="V41" s="116">
        <f t="shared" si="46"/>
        <v>1129999.9999999991</v>
      </c>
      <c r="W41" s="115">
        <f t="shared" si="46"/>
        <v>51304.80000000001</v>
      </c>
      <c r="X41" s="116">
        <f t="shared" si="46"/>
        <v>84999.999999999738</v>
      </c>
      <c r="Y41" s="115">
        <f>SUM(Y11+Y19+Y27+Y35+Y40)</f>
        <v>1263086.3999999999</v>
      </c>
      <c r="Z41" s="116">
        <f t="shared" si="46"/>
        <v>1214999.9999999988</v>
      </c>
      <c r="AA41" s="126" t="s">
        <v>16</v>
      </c>
      <c r="AB41" s="101"/>
      <c r="AC41" s="102"/>
      <c r="AD41" s="103"/>
      <c r="AF41" s="353">
        <f t="shared" si="6"/>
        <v>900863.1399999999</v>
      </c>
      <c r="AG41" s="227"/>
      <c r="AH41" s="227"/>
      <c r="AI41" s="227"/>
    </row>
    <row r="42" spans="1:35" ht="19.5" customHeight="1" thickBot="1">
      <c r="A42" s="176" t="s">
        <v>28</v>
      </c>
      <c r="B42" s="177"/>
      <c r="C42" s="65">
        <f t="shared" ref="C42:Z42" si="48">C41/31</f>
        <v>6433.5222580645159</v>
      </c>
      <c r="D42" s="66">
        <f t="shared" si="48"/>
        <v>5883.8709677419311</v>
      </c>
      <c r="E42" s="65">
        <f t="shared" si="48"/>
        <v>11536.433870967741</v>
      </c>
      <c r="F42" s="66">
        <f t="shared" si="48"/>
        <v>13225.8064516129</v>
      </c>
      <c r="G42" s="65">
        <f t="shared" si="48"/>
        <v>843.99354838709678</v>
      </c>
      <c r="H42" s="66">
        <f t="shared" si="48"/>
        <v>806.45161290322505</v>
      </c>
      <c r="I42" s="65">
        <f>I41/31</f>
        <v>1300.9096774193547</v>
      </c>
      <c r="J42" s="66">
        <f>J41/31</f>
        <v>1129.0322580645161</v>
      </c>
      <c r="K42" s="65">
        <f t="shared" si="48"/>
        <v>7042.3580645161283</v>
      </c>
      <c r="L42" s="242"/>
      <c r="M42" s="242"/>
      <c r="N42" s="67">
        <f t="shared" si="48"/>
        <v>5161.2903225806413</v>
      </c>
      <c r="O42" s="65">
        <f t="shared" ref="O42:R42" si="49">O41/30</f>
        <v>256.15333333333336</v>
      </c>
      <c r="P42" s="237"/>
      <c r="Q42" s="242"/>
      <c r="R42" s="66">
        <f t="shared" si="49"/>
        <v>1333.3333333333323</v>
      </c>
      <c r="S42" s="65">
        <f t="shared" si="48"/>
        <v>9871.9309677419369</v>
      </c>
      <c r="T42" s="66">
        <f t="shared" si="48"/>
        <v>8954.8387096774095</v>
      </c>
      <c r="U42" s="65">
        <f t="shared" si="48"/>
        <v>39089.729032258067</v>
      </c>
      <c r="V42" s="66">
        <f t="shared" si="48"/>
        <v>36451.612903225774</v>
      </c>
      <c r="W42" s="65">
        <f t="shared" si="48"/>
        <v>1654.993548387097</v>
      </c>
      <c r="X42" s="66">
        <f t="shared" si="48"/>
        <v>2741.9354838709592</v>
      </c>
      <c r="Y42" s="65">
        <f t="shared" si="48"/>
        <v>40744.722580645161</v>
      </c>
      <c r="Z42" s="66">
        <f t="shared" si="48"/>
        <v>39193.548387096736</v>
      </c>
      <c r="AA42" s="69" t="s">
        <v>17</v>
      </c>
      <c r="AB42" s="98"/>
      <c r="AC42" s="99"/>
      <c r="AD42" s="100"/>
    </row>
    <row r="43" spans="1:35" ht="20.100000000000001" customHeight="1">
      <c r="A43" s="72" t="s">
        <v>18</v>
      </c>
      <c r="B43" s="73"/>
      <c r="C43" s="74">
        <f>SUM(C41-D41)</f>
        <v>17039.190000000148</v>
      </c>
      <c r="D43" s="75"/>
      <c r="E43" s="74">
        <f>SUM(E41-F41)</f>
        <v>-52370.54999999993</v>
      </c>
      <c r="F43" s="75"/>
      <c r="G43" s="74">
        <f>SUM(G41-H41)</f>
        <v>1163.8000000000211</v>
      </c>
      <c r="H43" s="75"/>
      <c r="I43" s="74">
        <f>SUM(I41-J41)</f>
        <v>5328.1999999999971</v>
      </c>
      <c r="J43" s="75"/>
      <c r="K43" s="74"/>
      <c r="L43" s="243"/>
      <c r="M43" s="243">
        <f>SUM(M41-N41)</f>
        <v>58313.100000000093</v>
      </c>
      <c r="N43" s="436"/>
      <c r="O43" s="274"/>
      <c r="P43" s="275"/>
      <c r="Q43" s="529"/>
      <c r="R43" s="277">
        <f>SUM(Q41-R41)</f>
        <v>23878.000000000029</v>
      </c>
      <c r="S43" s="74">
        <f>SUM(S41-T41)</f>
        <v>28429.860000000335</v>
      </c>
      <c r="T43" s="75"/>
      <c r="U43" s="96">
        <f>SUM(U41-V41)</f>
        <v>81781.600000001024</v>
      </c>
      <c r="V43" s="75"/>
      <c r="W43" s="74">
        <f>SUM(W41-X41)</f>
        <v>-33695.199999999728</v>
      </c>
      <c r="X43" s="75"/>
      <c r="Y43" s="111">
        <f>SUM(Y41-Z41)</f>
        <v>48086.400000001071</v>
      </c>
      <c r="Z43" s="112"/>
      <c r="AC43" s="2"/>
      <c r="AD43" s="2"/>
    </row>
    <row r="44" spans="1:35" ht="20.100000000000001" customHeight="1" thickBot="1">
      <c r="A44" s="76" t="s">
        <v>19</v>
      </c>
      <c r="B44" s="77"/>
      <c r="C44" s="95">
        <f>SUM(100/D41*C41)</f>
        <v>109.34166118421061</v>
      </c>
      <c r="D44" s="78"/>
      <c r="E44" s="95">
        <f>SUM(100/F41*E41)</f>
        <v>87.226695121951238</v>
      </c>
      <c r="F44" s="78"/>
      <c r="G44" s="95">
        <f>SUM(100/H41*G41)</f>
        <v>104.65520000000009</v>
      </c>
      <c r="H44" s="78"/>
      <c r="I44" s="95">
        <f>SUM(100/J41*I41)</f>
        <v>115.22342857142856</v>
      </c>
      <c r="J44" s="78"/>
      <c r="K44" s="95"/>
      <c r="L44" s="244"/>
      <c r="M44" s="244">
        <f>SUM(100/N41*M41)</f>
        <v>136.44568750000008</v>
      </c>
      <c r="N44" s="437"/>
      <c r="O44" s="270"/>
      <c r="P44" s="271"/>
      <c r="Q44" s="244">
        <f>SUM(100/R41*Q41)</f>
        <v>159.69500000000011</v>
      </c>
      <c r="R44" s="273"/>
      <c r="S44" s="95">
        <f>SUM(100/T41*S41)</f>
        <v>110.24130403458226</v>
      </c>
      <c r="T44" s="78"/>
      <c r="U44" s="97">
        <f>SUM(100/V41*U41)</f>
        <v>107.23730973451336</v>
      </c>
      <c r="V44" s="78"/>
      <c r="W44" s="95">
        <f>SUM(100/X41*W41)</f>
        <v>60.358588235294313</v>
      </c>
      <c r="X44" s="78"/>
      <c r="Y44" s="113">
        <f>SUM(100/Z41*Y41)</f>
        <v>103.95772839506182</v>
      </c>
      <c r="Z44" s="114"/>
      <c r="AC44" s="2"/>
      <c r="AD44" s="2"/>
    </row>
    <row r="46" spans="1:35">
      <c r="C46" s="2" t="s">
        <v>152</v>
      </c>
      <c r="E46" s="2" t="s">
        <v>152</v>
      </c>
      <c r="G46" s="354" t="s">
        <v>152</v>
      </c>
      <c r="H46" s="354"/>
      <c r="I46" s="354" t="s">
        <v>152</v>
      </c>
      <c r="J46" s="354"/>
      <c r="K46" s="354" t="s">
        <v>152</v>
      </c>
      <c r="L46" s="354"/>
      <c r="M46" s="354"/>
      <c r="N46" s="227"/>
      <c r="O46" s="354" t="s">
        <v>152</v>
      </c>
      <c r="P46" s="227" t="s">
        <v>151</v>
      </c>
      <c r="Q46" s="227"/>
      <c r="R46" s="227"/>
      <c r="S46" s="354" t="s">
        <v>152</v>
      </c>
      <c r="T46" s="227"/>
      <c r="U46" s="227"/>
      <c r="V46" s="227"/>
      <c r="W46" s="354" t="s">
        <v>152</v>
      </c>
    </row>
    <row r="47" spans="1:35">
      <c r="A47" s="386"/>
      <c r="B47" s="227"/>
      <c r="C47" s="227"/>
      <c r="D47" s="227"/>
      <c r="E47" s="227"/>
      <c r="F47" s="227"/>
      <c r="G47" s="227"/>
      <c r="H47" s="354"/>
      <c r="I47" s="227"/>
      <c r="J47" s="354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</row>
    <row r="49" spans="9:17">
      <c r="I49" s="355"/>
    </row>
    <row r="50" spans="9:17">
      <c r="Q50" s="472"/>
    </row>
  </sheetData>
  <customSheetViews>
    <customSheetView guid="{D93DCAB6-BAC1-4891-99B7-09940B6A5EB9}" scale="80" showPageBreaks="1" fitToPage="1" printArea="1">
      <pane ySplit="4" topLeftCell="A23" activePane="bottomLeft" state="frozen"/>
      <selection pane="bottomLeft" activeCell="P39" sqref="P39"/>
      <pageMargins left="0.59055118110236227" right="0.59055118110236227" top="1.1811023622047245" bottom="0.59055118110236227" header="0.11811023622047245" footer="0.31496062992125984"/>
      <pageSetup paperSize="9" scale="37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showPageBreaks="1" fitToPage="1" printArea="1">
      <pane ySplit="4" topLeftCell="A23" activePane="bottomLeft" state="frozen"/>
      <selection pane="bottomLeft" activeCell="P40" sqref="P40"/>
      <pageMargins left="0.59055118110236227" right="0.59055118110236227" top="1.1811023622047245" bottom="0.59055118110236227" header="0.11811023622047245" footer="0.31496062992125984"/>
      <pageSetup paperSize="9" scale="3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90" showPageBreaks="1" fitToPage="1" printArea="1" topLeftCell="P1">
      <pane ySplit="4" topLeftCell="A31" activePane="bottomLeft" state="frozen"/>
      <selection pane="bottomLeft" activeCell="AB39" sqref="AB39"/>
      <pageMargins left="0.59055118110236227" right="0.59055118110236227" top="1.1811023622047245" bottom="0.59055118110236227" header="0.11811023622047245" footer="0.31496062992125984"/>
      <pageSetup paperSize="9" scale="3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14" activePane="bottomLeft" state="frozen"/>
      <selection pane="bottomLeft" activeCell="P33" sqref="P33"/>
      <pageMargins left="0.59055118110236227" right="0.59055118110236227" top="1.1811023622047245" bottom="0.59055118110236227" header="0.11811023622047245" footer="0.31496062992125984"/>
      <pageSetup paperSize="9" scale="3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70" fitToPage="1">
      <pane ySplit="4" topLeftCell="A11" activePane="bottomLeft" state="frozen"/>
      <selection pane="bottomLeft" activeCell="AA38" sqref="AA38"/>
      <pageMargins left="0.59055118110236227" right="0.59055118110236227" top="1.1811023622047245" bottom="0.59055118110236227" header="0.11811023622047245" footer="0.31496062992125984"/>
      <pageSetup paperSize="9" scale="3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1" showPageBreaks="1" fitToPage="1" printArea="1">
      <pane ySplit="4" topLeftCell="A5" activePane="bottomLeft" state="frozen"/>
      <selection pane="bottomLeft" activeCell="A16" sqref="A16:H17"/>
      <pageMargins left="0.59055118110236227" right="0.59055118110236227" top="1.1811023622047245" bottom="0.59055118110236227" header="0.11811023622047245" footer="0.31496062992125984"/>
      <pageSetup paperSize="9" scale="4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17" activePane="bottomLeft" state="frozen"/>
      <selection pane="bottomLeft" activeCell="M3" sqref="M3:P44"/>
      <pageMargins left="0.59055118110236227" right="0.59055118110236227" top="1.1811023622047245" bottom="0.59055118110236227" header="0.11811023622047245" footer="0.31496062992125984"/>
      <pageSetup paperSize="9" scale="45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90" showPageBreaks="1" fitToPage="1" printArea="1">
      <pane ySplit="4" topLeftCell="A5" activePane="bottomLeft" state="frozen"/>
      <selection pane="bottomLeft" activeCell="N21" sqref="N21"/>
      <pageMargins left="0.59055118110236227" right="0.59055118110236227" top="1.1811023622047245" bottom="0.59055118110236227" header="0.11811023622047245" footer="0.31496062992125984"/>
      <pageSetup paperSize="9" scale="37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70" showPageBreaks="1" fitToPage="1" printArea="1">
      <pane ySplit="4" topLeftCell="A11" activePane="bottomLeft" state="frozen"/>
      <selection pane="bottomLeft" activeCell="U48" sqref="U48"/>
      <pageMargins left="0.59055118110236227" right="0.59055118110236227" top="1.1811023622047245" bottom="0.59055118110236227" header="0.11811023622047245" footer="0.31496062992125984"/>
      <pageSetup paperSize="9" scale="37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70" showPageBreaks="1" fitToPage="1" printArea="1">
      <pane ySplit="4" topLeftCell="A17" activePane="bottomLeft" state="frozen"/>
      <selection pane="bottomLeft" activeCell="Y33" sqref="Y33"/>
      <pageMargins left="0.59055118110236227" right="0.59055118110236227" top="1.1811023622047245" bottom="0.59055118110236227" header="0.11811023622047245" footer="0.31496062992125984"/>
      <pageSetup paperSize="9" scale="37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L1">
      <pane ySplit="5" topLeftCell="A26" activePane="bottomLeft" state="frozen"/>
      <selection pane="bottomLeft" activeCell="O54" sqref="O54"/>
      <pageMargins left="0.59055118110236227" right="0.59055118110236227" top="1.1811023622047245" bottom="0.59055118110236227" header="0.11811023622047245" footer="0.31496062992125984"/>
      <pageSetup paperSize="9" scale="37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70" showPageBreaks="1" fitToPage="1" printArea="1" topLeftCell="D1">
      <pane ySplit="4" topLeftCell="A17" activePane="bottomLeft" state="frozen"/>
      <selection pane="bottomLeft" activeCell="AA39" sqref="AA39"/>
      <pageMargins left="0.59055118110236227" right="0.59055118110236227" top="1.1811023622047245" bottom="0.59055118110236227" header="0.11811023622047245" footer="0.31496062992125984"/>
      <pageSetup paperSize="9" scale="37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7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140"/>
  <sheetViews>
    <sheetView zoomScale="80" zoomScaleNormal="66" workbookViewId="0">
      <pane ySplit="4" topLeftCell="A20" activePane="bottomLeft" state="frozen"/>
      <selection pane="bottomLeft" activeCell="P36" sqref="P36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3.85546875" style="2" bestFit="1" customWidth="1"/>
    <col min="4" max="5" width="14.28515625" style="2" bestFit="1" customWidth="1"/>
    <col min="6" max="6" width="14.140625" style="2" bestFit="1" customWidth="1"/>
    <col min="7" max="7" width="12.85546875" style="6" bestFit="1" customWidth="1"/>
    <col min="8" max="8" width="13.140625" style="6" bestFit="1" customWidth="1"/>
    <col min="9" max="9" width="12.85546875" style="6" bestFit="1" customWidth="1"/>
    <col min="10" max="10" width="13.140625" style="6" bestFit="1" customWidth="1"/>
    <col min="11" max="11" width="13.85546875" style="2" bestFit="1" customWidth="1"/>
    <col min="12" max="13" width="13.85546875" style="2" customWidth="1"/>
    <col min="14" max="14" width="14.28515625" style="2" bestFit="1" customWidth="1"/>
    <col min="15" max="15" width="12.85546875" style="2" bestFit="1" customWidth="1"/>
    <col min="16" max="16" width="13.140625" style="249" bestFit="1" customWidth="1"/>
    <col min="17" max="17" width="15" style="2" bestFit="1" customWidth="1"/>
    <col min="18" max="20" width="14.28515625" style="2" bestFit="1" customWidth="1"/>
    <col min="21" max="21" width="16.28515625" style="2" bestFit="1" customWidth="1"/>
    <col min="22" max="22" width="15.85546875" style="2" bestFit="1" customWidth="1"/>
    <col min="23" max="24" width="14.28515625" style="2" bestFit="1" customWidth="1"/>
    <col min="25" max="25" width="16.85546875" style="2" bestFit="1" customWidth="1"/>
    <col min="26" max="26" width="17.28515625" style="2" bestFit="1" customWidth="1"/>
    <col min="27" max="27" width="36.140625" style="2" customWidth="1"/>
    <col min="28" max="28" width="7.7109375" style="2" bestFit="1" customWidth="1"/>
    <col min="29" max="29" width="5.140625" style="4" customWidth="1"/>
    <col min="30" max="30" width="23.42578125" style="4" bestFit="1" customWidth="1"/>
    <col min="31" max="31" width="11.42578125" style="2"/>
    <col min="32" max="32" width="34.85546875" style="2" bestFit="1" customWidth="1"/>
    <col min="33" max="16384" width="11.42578125" style="2"/>
  </cols>
  <sheetData>
    <row r="1" spans="1:32" ht="34.15" customHeight="1">
      <c r="A1" s="104" t="s">
        <v>55</v>
      </c>
      <c r="G1" s="2"/>
      <c r="H1" s="540">
        <v>45870</v>
      </c>
      <c r="I1" s="540"/>
      <c r="J1" s="540"/>
      <c r="K1" s="540"/>
      <c r="L1" s="425"/>
      <c r="M1" s="425"/>
      <c r="P1" s="227"/>
    </row>
    <row r="2" spans="1:32" ht="21" thickBot="1">
      <c r="A2" s="105"/>
      <c r="P2" s="227"/>
    </row>
    <row r="3" spans="1:32" s="8" customFormat="1" ht="45.75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532" t="s">
        <v>30</v>
      </c>
      <c r="P3" s="545"/>
      <c r="Q3" s="545"/>
      <c r="R3" s="546"/>
      <c r="S3" s="534" t="s">
        <v>2</v>
      </c>
      <c r="T3" s="534"/>
      <c r="U3" s="541" t="s">
        <v>29</v>
      </c>
      <c r="V3" s="542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  <c r="AF3" s="350" t="s">
        <v>74</v>
      </c>
    </row>
    <row r="4" spans="1:32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439" t="s">
        <v>69</v>
      </c>
      <c r="M4" s="234" t="s">
        <v>70</v>
      </c>
      <c r="N4" s="12" t="s">
        <v>21</v>
      </c>
      <c r="O4" s="11" t="s">
        <v>68</v>
      </c>
      <c r="P4" s="234" t="s">
        <v>69</v>
      </c>
      <c r="Q4" s="240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14" t="s">
        <v>5</v>
      </c>
    </row>
    <row r="5" spans="1:32" s="227" customFormat="1" ht="18.600000000000001" customHeight="1">
      <c r="A5" s="23">
        <v>1</v>
      </c>
      <c r="B5" s="24" t="s">
        <v>6</v>
      </c>
      <c r="C5" s="25">
        <v>16792.900000000001</v>
      </c>
      <c r="D5" s="26">
        <v>4193.5483870967701</v>
      </c>
      <c r="E5" s="25">
        <v>4573.3999999999996</v>
      </c>
      <c r="F5" s="27">
        <v>13967.7419354838</v>
      </c>
      <c r="G5" s="28">
        <v>1516.7</v>
      </c>
      <c r="H5" s="27">
        <v>870.96774193548299</v>
      </c>
      <c r="I5" s="28">
        <v>3405</v>
      </c>
      <c r="J5" s="27">
        <v>3500</v>
      </c>
      <c r="K5" s="25">
        <v>10837</v>
      </c>
      <c r="L5" s="81"/>
      <c r="M5" s="236">
        <f t="shared" ref="M5:M7" si="0">K5+L5</f>
        <v>10837</v>
      </c>
      <c r="N5" s="26">
        <v>5829.0322580645097</v>
      </c>
      <c r="O5" s="25">
        <v>0</v>
      </c>
      <c r="P5" s="236">
        <v>0</v>
      </c>
      <c r="Q5" s="28">
        <f t="shared" ref="Q5:Q7" si="1">O5+P5</f>
        <v>0</v>
      </c>
      <c r="R5" s="26">
        <v>3225.8064516129002</v>
      </c>
      <c r="S5" s="25">
        <v>13191.83</v>
      </c>
      <c r="T5" s="26">
        <v>9493.5483870967691</v>
      </c>
      <c r="U5" s="182">
        <f t="shared" ref="U5:U7" si="2">SUM(C5+E5+G5+I5+M5+Q5+S5)</f>
        <v>50316.83</v>
      </c>
      <c r="V5" s="90">
        <f>SUM(D5+F5+H5+J5+N5+R5+T5)</f>
        <v>41080.645161290231</v>
      </c>
      <c r="W5" s="25">
        <v>72</v>
      </c>
      <c r="X5" s="26">
        <v>3225.8064516129002</v>
      </c>
      <c r="Y5" s="92">
        <f>SUM(U5+W5)</f>
        <v>50388.83</v>
      </c>
      <c r="Z5" s="231">
        <f t="shared" ref="Y5:Z7" si="3">SUM(V5+X5)</f>
        <v>44306.451612903133</v>
      </c>
      <c r="AA5" s="29" t="s">
        <v>95</v>
      </c>
      <c r="AB5" s="30">
        <v>18</v>
      </c>
      <c r="AC5" s="31" t="s">
        <v>7</v>
      </c>
      <c r="AD5" s="32" t="s">
        <v>90</v>
      </c>
      <c r="AF5" s="382">
        <f t="shared" ref="AF5:AF39" si="4">C5+E5+G5+I5+K5+O5+W5</f>
        <v>37197</v>
      </c>
    </row>
    <row r="6" spans="1:32" ht="18.600000000000001" customHeight="1">
      <c r="A6" s="23">
        <f t="shared" ref="A6:A7" si="5">SUM(A5+1)</f>
        <v>2</v>
      </c>
      <c r="B6" s="24" t="s">
        <v>8</v>
      </c>
      <c r="C6" s="25">
        <v>14403.5</v>
      </c>
      <c r="D6" s="26">
        <v>4193.5483870967701</v>
      </c>
      <c r="E6" s="25">
        <v>128.69999999999999</v>
      </c>
      <c r="F6" s="27">
        <v>13967.7419354838</v>
      </c>
      <c r="G6" s="28">
        <v>42.5</v>
      </c>
      <c r="H6" s="27">
        <v>870.96774193548299</v>
      </c>
      <c r="I6" s="28">
        <v>3293.5</v>
      </c>
      <c r="J6" s="27">
        <v>3500</v>
      </c>
      <c r="K6" s="25">
        <v>20168.2</v>
      </c>
      <c r="L6" s="81"/>
      <c r="M6" s="236">
        <f t="shared" si="0"/>
        <v>20168.2</v>
      </c>
      <c r="N6" s="26">
        <v>5829.0322580645097</v>
      </c>
      <c r="O6" s="25">
        <v>0</v>
      </c>
      <c r="P6" s="28">
        <v>0</v>
      </c>
      <c r="Q6" s="28">
        <f t="shared" si="1"/>
        <v>0</v>
      </c>
      <c r="R6" s="26">
        <v>3225.8064516129002</v>
      </c>
      <c r="S6" s="25">
        <v>10972.9</v>
      </c>
      <c r="T6" s="26">
        <v>9493.5483870967691</v>
      </c>
      <c r="U6" s="182">
        <f t="shared" si="2"/>
        <v>49009.3</v>
      </c>
      <c r="V6" s="90">
        <f>SUM(D6+F6+H6+J6+N6+R6+T6)</f>
        <v>41080.645161290231</v>
      </c>
      <c r="W6" s="25">
        <v>0</v>
      </c>
      <c r="X6" s="26">
        <v>3225.8064516129002</v>
      </c>
      <c r="Y6" s="92">
        <f t="shared" si="3"/>
        <v>49009.3</v>
      </c>
      <c r="Z6" s="94">
        <f t="shared" si="3"/>
        <v>44306.451612903133</v>
      </c>
      <c r="AA6" s="29" t="s">
        <v>95</v>
      </c>
      <c r="AB6" s="30">
        <v>17</v>
      </c>
      <c r="AC6" s="31" t="s">
        <v>7</v>
      </c>
      <c r="AD6" s="32"/>
      <c r="AF6" s="382">
        <f t="shared" si="4"/>
        <v>38036.400000000001</v>
      </c>
    </row>
    <row r="7" spans="1:32" ht="18.600000000000001" customHeight="1">
      <c r="A7" s="23">
        <f t="shared" si="5"/>
        <v>3</v>
      </c>
      <c r="B7" s="24" t="s">
        <v>9</v>
      </c>
      <c r="C7" s="25">
        <v>10387.9</v>
      </c>
      <c r="D7" s="26">
        <v>4193.5483870967701</v>
      </c>
      <c r="E7" s="25">
        <v>3798.2</v>
      </c>
      <c r="F7" s="27">
        <v>13967.7419354838</v>
      </c>
      <c r="G7" s="28">
        <v>761.4</v>
      </c>
      <c r="H7" s="27">
        <v>870.96774193548299</v>
      </c>
      <c r="I7" s="28">
        <v>0</v>
      </c>
      <c r="J7" s="27"/>
      <c r="K7" s="25">
        <v>534</v>
      </c>
      <c r="L7" s="81"/>
      <c r="M7" s="236">
        <f t="shared" si="0"/>
        <v>534</v>
      </c>
      <c r="N7" s="26">
        <v>5829.0322580645097</v>
      </c>
      <c r="O7" s="25">
        <v>0</v>
      </c>
      <c r="P7" s="28">
        <v>0</v>
      </c>
      <c r="Q7" s="28">
        <f t="shared" si="1"/>
        <v>0</v>
      </c>
      <c r="R7" s="26">
        <v>3225.8064516129002</v>
      </c>
      <c r="S7" s="25">
        <v>7703.19</v>
      </c>
      <c r="T7" s="26">
        <v>9493.5483870967691</v>
      </c>
      <c r="U7" s="182">
        <f t="shared" si="2"/>
        <v>23184.69</v>
      </c>
      <c r="V7" s="90">
        <f>SUM(D7+F7+H7+J7+N7+R7+T7)</f>
        <v>37580.645161290231</v>
      </c>
      <c r="W7" s="25"/>
      <c r="X7" s="26">
        <v>3225.8064516129002</v>
      </c>
      <c r="Y7" s="92">
        <f>SUM(U7+W7)</f>
        <v>23184.69</v>
      </c>
      <c r="Z7" s="94">
        <f t="shared" si="3"/>
        <v>40806.451612903133</v>
      </c>
      <c r="AA7" s="29" t="s">
        <v>95</v>
      </c>
      <c r="AB7" s="30">
        <v>18</v>
      </c>
      <c r="AC7" s="31" t="s">
        <v>7</v>
      </c>
      <c r="AD7" s="32"/>
      <c r="AF7" s="382">
        <f t="shared" si="4"/>
        <v>15481.499999999998</v>
      </c>
    </row>
    <row r="8" spans="1:32" ht="18.600000000000001" customHeight="1">
      <c r="A8" s="33" t="s">
        <v>10</v>
      </c>
      <c r="B8" s="34">
        <f>SUM(30+1)</f>
        <v>31</v>
      </c>
      <c r="C8" s="35">
        <f t="shared" ref="C8:Z8" si="6">SUM(C5:C7)</f>
        <v>41584.300000000003</v>
      </c>
      <c r="D8" s="36">
        <f t="shared" si="6"/>
        <v>12580.645161290311</v>
      </c>
      <c r="E8" s="35">
        <f t="shared" si="6"/>
        <v>8500.2999999999993</v>
      </c>
      <c r="F8" s="36">
        <f t="shared" si="6"/>
        <v>41903.225806451403</v>
      </c>
      <c r="G8" s="35">
        <f t="shared" si="6"/>
        <v>2320.6</v>
      </c>
      <c r="H8" s="36">
        <f t="shared" si="6"/>
        <v>2612.903225806449</v>
      </c>
      <c r="I8" s="35">
        <f t="shared" si="6"/>
        <v>6698.5</v>
      </c>
      <c r="J8" s="36">
        <f t="shared" si="6"/>
        <v>7000</v>
      </c>
      <c r="K8" s="35">
        <f t="shared" si="6"/>
        <v>31539.200000000001</v>
      </c>
      <c r="L8" s="82">
        <f t="shared" si="6"/>
        <v>0</v>
      </c>
      <c r="M8" s="292">
        <f t="shared" si="6"/>
        <v>31539.200000000001</v>
      </c>
      <c r="N8" s="36">
        <f t="shared" si="6"/>
        <v>17487.096774193531</v>
      </c>
      <c r="O8" s="35">
        <f t="shared" si="6"/>
        <v>0</v>
      </c>
      <c r="P8" s="285">
        <f t="shared" si="6"/>
        <v>0</v>
      </c>
      <c r="Q8" s="36">
        <f t="shared" si="6"/>
        <v>0</v>
      </c>
      <c r="R8" s="36">
        <f t="shared" si="6"/>
        <v>9677.4193548387011</v>
      </c>
      <c r="S8" s="35">
        <f t="shared" si="6"/>
        <v>31867.919999999998</v>
      </c>
      <c r="T8" s="36">
        <f t="shared" si="6"/>
        <v>28480.645161290307</v>
      </c>
      <c r="U8" s="35">
        <f t="shared" si="6"/>
        <v>122510.82</v>
      </c>
      <c r="V8" s="36">
        <f t="shared" si="6"/>
        <v>119741.93548387069</v>
      </c>
      <c r="W8" s="35">
        <f t="shared" si="6"/>
        <v>72</v>
      </c>
      <c r="X8" s="36">
        <f t="shared" si="6"/>
        <v>9677.4193548387011</v>
      </c>
      <c r="Y8" s="35">
        <f t="shared" si="6"/>
        <v>122582.82</v>
      </c>
      <c r="Z8" s="36">
        <f t="shared" si="6"/>
        <v>129419.35483870941</v>
      </c>
      <c r="AA8" s="39" t="s">
        <v>11</v>
      </c>
      <c r="AB8" s="40">
        <f>SUM(AB5:AB7)/6</f>
        <v>8.8333333333333339</v>
      </c>
      <c r="AC8" s="41" t="s">
        <v>7</v>
      </c>
      <c r="AD8" s="42"/>
      <c r="AF8" s="220"/>
    </row>
    <row r="9" spans="1:32" ht="18.600000000000001" customHeight="1">
      <c r="A9" s="44">
        <f>SUM(A7+1)</f>
        <v>4</v>
      </c>
      <c r="B9" s="15" t="s">
        <v>12</v>
      </c>
      <c r="C9" s="49">
        <v>2764.7</v>
      </c>
      <c r="D9" s="17">
        <v>4193.5483870967701</v>
      </c>
      <c r="E9" s="49">
        <v>12383.4</v>
      </c>
      <c r="F9" s="215">
        <v>13967.7419354838</v>
      </c>
      <c r="G9" s="19">
        <v>476.3</v>
      </c>
      <c r="H9" s="18">
        <v>870.96774193548299</v>
      </c>
      <c r="I9" s="19">
        <v>0</v>
      </c>
      <c r="J9" s="215"/>
      <c r="K9" s="16">
        <v>0</v>
      </c>
      <c r="L9" s="80"/>
      <c r="M9" s="235">
        <f t="shared" ref="M9:M15" si="7">K9+L9</f>
        <v>0</v>
      </c>
      <c r="N9" s="214">
        <v>5829.0322580645097</v>
      </c>
      <c r="O9" s="16">
        <v>861</v>
      </c>
      <c r="P9" s="247">
        <v>1268</v>
      </c>
      <c r="Q9" s="19">
        <f t="shared" ref="Q9:Q15" si="8">O9+P9</f>
        <v>2129</v>
      </c>
      <c r="R9" s="17">
        <v>3225.8064516129002</v>
      </c>
      <c r="S9" s="16">
        <v>9578</v>
      </c>
      <c r="T9" s="214">
        <v>9493.5483870967691</v>
      </c>
      <c r="U9" s="91">
        <f t="shared" ref="U9:U15" si="9">SUM(C9+E9+G9+I9+M9+Q9+S9)</f>
        <v>27331.399999999998</v>
      </c>
      <c r="V9" s="89">
        <f t="shared" ref="V9:V15" si="10">SUM(D9+F9+H9+J9+N9+R9+T9)</f>
        <v>37580.645161290231</v>
      </c>
      <c r="W9" s="16">
        <v>402.1</v>
      </c>
      <c r="X9" s="214">
        <v>3225.8064516129002</v>
      </c>
      <c r="Y9" s="109">
        <f>SUM(U9+W9)</f>
        <v>27733.499999999996</v>
      </c>
      <c r="Z9" s="110">
        <f t="shared" ref="Y9:Z15" si="11">SUM(V9+X9)</f>
        <v>40806.451612903133</v>
      </c>
      <c r="AA9" s="45" t="s">
        <v>95</v>
      </c>
      <c r="AB9" s="46">
        <v>21</v>
      </c>
      <c r="AC9" s="21" t="s">
        <v>7</v>
      </c>
      <c r="AD9" s="22"/>
      <c r="AF9" s="220">
        <f t="shared" si="4"/>
        <v>16887.499999999996</v>
      </c>
    </row>
    <row r="10" spans="1:32" s="43" customFormat="1" ht="18.600000000000001" customHeight="1">
      <c r="A10" s="47">
        <f t="shared" ref="A10:A15" si="12">SUM(A9+1)</f>
        <v>5</v>
      </c>
      <c r="B10" s="15" t="s">
        <v>13</v>
      </c>
      <c r="C10" s="16">
        <v>1406.5</v>
      </c>
      <c r="D10" s="17">
        <v>4193.5483870967701</v>
      </c>
      <c r="E10" s="16">
        <v>12667.6</v>
      </c>
      <c r="F10" s="215">
        <v>13967.7419354838</v>
      </c>
      <c r="G10" s="19">
        <v>623.4</v>
      </c>
      <c r="H10" s="18">
        <v>870.96774193548299</v>
      </c>
      <c r="I10" s="19">
        <v>0</v>
      </c>
      <c r="J10" s="215"/>
      <c r="K10" s="16">
        <v>895</v>
      </c>
      <c r="L10" s="80"/>
      <c r="M10" s="235">
        <f t="shared" si="7"/>
        <v>895</v>
      </c>
      <c r="N10" s="214">
        <v>5829.0322580645097</v>
      </c>
      <c r="O10" s="20">
        <v>392.7</v>
      </c>
      <c r="P10" s="247">
        <v>2464</v>
      </c>
      <c r="Q10" s="223">
        <f t="shared" si="8"/>
        <v>2856.7</v>
      </c>
      <c r="R10" s="17">
        <v>3225.8064516129002</v>
      </c>
      <c r="S10" s="16">
        <v>8047.3</v>
      </c>
      <c r="T10" s="214">
        <v>9493.5483870967691</v>
      </c>
      <c r="U10" s="91">
        <f t="shared" si="9"/>
        <v>26496.5</v>
      </c>
      <c r="V10" s="89">
        <f t="shared" si="10"/>
        <v>37580.645161290231</v>
      </c>
      <c r="W10" s="16">
        <v>602.5</v>
      </c>
      <c r="X10" s="214">
        <v>3225.8064516129002</v>
      </c>
      <c r="Y10" s="109">
        <f>SUM(U10+W10)</f>
        <v>27099</v>
      </c>
      <c r="Z10" s="110">
        <f t="shared" si="11"/>
        <v>40806.451612903133</v>
      </c>
      <c r="AA10" s="45" t="s">
        <v>58</v>
      </c>
      <c r="AB10" s="46">
        <v>25</v>
      </c>
      <c r="AC10" s="21" t="s">
        <v>7</v>
      </c>
      <c r="AD10" s="22"/>
      <c r="AF10" s="220">
        <f t="shared" si="4"/>
        <v>16587.7</v>
      </c>
    </row>
    <row r="11" spans="1:32" ht="18.600000000000001" customHeight="1">
      <c r="A11" s="47">
        <f t="shared" si="12"/>
        <v>6</v>
      </c>
      <c r="B11" s="15" t="s">
        <v>14</v>
      </c>
      <c r="C11" s="16">
        <v>3164.8</v>
      </c>
      <c r="D11" s="17">
        <v>4193.5483870967701</v>
      </c>
      <c r="E11" s="16">
        <v>17372.900000000001</v>
      </c>
      <c r="F11" s="215">
        <v>13967.7419354838</v>
      </c>
      <c r="G11" s="19">
        <v>1236.0999999999999</v>
      </c>
      <c r="H11" s="18">
        <v>870.96774193548299</v>
      </c>
      <c r="I11" s="19">
        <v>0</v>
      </c>
      <c r="J11" s="215"/>
      <c r="K11" s="16">
        <v>383.9</v>
      </c>
      <c r="L11" s="80"/>
      <c r="M11" s="235">
        <f t="shared" si="7"/>
        <v>383.9</v>
      </c>
      <c r="N11" s="214">
        <v>5829.0322580645097</v>
      </c>
      <c r="O11" s="20">
        <v>5.7</v>
      </c>
      <c r="P11" s="247">
        <v>1706</v>
      </c>
      <c r="Q11" s="223">
        <f t="shared" si="8"/>
        <v>1711.7</v>
      </c>
      <c r="R11" s="17">
        <v>3225.8064516129002</v>
      </c>
      <c r="S11" s="16">
        <v>8741.3700000000008</v>
      </c>
      <c r="T11" s="214">
        <v>9493.5483870967691</v>
      </c>
      <c r="U11" s="91">
        <f t="shared" si="9"/>
        <v>32610.770000000004</v>
      </c>
      <c r="V11" s="89">
        <f t="shared" si="10"/>
        <v>37580.645161290231</v>
      </c>
      <c r="W11" s="16">
        <v>565.6</v>
      </c>
      <c r="X11" s="214">
        <v>3225.8064516129002</v>
      </c>
      <c r="Y11" s="109">
        <f>SUM(U11+W11)</f>
        <v>33176.370000000003</v>
      </c>
      <c r="Z11" s="110">
        <f t="shared" si="11"/>
        <v>40806.451612903133</v>
      </c>
      <c r="AA11" s="45" t="s">
        <v>58</v>
      </c>
      <c r="AB11" s="46">
        <v>25</v>
      </c>
      <c r="AC11" s="21" t="s">
        <v>7</v>
      </c>
      <c r="AD11" s="22"/>
      <c r="AF11" s="220">
        <f t="shared" si="4"/>
        <v>22729</v>
      </c>
    </row>
    <row r="12" spans="1:32" ht="18.600000000000001" customHeight="1">
      <c r="A12" s="47">
        <f t="shared" si="12"/>
        <v>7</v>
      </c>
      <c r="B12" s="15" t="s">
        <v>15</v>
      </c>
      <c r="C12" s="16">
        <v>3536.6</v>
      </c>
      <c r="D12" s="17">
        <v>4193.5483870967701</v>
      </c>
      <c r="E12" s="16">
        <v>18578.5</v>
      </c>
      <c r="F12" s="215">
        <v>13967.7419354838</v>
      </c>
      <c r="G12" s="19">
        <v>1165.4000000000001</v>
      </c>
      <c r="H12" s="18">
        <v>870.96774193548299</v>
      </c>
      <c r="I12" s="19">
        <v>0</v>
      </c>
      <c r="J12" s="215"/>
      <c r="K12" s="16">
        <v>0</v>
      </c>
      <c r="L12" s="80"/>
      <c r="M12" s="235">
        <f t="shared" si="7"/>
        <v>0</v>
      </c>
      <c r="N12" s="214">
        <v>5829.0322580645097</v>
      </c>
      <c r="O12" s="20">
        <v>0</v>
      </c>
      <c r="P12" s="247">
        <v>0</v>
      </c>
      <c r="Q12" s="223">
        <f t="shared" si="8"/>
        <v>0</v>
      </c>
      <c r="R12" s="17">
        <v>3225.8064516129002</v>
      </c>
      <c r="S12" s="16">
        <v>9340.7900000000009</v>
      </c>
      <c r="T12" s="214">
        <v>9493.5483870967691</v>
      </c>
      <c r="U12" s="91">
        <f t="shared" si="9"/>
        <v>32621.29</v>
      </c>
      <c r="V12" s="89">
        <f t="shared" si="10"/>
        <v>37580.645161290231</v>
      </c>
      <c r="W12" s="16">
        <v>3743.6</v>
      </c>
      <c r="X12" s="214">
        <v>3225.8064516129002</v>
      </c>
      <c r="Y12" s="109">
        <f>SUM(U12+W12)</f>
        <v>36364.89</v>
      </c>
      <c r="Z12" s="110">
        <f t="shared" si="11"/>
        <v>40806.451612903133</v>
      </c>
      <c r="AA12" s="45" t="s">
        <v>58</v>
      </c>
      <c r="AB12" s="46">
        <v>27</v>
      </c>
      <c r="AC12" s="21" t="s">
        <v>7</v>
      </c>
      <c r="AD12" s="22"/>
      <c r="AF12" s="220">
        <f t="shared" si="4"/>
        <v>27024.1</v>
      </c>
    </row>
    <row r="13" spans="1:32" ht="18.600000000000001" customHeight="1">
      <c r="A13" s="47">
        <f t="shared" si="12"/>
        <v>8</v>
      </c>
      <c r="B13" s="52" t="s">
        <v>6</v>
      </c>
      <c r="C13" s="16">
        <v>2253.9</v>
      </c>
      <c r="D13" s="17">
        <v>4193.5483870967701</v>
      </c>
      <c r="E13" s="16">
        <v>19598.900000000001</v>
      </c>
      <c r="F13" s="215">
        <v>13967.7419354838</v>
      </c>
      <c r="G13" s="19">
        <v>1467.9</v>
      </c>
      <c r="H13" s="18">
        <v>870.96774193548299</v>
      </c>
      <c r="I13" s="19">
        <v>4284</v>
      </c>
      <c r="J13" s="215">
        <v>3500</v>
      </c>
      <c r="K13" s="16">
        <v>23705.5</v>
      </c>
      <c r="L13" s="80"/>
      <c r="M13" s="235">
        <f t="shared" si="7"/>
        <v>23705.5</v>
      </c>
      <c r="N13" s="214">
        <v>5829.0322580645097</v>
      </c>
      <c r="O13" s="16">
        <v>0</v>
      </c>
      <c r="P13" s="247">
        <v>0</v>
      </c>
      <c r="Q13" s="19">
        <f t="shared" si="8"/>
        <v>0</v>
      </c>
      <c r="R13" s="17">
        <v>3225.8064516129002</v>
      </c>
      <c r="S13" s="16">
        <v>12517.07</v>
      </c>
      <c r="T13" s="214">
        <v>9493.5483870967691</v>
      </c>
      <c r="U13" s="91">
        <f t="shared" si="9"/>
        <v>63827.270000000004</v>
      </c>
      <c r="V13" s="89">
        <f t="shared" si="10"/>
        <v>41080.645161290231</v>
      </c>
      <c r="W13" s="16">
        <v>6922.7</v>
      </c>
      <c r="X13" s="214">
        <v>3225.8064516129002</v>
      </c>
      <c r="Y13" s="109">
        <f>SUM(U13+W13)</f>
        <v>70749.97</v>
      </c>
      <c r="Z13" s="110">
        <f t="shared" si="11"/>
        <v>44306.451612903133</v>
      </c>
      <c r="AA13" s="45" t="s">
        <v>58</v>
      </c>
      <c r="AB13" s="46">
        <v>30</v>
      </c>
      <c r="AC13" s="21" t="s">
        <v>7</v>
      </c>
      <c r="AD13" s="22"/>
      <c r="AF13" s="220">
        <f t="shared" si="4"/>
        <v>58232.9</v>
      </c>
    </row>
    <row r="14" spans="1:32" ht="18.600000000000001" customHeight="1">
      <c r="A14" s="23">
        <f t="shared" si="12"/>
        <v>9</v>
      </c>
      <c r="B14" s="24" t="s">
        <v>8</v>
      </c>
      <c r="C14" s="25">
        <v>3462.6</v>
      </c>
      <c r="D14" s="26">
        <v>4193.5483870967701</v>
      </c>
      <c r="E14" s="25">
        <v>20395.099999999999</v>
      </c>
      <c r="F14" s="27">
        <v>13967.7419354838</v>
      </c>
      <c r="G14" s="28">
        <v>1506.1</v>
      </c>
      <c r="H14" s="27">
        <v>870.96774193548299</v>
      </c>
      <c r="I14" s="28">
        <v>6850</v>
      </c>
      <c r="J14" s="27">
        <v>3500</v>
      </c>
      <c r="K14" s="25">
        <v>21357.5</v>
      </c>
      <c r="L14" s="81"/>
      <c r="M14" s="236">
        <f t="shared" si="7"/>
        <v>21357.5</v>
      </c>
      <c r="N14" s="26">
        <v>5829.0322580645097</v>
      </c>
      <c r="O14" s="25">
        <v>0</v>
      </c>
      <c r="P14" s="28">
        <v>0</v>
      </c>
      <c r="Q14" s="28">
        <f t="shared" si="8"/>
        <v>0</v>
      </c>
      <c r="R14" s="26">
        <v>3225.8064516129002</v>
      </c>
      <c r="S14" s="25">
        <v>14859.71</v>
      </c>
      <c r="T14" s="26">
        <v>9493.5483870967691</v>
      </c>
      <c r="U14" s="182">
        <f t="shared" si="9"/>
        <v>68431.009999999995</v>
      </c>
      <c r="V14" s="90">
        <f t="shared" si="10"/>
        <v>41080.645161290231</v>
      </c>
      <c r="W14" s="25">
        <v>7219.6</v>
      </c>
      <c r="X14" s="26">
        <v>3225.8064516129002</v>
      </c>
      <c r="Y14" s="92">
        <f t="shared" si="11"/>
        <v>75650.61</v>
      </c>
      <c r="Z14" s="94">
        <f t="shared" si="11"/>
        <v>44306.451612903133</v>
      </c>
      <c r="AA14" s="29" t="s">
        <v>58</v>
      </c>
      <c r="AB14" s="30">
        <v>32</v>
      </c>
      <c r="AC14" s="31" t="s">
        <v>7</v>
      </c>
      <c r="AD14" s="32"/>
      <c r="AF14" s="220">
        <f t="shared" si="4"/>
        <v>60790.899999999994</v>
      </c>
    </row>
    <row r="15" spans="1:32" ht="18.600000000000001" customHeight="1">
      <c r="A15" s="23">
        <f t="shared" si="12"/>
        <v>10</v>
      </c>
      <c r="B15" s="24" t="s">
        <v>9</v>
      </c>
      <c r="C15" s="25">
        <v>2829.5</v>
      </c>
      <c r="D15" s="26">
        <v>4193.5483870967701</v>
      </c>
      <c r="E15" s="25">
        <v>22864.1</v>
      </c>
      <c r="F15" s="27">
        <v>13967.7419354838</v>
      </c>
      <c r="G15" s="28">
        <v>1270.7</v>
      </c>
      <c r="H15" s="27">
        <v>870.96774193548299</v>
      </c>
      <c r="I15" s="28">
        <v>0</v>
      </c>
      <c r="J15" s="27"/>
      <c r="K15" s="25">
        <v>0</v>
      </c>
      <c r="L15" s="81"/>
      <c r="M15" s="236">
        <f t="shared" si="7"/>
        <v>0</v>
      </c>
      <c r="N15" s="26">
        <v>5829.0322580645097</v>
      </c>
      <c r="O15" s="25">
        <v>0</v>
      </c>
      <c r="P15" s="28">
        <v>0</v>
      </c>
      <c r="Q15" s="28">
        <f t="shared" si="8"/>
        <v>0</v>
      </c>
      <c r="R15" s="26">
        <v>3225.8064516129002</v>
      </c>
      <c r="S15" s="25">
        <v>11349.66</v>
      </c>
      <c r="T15" s="26">
        <v>9493.5483870967691</v>
      </c>
      <c r="U15" s="182">
        <f t="shared" si="9"/>
        <v>38313.96</v>
      </c>
      <c r="V15" s="90">
        <f t="shared" si="10"/>
        <v>37580.645161290231</v>
      </c>
      <c r="W15" s="25">
        <v>13641.6</v>
      </c>
      <c r="X15" s="26">
        <v>3225.8064516129002</v>
      </c>
      <c r="Y15" s="92">
        <f t="shared" si="11"/>
        <v>51955.56</v>
      </c>
      <c r="Z15" s="94">
        <f t="shared" si="11"/>
        <v>40806.451612903133</v>
      </c>
      <c r="AA15" s="29" t="s">
        <v>58</v>
      </c>
      <c r="AB15" s="30">
        <v>32</v>
      </c>
      <c r="AC15" s="31" t="s">
        <v>7</v>
      </c>
      <c r="AD15" s="32"/>
      <c r="AF15" s="220">
        <f>C15+E15+G15+I15+K15+O15+W15</f>
        <v>40605.9</v>
      </c>
    </row>
    <row r="16" spans="1:32" ht="18.600000000000001" customHeight="1">
      <c r="A16" s="33" t="s">
        <v>10</v>
      </c>
      <c r="B16" s="34">
        <f>SUM(B8+1)</f>
        <v>32</v>
      </c>
      <c r="C16" s="35">
        <f t="shared" ref="C16:Z16" si="13">SUM(C9:C15)</f>
        <v>19418.599999999999</v>
      </c>
      <c r="D16" s="36">
        <f t="shared" si="13"/>
        <v>29354.838709677388</v>
      </c>
      <c r="E16" s="35">
        <f t="shared" si="13"/>
        <v>123860.5</v>
      </c>
      <c r="F16" s="37">
        <f t="shared" si="13"/>
        <v>97774.193548386611</v>
      </c>
      <c r="G16" s="38">
        <f t="shared" si="13"/>
        <v>7745.9000000000005</v>
      </c>
      <c r="H16" s="37">
        <f t="shared" si="13"/>
        <v>6096.7741935483809</v>
      </c>
      <c r="I16" s="38">
        <f>SUM(I9:I15)</f>
        <v>11134</v>
      </c>
      <c r="J16" s="37">
        <f>SUM(J9:J15)</f>
        <v>7000</v>
      </c>
      <c r="K16" s="35">
        <f t="shared" si="13"/>
        <v>46341.9</v>
      </c>
      <c r="L16" s="82">
        <f t="shared" si="13"/>
        <v>0</v>
      </c>
      <c r="M16" s="292">
        <f t="shared" si="13"/>
        <v>46341.9</v>
      </c>
      <c r="N16" s="36">
        <f t="shared" si="13"/>
        <v>40803.225806451563</v>
      </c>
      <c r="O16" s="35">
        <f t="shared" si="13"/>
        <v>1259.4000000000001</v>
      </c>
      <c r="P16" s="38">
        <f>SUM(P9:P15)</f>
        <v>5438</v>
      </c>
      <c r="Q16" s="292">
        <f t="shared" si="13"/>
        <v>6697.4</v>
      </c>
      <c r="R16" s="36">
        <f t="shared" si="13"/>
        <v>22580.645161290304</v>
      </c>
      <c r="S16" s="35">
        <f>SUM(S9:S15)</f>
        <v>74433.899999999994</v>
      </c>
      <c r="T16" s="36">
        <f t="shared" si="13"/>
        <v>66454.838709677395</v>
      </c>
      <c r="U16" s="35">
        <f t="shared" si="13"/>
        <v>289632.2</v>
      </c>
      <c r="V16" s="36">
        <f t="shared" si="13"/>
        <v>270064.51612903166</v>
      </c>
      <c r="W16" s="35">
        <f t="shared" si="13"/>
        <v>33097.699999999997</v>
      </c>
      <c r="X16" s="36">
        <f t="shared" si="13"/>
        <v>22580.645161290304</v>
      </c>
      <c r="Y16" s="35">
        <f t="shared" si="13"/>
        <v>322729.89999999997</v>
      </c>
      <c r="Z16" s="36">
        <f t="shared" si="13"/>
        <v>292645.16129032191</v>
      </c>
      <c r="AA16" s="39" t="s">
        <v>11</v>
      </c>
      <c r="AB16" s="40">
        <f>SUM(AB9:AB15)/7</f>
        <v>27.428571428571427</v>
      </c>
      <c r="AC16" s="41" t="s">
        <v>7</v>
      </c>
      <c r="AD16" s="42"/>
      <c r="AF16" s="220"/>
    </row>
    <row r="17" spans="1:32" ht="18.600000000000001" customHeight="1">
      <c r="A17" s="44">
        <f>SUM(A15+1)</f>
        <v>11</v>
      </c>
      <c r="B17" s="15" t="s">
        <v>12</v>
      </c>
      <c r="C17" s="16">
        <v>378.8</v>
      </c>
      <c r="D17" s="17">
        <v>4193.5483870967701</v>
      </c>
      <c r="E17" s="16">
        <v>16104.3</v>
      </c>
      <c r="F17" s="215">
        <v>13967.7419354838</v>
      </c>
      <c r="G17" s="19">
        <v>1022.1</v>
      </c>
      <c r="H17" s="18">
        <v>870.96774193548299</v>
      </c>
      <c r="I17" s="19">
        <v>0</v>
      </c>
      <c r="J17" s="215"/>
      <c r="K17" s="16">
        <v>0</v>
      </c>
      <c r="L17" s="80"/>
      <c r="M17" s="235">
        <f t="shared" ref="M17:M23" si="14">K17+L17</f>
        <v>0</v>
      </c>
      <c r="N17" s="214">
        <v>5829.0322580645097</v>
      </c>
      <c r="O17" s="16">
        <v>0</v>
      </c>
      <c r="P17" s="247">
        <v>0</v>
      </c>
      <c r="Q17" s="19">
        <f t="shared" ref="Q17:Q23" si="15">O17+P17</f>
        <v>0</v>
      </c>
      <c r="R17" s="17">
        <v>3225.8064516129002</v>
      </c>
      <c r="S17" s="16">
        <v>8145.79</v>
      </c>
      <c r="T17" s="214">
        <v>9493.5483870967691</v>
      </c>
      <c r="U17" s="91">
        <f t="shared" ref="U17:U23" si="16">SUM(C17+E17+G17+I17+M17+Q17+S17)</f>
        <v>25650.989999999998</v>
      </c>
      <c r="V17" s="89">
        <f t="shared" ref="V17:V23" si="17">SUM(D17+F17+H17+J17+N17+R17+T17)</f>
        <v>37580.645161290231</v>
      </c>
      <c r="W17" s="16">
        <v>4750.7</v>
      </c>
      <c r="X17" s="214">
        <v>3225.8064516129002</v>
      </c>
      <c r="Y17" s="109">
        <f t="shared" ref="Y17:Z23" si="18">SUM(U17+W17)</f>
        <v>30401.69</v>
      </c>
      <c r="Z17" s="110">
        <f t="shared" si="18"/>
        <v>40806.451612903133</v>
      </c>
      <c r="AA17" s="50" t="s">
        <v>58</v>
      </c>
      <c r="AB17" s="51">
        <v>30</v>
      </c>
      <c r="AC17" s="21" t="s">
        <v>7</v>
      </c>
      <c r="AD17" s="22"/>
      <c r="AF17" s="220">
        <f>C17+E17+G17+I17+K17+O17+W17</f>
        <v>22255.899999999998</v>
      </c>
    </row>
    <row r="18" spans="1:32" s="43" customFormat="1" ht="18.600000000000001" customHeight="1">
      <c r="A18" s="47">
        <f t="shared" ref="A18:A23" si="19">SUM(A17+1)</f>
        <v>12</v>
      </c>
      <c r="B18" s="15" t="s">
        <v>13</v>
      </c>
      <c r="C18" s="16">
        <v>1865.2</v>
      </c>
      <c r="D18" s="17">
        <v>4193.5483870967701</v>
      </c>
      <c r="E18" s="16">
        <v>18965.400000000001</v>
      </c>
      <c r="F18" s="215">
        <v>13967.7419354838</v>
      </c>
      <c r="G18" s="19">
        <v>825.7</v>
      </c>
      <c r="H18" s="18">
        <v>870.96774193548299</v>
      </c>
      <c r="I18" s="19">
        <v>0</v>
      </c>
      <c r="J18" s="215"/>
      <c r="K18" s="16">
        <v>0</v>
      </c>
      <c r="L18" s="80"/>
      <c r="M18" s="235">
        <f t="shared" si="14"/>
        <v>0</v>
      </c>
      <c r="N18" s="214">
        <v>5829.0322580645097</v>
      </c>
      <c r="O18" s="20">
        <v>1822.1</v>
      </c>
      <c r="P18" s="247">
        <v>444</v>
      </c>
      <c r="Q18" s="223">
        <f t="shared" si="15"/>
        <v>2266.1</v>
      </c>
      <c r="R18" s="17">
        <v>3225.8064516129002</v>
      </c>
      <c r="S18" s="16">
        <v>10720.85</v>
      </c>
      <c r="T18" s="214">
        <v>9493.5483870967691</v>
      </c>
      <c r="U18" s="91">
        <f t="shared" si="16"/>
        <v>34643.25</v>
      </c>
      <c r="V18" s="89">
        <f t="shared" si="17"/>
        <v>37580.645161290231</v>
      </c>
      <c r="W18" s="16">
        <v>6450.6</v>
      </c>
      <c r="X18" s="214">
        <v>3225.8064516129002</v>
      </c>
      <c r="Y18" s="109">
        <f t="shared" si="18"/>
        <v>41093.85</v>
      </c>
      <c r="Z18" s="110">
        <f t="shared" si="18"/>
        <v>40806.451612903133</v>
      </c>
      <c r="AA18" s="45" t="s">
        <v>58</v>
      </c>
      <c r="AB18" s="46">
        <v>33</v>
      </c>
      <c r="AC18" s="21" t="s">
        <v>7</v>
      </c>
      <c r="AD18" s="22"/>
      <c r="AF18" s="220">
        <f t="shared" si="4"/>
        <v>29929</v>
      </c>
    </row>
    <row r="19" spans="1:32" ht="18.600000000000001" customHeight="1">
      <c r="A19" s="47">
        <f t="shared" si="19"/>
        <v>13</v>
      </c>
      <c r="B19" s="15" t="s">
        <v>14</v>
      </c>
      <c r="C19" s="16">
        <v>1595.9</v>
      </c>
      <c r="D19" s="17">
        <v>4193.5483870967701</v>
      </c>
      <c r="E19" s="16">
        <v>16658</v>
      </c>
      <c r="F19" s="215">
        <v>13967.7419354838</v>
      </c>
      <c r="G19" s="19">
        <v>1324.1</v>
      </c>
      <c r="H19" s="18">
        <v>870.96774193548299</v>
      </c>
      <c r="I19" s="19">
        <v>0</v>
      </c>
      <c r="J19" s="215"/>
      <c r="K19" s="16">
        <v>282.60000000000002</v>
      </c>
      <c r="L19" s="80"/>
      <c r="M19" s="235">
        <f t="shared" si="14"/>
        <v>282.60000000000002</v>
      </c>
      <c r="N19" s="214">
        <v>5829.0322580645097</v>
      </c>
      <c r="O19" s="20">
        <v>252.3</v>
      </c>
      <c r="P19" s="247">
        <v>3460</v>
      </c>
      <c r="Q19" s="223">
        <f t="shared" si="15"/>
        <v>3712.3</v>
      </c>
      <c r="R19" s="17">
        <v>3225.8064516129002</v>
      </c>
      <c r="S19" s="16">
        <v>9164.27</v>
      </c>
      <c r="T19" s="214">
        <v>9493.5483870967691</v>
      </c>
      <c r="U19" s="91">
        <f t="shared" si="16"/>
        <v>32737.17</v>
      </c>
      <c r="V19" s="89">
        <f t="shared" si="17"/>
        <v>37580.645161290231</v>
      </c>
      <c r="W19" s="16">
        <v>6954.5</v>
      </c>
      <c r="X19" s="214">
        <v>3225.8064516129002</v>
      </c>
      <c r="Y19" s="109">
        <f t="shared" si="18"/>
        <v>39691.67</v>
      </c>
      <c r="Z19" s="110">
        <f t="shared" si="18"/>
        <v>40806.451612903133</v>
      </c>
      <c r="AA19" s="45" t="s">
        <v>58</v>
      </c>
      <c r="AB19" s="46">
        <v>33</v>
      </c>
      <c r="AC19" s="21" t="s">
        <v>7</v>
      </c>
      <c r="AD19" s="22"/>
      <c r="AF19" s="220">
        <f t="shared" si="4"/>
        <v>27067.399999999998</v>
      </c>
    </row>
    <row r="20" spans="1:32" ht="18.600000000000001" customHeight="1">
      <c r="A20" s="47">
        <f t="shared" si="19"/>
        <v>14</v>
      </c>
      <c r="B20" s="222" t="s">
        <v>15</v>
      </c>
      <c r="C20" s="20">
        <v>3918.7</v>
      </c>
      <c r="D20" s="214">
        <v>4193.5483870967701</v>
      </c>
      <c r="E20" s="20">
        <v>17529.900000000001</v>
      </c>
      <c r="F20" s="215">
        <v>13967.7419354838</v>
      </c>
      <c r="G20" s="223">
        <v>1380.2</v>
      </c>
      <c r="H20" s="215">
        <v>870.96774193548299</v>
      </c>
      <c r="I20" s="223">
        <v>0</v>
      </c>
      <c r="J20" s="215"/>
      <c r="K20" s="20">
        <v>280</v>
      </c>
      <c r="L20" s="122"/>
      <c r="M20" s="247">
        <f t="shared" si="14"/>
        <v>280</v>
      </c>
      <c r="N20" s="214">
        <v>5829.0322580645097</v>
      </c>
      <c r="O20" s="20">
        <v>35.799999999999997</v>
      </c>
      <c r="P20" s="223">
        <v>2985</v>
      </c>
      <c r="Q20" s="223">
        <f t="shared" si="15"/>
        <v>3020.8</v>
      </c>
      <c r="R20" s="214">
        <v>3225.8064516129002</v>
      </c>
      <c r="S20" s="20">
        <v>9402.31</v>
      </c>
      <c r="T20" s="214">
        <v>9493.5483870967691</v>
      </c>
      <c r="U20" s="216">
        <f t="shared" si="16"/>
        <v>35531.910000000003</v>
      </c>
      <c r="V20" s="217">
        <f t="shared" si="17"/>
        <v>37580.645161290231</v>
      </c>
      <c r="W20" s="20">
        <v>5762.4</v>
      </c>
      <c r="X20" s="214">
        <v>3225.8064516129002</v>
      </c>
      <c r="Y20" s="109">
        <f t="shared" ref="Y20" si="20">SUM(U20+W20)</f>
        <v>41294.310000000005</v>
      </c>
      <c r="Z20" s="110">
        <f t="shared" ref="Z20" si="21">SUM(V20+X20)</f>
        <v>40806.451612903133</v>
      </c>
      <c r="AA20" s="50" t="s">
        <v>58</v>
      </c>
      <c r="AB20" s="51">
        <v>32</v>
      </c>
      <c r="AC20" s="225" t="s">
        <v>7</v>
      </c>
      <c r="AD20" s="226"/>
      <c r="AF20" s="220">
        <f t="shared" si="4"/>
        <v>28907</v>
      </c>
    </row>
    <row r="21" spans="1:32" ht="18.600000000000001" customHeight="1">
      <c r="A21" s="23">
        <f t="shared" si="19"/>
        <v>15</v>
      </c>
      <c r="B21" s="53" t="s">
        <v>6</v>
      </c>
      <c r="C21" s="25">
        <v>3955</v>
      </c>
      <c r="D21" s="26">
        <v>4193.5483870967701</v>
      </c>
      <c r="E21" s="25">
        <v>19378.400000000001</v>
      </c>
      <c r="F21" s="27">
        <v>13967.7419354838</v>
      </c>
      <c r="G21" s="28">
        <v>989.5</v>
      </c>
      <c r="H21" s="27">
        <v>870.96774193548299</v>
      </c>
      <c r="I21" s="28">
        <v>6345</v>
      </c>
      <c r="J21" s="27">
        <v>3500</v>
      </c>
      <c r="K21" s="25">
        <v>20106.3</v>
      </c>
      <c r="L21" s="81"/>
      <c r="M21" s="236">
        <f t="shared" si="14"/>
        <v>20106.3</v>
      </c>
      <c r="N21" s="26">
        <v>5829.0322580645097</v>
      </c>
      <c r="O21" s="25">
        <v>0</v>
      </c>
      <c r="P21" s="28">
        <v>0</v>
      </c>
      <c r="Q21" s="28">
        <f t="shared" si="15"/>
        <v>0</v>
      </c>
      <c r="R21" s="26">
        <v>3225.8064516129002</v>
      </c>
      <c r="S21" s="25">
        <v>14148.42</v>
      </c>
      <c r="T21" s="26">
        <v>9493.5483870967691</v>
      </c>
      <c r="U21" s="182">
        <f t="shared" si="16"/>
        <v>64922.619999999995</v>
      </c>
      <c r="V21" s="90">
        <f t="shared" si="17"/>
        <v>41080.645161290231</v>
      </c>
      <c r="W21" s="25">
        <v>8745.2999999999993</v>
      </c>
      <c r="X21" s="26">
        <v>3225.8064516129002</v>
      </c>
      <c r="Y21" s="92">
        <f t="shared" si="18"/>
        <v>73667.92</v>
      </c>
      <c r="Z21" s="231">
        <f t="shared" si="18"/>
        <v>44306.451612903133</v>
      </c>
      <c r="AA21" s="29" t="s">
        <v>58</v>
      </c>
      <c r="AB21" s="30">
        <v>32</v>
      </c>
      <c r="AC21" s="31" t="s">
        <v>7</v>
      </c>
      <c r="AD21" s="32" t="s">
        <v>75</v>
      </c>
      <c r="AF21" s="220">
        <f t="shared" si="4"/>
        <v>59519.5</v>
      </c>
    </row>
    <row r="22" spans="1:32" ht="18.600000000000001" customHeight="1">
      <c r="A22" s="23">
        <f t="shared" si="19"/>
        <v>16</v>
      </c>
      <c r="B22" s="24" t="s">
        <v>8</v>
      </c>
      <c r="C22" s="25">
        <v>4290.7</v>
      </c>
      <c r="D22" s="26">
        <v>4193.5483870967701</v>
      </c>
      <c r="E22" s="25">
        <v>15500.6</v>
      </c>
      <c r="F22" s="27">
        <v>13967.7419354838</v>
      </c>
      <c r="G22" s="28">
        <v>1068.4000000000001</v>
      </c>
      <c r="H22" s="27">
        <v>870.96774193548299</v>
      </c>
      <c r="I22" s="28">
        <v>3491</v>
      </c>
      <c r="J22" s="27">
        <v>3500</v>
      </c>
      <c r="K22" s="25">
        <v>15022.8</v>
      </c>
      <c r="L22" s="81"/>
      <c r="M22" s="236">
        <f t="shared" si="14"/>
        <v>15022.8</v>
      </c>
      <c r="N22" s="26">
        <v>5829.0322580645097</v>
      </c>
      <c r="O22" s="25">
        <v>0</v>
      </c>
      <c r="P22" s="28">
        <v>0</v>
      </c>
      <c r="Q22" s="28">
        <f t="shared" si="15"/>
        <v>0</v>
      </c>
      <c r="R22" s="26">
        <v>3225.8064516129002</v>
      </c>
      <c r="S22" s="25">
        <v>13582.68</v>
      </c>
      <c r="T22" s="26">
        <v>9493.5483870967691</v>
      </c>
      <c r="U22" s="182">
        <f t="shared" si="16"/>
        <v>52956.18</v>
      </c>
      <c r="V22" s="90">
        <f t="shared" si="17"/>
        <v>41080.645161290231</v>
      </c>
      <c r="W22" s="25">
        <v>7404.7</v>
      </c>
      <c r="X22" s="26">
        <v>3225.8064516129002</v>
      </c>
      <c r="Y22" s="92">
        <f>SUM(U22+W22)</f>
        <v>60360.88</v>
      </c>
      <c r="Z22" s="94">
        <f t="shared" si="18"/>
        <v>44306.451612903133</v>
      </c>
      <c r="AA22" s="29" t="s">
        <v>58</v>
      </c>
      <c r="AB22" s="30">
        <v>32</v>
      </c>
      <c r="AC22" s="31" t="s">
        <v>7</v>
      </c>
      <c r="AD22" s="32"/>
      <c r="AF22" s="220">
        <f t="shared" si="4"/>
        <v>46778.2</v>
      </c>
    </row>
    <row r="23" spans="1:32" ht="18.600000000000001" customHeight="1">
      <c r="A23" s="23">
        <f t="shared" si="19"/>
        <v>17</v>
      </c>
      <c r="B23" s="53" t="s">
        <v>9</v>
      </c>
      <c r="C23" s="25">
        <v>1199.8</v>
      </c>
      <c r="D23" s="26">
        <v>4193.5483870967701</v>
      </c>
      <c r="E23" s="25">
        <v>21730</v>
      </c>
      <c r="F23" s="27">
        <v>13967.7419354838</v>
      </c>
      <c r="G23" s="28">
        <v>1241.8</v>
      </c>
      <c r="H23" s="27">
        <v>870.96774193548299</v>
      </c>
      <c r="I23" s="28">
        <v>3092.5</v>
      </c>
      <c r="J23" s="27"/>
      <c r="K23" s="25">
        <v>7659.5</v>
      </c>
      <c r="L23" s="81"/>
      <c r="M23" s="236">
        <f t="shared" si="14"/>
        <v>7659.5</v>
      </c>
      <c r="N23" s="26">
        <v>5829.0322580645097</v>
      </c>
      <c r="O23" s="25">
        <v>0</v>
      </c>
      <c r="P23" s="28">
        <v>0</v>
      </c>
      <c r="Q23" s="28">
        <f t="shared" si="15"/>
        <v>0</v>
      </c>
      <c r="R23" s="26">
        <v>3225.8064516129002</v>
      </c>
      <c r="S23" s="25">
        <v>8743.19</v>
      </c>
      <c r="T23" s="26">
        <v>9493.5483870967691</v>
      </c>
      <c r="U23" s="182">
        <f t="shared" si="16"/>
        <v>43666.79</v>
      </c>
      <c r="V23" s="90">
        <f t="shared" si="17"/>
        <v>37580.645161290231</v>
      </c>
      <c r="W23" s="25">
        <v>5797.2</v>
      </c>
      <c r="X23" s="26">
        <v>3225.8064516129002</v>
      </c>
      <c r="Y23" s="92">
        <f t="shared" si="18"/>
        <v>49463.99</v>
      </c>
      <c r="Z23" s="94">
        <f t="shared" si="18"/>
        <v>40806.451612903133</v>
      </c>
      <c r="AA23" s="29" t="s">
        <v>128</v>
      </c>
      <c r="AB23" s="30">
        <v>24</v>
      </c>
      <c r="AC23" s="31" t="s">
        <v>7</v>
      </c>
      <c r="AD23" s="32"/>
      <c r="AF23" s="220">
        <f t="shared" si="4"/>
        <v>40720.799999999996</v>
      </c>
    </row>
    <row r="24" spans="1:32" ht="18.600000000000001" customHeight="1">
      <c r="A24" s="33" t="s">
        <v>10</v>
      </c>
      <c r="B24" s="34">
        <f>SUM(B16+1)</f>
        <v>33</v>
      </c>
      <c r="C24" s="35">
        <f t="shared" ref="C24:Z24" si="22">SUM(C17:C23)</f>
        <v>17204.099999999999</v>
      </c>
      <c r="D24" s="36">
        <f t="shared" si="22"/>
        <v>29354.838709677388</v>
      </c>
      <c r="E24" s="35">
        <f t="shared" si="22"/>
        <v>125866.6</v>
      </c>
      <c r="F24" s="37">
        <f t="shared" si="22"/>
        <v>97774.193548386611</v>
      </c>
      <c r="G24" s="38">
        <f t="shared" si="22"/>
        <v>7851.8</v>
      </c>
      <c r="H24" s="37">
        <f t="shared" si="22"/>
        <v>6096.7741935483809</v>
      </c>
      <c r="I24" s="38">
        <f>SUM(I17:I23)</f>
        <v>12928.5</v>
      </c>
      <c r="J24" s="37">
        <f>SUM(J17:J23)</f>
        <v>7000</v>
      </c>
      <c r="K24" s="35">
        <f t="shared" si="22"/>
        <v>43351.199999999997</v>
      </c>
      <c r="L24" s="82">
        <f t="shared" si="22"/>
        <v>0</v>
      </c>
      <c r="M24" s="292">
        <f t="shared" si="22"/>
        <v>43351.199999999997</v>
      </c>
      <c r="N24" s="36">
        <f t="shared" si="22"/>
        <v>40803.225806451563</v>
      </c>
      <c r="O24" s="35">
        <f t="shared" si="22"/>
        <v>2110.2000000000003</v>
      </c>
      <c r="P24" s="82">
        <f t="shared" si="22"/>
        <v>6889</v>
      </c>
      <c r="Q24" s="35">
        <f t="shared" si="22"/>
        <v>8999.2000000000007</v>
      </c>
      <c r="R24" s="36">
        <f t="shared" si="22"/>
        <v>22580.645161290304</v>
      </c>
      <c r="S24" s="35">
        <f t="shared" si="22"/>
        <v>73907.509999999995</v>
      </c>
      <c r="T24" s="36">
        <f t="shared" si="22"/>
        <v>66454.838709677395</v>
      </c>
      <c r="U24" s="35">
        <f t="shared" si="22"/>
        <v>290108.90999999997</v>
      </c>
      <c r="V24" s="36">
        <f t="shared" si="22"/>
        <v>270064.51612903166</v>
      </c>
      <c r="W24" s="35">
        <f t="shared" si="22"/>
        <v>45865.399999999994</v>
      </c>
      <c r="X24" s="36">
        <f t="shared" si="22"/>
        <v>22580.645161290304</v>
      </c>
      <c r="Y24" s="35">
        <f t="shared" si="22"/>
        <v>335974.31</v>
      </c>
      <c r="Z24" s="36">
        <f t="shared" si="22"/>
        <v>292645.16129032191</v>
      </c>
      <c r="AA24" s="39" t="s">
        <v>11</v>
      </c>
      <c r="AB24" s="40">
        <f>SUM(AB17:AB23)/7</f>
        <v>30.857142857142858</v>
      </c>
      <c r="AC24" s="41" t="s">
        <v>7</v>
      </c>
      <c r="AD24" s="42"/>
      <c r="AF24" s="220"/>
    </row>
    <row r="25" spans="1:32" ht="18.600000000000001" customHeight="1">
      <c r="A25" s="44">
        <f>SUM(A23+1)</f>
        <v>18</v>
      </c>
      <c r="B25" s="15" t="s">
        <v>12</v>
      </c>
      <c r="C25" s="16">
        <v>462.2</v>
      </c>
      <c r="D25" s="17">
        <v>4193.5483870967701</v>
      </c>
      <c r="E25" s="16">
        <v>10490</v>
      </c>
      <c r="F25" s="215">
        <v>13967.7419354838</v>
      </c>
      <c r="G25" s="19">
        <v>721.1</v>
      </c>
      <c r="H25" s="18">
        <v>870.96774193548299</v>
      </c>
      <c r="I25" s="19">
        <v>0</v>
      </c>
      <c r="J25" s="215"/>
      <c r="K25" s="16">
        <v>0</v>
      </c>
      <c r="L25" s="80"/>
      <c r="M25" s="235">
        <f t="shared" ref="M25:M31" si="23">K25+L25</f>
        <v>0</v>
      </c>
      <c r="N25" s="214">
        <v>5829.0322580645097</v>
      </c>
      <c r="O25" s="16">
        <v>2103.9</v>
      </c>
      <c r="P25" s="223">
        <v>6245</v>
      </c>
      <c r="Q25" s="19">
        <f t="shared" ref="Q25:Q31" si="24">O25+P25</f>
        <v>8348.9</v>
      </c>
      <c r="R25" s="17">
        <v>3225.8064516129002</v>
      </c>
      <c r="S25" s="16">
        <v>9551.5400000000009</v>
      </c>
      <c r="T25" s="214">
        <v>9493.5483870967691</v>
      </c>
      <c r="U25" s="91">
        <f t="shared" ref="U25:U31" si="25">SUM(C25+E25+G25+I25+M25+Q25+S25)</f>
        <v>29573.74</v>
      </c>
      <c r="V25" s="89">
        <f t="shared" ref="V25:V31" si="26">SUM(D25+F25+H25+J25+N25+R25+T25)</f>
        <v>37580.645161290231</v>
      </c>
      <c r="W25" s="16">
        <v>3981.7</v>
      </c>
      <c r="X25" s="214">
        <v>3225.8064516129002</v>
      </c>
      <c r="Y25" s="109">
        <f t="shared" ref="Y25:Z31" si="27">SUM(U25+W25)</f>
        <v>33555.440000000002</v>
      </c>
      <c r="Z25" s="110">
        <f t="shared" si="27"/>
        <v>40806.451612903133</v>
      </c>
      <c r="AA25" s="45" t="s">
        <v>58</v>
      </c>
      <c r="AB25" s="51">
        <v>26</v>
      </c>
      <c r="AC25" s="21" t="s">
        <v>7</v>
      </c>
      <c r="AD25" s="22"/>
      <c r="AF25" s="220">
        <f t="shared" si="4"/>
        <v>17758.900000000001</v>
      </c>
    </row>
    <row r="26" spans="1:32" ht="18.600000000000001" customHeight="1">
      <c r="A26" s="47">
        <f t="shared" ref="A26:A31" si="28">SUM(A25+1)</f>
        <v>19</v>
      </c>
      <c r="B26" s="15" t="s">
        <v>13</v>
      </c>
      <c r="C26" s="16">
        <v>2692.4</v>
      </c>
      <c r="D26" s="17">
        <v>4193.5483870967701</v>
      </c>
      <c r="E26" s="16">
        <v>13642</v>
      </c>
      <c r="F26" s="215">
        <v>13967.7419354838</v>
      </c>
      <c r="G26" s="19">
        <v>588</v>
      </c>
      <c r="H26" s="18">
        <v>870.96774193548299</v>
      </c>
      <c r="I26" s="19">
        <v>0</v>
      </c>
      <c r="J26" s="215"/>
      <c r="K26" s="16">
        <v>0</v>
      </c>
      <c r="L26" s="80"/>
      <c r="M26" s="235">
        <f t="shared" si="23"/>
        <v>0</v>
      </c>
      <c r="N26" s="214">
        <v>5829.0322580645097</v>
      </c>
      <c r="O26" s="20">
        <v>405.3</v>
      </c>
      <c r="P26" s="223">
        <v>5414</v>
      </c>
      <c r="Q26" s="223">
        <f t="shared" si="24"/>
        <v>5819.3</v>
      </c>
      <c r="R26" s="17">
        <v>3225.8064516129002</v>
      </c>
      <c r="S26" s="16">
        <v>8720.6299999999992</v>
      </c>
      <c r="T26" s="214">
        <v>9493.5483870967691</v>
      </c>
      <c r="U26" s="91">
        <f t="shared" si="25"/>
        <v>31462.33</v>
      </c>
      <c r="V26" s="89">
        <f t="shared" si="26"/>
        <v>37580.645161290231</v>
      </c>
      <c r="W26" s="16">
        <v>3883</v>
      </c>
      <c r="X26" s="214">
        <v>3225.8064516129002</v>
      </c>
      <c r="Y26" s="109">
        <f t="shared" si="27"/>
        <v>35345.33</v>
      </c>
      <c r="Z26" s="110">
        <f t="shared" si="27"/>
        <v>40806.451612903133</v>
      </c>
      <c r="AA26" s="45" t="s">
        <v>58</v>
      </c>
      <c r="AB26" s="46">
        <v>25</v>
      </c>
      <c r="AC26" s="21" t="s">
        <v>7</v>
      </c>
      <c r="AD26" s="22"/>
      <c r="AF26" s="220">
        <f t="shared" si="4"/>
        <v>21210.7</v>
      </c>
    </row>
    <row r="27" spans="1:32" ht="18.600000000000001" customHeight="1">
      <c r="A27" s="47">
        <f t="shared" si="28"/>
        <v>20</v>
      </c>
      <c r="B27" s="15" t="s">
        <v>14</v>
      </c>
      <c r="C27" s="16">
        <v>6608.3</v>
      </c>
      <c r="D27" s="17">
        <v>4193.5483870967701</v>
      </c>
      <c r="E27" s="19">
        <v>2722.4</v>
      </c>
      <c r="F27" s="215">
        <v>13967.7419354838</v>
      </c>
      <c r="G27" s="19">
        <v>266.10000000000002</v>
      </c>
      <c r="H27" s="18">
        <v>870.96774193548299</v>
      </c>
      <c r="I27" s="19">
        <v>0</v>
      </c>
      <c r="J27" s="215"/>
      <c r="K27" s="16">
        <v>7243.5</v>
      </c>
      <c r="L27" s="80"/>
      <c r="M27" s="235">
        <f t="shared" si="23"/>
        <v>7243.5</v>
      </c>
      <c r="N27" s="214">
        <v>5829.0322580645097</v>
      </c>
      <c r="O27" s="20">
        <v>1616.4</v>
      </c>
      <c r="P27" s="223">
        <v>7526</v>
      </c>
      <c r="Q27" s="223">
        <f t="shared" si="24"/>
        <v>9142.4</v>
      </c>
      <c r="R27" s="17">
        <v>3225.8064516129002</v>
      </c>
      <c r="S27" s="16">
        <v>9975.06</v>
      </c>
      <c r="T27" s="214">
        <v>9493.5483870967691</v>
      </c>
      <c r="U27" s="91">
        <f t="shared" si="25"/>
        <v>35957.760000000002</v>
      </c>
      <c r="V27" s="89">
        <f t="shared" si="26"/>
        <v>37580.645161290231</v>
      </c>
      <c r="W27" s="16">
        <v>9</v>
      </c>
      <c r="X27" s="214">
        <v>3225.8064516129002</v>
      </c>
      <c r="Y27" s="109">
        <f t="shared" si="27"/>
        <v>35966.76</v>
      </c>
      <c r="Z27" s="110">
        <f t="shared" si="27"/>
        <v>40806.451612903133</v>
      </c>
      <c r="AA27" s="45" t="s">
        <v>153</v>
      </c>
      <c r="AB27" s="46">
        <v>20</v>
      </c>
      <c r="AC27" s="21" t="s">
        <v>7</v>
      </c>
      <c r="AD27" s="22"/>
      <c r="AF27" s="220">
        <f t="shared" si="4"/>
        <v>18465.700000000004</v>
      </c>
    </row>
    <row r="28" spans="1:32" ht="18.600000000000001" customHeight="1">
      <c r="A28" s="47">
        <f t="shared" si="28"/>
        <v>21</v>
      </c>
      <c r="B28" s="15" t="s">
        <v>15</v>
      </c>
      <c r="C28" s="16">
        <v>11148.7</v>
      </c>
      <c r="D28" s="17">
        <v>4193.5483870967701</v>
      </c>
      <c r="E28" s="16">
        <v>9.4</v>
      </c>
      <c r="F28" s="215">
        <v>13967.7419354838</v>
      </c>
      <c r="G28" s="19">
        <v>39</v>
      </c>
      <c r="H28" s="18">
        <v>870.96774193548299</v>
      </c>
      <c r="I28" s="19"/>
      <c r="J28" s="215"/>
      <c r="K28" s="16">
        <v>2359.5</v>
      </c>
      <c r="L28" s="80"/>
      <c r="M28" s="235">
        <f t="shared" si="23"/>
        <v>2359.5</v>
      </c>
      <c r="N28" s="214">
        <v>5829.0322580645097</v>
      </c>
      <c r="O28" s="20">
        <v>2312</v>
      </c>
      <c r="P28" s="223">
        <v>5091</v>
      </c>
      <c r="Q28" s="223">
        <f t="shared" si="24"/>
        <v>7403</v>
      </c>
      <c r="R28" s="17">
        <v>3225.8064516129002</v>
      </c>
      <c r="S28" s="16">
        <v>9549.74</v>
      </c>
      <c r="T28" s="214">
        <v>9493.5483870967691</v>
      </c>
      <c r="U28" s="91">
        <f t="shared" si="25"/>
        <v>30509.339999999997</v>
      </c>
      <c r="V28" s="89">
        <f t="shared" si="26"/>
        <v>37580.645161290231</v>
      </c>
      <c r="W28" s="16">
        <v>0</v>
      </c>
      <c r="X28" s="214">
        <v>3225.8064516129002</v>
      </c>
      <c r="Y28" s="109">
        <f t="shared" si="27"/>
        <v>30509.339999999997</v>
      </c>
      <c r="Z28" s="110">
        <f t="shared" si="27"/>
        <v>40806.451612903133</v>
      </c>
      <c r="AA28" s="45" t="s">
        <v>99</v>
      </c>
      <c r="AB28" s="46">
        <v>18</v>
      </c>
      <c r="AC28" s="21" t="s">
        <v>7</v>
      </c>
      <c r="AD28" s="22"/>
      <c r="AF28" s="220">
        <f t="shared" si="4"/>
        <v>15868.6</v>
      </c>
    </row>
    <row r="29" spans="1:32" ht="18.600000000000001" customHeight="1">
      <c r="A29" s="47">
        <f t="shared" si="28"/>
        <v>22</v>
      </c>
      <c r="B29" s="15" t="s">
        <v>6</v>
      </c>
      <c r="C29" s="16">
        <v>12391.1</v>
      </c>
      <c r="D29" s="17">
        <v>4193.5483870967701</v>
      </c>
      <c r="E29" s="16">
        <v>6259.3</v>
      </c>
      <c r="F29" s="215">
        <v>13967.7419354838</v>
      </c>
      <c r="G29" s="19">
        <v>603.70000000000005</v>
      </c>
      <c r="H29" s="18">
        <v>870.96774193548299</v>
      </c>
      <c r="I29" s="19">
        <v>0</v>
      </c>
      <c r="J29" s="215">
        <v>3500</v>
      </c>
      <c r="K29" s="16">
        <v>15871.6</v>
      </c>
      <c r="L29" s="80"/>
      <c r="M29" s="235">
        <f t="shared" si="23"/>
        <v>15871.6</v>
      </c>
      <c r="N29" s="214">
        <v>5829.0322580645097</v>
      </c>
      <c r="O29" s="16">
        <v>69.2</v>
      </c>
      <c r="P29" s="247">
        <v>2964</v>
      </c>
      <c r="Q29" s="19">
        <f t="shared" si="24"/>
        <v>3033.2</v>
      </c>
      <c r="R29" s="17">
        <v>3225.8064516129002</v>
      </c>
      <c r="S29" s="16">
        <v>11196.45</v>
      </c>
      <c r="T29" s="214">
        <v>9493.5483870967691</v>
      </c>
      <c r="U29" s="91">
        <f t="shared" si="25"/>
        <v>49355.350000000006</v>
      </c>
      <c r="V29" s="89">
        <f t="shared" si="26"/>
        <v>41080.645161290231</v>
      </c>
      <c r="W29" s="16">
        <v>140</v>
      </c>
      <c r="X29" s="214">
        <v>3225.8064516129002</v>
      </c>
      <c r="Y29" s="109">
        <f t="shared" si="27"/>
        <v>49495.350000000006</v>
      </c>
      <c r="Z29" s="110">
        <f t="shared" si="27"/>
        <v>44306.451612903133</v>
      </c>
      <c r="AA29" s="45" t="s">
        <v>95</v>
      </c>
      <c r="AB29" s="46">
        <v>21</v>
      </c>
      <c r="AC29" s="21" t="s">
        <v>7</v>
      </c>
      <c r="AD29" s="22"/>
      <c r="AF29" s="220">
        <f t="shared" si="4"/>
        <v>35334.9</v>
      </c>
    </row>
    <row r="30" spans="1:32" ht="18.600000000000001" customHeight="1">
      <c r="A30" s="23">
        <f t="shared" si="28"/>
        <v>23</v>
      </c>
      <c r="B30" s="24" t="s">
        <v>8</v>
      </c>
      <c r="C30" s="25">
        <v>12479.1</v>
      </c>
      <c r="D30" s="26">
        <v>4193.5483870967701</v>
      </c>
      <c r="E30" s="25">
        <v>7178.6</v>
      </c>
      <c r="F30" s="27">
        <v>13967.7419354838</v>
      </c>
      <c r="G30" s="28">
        <v>964.6</v>
      </c>
      <c r="H30" s="27">
        <v>870.96774193548299</v>
      </c>
      <c r="I30" s="28">
        <v>3396.5</v>
      </c>
      <c r="J30" s="27">
        <v>3500</v>
      </c>
      <c r="K30" s="25">
        <v>23208.7</v>
      </c>
      <c r="L30" s="81"/>
      <c r="M30" s="236">
        <f t="shared" si="23"/>
        <v>23208.7</v>
      </c>
      <c r="N30" s="26">
        <v>5829.0322580645097</v>
      </c>
      <c r="O30" s="25">
        <v>0</v>
      </c>
      <c r="P30" s="28">
        <v>0</v>
      </c>
      <c r="Q30" s="28">
        <f t="shared" si="24"/>
        <v>0</v>
      </c>
      <c r="R30" s="26">
        <v>3225.8064516129002</v>
      </c>
      <c r="S30" s="25">
        <v>15750.16</v>
      </c>
      <c r="T30" s="26">
        <v>9493.5483870967691</v>
      </c>
      <c r="U30" s="182">
        <f t="shared" si="25"/>
        <v>62977.66</v>
      </c>
      <c r="V30" s="90">
        <f t="shared" si="26"/>
        <v>41080.645161290231</v>
      </c>
      <c r="W30" s="25">
        <v>247.1</v>
      </c>
      <c r="X30" s="26">
        <v>3225.8064516129002</v>
      </c>
      <c r="Y30" s="92">
        <f t="shared" si="27"/>
        <v>63224.76</v>
      </c>
      <c r="Z30" s="94">
        <f t="shared" si="27"/>
        <v>44306.451612903133</v>
      </c>
      <c r="AA30" s="29" t="s">
        <v>119</v>
      </c>
      <c r="AB30" s="30">
        <v>19</v>
      </c>
      <c r="AC30" s="31" t="s">
        <v>7</v>
      </c>
      <c r="AD30" s="32"/>
      <c r="AF30" s="220">
        <f t="shared" si="4"/>
        <v>47474.6</v>
      </c>
    </row>
    <row r="31" spans="1:32" ht="18.600000000000001" customHeight="1">
      <c r="A31" s="23">
        <f t="shared" si="28"/>
        <v>24</v>
      </c>
      <c r="B31" s="24" t="s">
        <v>9</v>
      </c>
      <c r="C31" s="25">
        <v>923.2</v>
      </c>
      <c r="D31" s="26">
        <v>4193.5483870967701</v>
      </c>
      <c r="E31" s="25">
        <v>18879.099999999999</v>
      </c>
      <c r="F31" s="27">
        <v>13967.7419354838</v>
      </c>
      <c r="G31" s="28">
        <v>1480.1</v>
      </c>
      <c r="H31" s="27">
        <v>870.96774193548299</v>
      </c>
      <c r="I31" s="28">
        <v>0</v>
      </c>
      <c r="J31" s="27"/>
      <c r="K31" s="25">
        <v>7081.7</v>
      </c>
      <c r="L31" s="81"/>
      <c r="M31" s="236">
        <f t="shared" si="23"/>
        <v>7081.7</v>
      </c>
      <c r="N31" s="26">
        <v>5829.0322580645097</v>
      </c>
      <c r="O31" s="25">
        <v>0</v>
      </c>
      <c r="P31" s="28">
        <v>0</v>
      </c>
      <c r="Q31" s="28">
        <f t="shared" si="24"/>
        <v>0</v>
      </c>
      <c r="R31" s="26">
        <v>3225.8064516129002</v>
      </c>
      <c r="S31" s="25">
        <v>6916.26</v>
      </c>
      <c r="T31" s="26">
        <v>9493.5483870967691</v>
      </c>
      <c r="U31" s="182">
        <f t="shared" si="25"/>
        <v>35280.36</v>
      </c>
      <c r="V31" s="90">
        <f t="shared" si="26"/>
        <v>37580.645161290231</v>
      </c>
      <c r="W31" s="25">
        <v>8050.7</v>
      </c>
      <c r="X31" s="26">
        <v>3225.8064516129002</v>
      </c>
      <c r="Y31" s="92">
        <f>SUM(U31+W31)</f>
        <v>43331.06</v>
      </c>
      <c r="Z31" s="94">
        <f t="shared" si="27"/>
        <v>40806.451612903133</v>
      </c>
      <c r="AA31" s="29" t="s">
        <v>58</v>
      </c>
      <c r="AB31" s="30">
        <v>21</v>
      </c>
      <c r="AC31" s="31" t="s">
        <v>7</v>
      </c>
      <c r="AD31" s="32"/>
      <c r="AF31" s="220">
        <f t="shared" si="4"/>
        <v>36414.799999999996</v>
      </c>
    </row>
    <row r="32" spans="1:32" ht="18.600000000000001" customHeight="1">
      <c r="A32" s="33" t="s">
        <v>10</v>
      </c>
      <c r="B32" s="34">
        <f>SUM(B24+1)</f>
        <v>34</v>
      </c>
      <c r="C32" s="35">
        <f t="shared" ref="C32:Z32" si="29">SUM(C25:C31)</f>
        <v>46704.999999999993</v>
      </c>
      <c r="D32" s="36">
        <f t="shared" si="29"/>
        <v>29354.838709677388</v>
      </c>
      <c r="E32" s="35">
        <f t="shared" si="29"/>
        <v>59180.800000000003</v>
      </c>
      <c r="F32" s="37">
        <f t="shared" si="29"/>
        <v>97774.193548386611</v>
      </c>
      <c r="G32" s="38">
        <f t="shared" si="29"/>
        <v>4662.5999999999995</v>
      </c>
      <c r="H32" s="37">
        <f t="shared" si="29"/>
        <v>6096.7741935483809</v>
      </c>
      <c r="I32" s="38">
        <f>SUM(I25:I31)</f>
        <v>3396.5</v>
      </c>
      <c r="J32" s="37">
        <f>SUM(J25:J31)</f>
        <v>7000</v>
      </c>
      <c r="K32" s="35">
        <f t="shared" si="29"/>
        <v>55765</v>
      </c>
      <c r="L32" s="82">
        <f t="shared" si="29"/>
        <v>0</v>
      </c>
      <c r="M32" s="292">
        <f t="shared" si="29"/>
        <v>55765</v>
      </c>
      <c r="N32" s="36">
        <f t="shared" si="29"/>
        <v>40803.225806451563</v>
      </c>
      <c r="O32" s="35">
        <f t="shared" si="29"/>
        <v>6506.8</v>
      </c>
      <c r="P32" s="82">
        <f>SUM(P25:P31)</f>
        <v>27240</v>
      </c>
      <c r="Q32" s="82">
        <f>SUM(Q25:Q31)</f>
        <v>33746.799999999996</v>
      </c>
      <c r="R32" s="36">
        <f t="shared" si="29"/>
        <v>22580.645161290304</v>
      </c>
      <c r="S32" s="35">
        <f t="shared" si="29"/>
        <v>71659.839999999997</v>
      </c>
      <c r="T32" s="36">
        <f t="shared" si="29"/>
        <v>66454.838709677395</v>
      </c>
      <c r="U32" s="35">
        <f t="shared" si="29"/>
        <v>275116.54000000004</v>
      </c>
      <c r="V32" s="36">
        <f t="shared" si="29"/>
        <v>270064.51612903166</v>
      </c>
      <c r="W32" s="35">
        <f t="shared" si="29"/>
        <v>16311.5</v>
      </c>
      <c r="X32" s="36">
        <f t="shared" si="29"/>
        <v>22580.645161290304</v>
      </c>
      <c r="Y32" s="35">
        <f t="shared" si="29"/>
        <v>291428.04000000004</v>
      </c>
      <c r="Z32" s="36">
        <f t="shared" si="29"/>
        <v>292645.16129032191</v>
      </c>
      <c r="AA32" s="39" t="s">
        <v>11</v>
      </c>
      <c r="AB32" s="40">
        <f>SUM(AB25:AB31)/7</f>
        <v>21.428571428571427</v>
      </c>
      <c r="AC32" s="41" t="s">
        <v>7</v>
      </c>
      <c r="AD32" s="42"/>
      <c r="AF32" s="220"/>
    </row>
    <row r="33" spans="1:32" ht="18.600000000000001" customHeight="1">
      <c r="A33" s="47">
        <f>SUM(A31+1)</f>
        <v>25</v>
      </c>
      <c r="B33" s="15" t="s">
        <v>12</v>
      </c>
      <c r="C33" s="16">
        <v>291.8</v>
      </c>
      <c r="D33" s="17">
        <v>4193.5483870967701</v>
      </c>
      <c r="E33" s="16">
        <v>11558.2</v>
      </c>
      <c r="F33" s="215">
        <v>13967.7419354838</v>
      </c>
      <c r="G33" s="19">
        <v>700.6</v>
      </c>
      <c r="H33" s="18">
        <v>870.96774193548299</v>
      </c>
      <c r="I33" s="19">
        <v>0</v>
      </c>
      <c r="J33" s="215"/>
      <c r="K33" s="16">
        <v>11249.7</v>
      </c>
      <c r="L33" s="80"/>
      <c r="M33" s="235">
        <f t="shared" ref="M33:M38" si="30">K33+L33</f>
        <v>11249.7</v>
      </c>
      <c r="N33" s="214">
        <v>5829.0322580645097</v>
      </c>
      <c r="O33" s="16">
        <v>1865</v>
      </c>
      <c r="P33" s="323">
        <v>4513</v>
      </c>
      <c r="Q33" s="19">
        <f t="shared" ref="Q33:Q39" si="31">O33+P33</f>
        <v>6378</v>
      </c>
      <c r="R33" s="17">
        <v>3225.8064516129002</v>
      </c>
      <c r="S33" s="16">
        <v>14118.1</v>
      </c>
      <c r="T33" s="214">
        <v>9493.5483870967691</v>
      </c>
      <c r="U33" s="91">
        <f t="shared" ref="U33:U39" si="32">SUM(C33+E33+G33+I33+M33+Q33+S33)</f>
        <v>44296.4</v>
      </c>
      <c r="V33" s="89">
        <f>SUM(D33+F33+H33+J33+N33+R33+T33)</f>
        <v>37580.645161290231</v>
      </c>
      <c r="W33" s="16">
        <v>1317.6</v>
      </c>
      <c r="X33" s="214">
        <v>3225.8064516129002</v>
      </c>
      <c r="Y33" s="109">
        <f>SUM(U33+W33)</f>
        <v>45614</v>
      </c>
      <c r="Z33" s="110">
        <f t="shared" ref="Z33:Z39" si="33">SUM(V33+X33)</f>
        <v>40806.451612903133</v>
      </c>
      <c r="AA33" s="45" t="s">
        <v>58</v>
      </c>
      <c r="AB33" s="46">
        <v>24</v>
      </c>
      <c r="AC33" s="21" t="s">
        <v>7</v>
      </c>
      <c r="AD33" s="22"/>
      <c r="AF33" s="220">
        <f t="shared" si="4"/>
        <v>26982.9</v>
      </c>
    </row>
    <row r="34" spans="1:32" ht="18.600000000000001" customHeight="1">
      <c r="A34" s="47">
        <f>SUM(A33+1)</f>
        <v>26</v>
      </c>
      <c r="B34" s="15" t="s">
        <v>13</v>
      </c>
      <c r="C34" s="16">
        <v>283.89999999999998</v>
      </c>
      <c r="D34" s="17">
        <v>4193.5483870967701</v>
      </c>
      <c r="E34" s="16">
        <v>17377.5</v>
      </c>
      <c r="F34" s="215">
        <v>13967.7419354838</v>
      </c>
      <c r="G34" s="19">
        <v>910.8</v>
      </c>
      <c r="H34" s="18">
        <v>870.96774193548299</v>
      </c>
      <c r="I34" s="19">
        <v>0</v>
      </c>
      <c r="J34" s="215"/>
      <c r="K34" s="16">
        <v>865.2</v>
      </c>
      <c r="L34" s="80"/>
      <c r="M34" s="235">
        <f t="shared" si="30"/>
        <v>865.2</v>
      </c>
      <c r="N34" s="214">
        <v>5829.0322580645097</v>
      </c>
      <c r="O34" s="20">
        <v>1336</v>
      </c>
      <c r="P34" s="322">
        <v>9981</v>
      </c>
      <c r="Q34" s="223">
        <f t="shared" si="31"/>
        <v>11317</v>
      </c>
      <c r="R34" s="17">
        <v>3225.8064516129002</v>
      </c>
      <c r="S34" s="16">
        <v>10249.1</v>
      </c>
      <c r="T34" s="214">
        <v>9493.5483870967691</v>
      </c>
      <c r="U34" s="91">
        <f t="shared" si="32"/>
        <v>41003.5</v>
      </c>
      <c r="V34" s="89">
        <f>SUM(D34+F34+H34+J34+N34+R34+T34)</f>
        <v>37580.645161290231</v>
      </c>
      <c r="W34" s="16">
        <v>3644.5</v>
      </c>
      <c r="X34" s="214">
        <v>3225.8064516129002</v>
      </c>
      <c r="Y34" s="109">
        <f>SUM(U34+W34)</f>
        <v>44648</v>
      </c>
      <c r="Z34" s="110">
        <f t="shared" si="33"/>
        <v>40806.451612903133</v>
      </c>
      <c r="AA34" s="45" t="s">
        <v>58</v>
      </c>
      <c r="AB34" s="46">
        <v>24</v>
      </c>
      <c r="AC34" s="21" t="s">
        <v>7</v>
      </c>
      <c r="AD34" s="22"/>
      <c r="AF34" s="220">
        <f t="shared" si="4"/>
        <v>24417.9</v>
      </c>
    </row>
    <row r="35" spans="1:32" ht="18.600000000000001" customHeight="1">
      <c r="A35" s="47">
        <f>SUM(A34+1)</f>
        <v>27</v>
      </c>
      <c r="B35" s="15" t="s">
        <v>14</v>
      </c>
      <c r="C35" s="16">
        <v>5007.8999999999996</v>
      </c>
      <c r="D35" s="17">
        <v>4193.5483870967701</v>
      </c>
      <c r="E35" s="16">
        <v>10369.9</v>
      </c>
      <c r="F35" s="215">
        <v>13967.7419354838</v>
      </c>
      <c r="G35" s="19">
        <v>374.5</v>
      </c>
      <c r="H35" s="18">
        <v>870.96774193548299</v>
      </c>
      <c r="I35" s="19">
        <v>0</v>
      </c>
      <c r="J35" s="215"/>
      <c r="K35" s="16">
        <v>2997.1</v>
      </c>
      <c r="L35" s="80"/>
      <c r="M35" s="235">
        <f t="shared" si="30"/>
        <v>2997.1</v>
      </c>
      <c r="N35" s="214">
        <v>5829.0322580645097</v>
      </c>
      <c r="O35" s="20">
        <v>1425.6</v>
      </c>
      <c r="P35" s="223">
        <v>7311</v>
      </c>
      <c r="Q35" s="223">
        <f t="shared" si="31"/>
        <v>8736.6</v>
      </c>
      <c r="R35" s="17">
        <v>3225.8064516129002</v>
      </c>
      <c r="S35" s="16">
        <v>7599</v>
      </c>
      <c r="T35" s="214">
        <v>9493.5483870967691</v>
      </c>
      <c r="U35" s="91">
        <f t="shared" si="32"/>
        <v>35085</v>
      </c>
      <c r="V35" s="89">
        <f>SUM(D35+F35+H35+J35+N35+R35+T35)</f>
        <v>37580.645161290231</v>
      </c>
      <c r="W35" s="16">
        <v>329.5</v>
      </c>
      <c r="X35" s="214">
        <v>3225.8064516129002</v>
      </c>
      <c r="Y35" s="109">
        <f>SUM(U35+W35)</f>
        <v>35414.5</v>
      </c>
      <c r="Z35" s="110">
        <f t="shared" si="33"/>
        <v>40806.451612903133</v>
      </c>
      <c r="AA35" s="45" t="s">
        <v>95</v>
      </c>
      <c r="AB35" s="46">
        <v>22</v>
      </c>
      <c r="AC35" s="21" t="s">
        <v>7</v>
      </c>
      <c r="AD35" s="22"/>
      <c r="AF35" s="220">
        <f t="shared" si="4"/>
        <v>20504.499999999996</v>
      </c>
    </row>
    <row r="36" spans="1:32" ht="18.600000000000001" customHeight="1">
      <c r="A36" s="47">
        <f t="shared" ref="A36:A39" si="34">SUM(A35+1)</f>
        <v>28</v>
      </c>
      <c r="B36" s="15" t="s">
        <v>81</v>
      </c>
      <c r="C36" s="16">
        <v>8245.4</v>
      </c>
      <c r="D36" s="17">
        <v>4193.5483870967701</v>
      </c>
      <c r="E36" s="16">
        <v>49.5</v>
      </c>
      <c r="F36" s="215">
        <v>13967.7419354838</v>
      </c>
      <c r="G36" s="19">
        <v>-10.4</v>
      </c>
      <c r="H36" s="18">
        <v>870.96774193548299</v>
      </c>
      <c r="I36" s="19">
        <v>0</v>
      </c>
      <c r="J36" s="215"/>
      <c r="K36" s="16">
        <v>10960.5</v>
      </c>
      <c r="L36" s="80"/>
      <c r="M36" s="235">
        <f t="shared" si="30"/>
        <v>10960.5</v>
      </c>
      <c r="N36" s="214">
        <v>5829.0322580645097</v>
      </c>
      <c r="O36" s="20">
        <v>1381.2</v>
      </c>
      <c r="P36" s="223">
        <v>7663</v>
      </c>
      <c r="Q36" s="223">
        <f t="shared" si="31"/>
        <v>9044.2000000000007</v>
      </c>
      <c r="R36" s="17">
        <v>3225.8064516129002</v>
      </c>
      <c r="S36" s="16">
        <v>7702.77</v>
      </c>
      <c r="T36" s="214">
        <v>9493.5483870967691</v>
      </c>
      <c r="U36" s="91">
        <f t="shared" si="32"/>
        <v>35991.97</v>
      </c>
      <c r="V36" s="89">
        <f t="shared" ref="V36:V37" si="35">SUM(D36+F36+H36+J36+N36+R36+T36)</f>
        <v>37580.645161290231</v>
      </c>
      <c r="W36" s="16">
        <v>0</v>
      </c>
      <c r="X36" s="214">
        <v>3225.8064516129002</v>
      </c>
      <c r="Y36" s="109">
        <f t="shared" ref="Y36:Y37" si="36">SUM(U36+W36)</f>
        <v>35991.97</v>
      </c>
      <c r="Z36" s="110">
        <f t="shared" ref="Z36:Z37" si="37">SUM(V36+X36)</f>
        <v>40806.451612903133</v>
      </c>
      <c r="AA36" s="45" t="s">
        <v>99</v>
      </c>
      <c r="AB36" s="46">
        <v>18</v>
      </c>
      <c r="AC36" s="21" t="s">
        <v>7</v>
      </c>
      <c r="AD36" s="22"/>
      <c r="AF36" s="220">
        <f t="shared" si="4"/>
        <v>20626.2</v>
      </c>
    </row>
    <row r="37" spans="1:32" ht="18.600000000000001" customHeight="1">
      <c r="A37" s="47">
        <f t="shared" si="34"/>
        <v>29</v>
      </c>
      <c r="B37" s="15" t="s">
        <v>84</v>
      </c>
      <c r="C37" s="16">
        <v>12453.6</v>
      </c>
      <c r="D37" s="17">
        <v>4193.5483870967701</v>
      </c>
      <c r="E37" s="16">
        <v>3855.4</v>
      </c>
      <c r="F37" s="215">
        <v>13967.7419354838</v>
      </c>
      <c r="G37" s="19">
        <v>713.5</v>
      </c>
      <c r="H37" s="18">
        <v>870.96774193548299</v>
      </c>
      <c r="I37" s="19">
        <v>0</v>
      </c>
      <c r="J37" s="215">
        <v>3500</v>
      </c>
      <c r="K37" s="16">
        <v>15564.8</v>
      </c>
      <c r="L37" s="80"/>
      <c r="M37" s="235">
        <f t="shared" si="30"/>
        <v>15564.8</v>
      </c>
      <c r="N37" s="214">
        <v>5829.0322580645097</v>
      </c>
      <c r="O37" s="20">
        <v>50</v>
      </c>
      <c r="P37" s="223">
        <v>2645.7</v>
      </c>
      <c r="Q37" s="223">
        <f t="shared" si="31"/>
        <v>2695.7</v>
      </c>
      <c r="R37" s="17">
        <v>3225.8064516129002</v>
      </c>
      <c r="S37" s="16">
        <v>7985.7</v>
      </c>
      <c r="T37" s="214">
        <v>9493.5483870967691</v>
      </c>
      <c r="U37" s="91">
        <f t="shared" si="32"/>
        <v>43268.7</v>
      </c>
      <c r="V37" s="89">
        <f t="shared" si="35"/>
        <v>41080.645161290231</v>
      </c>
      <c r="W37" s="16">
        <v>244</v>
      </c>
      <c r="X37" s="214">
        <v>3225.8064516129002</v>
      </c>
      <c r="Y37" s="109">
        <f t="shared" si="36"/>
        <v>43512.7</v>
      </c>
      <c r="Z37" s="110">
        <f t="shared" si="37"/>
        <v>44306.451612903133</v>
      </c>
      <c r="AA37" s="45" t="s">
        <v>154</v>
      </c>
      <c r="AB37" s="46">
        <v>20</v>
      </c>
      <c r="AC37" s="21" t="s">
        <v>7</v>
      </c>
      <c r="AD37" s="22"/>
      <c r="AF37" s="220">
        <f>C37+E37+G37+I37+K37+O37+W37</f>
        <v>32881.300000000003</v>
      </c>
    </row>
    <row r="38" spans="1:32" ht="18.600000000000001" customHeight="1">
      <c r="A38" s="23">
        <f t="shared" si="34"/>
        <v>30</v>
      </c>
      <c r="B38" s="24" t="s">
        <v>86</v>
      </c>
      <c r="C38" s="25">
        <v>13372.6</v>
      </c>
      <c r="D38" s="26">
        <v>4193.5483870967701</v>
      </c>
      <c r="E38" s="25">
        <v>1870.2</v>
      </c>
      <c r="F38" s="27">
        <v>13967.7419354838</v>
      </c>
      <c r="G38" s="28">
        <v>801.9</v>
      </c>
      <c r="H38" s="27">
        <v>870.96774193548299</v>
      </c>
      <c r="I38" s="28">
        <v>6388</v>
      </c>
      <c r="J38" s="27">
        <v>3500</v>
      </c>
      <c r="K38" s="25">
        <v>24177</v>
      </c>
      <c r="L38" s="81"/>
      <c r="M38" s="236">
        <f t="shared" si="30"/>
        <v>24177</v>
      </c>
      <c r="N38" s="26">
        <v>5829.0322580645097</v>
      </c>
      <c r="O38" s="25">
        <v>0</v>
      </c>
      <c r="P38" s="28">
        <v>0</v>
      </c>
      <c r="Q38" s="28">
        <f t="shared" si="31"/>
        <v>0</v>
      </c>
      <c r="R38" s="26">
        <v>3225.8064516129002</v>
      </c>
      <c r="S38" s="25">
        <v>13018.61</v>
      </c>
      <c r="T38" s="26">
        <v>9493.5483870967691</v>
      </c>
      <c r="U38" s="182">
        <f t="shared" ref="U38" si="38">SUM(C38+E38+G38+I38+M38+Q38+S38)</f>
        <v>59628.31</v>
      </c>
      <c r="V38" s="90">
        <f t="shared" ref="V38" si="39">SUM(D38+F38+H38+J38+N38+R38+T38)</f>
        <v>41080.645161290231</v>
      </c>
      <c r="W38" s="25">
        <v>0</v>
      </c>
      <c r="X38" s="26">
        <v>3225.8064516129002</v>
      </c>
      <c r="Y38" s="92">
        <f t="shared" ref="Y38" si="40">SUM(U38+W38)</f>
        <v>59628.31</v>
      </c>
      <c r="Z38" s="231">
        <f t="shared" ref="Z38" si="41">SUM(V38+X38)</f>
        <v>44306.451612903133</v>
      </c>
      <c r="AA38" s="29" t="s">
        <v>154</v>
      </c>
      <c r="AB38" s="30">
        <v>20</v>
      </c>
      <c r="AC38" s="31"/>
      <c r="AD38" s="32"/>
      <c r="AF38" s="220">
        <f>C38+E38+G38+I38+K38+O38+W38</f>
        <v>46609.7</v>
      </c>
    </row>
    <row r="39" spans="1:32" ht="18.600000000000001" customHeight="1">
      <c r="A39" s="23">
        <f t="shared" si="34"/>
        <v>31</v>
      </c>
      <c r="B39" s="24" t="s">
        <v>87</v>
      </c>
      <c r="C39" s="25">
        <v>2717.6</v>
      </c>
      <c r="D39" s="26">
        <v>4193.5483870967701</v>
      </c>
      <c r="E39" s="25">
        <v>20925.099999999999</v>
      </c>
      <c r="F39" s="27">
        <v>13967.7419354838</v>
      </c>
      <c r="G39" s="28">
        <v>1769.7</v>
      </c>
      <c r="H39" s="27">
        <v>870.96774193548299</v>
      </c>
      <c r="I39" s="28">
        <v>0</v>
      </c>
      <c r="J39" s="27"/>
      <c r="K39" s="25">
        <v>3798.5</v>
      </c>
      <c r="L39" s="81"/>
      <c r="M39" s="236">
        <f>K39+L39</f>
        <v>3798.5</v>
      </c>
      <c r="N39" s="26">
        <v>5829.0322580645097</v>
      </c>
      <c r="O39" s="25">
        <v>0</v>
      </c>
      <c r="P39" s="28">
        <v>0</v>
      </c>
      <c r="Q39" s="28">
        <f t="shared" si="31"/>
        <v>0</v>
      </c>
      <c r="R39" s="26">
        <v>3225.8064516129002</v>
      </c>
      <c r="S39" s="25">
        <v>5571.16</v>
      </c>
      <c r="T39" s="26">
        <v>9493.5483870967691</v>
      </c>
      <c r="U39" s="182">
        <f t="shared" si="32"/>
        <v>34782.06</v>
      </c>
      <c r="V39" s="90">
        <f>SUM(D39+F39+H39+J39+N39+R39+T39)</f>
        <v>37580.645161290231</v>
      </c>
      <c r="W39" s="25">
        <v>2129.9</v>
      </c>
      <c r="X39" s="26">
        <v>3225.8064516129002</v>
      </c>
      <c r="Y39" s="92">
        <f>SUM(U39+W39)</f>
        <v>36911.96</v>
      </c>
      <c r="Z39" s="231">
        <f t="shared" si="33"/>
        <v>40806.451612903133</v>
      </c>
      <c r="AA39" s="29"/>
      <c r="AB39" s="30"/>
      <c r="AC39" s="31" t="s">
        <v>7</v>
      </c>
      <c r="AD39" s="32"/>
      <c r="AF39" s="220">
        <f t="shared" si="4"/>
        <v>31340.799999999999</v>
      </c>
    </row>
    <row r="40" spans="1:32" ht="19.149999999999999" customHeight="1" thickBot="1">
      <c r="A40" s="33" t="s">
        <v>10</v>
      </c>
      <c r="B40" s="34">
        <f>SUM(B32+1)</f>
        <v>35</v>
      </c>
      <c r="C40" s="35">
        <f>SUM(C33:C39)</f>
        <v>42372.799999999996</v>
      </c>
      <c r="D40" s="36">
        <f>SUM(D33:D39)</f>
        <v>29354.838709677388</v>
      </c>
      <c r="E40" s="35">
        <f t="shared" ref="E40:Z40" si="42">SUM(E33:E39)</f>
        <v>66005.799999999988</v>
      </c>
      <c r="F40" s="36">
        <f t="shared" si="42"/>
        <v>97774.193548386611</v>
      </c>
      <c r="G40" s="35">
        <f t="shared" si="42"/>
        <v>5260.6</v>
      </c>
      <c r="H40" s="36">
        <f t="shared" si="42"/>
        <v>6096.7741935483809</v>
      </c>
      <c r="I40" s="35">
        <f>SUM(I33:I39)</f>
        <v>6388</v>
      </c>
      <c r="J40" s="36">
        <f>SUM(J33:J39)</f>
        <v>7000</v>
      </c>
      <c r="K40" s="35">
        <f t="shared" si="42"/>
        <v>69612.800000000003</v>
      </c>
      <c r="L40" s="82">
        <f t="shared" si="42"/>
        <v>0</v>
      </c>
      <c r="M40" s="292">
        <f t="shared" si="42"/>
        <v>69612.800000000003</v>
      </c>
      <c r="N40" s="36">
        <f t="shared" si="42"/>
        <v>40803.225806451563</v>
      </c>
      <c r="O40" s="261">
        <f>SUM(O33:O39)</f>
        <v>6057.8</v>
      </c>
      <c r="P40" s="333">
        <f>SUM(P33:P39)</f>
        <v>32113.7</v>
      </c>
      <c r="Q40" s="333">
        <f>SUM(Q33:Q39)</f>
        <v>38171.5</v>
      </c>
      <c r="R40" s="118">
        <f>SUM(R33:R39)</f>
        <v>22580.645161290304</v>
      </c>
      <c r="S40" s="35">
        <f>SUM(S33:S39)</f>
        <v>66244.44</v>
      </c>
      <c r="T40" s="36">
        <f t="shared" si="42"/>
        <v>66454.838709677395</v>
      </c>
      <c r="U40" s="35">
        <f>SUM(U33:U39)</f>
        <v>294055.94</v>
      </c>
      <c r="V40" s="36">
        <f>SUM(V33:V39)</f>
        <v>270064.51612903166</v>
      </c>
      <c r="W40" s="35">
        <f>SUM(W33:W39)</f>
        <v>7665.5</v>
      </c>
      <c r="X40" s="36">
        <f t="shared" si="42"/>
        <v>22580.645161290304</v>
      </c>
      <c r="Y40" s="35">
        <f>SUM(Y33:Y39)</f>
        <v>301721.44</v>
      </c>
      <c r="Z40" s="36">
        <f t="shared" si="42"/>
        <v>292645.16129032191</v>
      </c>
      <c r="AA40" s="39" t="s">
        <v>11</v>
      </c>
      <c r="AB40" s="40">
        <f>SUM(AB33:AB39)/4</f>
        <v>32</v>
      </c>
      <c r="AC40" s="41" t="s">
        <v>7</v>
      </c>
      <c r="AD40" s="42"/>
      <c r="AF40" s="220">
        <f>SUM(AF5:AF39)</f>
        <v>984642.20000000007</v>
      </c>
    </row>
    <row r="41" spans="1:32" ht="19.149999999999999" customHeight="1">
      <c r="A41" s="174" t="s">
        <v>16</v>
      </c>
      <c r="B41" s="127"/>
      <c r="C41" s="330">
        <f>SUM(C8+C16+C24+C32+C40)</f>
        <v>167284.79999999999</v>
      </c>
      <c r="D41" s="128">
        <f>SUM(D8+D16+D24+D32+D40)</f>
        <v>129999.99999999988</v>
      </c>
      <c r="E41" s="330">
        <f>SUM(E8+E16+E24+E32+E40)</f>
        <v>383414</v>
      </c>
      <c r="F41" s="128">
        <f t="shared" ref="F41:T41" si="43">SUM(F8+F16+F24+F32+F40)</f>
        <v>432999.9999999979</v>
      </c>
      <c r="G41" s="330">
        <f t="shared" si="43"/>
        <v>27841.5</v>
      </c>
      <c r="H41" s="128">
        <f t="shared" si="43"/>
        <v>26999.999999999971</v>
      </c>
      <c r="I41" s="115">
        <f t="shared" si="43"/>
        <v>40545.5</v>
      </c>
      <c r="J41" s="116">
        <f t="shared" si="43"/>
        <v>35000</v>
      </c>
      <c r="K41" s="115">
        <f t="shared" si="43"/>
        <v>246610.09999999998</v>
      </c>
      <c r="L41" s="116">
        <f t="shared" si="43"/>
        <v>0</v>
      </c>
      <c r="M41" s="299">
        <f t="shared" si="43"/>
        <v>246610.09999999998</v>
      </c>
      <c r="N41" s="128">
        <f>SUM(N8+N16+N24+N32+N40)</f>
        <v>180699.99999999977</v>
      </c>
      <c r="O41" s="115">
        <f>SUM(O8+O16+O24+O32+O40)</f>
        <v>15934.2</v>
      </c>
      <c r="P41" s="241">
        <f>SUM(P8+P16+P24+P32+P40)</f>
        <v>71680.7</v>
      </c>
      <c r="Q41" s="241">
        <f>O41+P41</f>
        <v>87614.9</v>
      </c>
      <c r="R41" s="116">
        <f>R8+R16+R24+R32+R40</f>
        <v>99999.999999999913</v>
      </c>
      <c r="S41" s="330">
        <f t="shared" si="43"/>
        <v>318113.61</v>
      </c>
      <c r="T41" s="128">
        <f t="shared" si="43"/>
        <v>294299.99999999988</v>
      </c>
      <c r="U41" s="115">
        <f>SUM(U8+U16+U24+U32+U40)</f>
        <v>1271424.4099999999</v>
      </c>
      <c r="V41" s="116">
        <f t="shared" ref="V41:Z41" si="44">SUM(V8+V16+V24+V32+V40)</f>
        <v>1199999.9999999972</v>
      </c>
      <c r="W41" s="115">
        <f t="shared" si="44"/>
        <v>103012.09999999999</v>
      </c>
      <c r="X41" s="116">
        <f t="shared" si="44"/>
        <v>99999.999999999913</v>
      </c>
      <c r="Y41" s="115">
        <f>SUM(Y8+Y16+Y24+Y32+Y40)</f>
        <v>1374436.51</v>
      </c>
      <c r="Z41" s="116">
        <f t="shared" si="44"/>
        <v>1299999.9999999972</v>
      </c>
      <c r="AA41" s="126" t="s">
        <v>16</v>
      </c>
      <c r="AB41" s="101"/>
      <c r="AC41" s="102"/>
      <c r="AD41" s="103"/>
    </row>
    <row r="42" spans="1:32" ht="19.5" customHeight="1" thickBot="1">
      <c r="A42" s="176" t="s">
        <v>28</v>
      </c>
      <c r="B42" s="177"/>
      <c r="C42" s="65">
        <f t="shared" ref="C42:Z42" si="45">C41/31</f>
        <v>5396.2838709677417</v>
      </c>
      <c r="D42" s="66">
        <f t="shared" si="45"/>
        <v>4193.5483870967701</v>
      </c>
      <c r="E42" s="65">
        <f t="shared" si="45"/>
        <v>12368.193548387097</v>
      </c>
      <c r="F42" s="66">
        <f t="shared" si="45"/>
        <v>13967.741935483804</v>
      </c>
      <c r="G42" s="65">
        <f t="shared" si="45"/>
        <v>898.11290322580646</v>
      </c>
      <c r="H42" s="66">
        <f t="shared" si="45"/>
        <v>870.96774193548288</v>
      </c>
      <c r="I42" s="65">
        <f>I41/31</f>
        <v>1307.9193548387098</v>
      </c>
      <c r="J42" s="66">
        <f>J41/31</f>
        <v>1129.0322580645161</v>
      </c>
      <c r="K42" s="65">
        <f t="shared" si="45"/>
        <v>7955.1645161290317</v>
      </c>
      <c r="L42" s="83"/>
      <c r="M42" s="237"/>
      <c r="N42" s="66">
        <f t="shared" si="45"/>
        <v>5829.0322580645088</v>
      </c>
      <c r="O42" s="65">
        <f t="shared" si="45"/>
        <v>514.00645161290322</v>
      </c>
      <c r="P42" s="242">
        <f t="shared" si="45"/>
        <v>2312.2806451612901</v>
      </c>
      <c r="Q42" s="242">
        <f t="shared" si="45"/>
        <v>2826.2870967741933</v>
      </c>
      <c r="R42" s="67">
        <f t="shared" si="45"/>
        <v>3225.8064516129002</v>
      </c>
      <c r="S42" s="65">
        <f t="shared" si="45"/>
        <v>10261.72935483871</v>
      </c>
      <c r="T42" s="66">
        <f t="shared" si="45"/>
        <v>9493.548387096771</v>
      </c>
      <c r="U42" s="65">
        <f t="shared" si="45"/>
        <v>41013.690645161289</v>
      </c>
      <c r="V42" s="66">
        <f t="shared" si="45"/>
        <v>38709.677419354746</v>
      </c>
      <c r="W42" s="65">
        <f t="shared" si="45"/>
        <v>3322.9709677419351</v>
      </c>
      <c r="X42" s="66">
        <f t="shared" si="45"/>
        <v>3225.8064516129002</v>
      </c>
      <c r="Y42" s="65">
        <f t="shared" si="45"/>
        <v>44336.661612903226</v>
      </c>
      <c r="Z42" s="66">
        <f t="shared" si="45"/>
        <v>41935.483870967655</v>
      </c>
      <c r="AA42" s="69" t="s">
        <v>17</v>
      </c>
      <c r="AB42" s="98"/>
      <c r="AC42" s="99"/>
      <c r="AD42" s="100"/>
    </row>
    <row r="43" spans="1:32" ht="20.100000000000001" customHeight="1">
      <c r="A43" s="72" t="s">
        <v>18</v>
      </c>
      <c r="B43" s="73"/>
      <c r="C43" s="74">
        <f>SUM(C41-D41)</f>
        <v>37284.800000000105</v>
      </c>
      <c r="D43" s="75"/>
      <c r="E43" s="74">
        <f>SUM(E41-F41)</f>
        <v>-49585.999999997905</v>
      </c>
      <c r="F43" s="75"/>
      <c r="G43" s="74">
        <f>SUM(G41-H41)</f>
        <v>841.5000000000291</v>
      </c>
      <c r="H43" s="75"/>
      <c r="I43" s="74">
        <f>SUM(I41-J41)</f>
        <v>5545.5</v>
      </c>
      <c r="J43" s="75"/>
      <c r="K43" s="74"/>
      <c r="L43" s="440"/>
      <c r="M43" s="438">
        <f>SUM(M41-N41)</f>
        <v>65910.10000000021</v>
      </c>
      <c r="N43" s="336"/>
      <c r="O43" s="332"/>
      <c r="P43" s="334"/>
      <c r="Q43" s="335"/>
      <c r="R43" s="133">
        <f>SUM(Q41-R41)</f>
        <v>-12385.099999999919</v>
      </c>
      <c r="S43" s="74">
        <f>SUM(S41-T41)</f>
        <v>23813.610000000102</v>
      </c>
      <c r="T43" s="75"/>
      <c r="U43" s="373">
        <f>SUM(U41-V41)</f>
        <v>71424.41000000271</v>
      </c>
      <c r="V43" s="75"/>
      <c r="W43" s="74">
        <f>SUM(W41-X41)</f>
        <v>3012.1000000000786</v>
      </c>
      <c r="X43" s="75"/>
      <c r="Y43" s="374">
        <f>SUM(Y41-Z41)</f>
        <v>74436.510000002803</v>
      </c>
      <c r="Z43" s="112"/>
      <c r="AC43" s="2"/>
      <c r="AD43" s="2"/>
    </row>
    <row r="44" spans="1:32" ht="20.100000000000001" customHeight="1" thickBot="1">
      <c r="A44" s="76" t="s">
        <v>19</v>
      </c>
      <c r="B44" s="77"/>
      <c r="C44" s="95">
        <f>SUM(100/D41*C41)</f>
        <v>128.68061538461549</v>
      </c>
      <c r="D44" s="78"/>
      <c r="E44" s="95">
        <f>SUM(100/F41*E41)</f>
        <v>88.548267898383799</v>
      </c>
      <c r="F44" s="78"/>
      <c r="G44" s="95">
        <f>SUM(100/H41*G41)</f>
        <v>103.11666666666677</v>
      </c>
      <c r="H44" s="78"/>
      <c r="I44" s="95">
        <f>SUM(100/J41*I41)</f>
        <v>115.84428571428572</v>
      </c>
      <c r="J44" s="78"/>
      <c r="K44" s="95"/>
      <c r="L44" s="252"/>
      <c r="M44" s="252">
        <f>SUM(100/N41*M41)</f>
        <v>136.47487548422816</v>
      </c>
      <c r="N44" s="252"/>
      <c r="O44" s="95"/>
      <c r="P44" s="239"/>
      <c r="Q44" s="244">
        <f>SUM(100/R41*Q41)</f>
        <v>87.614900000000077</v>
      </c>
      <c r="R44" s="252"/>
      <c r="S44" s="95">
        <f>SUM(100/T41*S41)</f>
        <v>108.09161060142715</v>
      </c>
      <c r="T44" s="78"/>
      <c r="U44" s="372">
        <f>SUM(100/V41*U41)</f>
        <v>105.95203416666692</v>
      </c>
      <c r="V44" s="78"/>
      <c r="W44" s="95">
        <f>SUM(100/X41*W41)</f>
        <v>103.01210000000009</v>
      </c>
      <c r="X44" s="78"/>
      <c r="Y44" s="375">
        <f>SUM(100/Z41*Y41)</f>
        <v>105.72588538461561</v>
      </c>
      <c r="Z44" s="114"/>
      <c r="AC44" s="2"/>
      <c r="AD44" s="2"/>
    </row>
    <row r="45" spans="1:32">
      <c r="P45" s="227"/>
    </row>
    <row r="46" spans="1:32">
      <c r="C46" s="227"/>
      <c r="D46" s="227"/>
      <c r="E46" s="227"/>
      <c r="F46" s="227"/>
      <c r="G46" s="227"/>
      <c r="H46" s="354"/>
      <c r="I46" s="227"/>
      <c r="J46" s="354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</row>
    <row r="47" spans="1:32">
      <c r="C47" s="227"/>
      <c r="D47" s="227"/>
      <c r="E47" s="227"/>
      <c r="F47" s="227"/>
      <c r="G47" s="354"/>
      <c r="H47" s="354"/>
      <c r="I47" s="354"/>
      <c r="J47" s="354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</row>
    <row r="48" spans="1:32">
      <c r="C48" s="383"/>
      <c r="D48" s="227"/>
      <c r="E48" s="384"/>
      <c r="F48" s="227"/>
      <c r="G48" s="354"/>
      <c r="H48" s="354"/>
      <c r="I48" s="354"/>
      <c r="J48" s="354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</row>
    <row r="49" spans="16:21">
      <c r="P49" s="227"/>
    </row>
    <row r="50" spans="16:21">
      <c r="P50" s="227"/>
    </row>
    <row r="51" spans="16:21">
      <c r="P51" s="227"/>
      <c r="U51" s="218"/>
    </row>
    <row r="52" spans="16:21">
      <c r="P52" s="227"/>
    </row>
    <row r="53" spans="16:21">
      <c r="P53" s="227"/>
    </row>
    <row r="54" spans="16:21">
      <c r="P54" s="227"/>
    </row>
    <row r="55" spans="16:21">
      <c r="P55" s="227"/>
    </row>
    <row r="56" spans="16:21">
      <c r="P56" s="227"/>
    </row>
    <row r="57" spans="16:21">
      <c r="P57" s="227"/>
    </row>
    <row r="58" spans="16:21">
      <c r="P58" s="227"/>
    </row>
    <row r="59" spans="16:21">
      <c r="P59" s="227"/>
    </row>
    <row r="60" spans="16:21">
      <c r="P60" s="227"/>
    </row>
    <row r="61" spans="16:21">
      <c r="P61" s="227"/>
    </row>
    <row r="62" spans="16:21">
      <c r="P62" s="227"/>
    </row>
    <row r="63" spans="16:21">
      <c r="P63" s="227"/>
    </row>
    <row r="64" spans="16:21">
      <c r="P64" s="227"/>
    </row>
    <row r="65" spans="16:16">
      <c r="P65" s="227"/>
    </row>
    <row r="66" spans="16:16">
      <c r="P66" s="227"/>
    </row>
    <row r="67" spans="16:16">
      <c r="P67" s="227"/>
    </row>
    <row r="68" spans="16:16">
      <c r="P68" s="227"/>
    </row>
    <row r="69" spans="16:16">
      <c r="P69" s="227"/>
    </row>
    <row r="70" spans="16:16">
      <c r="P70" s="227"/>
    </row>
    <row r="71" spans="16:16">
      <c r="P71" s="227"/>
    </row>
    <row r="72" spans="16:16">
      <c r="P72" s="227"/>
    </row>
    <row r="73" spans="16:16">
      <c r="P73" s="227"/>
    </row>
    <row r="74" spans="16:16">
      <c r="P74" s="227"/>
    </row>
    <row r="75" spans="16:16">
      <c r="P75" s="227"/>
    </row>
    <row r="76" spans="16:16">
      <c r="P76" s="227"/>
    </row>
    <row r="77" spans="16:16">
      <c r="P77" s="227"/>
    </row>
    <row r="78" spans="16:16">
      <c r="P78" s="227"/>
    </row>
    <row r="79" spans="16:16">
      <c r="P79" s="227"/>
    </row>
    <row r="80" spans="16:16">
      <c r="P80" s="227"/>
    </row>
    <row r="81" spans="16:16">
      <c r="P81" s="227"/>
    </row>
    <row r="82" spans="16:16">
      <c r="P82" s="227"/>
    </row>
    <row r="83" spans="16:16">
      <c r="P83" s="227"/>
    </row>
    <row r="84" spans="16:16">
      <c r="P84" s="227"/>
    </row>
    <row r="85" spans="16:16">
      <c r="P85" s="227"/>
    </row>
    <row r="86" spans="16:16">
      <c r="P86" s="227"/>
    </row>
    <row r="87" spans="16:16">
      <c r="P87" s="227"/>
    </row>
    <row r="88" spans="16:16">
      <c r="P88" s="227"/>
    </row>
    <row r="89" spans="16:16">
      <c r="P89" s="227"/>
    </row>
    <row r="90" spans="16:16">
      <c r="P90" s="227"/>
    </row>
    <row r="91" spans="16:16">
      <c r="P91" s="227"/>
    </row>
    <row r="92" spans="16:16">
      <c r="P92" s="227"/>
    </row>
    <row r="93" spans="16:16">
      <c r="P93" s="227"/>
    </row>
    <row r="94" spans="16:16">
      <c r="P94" s="227"/>
    </row>
    <row r="95" spans="16:16">
      <c r="P95" s="227"/>
    </row>
    <row r="96" spans="16:16">
      <c r="P96" s="227"/>
    </row>
    <row r="97" spans="16:16">
      <c r="P97" s="227"/>
    </row>
    <row r="98" spans="16:16">
      <c r="P98" s="227"/>
    </row>
    <row r="99" spans="16:16">
      <c r="P99" s="227"/>
    </row>
    <row r="100" spans="16:16">
      <c r="P100" s="227"/>
    </row>
    <row r="101" spans="16:16">
      <c r="P101" s="227"/>
    </row>
    <row r="102" spans="16:16">
      <c r="P102" s="227"/>
    </row>
    <row r="103" spans="16:16">
      <c r="P103" s="227"/>
    </row>
    <row r="104" spans="16:16">
      <c r="P104" s="227"/>
    </row>
    <row r="105" spans="16:16">
      <c r="P105" s="227"/>
    </row>
    <row r="106" spans="16:16">
      <c r="P106" s="227"/>
    </row>
    <row r="107" spans="16:16">
      <c r="P107" s="227"/>
    </row>
    <row r="108" spans="16:16">
      <c r="P108" s="227"/>
    </row>
    <row r="109" spans="16:16">
      <c r="P109" s="227"/>
    </row>
    <row r="110" spans="16:16">
      <c r="P110" s="227"/>
    </row>
    <row r="111" spans="16:16">
      <c r="P111" s="227"/>
    </row>
    <row r="112" spans="16:16">
      <c r="P112" s="227"/>
    </row>
    <row r="113" spans="16:16">
      <c r="P113" s="227"/>
    </row>
    <row r="114" spans="16:16">
      <c r="P114" s="227"/>
    </row>
    <row r="115" spans="16:16">
      <c r="P115" s="227"/>
    </row>
    <row r="116" spans="16:16">
      <c r="P116" s="227"/>
    </row>
    <row r="117" spans="16:16">
      <c r="P117" s="227"/>
    </row>
    <row r="118" spans="16:16">
      <c r="P118" s="227"/>
    </row>
    <row r="119" spans="16:16">
      <c r="P119" s="227"/>
    </row>
    <row r="120" spans="16:16">
      <c r="P120" s="227"/>
    </row>
    <row r="121" spans="16:16">
      <c r="P121" s="227"/>
    </row>
    <row r="122" spans="16:16">
      <c r="P122" s="227"/>
    </row>
    <row r="123" spans="16:16">
      <c r="P123" s="227"/>
    </row>
    <row r="124" spans="16:16">
      <c r="P124" s="227"/>
    </row>
    <row r="125" spans="16:16">
      <c r="P125" s="227"/>
    </row>
    <row r="126" spans="16:16">
      <c r="P126" s="227"/>
    </row>
    <row r="127" spans="16:16">
      <c r="P127" s="227"/>
    </row>
    <row r="128" spans="16:16">
      <c r="P128" s="227"/>
    </row>
    <row r="129" spans="16:16">
      <c r="P129" s="227"/>
    </row>
    <row r="130" spans="16:16">
      <c r="P130" s="227"/>
    </row>
    <row r="131" spans="16:16">
      <c r="P131" s="227"/>
    </row>
    <row r="132" spans="16:16">
      <c r="P132" s="227"/>
    </row>
    <row r="133" spans="16:16">
      <c r="P133" s="227"/>
    </row>
    <row r="134" spans="16:16">
      <c r="P134" s="227"/>
    </row>
    <row r="135" spans="16:16">
      <c r="P135" s="227"/>
    </row>
    <row r="136" spans="16:16">
      <c r="P136" s="227"/>
    </row>
    <row r="137" spans="16:16">
      <c r="P137" s="227"/>
    </row>
    <row r="138" spans="16:16">
      <c r="P138" s="227"/>
    </row>
    <row r="139" spans="16:16">
      <c r="P139" s="227"/>
    </row>
    <row r="140" spans="16:16">
      <c r="P140" s="227"/>
    </row>
  </sheetData>
  <customSheetViews>
    <customSheetView guid="{D93DCAB6-BAC1-4891-99B7-09940B6A5EB9}" scale="80" showPageBreaks="1" fitToPage="1" printArea="1">
      <pane ySplit="4" topLeftCell="A20" activePane="bottomLeft" state="frozen"/>
      <selection pane="bottomLeft" activeCell="P36" sqref="P36"/>
      <pageMargins left="0.59055118110236227" right="0.59055118110236227" top="1.1811023622047245" bottom="0.59055118110236227" header="0.11811023622047245" footer="0.31496062992125984"/>
      <pageSetup paperSize="9" scale="37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26" activePane="bottomLeft" state="frozen"/>
      <selection pane="bottomLeft" activeCell="P36" sqref="P36"/>
      <pageMargins left="0.59055118110236227" right="0.59055118110236227" top="1.1811023622047245" bottom="0.59055118110236227" header="0.11811023622047245" footer="0.31496062992125984"/>
      <pageSetup paperSize="9" scale="3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86" showPageBreaks="1" fitToPage="1" printArea="1">
      <pane ySplit="4" topLeftCell="A20" activePane="bottomLeft" state="frozen"/>
      <selection pane="bottomLeft" activeCell="S38" sqref="S38"/>
      <pageMargins left="0.59055118110236227" right="0.59055118110236227" top="1.1811023622047245" bottom="0.59055118110236227" header="0.11811023622047245" footer="0.31496062992125984"/>
      <pageSetup paperSize="9" scale="3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5" activePane="bottomLeft" state="frozen"/>
      <selection pane="bottomLeft" activeCell="P29" sqref="P29"/>
      <pageMargins left="0.59055118110236227" right="0.59055118110236227" top="1.1811023622047245" bottom="0.59055118110236227" header="0.11811023622047245" footer="0.31496062992125984"/>
      <pageSetup paperSize="9" scale="3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80" fitToPage="1">
      <pane ySplit="4" topLeftCell="A17" activePane="bottomLeft" state="frozen"/>
      <selection pane="bottomLeft" activeCell="AB35" sqref="AB35"/>
      <pageMargins left="0.59055118110236227" right="0.59055118110236227" top="1.1811023622047245" bottom="0.59055118110236227" header="0.11811023622047245" footer="0.31496062992125984"/>
      <pageSetup paperSize="9" scale="3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 topLeftCell="G1">
      <pane ySplit="4" topLeftCell="A5" activePane="bottomLeft" state="frozen"/>
      <selection pane="bottomLeft" activeCell="C48" sqref="C48"/>
      <pageMargins left="0.59055118110236227" right="0.59055118110236227" top="1.1811023622047245" bottom="0.59055118110236227" header="0.11811023622047245" footer="0.31496062992125984"/>
      <pageSetup paperSize="9" scale="41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H50" sqref="H50"/>
      <pageMargins left="0.59055118110236227" right="0.59055118110236227" top="1.1811023622047245" bottom="0.59055118110236227" header="0.11811023622047245" footer="0.31496062992125984"/>
      <pageSetup paperSize="9" scale="45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0" showPageBreaks="1" fitToPage="1" printArea="1">
      <pane ySplit="4" topLeftCell="A5" activePane="bottomLeft" state="frozen"/>
      <selection pane="bottomLeft" activeCell="N12" sqref="N12"/>
      <pageMargins left="0.59055118110236227" right="0.59055118110236227" top="1.1811023622047245" bottom="0.59055118110236227" header="0.11811023622047245" footer="0.31496062992125984"/>
      <pageSetup paperSize="9" scale="37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11" activePane="bottomLeft" state="frozen"/>
      <selection pane="bottomLeft" activeCell="C44" sqref="C44"/>
      <pageMargins left="0.59055118110236227" right="0.59055118110236227" top="1.1811023622047245" bottom="0.59055118110236227" header="0.11811023622047245" footer="0.31496062992125984"/>
      <pageSetup paperSize="9" scale="37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80" showPageBreaks="1" fitToPage="1" printArea="1">
      <pane ySplit="4" topLeftCell="A17" activePane="bottomLeft" state="frozen"/>
      <selection pane="bottomLeft" activeCell="AB35" sqref="AB35"/>
      <pageMargins left="0.59055118110236227" right="0.59055118110236227" top="1.1811023622047245" bottom="0.59055118110236227" header="0.11811023622047245" footer="0.31496062992125984"/>
      <pageSetup paperSize="9" scale="37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 topLeftCell="E1">
      <pane ySplit="5" topLeftCell="A26" activePane="bottomLeft" state="frozen"/>
      <selection pane="bottomLeft" activeCell="P49" sqref="P49"/>
      <pageMargins left="0.59055118110236227" right="0.59055118110236227" top="1.1811023622047245" bottom="0.59055118110236227" header="0.11811023622047245" footer="0.31496062992125984"/>
      <pageSetup paperSize="9" scale="37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66" showPageBreaks="1" fitToPage="1" printArea="1" topLeftCell="G1">
      <pane ySplit="4" topLeftCell="A11" activePane="bottomLeft" state="frozen"/>
      <selection pane="bottomLeft" activeCell="T30" sqref="T30"/>
      <pageMargins left="0.59055118110236227" right="0.59055118110236227" top="1.1811023622047245" bottom="0.59055118110236227" header="0.11811023622047245" footer="0.31496062992125984"/>
      <pageSetup paperSize="9" scale="37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O3:R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7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F52"/>
  <sheetViews>
    <sheetView zoomScale="80" zoomScaleNormal="62" workbookViewId="0">
      <pane ySplit="4" topLeftCell="A23" activePane="bottomLeft" state="frozen"/>
      <selection pane="bottomLeft" activeCell="P37" sqref="P37"/>
    </sheetView>
  </sheetViews>
  <sheetFormatPr baseColWidth="10" defaultColWidth="11.42578125" defaultRowHeight="15"/>
  <cols>
    <col min="1" max="1" width="9.140625" style="4" customWidth="1"/>
    <col min="2" max="2" width="13.28515625" style="2" bestFit="1" customWidth="1"/>
    <col min="3" max="3" width="15.28515625" style="2" customWidth="1"/>
    <col min="4" max="4" width="14.5703125" style="2" bestFit="1" customWidth="1"/>
    <col min="5" max="6" width="14.28515625" style="2" bestFit="1" customWidth="1"/>
    <col min="7" max="10" width="12.85546875" style="6" bestFit="1" customWidth="1"/>
    <col min="11" max="11" width="14.28515625" style="2" bestFit="1" customWidth="1"/>
    <col min="12" max="13" width="14.28515625" style="2" customWidth="1"/>
    <col min="14" max="14" width="14.28515625" style="2" bestFit="1" customWidth="1"/>
    <col min="15" max="15" width="14.7109375" style="2" customWidth="1"/>
    <col min="16" max="16" width="14.28515625" style="2" customWidth="1"/>
    <col min="17" max="17" width="15" style="2" bestFit="1" customWidth="1"/>
    <col min="18" max="20" width="14.28515625" style="2" bestFit="1" customWidth="1"/>
    <col min="21" max="21" width="16.85546875" style="2" bestFit="1" customWidth="1"/>
    <col min="22" max="22" width="15.7109375" style="2" bestFit="1" customWidth="1"/>
    <col min="23" max="24" width="12.85546875" style="2" bestFit="1" customWidth="1"/>
    <col min="25" max="25" width="16.7109375" style="2" bestFit="1" customWidth="1"/>
    <col min="26" max="26" width="15.7109375" style="2" bestFit="1" customWidth="1"/>
    <col min="27" max="27" width="24.85546875" style="2" bestFit="1" customWidth="1"/>
    <col min="28" max="28" width="8" style="2" bestFit="1" customWidth="1"/>
    <col min="29" max="29" width="5.140625" style="4" customWidth="1"/>
    <col min="30" max="30" width="29.85546875" style="4" bestFit="1" customWidth="1"/>
    <col min="31" max="31" width="11.42578125" style="2"/>
    <col min="32" max="32" width="35" style="2" bestFit="1" customWidth="1"/>
    <col min="33" max="16384" width="11.42578125" style="2"/>
  </cols>
  <sheetData>
    <row r="1" spans="1:32" ht="34.15" customHeight="1">
      <c r="A1" s="104" t="s">
        <v>55</v>
      </c>
      <c r="G1" s="2"/>
      <c r="H1" s="540">
        <v>45901</v>
      </c>
      <c r="I1" s="540"/>
      <c r="J1" s="540"/>
      <c r="K1" s="540"/>
      <c r="L1" s="425"/>
      <c r="M1" s="425"/>
      <c r="U1" s="182"/>
    </row>
    <row r="2" spans="1:32" ht="21" thickBot="1">
      <c r="A2" s="105"/>
    </row>
    <row r="3" spans="1:32" s="8" customFormat="1" ht="45.75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532" t="s">
        <v>30</v>
      </c>
      <c r="P3" s="545"/>
      <c r="Q3" s="545"/>
      <c r="R3" s="546"/>
      <c r="S3" s="534" t="s">
        <v>2</v>
      </c>
      <c r="T3" s="534"/>
      <c r="U3" s="541" t="s">
        <v>29</v>
      </c>
      <c r="V3" s="542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  <c r="AF3" s="350" t="s">
        <v>74</v>
      </c>
    </row>
    <row r="4" spans="1:32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439" t="s">
        <v>69</v>
      </c>
      <c r="M4" s="234" t="s">
        <v>70</v>
      </c>
      <c r="N4" s="12" t="s">
        <v>21</v>
      </c>
      <c r="O4" s="11" t="s">
        <v>68</v>
      </c>
      <c r="P4" s="234" t="s">
        <v>69</v>
      </c>
      <c r="Q4" s="240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14" t="s">
        <v>5</v>
      </c>
    </row>
    <row r="5" spans="1:32" ht="18.600000000000001" customHeight="1">
      <c r="A5" s="44">
        <v>1</v>
      </c>
      <c r="B5" s="15" t="s">
        <v>12</v>
      </c>
      <c r="C5" s="16">
        <v>8458.2000000000007</v>
      </c>
      <c r="D5" s="17">
        <v>8000</v>
      </c>
      <c r="E5" s="16">
        <v>151.9</v>
      </c>
      <c r="F5" s="18">
        <v>5000</v>
      </c>
      <c r="G5" s="19">
        <v>146.1</v>
      </c>
      <c r="H5" s="18">
        <v>333.33333333333297</v>
      </c>
      <c r="I5" s="19">
        <v>0</v>
      </c>
      <c r="J5" s="18"/>
      <c r="K5" s="16">
        <v>0</v>
      </c>
      <c r="L5" s="80"/>
      <c r="M5" s="235">
        <f t="shared" ref="M5:M11" si="0">K5+L5</f>
        <v>0</v>
      </c>
      <c r="N5" s="17">
        <v>6766.6666666666597</v>
      </c>
      <c r="O5" s="16">
        <v>564</v>
      </c>
      <c r="P5" s="247">
        <v>4666</v>
      </c>
      <c r="Q5" s="223">
        <f>O5+P5</f>
        <v>5230</v>
      </c>
      <c r="R5" s="17">
        <v>4000</v>
      </c>
      <c r="S5" s="16">
        <v>5085.75</v>
      </c>
      <c r="T5" s="17">
        <v>8033.3333333333303</v>
      </c>
      <c r="U5" s="91">
        <f>SUM(C5+E5+G5+I5+M5+Q5+S5)</f>
        <v>19071.95</v>
      </c>
      <c r="V5" s="89">
        <f t="shared" ref="V5:V38" si="1">SUM(D5+F5+H5+J5+N5+R5+T5)</f>
        <v>32133.333333333321</v>
      </c>
      <c r="W5" s="16">
        <v>0</v>
      </c>
      <c r="X5" s="17">
        <v>833.33333333333303</v>
      </c>
      <c r="Y5" s="109">
        <f t="shared" ref="Y5:Z7" si="2">SUM(U5+W5)</f>
        <v>19071.95</v>
      </c>
      <c r="Z5" s="110">
        <f t="shared" si="2"/>
        <v>32966.666666666657</v>
      </c>
      <c r="AA5" s="45" t="s">
        <v>99</v>
      </c>
      <c r="AB5" s="46">
        <v>17</v>
      </c>
      <c r="AC5" s="21" t="s">
        <v>7</v>
      </c>
      <c r="AD5" s="22"/>
      <c r="AF5" s="218">
        <f>C5+E5+G5+I5+K5+O5+W5</f>
        <v>9320.2000000000007</v>
      </c>
    </row>
    <row r="6" spans="1:32" ht="18.600000000000001" customHeight="1">
      <c r="A6" s="47">
        <f t="shared" ref="A6:A11" si="3">SUM(A5+1)</f>
        <v>2</v>
      </c>
      <c r="B6" s="15" t="s">
        <v>13</v>
      </c>
      <c r="C6" s="16">
        <v>9633.2000000000007</v>
      </c>
      <c r="D6" s="17">
        <v>8000</v>
      </c>
      <c r="E6" s="16">
        <v>1145.0999999999999</v>
      </c>
      <c r="F6" s="18">
        <v>5000</v>
      </c>
      <c r="G6" s="19">
        <v>339.8</v>
      </c>
      <c r="H6" s="18">
        <v>333.33333333333297</v>
      </c>
      <c r="I6" s="19">
        <v>0</v>
      </c>
      <c r="J6" s="18"/>
      <c r="K6" s="16">
        <v>765</v>
      </c>
      <c r="L6" s="80"/>
      <c r="M6" s="235">
        <f t="shared" si="0"/>
        <v>765</v>
      </c>
      <c r="N6" s="17">
        <v>6766.6666666666597</v>
      </c>
      <c r="O6" s="20">
        <v>897.7</v>
      </c>
      <c r="P6" s="247">
        <v>7684</v>
      </c>
      <c r="Q6" s="223">
        <f t="shared" ref="Q6:Q11" si="4">O6+P6</f>
        <v>8581.7000000000007</v>
      </c>
      <c r="R6" s="17">
        <v>4000</v>
      </c>
      <c r="S6" s="16">
        <v>6009.12</v>
      </c>
      <c r="T6" s="17">
        <v>8033.3333333333303</v>
      </c>
      <c r="U6" s="91">
        <f>SUM(C6+E6+G6+I6+M6+Q6+S6)</f>
        <v>26473.920000000002</v>
      </c>
      <c r="V6" s="89">
        <f t="shared" si="1"/>
        <v>32133.333333333321</v>
      </c>
      <c r="W6" s="16">
        <v>0</v>
      </c>
      <c r="X6" s="17">
        <v>833.33333333333303</v>
      </c>
      <c r="Y6" s="109">
        <f t="shared" si="2"/>
        <v>26473.920000000002</v>
      </c>
      <c r="Z6" s="110">
        <f t="shared" si="2"/>
        <v>32966.666666666657</v>
      </c>
      <c r="AA6" s="45" t="s">
        <v>57</v>
      </c>
      <c r="AB6" s="46">
        <v>18</v>
      </c>
      <c r="AC6" s="21" t="s">
        <v>7</v>
      </c>
      <c r="AD6" s="22"/>
      <c r="AF6" s="218">
        <f>C6+E6+G6+I6+K6+O6+W6</f>
        <v>12780.800000000001</v>
      </c>
    </row>
    <row r="7" spans="1:32" ht="18.600000000000001" customHeight="1">
      <c r="A7" s="47">
        <f t="shared" si="3"/>
        <v>3</v>
      </c>
      <c r="B7" s="15" t="s">
        <v>14</v>
      </c>
      <c r="C7" s="16">
        <v>2756</v>
      </c>
      <c r="D7" s="17">
        <v>8000</v>
      </c>
      <c r="E7" s="16">
        <v>8815.7999999999993</v>
      </c>
      <c r="F7" s="18">
        <v>5000</v>
      </c>
      <c r="G7" s="19">
        <v>615</v>
      </c>
      <c r="H7" s="18">
        <v>333.33333333333297</v>
      </c>
      <c r="I7" s="19">
        <v>-90</v>
      </c>
      <c r="J7" s="18"/>
      <c r="K7" s="16">
        <v>957.8</v>
      </c>
      <c r="L7" s="80"/>
      <c r="M7" s="235">
        <f t="shared" si="0"/>
        <v>957.8</v>
      </c>
      <c r="N7" s="17">
        <v>6766.6666666666597</v>
      </c>
      <c r="O7" s="20">
        <v>732.4</v>
      </c>
      <c r="P7" s="247">
        <v>9168</v>
      </c>
      <c r="Q7" s="223">
        <f t="shared" si="4"/>
        <v>9900.4</v>
      </c>
      <c r="R7" s="17">
        <v>4000</v>
      </c>
      <c r="S7" s="16">
        <v>8387.1</v>
      </c>
      <c r="T7" s="17">
        <v>8033.3333333333303</v>
      </c>
      <c r="U7" s="91">
        <f t="shared" ref="U7:U11" si="5">SUM(C7+E7+G7+I7+M7+Q7+S7)</f>
        <v>31342.1</v>
      </c>
      <c r="V7" s="89">
        <f t="shared" si="1"/>
        <v>32133.333333333321</v>
      </c>
      <c r="W7" s="16">
        <v>694.4</v>
      </c>
      <c r="X7" s="17">
        <v>833.33333333333303</v>
      </c>
      <c r="Y7" s="109">
        <f>SUM(U7+W7)</f>
        <v>32036.5</v>
      </c>
      <c r="Z7" s="110">
        <f t="shared" si="2"/>
        <v>32966.666666666657</v>
      </c>
      <c r="AA7" s="45" t="s">
        <v>58</v>
      </c>
      <c r="AB7" s="46">
        <v>23</v>
      </c>
      <c r="AC7" s="21" t="s">
        <v>7</v>
      </c>
      <c r="AD7" s="22"/>
      <c r="AF7" s="218">
        <f t="shared" ref="AF7:AF34" si="6">C7+E7+G7+I7+K7+O7+W7</f>
        <v>14481.399999999998</v>
      </c>
    </row>
    <row r="8" spans="1:32" ht="18.600000000000001" customHeight="1">
      <c r="A8" s="47">
        <f t="shared" si="3"/>
        <v>4</v>
      </c>
      <c r="B8" s="15" t="s">
        <v>15</v>
      </c>
      <c r="C8" s="16">
        <v>6228</v>
      </c>
      <c r="D8" s="17">
        <v>8000</v>
      </c>
      <c r="E8" s="16">
        <v>1284.7</v>
      </c>
      <c r="F8" s="18">
        <v>5000</v>
      </c>
      <c r="G8" s="19">
        <v>247.1</v>
      </c>
      <c r="H8" s="18">
        <v>333.33333333333297</v>
      </c>
      <c r="I8" s="19">
        <v>0</v>
      </c>
      <c r="J8" s="18"/>
      <c r="K8" s="16">
        <v>1318.4</v>
      </c>
      <c r="L8" s="80"/>
      <c r="M8" s="235">
        <f t="shared" si="0"/>
        <v>1318.4</v>
      </c>
      <c r="N8" s="17">
        <v>6766.6666666666597</v>
      </c>
      <c r="O8" s="20">
        <v>3681.7</v>
      </c>
      <c r="P8" s="247">
        <v>6518</v>
      </c>
      <c r="Q8" s="223">
        <f t="shared" si="4"/>
        <v>10199.700000000001</v>
      </c>
      <c r="R8" s="17">
        <v>4000</v>
      </c>
      <c r="S8" s="16">
        <v>10414.540000000001</v>
      </c>
      <c r="T8" s="17">
        <v>8033.3333333333303</v>
      </c>
      <c r="U8" s="91">
        <f t="shared" si="5"/>
        <v>29692.440000000002</v>
      </c>
      <c r="V8" s="89">
        <f t="shared" si="1"/>
        <v>32133.333333333321</v>
      </c>
      <c r="W8" s="16">
        <v>0</v>
      </c>
      <c r="X8" s="17">
        <v>833.33333333333303</v>
      </c>
      <c r="Y8" s="109">
        <f t="shared" ref="Y8:Z11" si="7">SUM(U8+W8)</f>
        <v>29692.440000000002</v>
      </c>
      <c r="Z8" s="110">
        <f t="shared" si="7"/>
        <v>32966.666666666657</v>
      </c>
      <c r="AA8" s="45" t="s">
        <v>99</v>
      </c>
      <c r="AB8" s="46">
        <v>18</v>
      </c>
      <c r="AC8" s="21" t="s">
        <v>7</v>
      </c>
      <c r="AD8" s="22"/>
      <c r="AF8" s="218">
        <f t="shared" si="6"/>
        <v>12759.900000000001</v>
      </c>
    </row>
    <row r="9" spans="1:32" ht="18.600000000000001" customHeight="1">
      <c r="A9" s="47">
        <f t="shared" si="3"/>
        <v>5</v>
      </c>
      <c r="B9" s="52" t="s">
        <v>6</v>
      </c>
      <c r="C9" s="16">
        <v>14377.4</v>
      </c>
      <c r="D9" s="17">
        <v>8000</v>
      </c>
      <c r="E9" s="16">
        <v>1171.7</v>
      </c>
      <c r="F9" s="18">
        <v>5000</v>
      </c>
      <c r="G9" s="19">
        <v>433.4</v>
      </c>
      <c r="H9" s="18">
        <v>333.33333333333297</v>
      </c>
      <c r="I9" s="19">
        <v>0</v>
      </c>
      <c r="J9" s="18">
        <v>3750</v>
      </c>
      <c r="K9" s="16">
        <v>13779.5</v>
      </c>
      <c r="L9" s="80"/>
      <c r="M9" s="235">
        <f t="shared" si="0"/>
        <v>13779.5</v>
      </c>
      <c r="N9" s="17">
        <v>6766.6666666666597</v>
      </c>
      <c r="O9" s="16">
        <v>45.9</v>
      </c>
      <c r="P9" s="247">
        <v>3835</v>
      </c>
      <c r="Q9" s="223">
        <f t="shared" si="4"/>
        <v>3880.9</v>
      </c>
      <c r="R9" s="17">
        <v>4000</v>
      </c>
      <c r="S9" s="16">
        <v>10272.81</v>
      </c>
      <c r="T9" s="17">
        <v>8033.3333333333303</v>
      </c>
      <c r="U9" s="91">
        <f t="shared" si="5"/>
        <v>43915.71</v>
      </c>
      <c r="V9" s="89">
        <f t="shared" si="1"/>
        <v>35883.333333333321</v>
      </c>
      <c r="W9" s="16">
        <v>0</v>
      </c>
      <c r="X9" s="17">
        <v>833.33333333333303</v>
      </c>
      <c r="Y9" s="109">
        <f t="shared" si="7"/>
        <v>43915.71</v>
      </c>
      <c r="Z9" s="110">
        <f t="shared" si="7"/>
        <v>36716.666666666657</v>
      </c>
      <c r="AA9" s="45" t="s">
        <v>95</v>
      </c>
      <c r="AB9" s="46">
        <v>19</v>
      </c>
      <c r="AC9" s="21" t="s">
        <v>7</v>
      </c>
      <c r="AD9" s="22"/>
      <c r="AF9" s="218">
        <f t="shared" si="6"/>
        <v>29807.9</v>
      </c>
    </row>
    <row r="10" spans="1:32" s="43" customFormat="1" ht="18.600000000000001" customHeight="1">
      <c r="A10" s="23">
        <f t="shared" si="3"/>
        <v>6</v>
      </c>
      <c r="B10" s="24" t="s">
        <v>8</v>
      </c>
      <c r="C10" s="25">
        <v>8039.6</v>
      </c>
      <c r="D10" s="26">
        <v>8000</v>
      </c>
      <c r="E10" s="25">
        <v>15203.6</v>
      </c>
      <c r="F10" s="27">
        <v>5000</v>
      </c>
      <c r="G10" s="28">
        <v>1759.7</v>
      </c>
      <c r="H10" s="27">
        <v>333.33333333333297</v>
      </c>
      <c r="I10" s="28">
        <v>0</v>
      </c>
      <c r="J10" s="27">
        <v>3750</v>
      </c>
      <c r="K10" s="25">
        <v>13810</v>
      </c>
      <c r="L10" s="81"/>
      <c r="M10" s="236">
        <f t="shared" si="0"/>
        <v>13810</v>
      </c>
      <c r="N10" s="26">
        <v>6766.6666666666597</v>
      </c>
      <c r="O10" s="25">
        <v>0</v>
      </c>
      <c r="P10" s="81">
        <v>0</v>
      </c>
      <c r="Q10" s="81">
        <f t="shared" si="4"/>
        <v>0</v>
      </c>
      <c r="R10" s="26">
        <v>4000</v>
      </c>
      <c r="S10" s="25">
        <v>14922.2</v>
      </c>
      <c r="T10" s="26">
        <v>8033.3333333333303</v>
      </c>
      <c r="U10" s="182">
        <f t="shared" si="5"/>
        <v>53735.100000000006</v>
      </c>
      <c r="V10" s="90">
        <f t="shared" si="1"/>
        <v>35883.333333333321</v>
      </c>
      <c r="W10" s="25">
        <v>327.3</v>
      </c>
      <c r="X10" s="26">
        <v>833.33333333333303</v>
      </c>
      <c r="Y10" s="92">
        <f t="shared" si="7"/>
        <v>54062.400000000009</v>
      </c>
      <c r="Z10" s="94">
        <f t="shared" si="7"/>
        <v>36716.666666666657</v>
      </c>
      <c r="AA10" s="29" t="s">
        <v>155</v>
      </c>
      <c r="AB10" s="30">
        <v>23</v>
      </c>
      <c r="AC10" s="31" t="s">
        <v>7</v>
      </c>
      <c r="AD10" s="32"/>
      <c r="AF10" s="218">
        <f t="shared" si="6"/>
        <v>39140.200000000004</v>
      </c>
    </row>
    <row r="11" spans="1:32" ht="18.600000000000001" customHeight="1">
      <c r="A11" s="23">
        <f t="shared" si="3"/>
        <v>7</v>
      </c>
      <c r="B11" s="24" t="s">
        <v>9</v>
      </c>
      <c r="C11" s="25">
        <v>-281.5</v>
      </c>
      <c r="D11" s="26">
        <v>8000</v>
      </c>
      <c r="E11" s="25">
        <v>21954.7</v>
      </c>
      <c r="F11" s="27">
        <v>5000</v>
      </c>
      <c r="G11" s="28">
        <v>2076.4</v>
      </c>
      <c r="H11" s="27">
        <v>333.33333333333297</v>
      </c>
      <c r="I11" s="28">
        <v>0</v>
      </c>
      <c r="J11" s="27"/>
      <c r="K11" s="25">
        <v>12384.4</v>
      </c>
      <c r="L11" s="81"/>
      <c r="M11" s="236">
        <f t="shared" si="0"/>
        <v>12384.4</v>
      </c>
      <c r="N11" s="26">
        <v>6766.6666666666597</v>
      </c>
      <c r="O11" s="25">
        <v>0</v>
      </c>
      <c r="P11" s="81">
        <v>0</v>
      </c>
      <c r="Q11" s="81">
        <f t="shared" si="4"/>
        <v>0</v>
      </c>
      <c r="R11" s="26">
        <v>4000</v>
      </c>
      <c r="S11" s="25">
        <v>6762.45</v>
      </c>
      <c r="T11" s="26">
        <v>8033.3333333333303</v>
      </c>
      <c r="U11" s="182">
        <f t="shared" si="5"/>
        <v>42896.45</v>
      </c>
      <c r="V11" s="90">
        <f t="shared" si="1"/>
        <v>32133.333333333321</v>
      </c>
      <c r="W11" s="25">
        <v>2517.6999999999998</v>
      </c>
      <c r="X11" s="26">
        <v>833.33333333333303</v>
      </c>
      <c r="Y11" s="92">
        <f>SUM(U11+W11)</f>
        <v>45414.149999999994</v>
      </c>
      <c r="Z11" s="94">
        <f t="shared" si="7"/>
        <v>32966.666666666657</v>
      </c>
      <c r="AA11" s="29" t="s">
        <v>58</v>
      </c>
      <c r="AB11" s="30">
        <v>25</v>
      </c>
      <c r="AC11" s="31" t="s">
        <v>7</v>
      </c>
      <c r="AD11" s="32"/>
      <c r="AF11" s="218">
        <f t="shared" si="6"/>
        <v>38651.699999999997</v>
      </c>
    </row>
    <row r="12" spans="1:32" ht="18.600000000000001" customHeight="1">
      <c r="A12" s="33" t="s">
        <v>10</v>
      </c>
      <c r="B12" s="34">
        <f>SUM('08_25'!B40+1)</f>
        <v>36</v>
      </c>
      <c r="C12" s="35">
        <f t="shared" ref="C12:Z12" si="8">SUM(C5:C11)</f>
        <v>49210.9</v>
      </c>
      <c r="D12" s="36">
        <f t="shared" si="8"/>
        <v>56000</v>
      </c>
      <c r="E12" s="35">
        <f>SUM(E5:E11)</f>
        <v>49727.5</v>
      </c>
      <c r="F12" s="36">
        <f t="shared" si="8"/>
        <v>35000</v>
      </c>
      <c r="G12" s="35">
        <f t="shared" si="8"/>
        <v>5617.5</v>
      </c>
      <c r="H12" s="36">
        <f t="shared" si="8"/>
        <v>2333.3333333333308</v>
      </c>
      <c r="I12" s="35">
        <f>SUM(I5:I11)</f>
        <v>-90</v>
      </c>
      <c r="J12" s="36">
        <f>SUM(J5:J11)</f>
        <v>7500</v>
      </c>
      <c r="K12" s="35">
        <f t="shared" si="8"/>
        <v>43015.1</v>
      </c>
      <c r="L12" s="82">
        <f t="shared" si="8"/>
        <v>0</v>
      </c>
      <c r="M12" s="292">
        <f t="shared" si="8"/>
        <v>43015.1</v>
      </c>
      <c r="N12" s="36">
        <f t="shared" si="8"/>
        <v>47366.666666666613</v>
      </c>
      <c r="O12" s="35">
        <f t="shared" ref="O12:R12" si="9">SUM(O5:O11)</f>
        <v>5921.6999999999989</v>
      </c>
      <c r="P12" s="82">
        <f t="shared" si="9"/>
        <v>31871</v>
      </c>
      <c r="Q12" s="38">
        <f t="shared" si="9"/>
        <v>37792.700000000004</v>
      </c>
      <c r="R12" s="37">
        <f t="shared" si="9"/>
        <v>28000</v>
      </c>
      <c r="S12" s="35">
        <f t="shared" si="8"/>
        <v>61853.97</v>
      </c>
      <c r="T12" s="36">
        <f t="shared" si="8"/>
        <v>56233.333333333307</v>
      </c>
      <c r="U12" s="35">
        <f t="shared" si="8"/>
        <v>247127.66999999998</v>
      </c>
      <c r="V12" s="36">
        <f t="shared" si="8"/>
        <v>232433.33333333323</v>
      </c>
      <c r="W12" s="35">
        <f t="shared" si="8"/>
        <v>3539.3999999999996</v>
      </c>
      <c r="X12" s="36">
        <f t="shared" si="8"/>
        <v>5833.3333333333312</v>
      </c>
      <c r="Y12" s="35">
        <f t="shared" si="8"/>
        <v>250667.06999999998</v>
      </c>
      <c r="Z12" s="36">
        <f t="shared" si="8"/>
        <v>238266.6666666666</v>
      </c>
      <c r="AA12" s="39"/>
      <c r="AB12" s="40">
        <f>SUM(AB5:AB11)/7</f>
        <v>20.428571428571427</v>
      </c>
      <c r="AC12" s="41" t="s">
        <v>7</v>
      </c>
      <c r="AD12" s="42"/>
      <c r="AF12" s="218"/>
    </row>
    <row r="13" spans="1:32" ht="18.600000000000001" customHeight="1">
      <c r="A13" s="44">
        <f>SUM(A11+1)</f>
        <v>8</v>
      </c>
      <c r="B13" s="15" t="s">
        <v>12</v>
      </c>
      <c r="C13" s="49">
        <v>7398.1</v>
      </c>
      <c r="D13" s="17">
        <v>8000</v>
      </c>
      <c r="E13" s="49">
        <v>573.29999999999995</v>
      </c>
      <c r="F13" s="18">
        <v>5000</v>
      </c>
      <c r="G13" s="19">
        <v>98</v>
      </c>
      <c r="H13" s="18">
        <v>333.33333333333297</v>
      </c>
      <c r="I13" s="19">
        <v>0</v>
      </c>
      <c r="J13" s="18"/>
      <c r="K13" s="16">
        <v>0</v>
      </c>
      <c r="L13" s="80"/>
      <c r="M13" s="235">
        <f t="shared" ref="M13:M19" si="10">K13+L13</f>
        <v>0</v>
      </c>
      <c r="N13" s="17">
        <v>6766.6666666666597</v>
      </c>
      <c r="O13" s="16">
        <v>1517.8</v>
      </c>
      <c r="P13" s="247">
        <v>4480</v>
      </c>
      <c r="Q13" s="223">
        <f>O13+P13</f>
        <v>5997.8</v>
      </c>
      <c r="R13" s="17">
        <v>4000</v>
      </c>
      <c r="S13" s="16">
        <v>9391.4500000000007</v>
      </c>
      <c r="T13" s="17">
        <v>8033.3333333333303</v>
      </c>
      <c r="U13" s="91">
        <f>SUM(C13+E13+G13+I13+M13+Q13+S13)</f>
        <v>23458.65</v>
      </c>
      <c r="V13" s="89">
        <f t="shared" si="1"/>
        <v>32133.333333333321</v>
      </c>
      <c r="W13" s="16">
        <v>8</v>
      </c>
      <c r="X13" s="17">
        <v>833.33333333333303</v>
      </c>
      <c r="Y13" s="109">
        <f>SUM(U13+W13)</f>
        <v>23466.65</v>
      </c>
      <c r="Z13" s="110">
        <f t="shared" ref="Y13:Z19" si="11">SUM(V13+X13)</f>
        <v>32966.666666666657</v>
      </c>
      <c r="AA13" s="45" t="s">
        <v>57</v>
      </c>
      <c r="AB13" s="46">
        <v>21</v>
      </c>
      <c r="AC13" s="21" t="s">
        <v>7</v>
      </c>
      <c r="AD13" s="22"/>
      <c r="AF13" s="218">
        <f t="shared" si="6"/>
        <v>9595.2000000000007</v>
      </c>
    </row>
    <row r="14" spans="1:32" ht="18.600000000000001" customHeight="1">
      <c r="A14" s="47">
        <f t="shared" ref="A14:A19" si="12">SUM(A13+1)</f>
        <v>9</v>
      </c>
      <c r="B14" s="15" t="s">
        <v>13</v>
      </c>
      <c r="C14" s="16">
        <v>9616.1</v>
      </c>
      <c r="D14" s="17">
        <v>8000</v>
      </c>
      <c r="E14" s="16">
        <v>837.4</v>
      </c>
      <c r="F14" s="18">
        <v>5000</v>
      </c>
      <c r="G14" s="19">
        <v>426.1</v>
      </c>
      <c r="H14" s="18">
        <v>333.33333333333297</v>
      </c>
      <c r="I14" s="19">
        <v>0</v>
      </c>
      <c r="J14" s="18"/>
      <c r="K14" s="16">
        <v>1834.1</v>
      </c>
      <c r="L14" s="80"/>
      <c r="M14" s="235">
        <f t="shared" si="10"/>
        <v>1834.1</v>
      </c>
      <c r="N14" s="17">
        <v>6766.6666666666597</v>
      </c>
      <c r="O14" s="20">
        <v>103.8</v>
      </c>
      <c r="P14" s="247">
        <v>7871.5</v>
      </c>
      <c r="Q14" s="223">
        <f t="shared" ref="Q14:Q19" si="13">O14+P14</f>
        <v>7975.3</v>
      </c>
      <c r="R14" s="17">
        <v>4000</v>
      </c>
      <c r="S14" s="16">
        <v>8472.67</v>
      </c>
      <c r="T14" s="17">
        <v>8033.3333333333303</v>
      </c>
      <c r="U14" s="91">
        <f t="shared" ref="U14:U19" si="14">SUM(C14+E14+G14+I14+M14+Q14+S14)</f>
        <v>29161.67</v>
      </c>
      <c r="V14" s="89">
        <f t="shared" si="1"/>
        <v>32133.333333333321</v>
      </c>
      <c r="W14" s="16">
        <v>0</v>
      </c>
      <c r="X14" s="17">
        <v>833.33333333333303</v>
      </c>
      <c r="Y14" s="109">
        <f t="shared" si="11"/>
        <v>29161.67</v>
      </c>
      <c r="Z14" s="110">
        <f t="shared" si="11"/>
        <v>32966.666666666657</v>
      </c>
      <c r="AA14" s="45" t="s">
        <v>99</v>
      </c>
      <c r="AB14" s="46">
        <v>17</v>
      </c>
      <c r="AC14" s="21" t="s">
        <v>7</v>
      </c>
      <c r="AD14" s="22"/>
      <c r="AF14" s="218">
        <f t="shared" si="6"/>
        <v>12817.5</v>
      </c>
    </row>
    <row r="15" spans="1:32" ht="18.600000000000001" customHeight="1">
      <c r="A15" s="47">
        <f t="shared" si="12"/>
        <v>10</v>
      </c>
      <c r="B15" s="15" t="s">
        <v>14</v>
      </c>
      <c r="C15" s="16">
        <v>8406.1</v>
      </c>
      <c r="D15" s="17">
        <v>8000</v>
      </c>
      <c r="E15" s="16">
        <v>570</v>
      </c>
      <c r="F15" s="18">
        <v>5000</v>
      </c>
      <c r="G15" s="19">
        <v>471</v>
      </c>
      <c r="H15" s="18">
        <v>333.33333333333297</v>
      </c>
      <c r="I15" s="19">
        <v>0</v>
      </c>
      <c r="J15" s="18"/>
      <c r="K15" s="16">
        <v>2169.6999999999998</v>
      </c>
      <c r="L15" s="80"/>
      <c r="M15" s="235">
        <f t="shared" si="10"/>
        <v>2169.6999999999998</v>
      </c>
      <c r="N15" s="17">
        <v>6766.6666666666597</v>
      </c>
      <c r="O15" s="20">
        <v>1246.9000000000001</v>
      </c>
      <c r="P15" s="247">
        <v>9124</v>
      </c>
      <c r="Q15" s="223">
        <f t="shared" si="13"/>
        <v>10370.9</v>
      </c>
      <c r="R15" s="17">
        <v>4000</v>
      </c>
      <c r="S15" s="16">
        <v>8368.7099999999991</v>
      </c>
      <c r="T15" s="17">
        <v>8033.3333333333303</v>
      </c>
      <c r="U15" s="91">
        <f t="shared" si="14"/>
        <v>30356.409999999996</v>
      </c>
      <c r="V15" s="89">
        <f t="shared" si="1"/>
        <v>32133.333333333321</v>
      </c>
      <c r="W15" s="16">
        <v>0</v>
      </c>
      <c r="X15" s="17">
        <v>833.33333333333303</v>
      </c>
      <c r="Y15" s="109">
        <f t="shared" si="11"/>
        <v>30356.409999999996</v>
      </c>
      <c r="Z15" s="110">
        <f t="shared" si="11"/>
        <v>32966.666666666657</v>
      </c>
      <c r="AA15" s="45" t="s">
        <v>99</v>
      </c>
      <c r="AB15" s="46">
        <v>17</v>
      </c>
      <c r="AC15" s="21" t="s">
        <v>7</v>
      </c>
      <c r="AD15" s="22"/>
      <c r="AF15" s="218">
        <f t="shared" si="6"/>
        <v>12863.699999999999</v>
      </c>
    </row>
    <row r="16" spans="1:32" ht="18.600000000000001" customHeight="1">
      <c r="A16" s="47">
        <f t="shared" si="12"/>
        <v>11</v>
      </c>
      <c r="B16" s="15" t="s">
        <v>15</v>
      </c>
      <c r="C16" s="16">
        <v>10213.200000000001</v>
      </c>
      <c r="D16" s="17">
        <v>8000</v>
      </c>
      <c r="E16" s="16">
        <v>530.20000000000005</v>
      </c>
      <c r="F16" s="18">
        <v>5000</v>
      </c>
      <c r="G16" s="19">
        <v>432.6</v>
      </c>
      <c r="H16" s="18">
        <v>333.33333333333297</v>
      </c>
      <c r="I16" s="19">
        <v>0</v>
      </c>
      <c r="J16" s="18"/>
      <c r="K16" s="16">
        <v>4728.5</v>
      </c>
      <c r="L16" s="80"/>
      <c r="M16" s="235">
        <f t="shared" si="10"/>
        <v>4728.5</v>
      </c>
      <c r="N16" s="17">
        <v>6766.6666666666597</v>
      </c>
      <c r="O16" s="20">
        <v>921.8</v>
      </c>
      <c r="P16" s="122">
        <v>5780</v>
      </c>
      <c r="Q16" s="223">
        <f t="shared" si="13"/>
        <v>6701.8</v>
      </c>
      <c r="R16" s="17">
        <v>4000</v>
      </c>
      <c r="S16" s="16">
        <v>11349.38</v>
      </c>
      <c r="T16" s="17">
        <v>8033.3333333333303</v>
      </c>
      <c r="U16" s="91">
        <f t="shared" si="14"/>
        <v>33955.68</v>
      </c>
      <c r="V16" s="89">
        <f t="shared" si="1"/>
        <v>32133.333333333321</v>
      </c>
      <c r="W16" s="16">
        <v>0</v>
      </c>
      <c r="X16" s="17">
        <v>833.33333333333303</v>
      </c>
      <c r="Y16" s="109">
        <f t="shared" si="11"/>
        <v>33955.68</v>
      </c>
      <c r="Z16" s="110">
        <f t="shared" si="11"/>
        <v>32966.666666666657</v>
      </c>
      <c r="AA16" s="45" t="s">
        <v>57</v>
      </c>
      <c r="AB16" s="46">
        <v>18</v>
      </c>
      <c r="AC16" s="21" t="s">
        <v>7</v>
      </c>
      <c r="AD16" s="22"/>
      <c r="AF16" s="218">
        <f t="shared" si="6"/>
        <v>16826.300000000003</v>
      </c>
    </row>
    <row r="17" spans="1:32" ht="18.600000000000001" customHeight="1">
      <c r="A17" s="47">
        <f t="shared" si="12"/>
        <v>12</v>
      </c>
      <c r="B17" s="52" t="s">
        <v>6</v>
      </c>
      <c r="C17" s="16">
        <v>13351.1</v>
      </c>
      <c r="D17" s="17">
        <v>8000</v>
      </c>
      <c r="E17" s="16">
        <v>258.60000000000002</v>
      </c>
      <c r="F17" s="18">
        <v>5000</v>
      </c>
      <c r="G17" s="19">
        <v>225.2</v>
      </c>
      <c r="H17" s="18">
        <v>333.33333333333297</v>
      </c>
      <c r="I17" s="19">
        <v>3300</v>
      </c>
      <c r="J17" s="18">
        <v>3750</v>
      </c>
      <c r="K17" s="16">
        <v>14686.2</v>
      </c>
      <c r="L17" s="80"/>
      <c r="M17" s="235">
        <f t="shared" si="10"/>
        <v>14686.2</v>
      </c>
      <c r="N17" s="17">
        <v>6766.6666666666597</v>
      </c>
      <c r="O17" s="20">
        <v>46.3</v>
      </c>
      <c r="P17" s="122">
        <v>1870</v>
      </c>
      <c r="Q17" s="223">
        <f t="shared" si="13"/>
        <v>1916.3</v>
      </c>
      <c r="R17" s="17">
        <v>4000</v>
      </c>
      <c r="S17" s="16">
        <v>10423.94</v>
      </c>
      <c r="T17" s="17">
        <v>8033.3333333333303</v>
      </c>
      <c r="U17" s="91">
        <f t="shared" si="14"/>
        <v>44161.340000000004</v>
      </c>
      <c r="V17" s="89">
        <f t="shared" si="1"/>
        <v>35883.333333333321</v>
      </c>
      <c r="W17" s="16">
        <v>0</v>
      </c>
      <c r="X17" s="17">
        <v>833.33333333333303</v>
      </c>
      <c r="Y17" s="109">
        <f t="shared" si="11"/>
        <v>44161.340000000004</v>
      </c>
      <c r="Z17" s="110">
        <f t="shared" si="11"/>
        <v>36716.666666666657</v>
      </c>
      <c r="AA17" s="45" t="s">
        <v>57</v>
      </c>
      <c r="AB17" s="46">
        <v>18</v>
      </c>
      <c r="AC17" s="21" t="s">
        <v>7</v>
      </c>
      <c r="AD17" s="22"/>
      <c r="AF17" s="218">
        <f t="shared" si="6"/>
        <v>31867.4</v>
      </c>
    </row>
    <row r="18" spans="1:32" s="43" customFormat="1" ht="18.600000000000001" customHeight="1">
      <c r="A18" s="23">
        <f t="shared" si="12"/>
        <v>13</v>
      </c>
      <c r="B18" s="24" t="s">
        <v>8</v>
      </c>
      <c r="C18" s="25">
        <v>14199.4</v>
      </c>
      <c r="D18" s="26">
        <v>8000</v>
      </c>
      <c r="E18" s="25">
        <v>1365</v>
      </c>
      <c r="F18" s="27">
        <v>5000</v>
      </c>
      <c r="G18" s="28">
        <v>750.1</v>
      </c>
      <c r="H18" s="27">
        <v>333.33333333333297</v>
      </c>
      <c r="I18" s="28">
        <v>3320</v>
      </c>
      <c r="J18" s="27">
        <v>3750</v>
      </c>
      <c r="K18" s="25">
        <v>21106.7</v>
      </c>
      <c r="L18" s="81"/>
      <c r="M18" s="236">
        <f t="shared" si="10"/>
        <v>21106.7</v>
      </c>
      <c r="N18" s="26">
        <v>6766.6666666666597</v>
      </c>
      <c r="O18" s="25">
        <v>71.599999999999994</v>
      </c>
      <c r="P18" s="81">
        <v>0</v>
      </c>
      <c r="Q18" s="81">
        <f t="shared" si="13"/>
        <v>71.599999999999994</v>
      </c>
      <c r="R18" s="26">
        <v>4000</v>
      </c>
      <c r="S18" s="25">
        <v>10442.790000000001</v>
      </c>
      <c r="T18" s="26">
        <v>8033.3333333333303</v>
      </c>
      <c r="U18" s="182">
        <f>SUM(C18+E18+G18+I18+M18+Q18+S18)</f>
        <v>51255.59</v>
      </c>
      <c r="V18" s="90">
        <f t="shared" si="1"/>
        <v>35883.333333333321</v>
      </c>
      <c r="W18" s="25">
        <v>0</v>
      </c>
      <c r="X18" s="26">
        <v>833.33333333333303</v>
      </c>
      <c r="Y18" s="92">
        <f t="shared" si="11"/>
        <v>51255.59</v>
      </c>
      <c r="Z18" s="94">
        <f t="shared" si="11"/>
        <v>36716.666666666657</v>
      </c>
      <c r="AA18" s="29" t="s">
        <v>57</v>
      </c>
      <c r="AB18" s="30">
        <v>19</v>
      </c>
      <c r="AC18" s="31" t="s">
        <v>7</v>
      </c>
      <c r="AD18" s="32"/>
      <c r="AF18" s="218">
        <f t="shared" si="6"/>
        <v>40812.799999999996</v>
      </c>
    </row>
    <row r="19" spans="1:32" ht="18.600000000000001" customHeight="1">
      <c r="A19" s="23">
        <f t="shared" si="12"/>
        <v>14</v>
      </c>
      <c r="B19" s="53" t="s">
        <v>9</v>
      </c>
      <c r="C19" s="25">
        <v>13279.1</v>
      </c>
      <c r="D19" s="26">
        <v>8000</v>
      </c>
      <c r="E19" s="25">
        <v>3005.7</v>
      </c>
      <c r="F19" s="27">
        <v>5000</v>
      </c>
      <c r="G19" s="28">
        <v>862.5</v>
      </c>
      <c r="H19" s="27">
        <v>333.33333333333297</v>
      </c>
      <c r="I19" s="28">
        <v>0</v>
      </c>
      <c r="J19" s="27"/>
      <c r="K19" s="25">
        <v>11185</v>
      </c>
      <c r="L19" s="81"/>
      <c r="M19" s="236">
        <f t="shared" si="10"/>
        <v>11185</v>
      </c>
      <c r="N19" s="26">
        <v>6766.6666666666597</v>
      </c>
      <c r="O19" s="25">
        <v>0</v>
      </c>
      <c r="P19" s="81">
        <v>0</v>
      </c>
      <c r="Q19" s="81">
        <f t="shared" si="13"/>
        <v>0</v>
      </c>
      <c r="R19" s="26">
        <v>4000</v>
      </c>
      <c r="S19" s="25">
        <v>10926.73</v>
      </c>
      <c r="T19" s="26">
        <v>8033.3333333333303</v>
      </c>
      <c r="U19" s="182">
        <f t="shared" si="14"/>
        <v>39259.03</v>
      </c>
      <c r="V19" s="90">
        <f t="shared" si="1"/>
        <v>32133.333333333321</v>
      </c>
      <c r="W19" s="25">
        <v>0</v>
      </c>
      <c r="X19" s="26">
        <v>833.33333333333303</v>
      </c>
      <c r="Y19" s="92">
        <f t="shared" si="11"/>
        <v>39259.03</v>
      </c>
      <c r="Z19" s="94">
        <f t="shared" si="11"/>
        <v>32966.666666666657</v>
      </c>
      <c r="AA19" s="29" t="s">
        <v>95</v>
      </c>
      <c r="AB19" s="30">
        <v>20</v>
      </c>
      <c r="AC19" s="31" t="s">
        <v>7</v>
      </c>
      <c r="AD19" s="32"/>
      <c r="AF19" s="218">
        <f t="shared" si="6"/>
        <v>28332.3</v>
      </c>
    </row>
    <row r="20" spans="1:32" ht="18.600000000000001" customHeight="1">
      <c r="A20" s="33" t="s">
        <v>10</v>
      </c>
      <c r="B20" s="34">
        <f>SUM(B12+1)</f>
        <v>37</v>
      </c>
      <c r="C20" s="35">
        <f t="shared" ref="C20:Z20" si="15">SUM(C13:C19)</f>
        <v>76463.100000000006</v>
      </c>
      <c r="D20" s="36">
        <f t="shared" si="15"/>
        <v>56000</v>
      </c>
      <c r="E20" s="35">
        <f t="shared" si="15"/>
        <v>7140.2</v>
      </c>
      <c r="F20" s="37">
        <f t="shared" si="15"/>
        <v>35000</v>
      </c>
      <c r="G20" s="38">
        <f t="shared" si="15"/>
        <v>3265.5</v>
      </c>
      <c r="H20" s="37">
        <f t="shared" si="15"/>
        <v>2333.3333333333308</v>
      </c>
      <c r="I20" s="38">
        <f>SUM(I13:I19)</f>
        <v>6620</v>
      </c>
      <c r="J20" s="37">
        <f>SUM(J13:J19)</f>
        <v>7500</v>
      </c>
      <c r="K20" s="35">
        <f t="shared" si="15"/>
        <v>55710.2</v>
      </c>
      <c r="L20" s="82">
        <f t="shared" si="15"/>
        <v>0</v>
      </c>
      <c r="M20" s="292">
        <f t="shared" si="15"/>
        <v>55710.2</v>
      </c>
      <c r="N20" s="36">
        <f t="shared" si="15"/>
        <v>47366.666666666613</v>
      </c>
      <c r="O20" s="35">
        <f t="shared" ref="O20:R20" si="16">SUM(O13:O19)</f>
        <v>3908.2000000000003</v>
      </c>
      <c r="P20" s="38">
        <f t="shared" si="16"/>
        <v>29125.5</v>
      </c>
      <c r="Q20" s="82">
        <f t="shared" si="16"/>
        <v>33033.699999999997</v>
      </c>
      <c r="R20" s="36">
        <f t="shared" si="16"/>
        <v>28000</v>
      </c>
      <c r="S20" s="35">
        <f>SUM(S13:S19)</f>
        <v>69375.67</v>
      </c>
      <c r="T20" s="36">
        <f t="shared" si="15"/>
        <v>56233.333333333307</v>
      </c>
      <c r="U20" s="35">
        <f t="shared" si="15"/>
        <v>251608.37</v>
      </c>
      <c r="V20" s="36">
        <f t="shared" si="15"/>
        <v>232433.33333333323</v>
      </c>
      <c r="W20" s="35">
        <f t="shared" si="15"/>
        <v>8</v>
      </c>
      <c r="X20" s="36">
        <f t="shared" si="15"/>
        <v>5833.3333333333312</v>
      </c>
      <c r="Y20" s="35">
        <f t="shared" si="15"/>
        <v>251616.37</v>
      </c>
      <c r="Z20" s="36">
        <f t="shared" si="15"/>
        <v>238266.6666666666</v>
      </c>
      <c r="AA20" s="39" t="s">
        <v>11</v>
      </c>
      <c r="AB20" s="40">
        <f>SUM(AB13:AB19)/7</f>
        <v>18.571428571428573</v>
      </c>
      <c r="AC20" s="41" t="s">
        <v>7</v>
      </c>
      <c r="AD20" s="42"/>
      <c r="AF20" s="218"/>
    </row>
    <row r="21" spans="1:32" ht="18.600000000000001" customHeight="1">
      <c r="A21" s="44">
        <f>SUM(A19+1)</f>
        <v>15</v>
      </c>
      <c r="B21" s="15" t="s">
        <v>12</v>
      </c>
      <c r="C21" s="16">
        <v>5301.5</v>
      </c>
      <c r="D21" s="17">
        <v>8000</v>
      </c>
      <c r="E21" s="16">
        <v>4150.1000000000004</v>
      </c>
      <c r="F21" s="18">
        <v>5000</v>
      </c>
      <c r="G21" s="19">
        <v>545.9</v>
      </c>
      <c r="H21" s="18">
        <v>333.33333333333297</v>
      </c>
      <c r="I21" s="19">
        <v>0</v>
      </c>
      <c r="J21" s="18"/>
      <c r="K21" s="16">
        <v>0</v>
      </c>
      <c r="L21" s="80"/>
      <c r="M21" s="235">
        <f t="shared" ref="M21:M27" si="17">K21+L21</f>
        <v>0</v>
      </c>
      <c r="N21" s="17">
        <v>6766.6666666666597</v>
      </c>
      <c r="O21" s="16">
        <v>577.6</v>
      </c>
      <c r="P21" s="122">
        <v>4015</v>
      </c>
      <c r="Q21" s="223">
        <f>O21+P21</f>
        <v>4592.6000000000004</v>
      </c>
      <c r="R21" s="17">
        <v>4000</v>
      </c>
      <c r="S21" s="16">
        <v>11088.16</v>
      </c>
      <c r="T21" s="17">
        <v>8033.3333333333303</v>
      </c>
      <c r="U21" s="91">
        <f>SUM(C21+E21+G21+I21+M21+Q21+S21)</f>
        <v>25678.260000000002</v>
      </c>
      <c r="V21" s="89">
        <f t="shared" si="1"/>
        <v>32133.333333333321</v>
      </c>
      <c r="W21" s="16">
        <v>464.9</v>
      </c>
      <c r="X21" s="17">
        <v>833.33333333333303</v>
      </c>
      <c r="Y21" s="109">
        <f t="shared" ref="Y21:Z27" si="18">SUM(U21+W21)</f>
        <v>26143.160000000003</v>
      </c>
      <c r="Z21" s="110">
        <f t="shared" si="18"/>
        <v>32966.666666666657</v>
      </c>
      <c r="AA21" s="50" t="s">
        <v>58</v>
      </c>
      <c r="AB21" s="51">
        <v>24</v>
      </c>
      <c r="AC21" s="21" t="s">
        <v>7</v>
      </c>
      <c r="AD21" s="22"/>
      <c r="AF21" s="218">
        <f t="shared" si="6"/>
        <v>11040</v>
      </c>
    </row>
    <row r="22" spans="1:32" ht="18.600000000000001" customHeight="1">
      <c r="A22" s="47">
        <f t="shared" ref="A22:A27" si="19">SUM(A21+1)</f>
        <v>16</v>
      </c>
      <c r="B22" s="15" t="s">
        <v>13</v>
      </c>
      <c r="C22" s="16">
        <v>5808.1</v>
      </c>
      <c r="D22" s="17">
        <v>8000</v>
      </c>
      <c r="E22" s="16">
        <v>396.1</v>
      </c>
      <c r="F22" s="18">
        <v>5000</v>
      </c>
      <c r="G22" s="19">
        <v>238.8</v>
      </c>
      <c r="H22" s="18">
        <v>333.33333333333297</v>
      </c>
      <c r="I22" s="19">
        <v>0</v>
      </c>
      <c r="J22" s="18"/>
      <c r="K22" s="16">
        <v>1816.1</v>
      </c>
      <c r="L22" s="80"/>
      <c r="M22" s="235">
        <f t="shared" si="17"/>
        <v>1816.1</v>
      </c>
      <c r="N22" s="17">
        <v>6766.6666666666597</v>
      </c>
      <c r="O22" s="20">
        <v>1849</v>
      </c>
      <c r="P22" s="247">
        <v>6714</v>
      </c>
      <c r="Q22" s="223">
        <f t="shared" ref="Q22:Q27" si="20">O22+P22</f>
        <v>8563</v>
      </c>
      <c r="R22" s="17">
        <v>4000</v>
      </c>
      <c r="S22" s="16">
        <v>11547.19</v>
      </c>
      <c r="T22" s="17">
        <v>8033.3333333333303</v>
      </c>
      <c r="U22" s="91">
        <f t="shared" ref="U22:U27" si="21">SUM(C22+E22+G22+I22+M22+Q22+S22)</f>
        <v>28369.29</v>
      </c>
      <c r="V22" s="89">
        <f t="shared" si="1"/>
        <v>32133.333333333321</v>
      </c>
      <c r="W22" s="16">
        <v>0</v>
      </c>
      <c r="X22" s="17">
        <v>833.33333333333303</v>
      </c>
      <c r="Y22" s="109">
        <f t="shared" si="18"/>
        <v>28369.29</v>
      </c>
      <c r="Z22" s="110">
        <f t="shared" si="18"/>
        <v>32966.666666666657</v>
      </c>
      <c r="AA22" s="45" t="s">
        <v>57</v>
      </c>
      <c r="AB22" s="46">
        <v>18</v>
      </c>
      <c r="AC22" s="21" t="s">
        <v>7</v>
      </c>
      <c r="AD22" s="22"/>
      <c r="AF22" s="218">
        <f t="shared" si="6"/>
        <v>10108.1</v>
      </c>
    </row>
    <row r="23" spans="1:32" ht="18.600000000000001" customHeight="1">
      <c r="A23" s="47">
        <f t="shared" si="19"/>
        <v>17</v>
      </c>
      <c r="B23" s="15" t="s">
        <v>14</v>
      </c>
      <c r="C23" s="16">
        <v>5276.1</v>
      </c>
      <c r="D23" s="17">
        <v>8000</v>
      </c>
      <c r="E23" s="16">
        <v>2335.9</v>
      </c>
      <c r="F23" s="18">
        <v>5000</v>
      </c>
      <c r="G23" s="19">
        <v>422.5</v>
      </c>
      <c r="H23" s="18">
        <v>333.33333333333297</v>
      </c>
      <c r="I23" s="19">
        <v>0</v>
      </c>
      <c r="J23" s="18"/>
      <c r="K23" s="16">
        <v>304</v>
      </c>
      <c r="L23" s="80"/>
      <c r="M23" s="235">
        <f t="shared" si="17"/>
        <v>304</v>
      </c>
      <c r="N23" s="17">
        <v>6766.6666666666597</v>
      </c>
      <c r="O23" s="20">
        <v>939.9</v>
      </c>
      <c r="P23" s="247">
        <v>4047</v>
      </c>
      <c r="Q23" s="223">
        <f t="shared" si="20"/>
        <v>4986.8999999999996</v>
      </c>
      <c r="R23" s="17">
        <v>4000</v>
      </c>
      <c r="S23" s="16">
        <v>9841.1299999999992</v>
      </c>
      <c r="T23" s="17">
        <v>8033.3333333333303</v>
      </c>
      <c r="U23" s="91">
        <f t="shared" si="21"/>
        <v>23166.53</v>
      </c>
      <c r="V23" s="89">
        <f t="shared" si="1"/>
        <v>32133.333333333321</v>
      </c>
      <c r="W23" s="16">
        <v>0</v>
      </c>
      <c r="X23" s="17">
        <v>833.33333333333303</v>
      </c>
      <c r="Y23" s="109">
        <f t="shared" si="18"/>
        <v>23166.53</v>
      </c>
      <c r="Z23" s="110">
        <f t="shared" si="18"/>
        <v>32966.666666666657</v>
      </c>
      <c r="AA23" s="45" t="s">
        <v>58</v>
      </c>
      <c r="AB23" s="46">
        <v>20</v>
      </c>
      <c r="AC23" s="21" t="s">
        <v>7</v>
      </c>
      <c r="AD23" s="22"/>
      <c r="AF23" s="218">
        <f t="shared" si="6"/>
        <v>9278.4</v>
      </c>
    </row>
    <row r="24" spans="1:32" ht="18.600000000000001" customHeight="1">
      <c r="A24" s="47">
        <f t="shared" si="19"/>
        <v>18</v>
      </c>
      <c r="B24" s="15" t="s">
        <v>15</v>
      </c>
      <c r="C24" s="16">
        <v>4022.2</v>
      </c>
      <c r="D24" s="17">
        <v>8000</v>
      </c>
      <c r="E24" s="16">
        <v>11648.8</v>
      </c>
      <c r="F24" s="18">
        <v>5000</v>
      </c>
      <c r="G24" s="19">
        <v>859.5</v>
      </c>
      <c r="H24" s="18">
        <v>333.33333333333297</v>
      </c>
      <c r="I24" s="19">
        <v>0</v>
      </c>
      <c r="J24" s="18"/>
      <c r="K24" s="16">
        <v>1841.5</v>
      </c>
      <c r="L24" s="80"/>
      <c r="M24" s="235">
        <f t="shared" si="17"/>
        <v>1841.5</v>
      </c>
      <c r="N24" s="17">
        <v>6766.6666666666597</v>
      </c>
      <c r="O24" s="20">
        <v>9</v>
      </c>
      <c r="P24" s="247">
        <v>3648</v>
      </c>
      <c r="Q24" s="223">
        <f t="shared" si="20"/>
        <v>3657</v>
      </c>
      <c r="R24" s="17">
        <v>4000</v>
      </c>
      <c r="S24" s="16">
        <v>7937.95</v>
      </c>
      <c r="T24" s="17">
        <v>8033.3333333333303</v>
      </c>
      <c r="U24" s="91">
        <f t="shared" si="21"/>
        <v>29966.95</v>
      </c>
      <c r="V24" s="89">
        <f t="shared" si="1"/>
        <v>32133.333333333321</v>
      </c>
      <c r="W24" s="16">
        <v>1215</v>
      </c>
      <c r="X24" s="17">
        <v>833.33333333333303</v>
      </c>
      <c r="Y24" s="109">
        <f>SUM(U24+W24)</f>
        <v>31181.95</v>
      </c>
      <c r="Z24" s="110">
        <f t="shared" si="18"/>
        <v>32966.666666666657</v>
      </c>
      <c r="AA24" s="45" t="s">
        <v>58</v>
      </c>
      <c r="AB24" s="46">
        <v>22</v>
      </c>
      <c r="AC24" s="21" t="s">
        <v>7</v>
      </c>
      <c r="AD24" s="22"/>
      <c r="AF24" s="218">
        <f t="shared" si="6"/>
        <v>19596</v>
      </c>
    </row>
    <row r="25" spans="1:32" ht="18.600000000000001" customHeight="1">
      <c r="A25" s="47">
        <f t="shared" si="19"/>
        <v>19</v>
      </c>
      <c r="B25" s="15" t="s">
        <v>6</v>
      </c>
      <c r="C25" s="16">
        <v>4524.3999999999996</v>
      </c>
      <c r="D25" s="17">
        <v>8000</v>
      </c>
      <c r="E25" s="16">
        <v>16995.3</v>
      </c>
      <c r="F25" s="18">
        <v>5000</v>
      </c>
      <c r="G25" s="19">
        <v>1460.7</v>
      </c>
      <c r="H25" s="18">
        <v>333.33333333333297</v>
      </c>
      <c r="I25" s="19">
        <v>3030</v>
      </c>
      <c r="J25" s="18">
        <v>3750</v>
      </c>
      <c r="K25" s="16">
        <v>6705.4</v>
      </c>
      <c r="L25" s="80"/>
      <c r="M25" s="235">
        <f t="shared" si="17"/>
        <v>6705.4</v>
      </c>
      <c r="N25" s="17">
        <v>6766.6666666666597</v>
      </c>
      <c r="O25" s="16">
        <v>0</v>
      </c>
      <c r="P25" s="247">
        <v>0</v>
      </c>
      <c r="Q25" s="223">
        <f t="shared" si="20"/>
        <v>0</v>
      </c>
      <c r="R25" s="17">
        <v>4000</v>
      </c>
      <c r="S25" s="16">
        <v>8283.01</v>
      </c>
      <c r="T25" s="17">
        <v>8033.3333333333303</v>
      </c>
      <c r="U25" s="91">
        <f t="shared" si="21"/>
        <v>40998.81</v>
      </c>
      <c r="V25" s="89">
        <f t="shared" si="1"/>
        <v>35883.333333333321</v>
      </c>
      <c r="W25" s="16">
        <v>1401</v>
      </c>
      <c r="X25" s="17">
        <v>833.33333333333303</v>
      </c>
      <c r="Y25" s="109">
        <f t="shared" si="18"/>
        <v>42399.81</v>
      </c>
      <c r="Z25" s="110">
        <f t="shared" si="18"/>
        <v>36716.666666666657</v>
      </c>
      <c r="AA25" s="45" t="s">
        <v>58</v>
      </c>
      <c r="AB25" s="46">
        <v>24</v>
      </c>
      <c r="AC25" s="21" t="s">
        <v>7</v>
      </c>
      <c r="AD25" s="22"/>
      <c r="AF25" s="218">
        <f t="shared" si="6"/>
        <v>34116.799999999996</v>
      </c>
    </row>
    <row r="26" spans="1:32" ht="18.600000000000001" customHeight="1">
      <c r="A26" s="23">
        <f t="shared" si="19"/>
        <v>20</v>
      </c>
      <c r="B26" s="24" t="s">
        <v>8</v>
      </c>
      <c r="C26" s="25">
        <v>4534.2</v>
      </c>
      <c r="D26" s="26">
        <v>8000</v>
      </c>
      <c r="E26" s="25">
        <v>20059.3</v>
      </c>
      <c r="F26" s="27">
        <v>5000</v>
      </c>
      <c r="G26" s="28">
        <v>1496.9</v>
      </c>
      <c r="H26" s="27">
        <v>333.33333333333297</v>
      </c>
      <c r="I26" s="28">
        <v>3825</v>
      </c>
      <c r="J26" s="27">
        <v>3750</v>
      </c>
      <c r="K26" s="25">
        <v>14751.7</v>
      </c>
      <c r="L26" s="81"/>
      <c r="M26" s="236">
        <f t="shared" si="17"/>
        <v>14751.7</v>
      </c>
      <c r="N26" s="26">
        <v>6766.6666666666597</v>
      </c>
      <c r="O26" s="25">
        <v>0</v>
      </c>
      <c r="P26" s="81">
        <v>0</v>
      </c>
      <c r="Q26" s="81">
        <f t="shared" si="20"/>
        <v>0</v>
      </c>
      <c r="R26" s="26">
        <v>4000</v>
      </c>
      <c r="S26" s="25">
        <v>12617.14</v>
      </c>
      <c r="T26" s="26">
        <v>8033.3333333333303</v>
      </c>
      <c r="U26" s="91">
        <f t="shared" si="21"/>
        <v>57284.240000000005</v>
      </c>
      <c r="V26" s="90">
        <f t="shared" si="1"/>
        <v>35883.333333333321</v>
      </c>
      <c r="W26" s="25">
        <v>3244.3</v>
      </c>
      <c r="X26" s="26">
        <v>833.33333333333303</v>
      </c>
      <c r="Y26" s="92">
        <f t="shared" si="18"/>
        <v>60528.540000000008</v>
      </c>
      <c r="Z26" s="94">
        <f t="shared" si="18"/>
        <v>36716.666666666657</v>
      </c>
      <c r="AA26" s="45" t="s">
        <v>58</v>
      </c>
      <c r="AB26" s="30">
        <v>29</v>
      </c>
      <c r="AC26" s="31" t="s">
        <v>7</v>
      </c>
      <c r="AD26" s="32"/>
      <c r="AF26" s="218">
        <f t="shared" si="6"/>
        <v>47911.400000000009</v>
      </c>
    </row>
    <row r="27" spans="1:32" ht="18.600000000000001" customHeight="1">
      <c r="A27" s="23">
        <f t="shared" si="19"/>
        <v>21</v>
      </c>
      <c r="B27" s="24" t="s">
        <v>9</v>
      </c>
      <c r="C27" s="25">
        <v>9279.2999999999993</v>
      </c>
      <c r="D27" s="26">
        <v>8000</v>
      </c>
      <c r="E27" s="25">
        <v>10339.200000000001</v>
      </c>
      <c r="F27" s="27">
        <v>5000</v>
      </c>
      <c r="G27" s="28">
        <v>714</v>
      </c>
      <c r="H27" s="27">
        <v>333.33333333333297</v>
      </c>
      <c r="I27" s="28"/>
      <c r="J27" s="27"/>
      <c r="K27" s="25">
        <v>1797</v>
      </c>
      <c r="L27" s="81"/>
      <c r="M27" s="236">
        <f t="shared" si="17"/>
        <v>1797</v>
      </c>
      <c r="N27" s="26">
        <v>6766.6666666666597</v>
      </c>
      <c r="O27" s="25">
        <v>1047.5999999999999</v>
      </c>
      <c r="P27" s="81">
        <v>0</v>
      </c>
      <c r="Q27" s="81">
        <f t="shared" si="20"/>
        <v>1047.5999999999999</v>
      </c>
      <c r="R27" s="26">
        <v>4000</v>
      </c>
      <c r="S27" s="25">
        <v>9691.0300000000007</v>
      </c>
      <c r="T27" s="26">
        <v>8033.3333333333303</v>
      </c>
      <c r="U27" s="91">
        <f t="shared" si="21"/>
        <v>32868.129999999997</v>
      </c>
      <c r="V27" s="90">
        <f t="shared" si="1"/>
        <v>32133.333333333321</v>
      </c>
      <c r="W27" s="25">
        <v>2150.5</v>
      </c>
      <c r="X27" s="26">
        <v>833.33333333333303</v>
      </c>
      <c r="Y27" s="92">
        <f t="shared" si="18"/>
        <v>35018.629999999997</v>
      </c>
      <c r="Z27" s="94">
        <f t="shared" si="18"/>
        <v>32966.666666666657</v>
      </c>
      <c r="AA27" s="29" t="s">
        <v>156</v>
      </c>
      <c r="AB27" s="30">
        <v>24</v>
      </c>
      <c r="AC27" s="31" t="s">
        <v>7</v>
      </c>
      <c r="AD27" s="32"/>
      <c r="AF27" s="218">
        <f t="shared" si="6"/>
        <v>25327.599999999999</v>
      </c>
    </row>
    <row r="28" spans="1:32" ht="18.600000000000001" customHeight="1">
      <c r="A28" s="33" t="s">
        <v>10</v>
      </c>
      <c r="B28" s="34">
        <f>SUM(B20+1)</f>
        <v>38</v>
      </c>
      <c r="C28" s="35">
        <f t="shared" ref="C28:Z28" si="22">SUM(C21:C27)</f>
        <v>38745.800000000003</v>
      </c>
      <c r="D28" s="36">
        <f t="shared" si="22"/>
        <v>56000</v>
      </c>
      <c r="E28" s="35">
        <f t="shared" si="22"/>
        <v>65924.7</v>
      </c>
      <c r="F28" s="37">
        <f t="shared" si="22"/>
        <v>35000</v>
      </c>
      <c r="G28" s="38">
        <f t="shared" si="22"/>
        <v>5738.2999999999993</v>
      </c>
      <c r="H28" s="37">
        <f t="shared" si="22"/>
        <v>2333.3333333333308</v>
      </c>
      <c r="I28" s="38">
        <f>SUM(I21:I27)</f>
        <v>6855</v>
      </c>
      <c r="J28" s="37">
        <f>SUM(J21:J27)</f>
        <v>7500</v>
      </c>
      <c r="K28" s="35">
        <f t="shared" si="22"/>
        <v>27215.7</v>
      </c>
      <c r="L28" s="82">
        <f t="shared" si="22"/>
        <v>0</v>
      </c>
      <c r="M28" s="292">
        <f t="shared" si="22"/>
        <v>27215.7</v>
      </c>
      <c r="N28" s="36">
        <f t="shared" si="22"/>
        <v>47366.666666666613</v>
      </c>
      <c r="O28" s="35">
        <f t="shared" ref="O28:R28" si="23">SUM(O21:O27)</f>
        <v>4423.1000000000004</v>
      </c>
      <c r="P28" s="82">
        <f>SUM(P21:P27)</f>
        <v>18424</v>
      </c>
      <c r="Q28" s="35">
        <f>SUM(Q21:Q27)</f>
        <v>22847.1</v>
      </c>
      <c r="R28" s="36">
        <f t="shared" si="23"/>
        <v>28000</v>
      </c>
      <c r="S28" s="35">
        <f t="shared" si="22"/>
        <v>71005.61</v>
      </c>
      <c r="T28" s="36">
        <f t="shared" si="22"/>
        <v>56233.333333333307</v>
      </c>
      <c r="U28" s="35">
        <f t="shared" si="22"/>
        <v>238332.21000000002</v>
      </c>
      <c r="V28" s="36">
        <f t="shared" si="22"/>
        <v>232433.33333333323</v>
      </c>
      <c r="W28" s="35">
        <f t="shared" si="22"/>
        <v>8475.7000000000007</v>
      </c>
      <c r="X28" s="36">
        <f t="shared" si="22"/>
        <v>5833.3333333333312</v>
      </c>
      <c r="Y28" s="35">
        <f t="shared" si="22"/>
        <v>246807.91</v>
      </c>
      <c r="Z28" s="36">
        <f t="shared" si="22"/>
        <v>238266.6666666666</v>
      </c>
      <c r="AA28" s="39" t="s">
        <v>11</v>
      </c>
      <c r="AB28" s="40">
        <f>SUM(AB21:AB27)/7</f>
        <v>23</v>
      </c>
      <c r="AC28" s="41" t="s">
        <v>7</v>
      </c>
      <c r="AD28" s="42"/>
      <c r="AF28" s="218"/>
    </row>
    <row r="29" spans="1:32" ht="18.600000000000001" customHeight="1">
      <c r="A29" s="44">
        <f>SUM(A27+1)</f>
        <v>22</v>
      </c>
      <c r="B29" s="15" t="s">
        <v>12</v>
      </c>
      <c r="C29" s="16">
        <v>7481</v>
      </c>
      <c r="D29" s="17">
        <v>8000</v>
      </c>
      <c r="E29" s="16">
        <v>10.6</v>
      </c>
      <c r="F29" s="18">
        <v>5000</v>
      </c>
      <c r="G29" s="19">
        <v>23.2</v>
      </c>
      <c r="H29" s="18">
        <v>333.33333333333297</v>
      </c>
      <c r="I29" s="19">
        <v>0</v>
      </c>
      <c r="J29" s="18"/>
      <c r="K29" s="16">
        <v>0</v>
      </c>
      <c r="L29" s="80"/>
      <c r="M29" s="235">
        <f t="shared" ref="M29:M34" si="24">K29+L29</f>
        <v>0</v>
      </c>
      <c r="N29" s="17">
        <v>6766.6666666666597</v>
      </c>
      <c r="O29" s="16">
        <v>586.1</v>
      </c>
      <c r="P29" s="247">
        <v>4535</v>
      </c>
      <c r="Q29" s="223">
        <f>O29+P29</f>
        <v>5121.1000000000004</v>
      </c>
      <c r="R29" s="17">
        <v>4000</v>
      </c>
      <c r="S29" s="16">
        <v>7275</v>
      </c>
      <c r="T29" s="17">
        <v>8033.3333333333303</v>
      </c>
      <c r="U29" s="91">
        <f>SUM(C29+E29+G29+I29+M29+Q29+S29)</f>
        <v>19910.900000000001</v>
      </c>
      <c r="V29" s="89">
        <f t="shared" si="1"/>
        <v>32133.333333333321</v>
      </c>
      <c r="W29" s="16">
        <v>0</v>
      </c>
      <c r="X29" s="17">
        <v>833.33333333333303</v>
      </c>
      <c r="Y29" s="109">
        <f t="shared" ref="Y29:Z32" si="25">SUM(U29+W29)</f>
        <v>19910.900000000001</v>
      </c>
      <c r="Z29" s="110">
        <f t="shared" si="25"/>
        <v>32966.666666666657</v>
      </c>
      <c r="AA29" s="45" t="s">
        <v>59</v>
      </c>
      <c r="AB29" s="46">
        <v>13</v>
      </c>
      <c r="AC29" s="21" t="s">
        <v>7</v>
      </c>
      <c r="AD29" s="22"/>
      <c r="AF29" s="218">
        <f t="shared" si="6"/>
        <v>8100.9000000000005</v>
      </c>
    </row>
    <row r="30" spans="1:32" ht="15.75" customHeight="1">
      <c r="A30" s="44">
        <f t="shared" ref="A30:A35" si="26">SUM(A29+1)</f>
        <v>23</v>
      </c>
      <c r="B30" s="15" t="s">
        <v>13</v>
      </c>
      <c r="C30" s="16">
        <v>7277.5</v>
      </c>
      <c r="D30" s="17">
        <v>8000</v>
      </c>
      <c r="E30" s="16">
        <v>0</v>
      </c>
      <c r="F30" s="18">
        <v>5000</v>
      </c>
      <c r="G30" s="19">
        <v>20.8</v>
      </c>
      <c r="H30" s="18">
        <v>333.33333333333297</v>
      </c>
      <c r="I30" s="19">
        <v>0</v>
      </c>
      <c r="J30" s="18"/>
      <c r="K30" s="16">
        <v>585.29999999999995</v>
      </c>
      <c r="L30" s="80"/>
      <c r="M30" s="235">
        <f t="shared" si="24"/>
        <v>585.29999999999995</v>
      </c>
      <c r="N30" s="17">
        <v>6766.6666666666597</v>
      </c>
      <c r="O30" s="16">
        <v>455.2</v>
      </c>
      <c r="P30" s="247">
        <v>7669</v>
      </c>
      <c r="Q30" s="223">
        <f t="shared" ref="Q30:Q34" si="27">O30+P30</f>
        <v>8124.2</v>
      </c>
      <c r="R30" s="17">
        <v>4000</v>
      </c>
      <c r="S30" s="16">
        <v>8200.91</v>
      </c>
      <c r="T30" s="17">
        <v>8033.3333333333303</v>
      </c>
      <c r="U30" s="91">
        <f t="shared" ref="U30:U35" si="28">SUM(C30+E30+G30+I30+M30+Q30+S30)</f>
        <v>24208.71</v>
      </c>
      <c r="V30" s="89">
        <f t="shared" si="1"/>
        <v>32133.333333333321</v>
      </c>
      <c r="W30" s="16">
        <v>0</v>
      </c>
      <c r="X30" s="17">
        <v>833.33333333333303</v>
      </c>
      <c r="Y30" s="109">
        <f t="shared" si="25"/>
        <v>24208.71</v>
      </c>
      <c r="Z30" s="110">
        <f t="shared" si="25"/>
        <v>32966.666666666657</v>
      </c>
      <c r="AA30" s="45" t="s">
        <v>99</v>
      </c>
      <c r="AB30" s="46">
        <v>14</v>
      </c>
      <c r="AC30" s="21" t="s">
        <v>7</v>
      </c>
      <c r="AD30" s="22"/>
      <c r="AF30" s="385">
        <f t="shared" si="6"/>
        <v>8338.8000000000011</v>
      </c>
    </row>
    <row r="31" spans="1:32" ht="18.600000000000001" customHeight="1">
      <c r="A31" s="44">
        <f t="shared" si="26"/>
        <v>24</v>
      </c>
      <c r="B31" s="15" t="s">
        <v>14</v>
      </c>
      <c r="C31" s="16">
        <v>10004.200000000001</v>
      </c>
      <c r="D31" s="17">
        <v>8000</v>
      </c>
      <c r="E31" s="16">
        <v>0</v>
      </c>
      <c r="F31" s="18">
        <v>5000</v>
      </c>
      <c r="G31" s="19">
        <v>0</v>
      </c>
      <c r="H31" s="18">
        <v>333.33333333333297</v>
      </c>
      <c r="I31" s="19">
        <v>0</v>
      </c>
      <c r="J31" s="18"/>
      <c r="K31" s="16">
        <v>0</v>
      </c>
      <c r="L31" s="80"/>
      <c r="M31" s="235">
        <f t="shared" si="24"/>
        <v>0</v>
      </c>
      <c r="N31" s="17">
        <v>6766.6666666666597</v>
      </c>
      <c r="O31" s="20">
        <v>1100</v>
      </c>
      <c r="P31" s="247">
        <v>7895</v>
      </c>
      <c r="Q31" s="223">
        <f t="shared" si="27"/>
        <v>8995</v>
      </c>
      <c r="R31" s="17">
        <v>4000</v>
      </c>
      <c r="S31" s="16">
        <v>8407.8799999999992</v>
      </c>
      <c r="T31" s="17">
        <v>8033.3333333333303</v>
      </c>
      <c r="U31" s="91">
        <f t="shared" si="28"/>
        <v>27407.08</v>
      </c>
      <c r="V31" s="89">
        <f t="shared" si="1"/>
        <v>32133.333333333321</v>
      </c>
      <c r="W31" s="16">
        <v>0</v>
      </c>
      <c r="X31" s="17">
        <v>833.33333333333303</v>
      </c>
      <c r="Y31" s="109">
        <f t="shared" si="25"/>
        <v>27407.08</v>
      </c>
      <c r="Z31" s="110">
        <f t="shared" si="25"/>
        <v>32966.666666666657</v>
      </c>
      <c r="AA31" s="45" t="s">
        <v>95</v>
      </c>
      <c r="AB31" s="46">
        <v>14</v>
      </c>
      <c r="AC31" s="21" t="s">
        <v>7</v>
      </c>
      <c r="AD31" s="22"/>
      <c r="AF31" s="218">
        <f t="shared" si="6"/>
        <v>11104.2</v>
      </c>
    </row>
    <row r="32" spans="1:32" ht="18.600000000000001" customHeight="1">
      <c r="A32" s="44">
        <f t="shared" si="26"/>
        <v>25</v>
      </c>
      <c r="B32" s="15" t="s">
        <v>15</v>
      </c>
      <c r="C32" s="16">
        <v>7014.09</v>
      </c>
      <c r="D32" s="17">
        <v>8000</v>
      </c>
      <c r="E32" s="16">
        <v>9.4</v>
      </c>
      <c r="F32" s="18">
        <v>5000</v>
      </c>
      <c r="G32" s="19">
        <v>32.5</v>
      </c>
      <c r="H32" s="18">
        <v>333.33333333333297</v>
      </c>
      <c r="I32" s="19">
        <v>0</v>
      </c>
      <c r="J32" s="18"/>
      <c r="K32" s="16">
        <v>1926.6</v>
      </c>
      <c r="L32" s="80"/>
      <c r="M32" s="235">
        <f t="shared" si="24"/>
        <v>1926.6</v>
      </c>
      <c r="N32" s="17">
        <v>6766.6666666666597</v>
      </c>
      <c r="O32" s="20">
        <v>881.2</v>
      </c>
      <c r="P32" s="322">
        <v>5816</v>
      </c>
      <c r="Q32" s="223">
        <f t="shared" si="27"/>
        <v>6697.2</v>
      </c>
      <c r="R32" s="17">
        <v>4000</v>
      </c>
      <c r="S32" s="16">
        <v>5915.63</v>
      </c>
      <c r="T32" s="17">
        <v>8033.3333333333303</v>
      </c>
      <c r="U32" s="91">
        <f t="shared" si="28"/>
        <v>21595.420000000002</v>
      </c>
      <c r="V32" s="89">
        <f t="shared" si="1"/>
        <v>32133.333333333321</v>
      </c>
      <c r="W32" s="16">
        <v>0</v>
      </c>
      <c r="X32" s="17">
        <v>833.33333333333303</v>
      </c>
      <c r="Y32" s="109">
        <f t="shared" si="25"/>
        <v>21595.420000000002</v>
      </c>
      <c r="Z32" s="110">
        <f t="shared" si="25"/>
        <v>32966.666666666657</v>
      </c>
      <c r="AA32" s="45" t="s">
        <v>95</v>
      </c>
      <c r="AB32" s="46">
        <v>15</v>
      </c>
      <c r="AC32" s="21" t="s">
        <v>7</v>
      </c>
      <c r="AD32" s="22"/>
      <c r="AF32" s="218">
        <f t="shared" si="6"/>
        <v>9863.7900000000009</v>
      </c>
    </row>
    <row r="33" spans="1:32" ht="18.600000000000001" customHeight="1">
      <c r="A33" s="44">
        <f>SUM(A32+1)</f>
        <v>26</v>
      </c>
      <c r="B33" s="15" t="s">
        <v>6</v>
      </c>
      <c r="C33" s="16">
        <v>12759.5</v>
      </c>
      <c r="D33" s="17">
        <v>8000</v>
      </c>
      <c r="E33" s="16">
        <v>78.900000000000006</v>
      </c>
      <c r="F33" s="18">
        <v>5000</v>
      </c>
      <c r="G33" s="19">
        <v>0</v>
      </c>
      <c r="H33" s="18">
        <v>333.33333333333297</v>
      </c>
      <c r="I33" s="19">
        <v>2585</v>
      </c>
      <c r="J33" s="18">
        <v>3750</v>
      </c>
      <c r="K33" s="16">
        <v>10432.9</v>
      </c>
      <c r="L33" s="80"/>
      <c r="M33" s="235">
        <f t="shared" si="24"/>
        <v>10432.9</v>
      </c>
      <c r="N33" s="17">
        <v>6766.6666666666597</v>
      </c>
      <c r="O33" s="20">
        <v>530.1</v>
      </c>
      <c r="P33" s="247">
        <v>1282</v>
      </c>
      <c r="Q33" s="223">
        <f t="shared" si="27"/>
        <v>1812.1</v>
      </c>
      <c r="R33" s="17">
        <v>4000</v>
      </c>
      <c r="S33" s="16">
        <v>7716.91</v>
      </c>
      <c r="T33" s="17">
        <v>8033.3333333333303</v>
      </c>
      <c r="U33" s="91">
        <f t="shared" si="28"/>
        <v>35385.31</v>
      </c>
      <c r="V33" s="89">
        <f t="shared" si="1"/>
        <v>35883.333333333321</v>
      </c>
      <c r="W33" s="16">
        <v>0</v>
      </c>
      <c r="X33" s="17">
        <v>833.33333333333303</v>
      </c>
      <c r="Y33" s="109">
        <f>SUM(U33+W33)</f>
        <v>35385.31</v>
      </c>
      <c r="Z33" s="110">
        <f t="shared" ref="Z33" si="29">SUM(V33+X33)</f>
        <v>36716.666666666657</v>
      </c>
      <c r="AA33" s="45" t="s">
        <v>95</v>
      </c>
      <c r="AB33" s="46">
        <v>15</v>
      </c>
      <c r="AC33" s="21" t="s">
        <v>7</v>
      </c>
      <c r="AD33" s="22"/>
      <c r="AF33" s="218">
        <f t="shared" si="6"/>
        <v>26386.399999999998</v>
      </c>
    </row>
    <row r="34" spans="1:32" ht="18.600000000000001" customHeight="1">
      <c r="A34" s="23">
        <f t="shared" si="26"/>
        <v>27</v>
      </c>
      <c r="B34" s="24" t="s">
        <v>8</v>
      </c>
      <c r="C34" s="25">
        <v>13048.4</v>
      </c>
      <c r="D34" s="26">
        <v>8000</v>
      </c>
      <c r="E34" s="25">
        <v>68.3</v>
      </c>
      <c r="F34" s="27">
        <v>5000</v>
      </c>
      <c r="G34" s="28">
        <v>57.6</v>
      </c>
      <c r="H34" s="27">
        <v>333.33333333333297</v>
      </c>
      <c r="I34" s="28">
        <v>0</v>
      </c>
      <c r="J34" s="27">
        <v>3750</v>
      </c>
      <c r="K34" s="25">
        <v>19066.5</v>
      </c>
      <c r="L34" s="81"/>
      <c r="M34" s="236">
        <f t="shared" si="24"/>
        <v>19066.5</v>
      </c>
      <c r="N34" s="26">
        <v>6766.6666666666597</v>
      </c>
      <c r="O34" s="25">
        <v>561.20000000000005</v>
      </c>
      <c r="P34" s="81">
        <v>574</v>
      </c>
      <c r="Q34" s="236">
        <f t="shared" si="27"/>
        <v>1135.2</v>
      </c>
      <c r="R34" s="26">
        <v>4000</v>
      </c>
      <c r="S34" s="25">
        <v>11491</v>
      </c>
      <c r="T34" s="26">
        <v>8033.3333333333303</v>
      </c>
      <c r="U34" s="91">
        <f t="shared" si="28"/>
        <v>44867</v>
      </c>
      <c r="V34" s="90">
        <f t="shared" si="1"/>
        <v>35883.333333333321</v>
      </c>
      <c r="W34" s="25">
        <v>0</v>
      </c>
      <c r="X34" s="26">
        <v>833.33333333333303</v>
      </c>
      <c r="Y34" s="92">
        <f t="shared" ref="Y34" si="30">SUM(U34+W34)</f>
        <v>44867</v>
      </c>
      <c r="Z34" s="231">
        <f t="shared" ref="Z34" si="31">SUM(V34+X34)</f>
        <v>36716.666666666657</v>
      </c>
      <c r="AA34" s="29" t="s">
        <v>95</v>
      </c>
      <c r="AB34" s="30">
        <v>15</v>
      </c>
      <c r="AC34" s="31" t="s">
        <v>7</v>
      </c>
      <c r="AD34" s="32"/>
      <c r="AF34" s="218">
        <f t="shared" si="6"/>
        <v>32802</v>
      </c>
    </row>
    <row r="35" spans="1:32" ht="18.600000000000001" customHeight="1">
      <c r="A35" s="23">
        <f t="shared" si="26"/>
        <v>28</v>
      </c>
      <c r="B35" s="24" t="s">
        <v>87</v>
      </c>
      <c r="C35" s="25">
        <v>10664</v>
      </c>
      <c r="D35" s="26">
        <v>8000</v>
      </c>
      <c r="E35" s="25">
        <v>1015.2</v>
      </c>
      <c r="F35" s="27">
        <v>5000</v>
      </c>
      <c r="G35" s="28">
        <v>335.7</v>
      </c>
      <c r="H35" s="27">
        <v>333.33333333333297</v>
      </c>
      <c r="I35" s="28">
        <v>0</v>
      </c>
      <c r="J35" s="27"/>
      <c r="K35" s="25">
        <v>6964</v>
      </c>
      <c r="L35" s="81"/>
      <c r="M35" s="236">
        <f>K35+L35</f>
        <v>6964</v>
      </c>
      <c r="N35" s="26">
        <v>6766.6666666666597</v>
      </c>
      <c r="O35" s="25">
        <v>230.2</v>
      </c>
      <c r="P35" s="81">
        <v>0</v>
      </c>
      <c r="Q35" s="236">
        <f t="shared" ref="Q35" si="32">O35+P35</f>
        <v>230.2</v>
      </c>
      <c r="R35" s="26">
        <v>4000</v>
      </c>
      <c r="S35" s="442">
        <v>3863.3</v>
      </c>
      <c r="T35" s="236">
        <v>8033.3333333333303</v>
      </c>
      <c r="U35" s="91">
        <f t="shared" si="28"/>
        <v>23072.400000000001</v>
      </c>
      <c r="V35" s="90">
        <f t="shared" si="1"/>
        <v>32133.333333333321</v>
      </c>
      <c r="W35" s="25">
        <v>0</v>
      </c>
      <c r="X35" s="236">
        <v>833.33333333333303</v>
      </c>
      <c r="Y35" s="92">
        <f t="shared" ref="Y35" si="33">SUM(U35+W35)</f>
        <v>23072.400000000001</v>
      </c>
      <c r="Z35" s="231">
        <f t="shared" ref="Z35" si="34">SUM(V35+X35)</f>
        <v>32966.666666666657</v>
      </c>
      <c r="AA35" s="29" t="s">
        <v>95</v>
      </c>
      <c r="AB35" s="30">
        <v>15</v>
      </c>
      <c r="AC35" s="31" t="s">
        <v>7</v>
      </c>
      <c r="AD35" s="32"/>
      <c r="AF35" s="218">
        <f>C35+E35+G35+I35+K35+O35+W35</f>
        <v>19209.100000000002</v>
      </c>
    </row>
    <row r="36" spans="1:32" ht="18.600000000000001" customHeight="1">
      <c r="A36" s="33" t="s">
        <v>10</v>
      </c>
      <c r="B36" s="34">
        <f>SUM(B28+1)</f>
        <v>39</v>
      </c>
      <c r="C36" s="261">
        <f>SUM(C29:C35)</f>
        <v>68248.69</v>
      </c>
      <c r="D36" s="36">
        <f t="shared" ref="D36:Z36" si="35">SUM(D29:D35)</f>
        <v>56000</v>
      </c>
      <c r="E36" s="35">
        <f t="shared" si="35"/>
        <v>1182.4000000000001</v>
      </c>
      <c r="F36" s="82">
        <f t="shared" si="35"/>
        <v>35000</v>
      </c>
      <c r="G36" s="35">
        <f t="shared" si="35"/>
        <v>469.79999999999995</v>
      </c>
      <c r="H36" s="82">
        <f t="shared" si="35"/>
        <v>2333.3333333333308</v>
      </c>
      <c r="I36" s="35">
        <f t="shared" si="35"/>
        <v>2585</v>
      </c>
      <c r="J36" s="82">
        <f t="shared" si="35"/>
        <v>7500</v>
      </c>
      <c r="K36" s="35">
        <f t="shared" si="35"/>
        <v>38975.300000000003</v>
      </c>
      <c r="L36" s="82">
        <f t="shared" ref="L36" si="36">SUM(L29:L35)</f>
        <v>0</v>
      </c>
      <c r="M36" s="82">
        <f t="shared" ref="M36" si="37">SUM(M29:M35)</f>
        <v>38975.300000000003</v>
      </c>
      <c r="N36" s="82">
        <f t="shared" si="35"/>
        <v>47366.666666666613</v>
      </c>
      <c r="O36" s="35">
        <f t="shared" si="35"/>
        <v>4344</v>
      </c>
      <c r="P36" s="38">
        <f t="shared" si="35"/>
        <v>27771</v>
      </c>
      <c r="Q36" s="82">
        <f>SUM(Q29:Q35)</f>
        <v>32115</v>
      </c>
      <c r="R36" s="82">
        <f t="shared" si="35"/>
        <v>28000</v>
      </c>
      <c r="S36" s="35">
        <f>SUM(S29:S35)</f>
        <v>52870.630000000005</v>
      </c>
      <c r="T36" s="82">
        <f t="shared" si="35"/>
        <v>56233.333333333307</v>
      </c>
      <c r="U36" s="35">
        <f t="shared" si="35"/>
        <v>196446.81999999998</v>
      </c>
      <c r="V36" s="82">
        <f t="shared" si="35"/>
        <v>232433.33333333323</v>
      </c>
      <c r="W36" s="256">
        <f t="shared" si="35"/>
        <v>0</v>
      </c>
      <c r="X36" s="35">
        <f t="shared" si="35"/>
        <v>5833.3333333333312</v>
      </c>
      <c r="Y36" s="35">
        <f t="shared" si="35"/>
        <v>196446.81999999998</v>
      </c>
      <c r="Z36" s="36">
        <f t="shared" si="35"/>
        <v>238266.6666666666</v>
      </c>
      <c r="AA36" s="39" t="s">
        <v>11</v>
      </c>
      <c r="AB36" s="40">
        <f>SUM(AB29:AB32)/4</f>
        <v>14</v>
      </c>
      <c r="AC36" s="41" t="s">
        <v>7</v>
      </c>
      <c r="AD36" s="42"/>
      <c r="AF36" s="218"/>
    </row>
    <row r="37" spans="1:32" ht="18.600000000000001" customHeight="1">
      <c r="A37" s="47">
        <f>SUM(A35+1)</f>
        <v>29</v>
      </c>
      <c r="B37" s="448" t="s">
        <v>12</v>
      </c>
      <c r="C37" s="280">
        <v>5992.4</v>
      </c>
      <c r="D37" s="281">
        <v>8000</v>
      </c>
      <c r="E37" s="280">
        <v>649.6</v>
      </c>
      <c r="F37" s="281">
        <v>5000</v>
      </c>
      <c r="G37" s="280">
        <v>370</v>
      </c>
      <c r="H37" s="281">
        <v>333.33333333333297</v>
      </c>
      <c r="I37" s="280">
        <v>0</v>
      </c>
      <c r="J37" s="281">
        <v>0</v>
      </c>
      <c r="K37" s="280">
        <v>0</v>
      </c>
      <c r="L37" s="281"/>
      <c r="M37" s="281">
        <f>K37+L37</f>
        <v>0</v>
      </c>
      <c r="N37" s="281">
        <v>6766.6666666666597</v>
      </c>
      <c r="O37" s="280">
        <v>352</v>
      </c>
      <c r="P37" s="281">
        <v>2589</v>
      </c>
      <c r="Q37" s="281">
        <f t="shared" ref="Q37:Q38" si="38">O37+P37</f>
        <v>2941</v>
      </c>
      <c r="R37" s="281">
        <v>4000</v>
      </c>
      <c r="S37" s="280">
        <v>5311.61</v>
      </c>
      <c r="T37" s="473">
        <v>8033.3333333333303</v>
      </c>
      <c r="U37" s="280">
        <f>SUM(C37+E37+G37+I37+M37+Q37+S37)</f>
        <v>15264.61</v>
      </c>
      <c r="V37" s="281">
        <f t="shared" si="1"/>
        <v>32133.333333333321</v>
      </c>
      <c r="W37" s="280">
        <v>0</v>
      </c>
      <c r="X37" s="281">
        <v>833.33333333333303</v>
      </c>
      <c r="Y37" s="262">
        <f t="shared" ref="Y37" si="39">SUM(U37+W37)</f>
        <v>15264.61</v>
      </c>
      <c r="Z37" s="474">
        <f>SUM(V37+X37)</f>
        <v>32966.666666666657</v>
      </c>
      <c r="AA37" s="475" t="s">
        <v>120</v>
      </c>
      <c r="AB37" s="476">
        <v>16</v>
      </c>
      <c r="AC37" s="449" t="s">
        <v>7</v>
      </c>
      <c r="AD37" s="226"/>
      <c r="AF37" s="218">
        <f>C37+E37+G37+I37+K37+O37+W37</f>
        <v>7364</v>
      </c>
    </row>
    <row r="38" spans="1:32" ht="18.600000000000001" customHeight="1">
      <c r="A38" s="47">
        <f>SUM(A37+1)</f>
        <v>30</v>
      </c>
      <c r="B38" s="448" t="s">
        <v>79</v>
      </c>
      <c r="C38" s="20">
        <v>7339.9</v>
      </c>
      <c r="D38" s="122">
        <v>8000</v>
      </c>
      <c r="E38" s="20">
        <v>107.3</v>
      </c>
      <c r="F38" s="122">
        <v>5000</v>
      </c>
      <c r="G38" s="20">
        <v>168.1</v>
      </c>
      <c r="H38" s="122">
        <v>333.33333333333297</v>
      </c>
      <c r="I38" s="20">
        <v>0</v>
      </c>
      <c r="J38" s="281">
        <v>0</v>
      </c>
      <c r="K38" s="20">
        <v>2179</v>
      </c>
      <c r="L38" s="122"/>
      <c r="M38" s="281">
        <f>K38+L38</f>
        <v>2179</v>
      </c>
      <c r="N38" s="122">
        <v>6766.6666666666597</v>
      </c>
      <c r="O38" s="20">
        <v>246.8</v>
      </c>
      <c r="P38" s="122">
        <v>2655</v>
      </c>
      <c r="Q38" s="281">
        <f t="shared" si="38"/>
        <v>2901.8</v>
      </c>
      <c r="R38" s="122">
        <v>4000</v>
      </c>
      <c r="S38" s="20">
        <v>5110.22</v>
      </c>
      <c r="T38" s="247">
        <v>8033.3333333333303</v>
      </c>
      <c r="U38" s="280">
        <f>SUM(C38+E38+G38+I38+M38+Q38+S38)</f>
        <v>17806.32</v>
      </c>
      <c r="V38" s="215">
        <f t="shared" si="1"/>
        <v>32133.333333333321</v>
      </c>
      <c r="W38" s="280">
        <v>0</v>
      </c>
      <c r="X38" s="281">
        <v>833.33333333333303</v>
      </c>
      <c r="Y38" s="262">
        <f t="shared" ref="Y38" si="40">SUM(U38+W38)</f>
        <v>17806.32</v>
      </c>
      <c r="Z38" s="474">
        <f>SUM(V38+X38)</f>
        <v>32966.666666666657</v>
      </c>
      <c r="AA38" s="475" t="s">
        <v>57</v>
      </c>
      <c r="AB38" s="476">
        <v>17</v>
      </c>
      <c r="AC38" s="449"/>
      <c r="AD38" s="226"/>
      <c r="AF38" s="218">
        <f>C38+E38+G38+I38+K38+O38+W38</f>
        <v>10041.099999999999</v>
      </c>
    </row>
    <row r="39" spans="1:32" ht="18.600000000000001" customHeight="1" thickBot="1">
      <c r="A39" s="443" t="s">
        <v>10</v>
      </c>
      <c r="B39" s="434">
        <f>SUM(39+1)</f>
        <v>40</v>
      </c>
      <c r="C39" s="68">
        <f>SUM(C37:C38)</f>
        <v>13332.3</v>
      </c>
      <c r="D39" s="268">
        <f t="shared" ref="D39:O39" si="41">SUM(D37:D38)</f>
        <v>16000</v>
      </c>
      <c r="E39" s="68">
        <f t="shared" si="41"/>
        <v>756.9</v>
      </c>
      <c r="F39" s="268">
        <f t="shared" si="41"/>
        <v>10000</v>
      </c>
      <c r="G39" s="267">
        <f t="shared" si="41"/>
        <v>538.1</v>
      </c>
      <c r="H39" s="267">
        <f t="shared" si="41"/>
        <v>666.66666666666595</v>
      </c>
      <c r="I39" s="510">
        <f t="shared" si="41"/>
        <v>0</v>
      </c>
      <c r="J39" s="118">
        <f t="shared" si="41"/>
        <v>0</v>
      </c>
      <c r="K39" s="510">
        <f t="shared" si="41"/>
        <v>2179</v>
      </c>
      <c r="L39" s="333">
        <f t="shared" si="41"/>
        <v>0</v>
      </c>
      <c r="M39" s="333">
        <f t="shared" si="41"/>
        <v>2179</v>
      </c>
      <c r="N39" s="118">
        <f t="shared" si="41"/>
        <v>13533.333333333319</v>
      </c>
      <c r="O39" s="510">
        <f t="shared" si="41"/>
        <v>598.79999999999995</v>
      </c>
      <c r="P39" s="301">
        <f>SUM(P37:P38)</f>
        <v>5244</v>
      </c>
      <c r="Q39" s="293">
        <f t="shared" ref="Q39" si="42">SUM(Q37:Q38)</f>
        <v>5842.8</v>
      </c>
      <c r="R39" s="118">
        <f t="shared" ref="R39" si="43">SUM(R37:R38)</f>
        <v>8000</v>
      </c>
      <c r="S39" s="68">
        <f t="shared" ref="S39" si="44">SUM(S37:S38)</f>
        <v>10421.83</v>
      </c>
      <c r="T39" s="268">
        <f>SUM(T37:T38)</f>
        <v>16066.666666666661</v>
      </c>
      <c r="U39" s="510">
        <f t="shared" ref="U39" si="45">SUM(U37:U38)</f>
        <v>33070.93</v>
      </c>
      <c r="V39" s="118">
        <f>SUM(V37:V38)</f>
        <v>64266.666666666642</v>
      </c>
      <c r="W39" s="510">
        <f t="shared" ref="W39" si="46">SUM(W37:W38)</f>
        <v>0</v>
      </c>
      <c r="X39" s="118">
        <f>SUM(X37:X38)</f>
        <v>1666.6666666666661</v>
      </c>
      <c r="Y39" s="267">
        <f>SUM(Y37:Y38)</f>
        <v>33070.93</v>
      </c>
      <c r="Z39" s="118">
        <f>SUM(Z37:Z38)</f>
        <v>65933.333333333314</v>
      </c>
      <c r="AA39" s="445"/>
      <c r="AB39" s="446"/>
      <c r="AC39" s="447"/>
      <c r="AD39" s="435"/>
      <c r="AF39" s="218">
        <f>SUM(AF5:AF38)</f>
        <v>600645.8899999999</v>
      </c>
    </row>
    <row r="40" spans="1:32" ht="19.149999999999999" customHeight="1">
      <c r="A40" s="174" t="s">
        <v>16</v>
      </c>
      <c r="B40" s="127"/>
      <c r="C40" s="330">
        <f>SUM(C12+C20+C28+C36+C39)</f>
        <v>246000.78999999998</v>
      </c>
      <c r="D40" s="128">
        <f t="shared" ref="D40:X40" si="47">SUM(D12+D20+D28+D36+D39)</f>
        <v>240000</v>
      </c>
      <c r="E40" s="115">
        <f t="shared" si="47"/>
        <v>124731.69999999998</v>
      </c>
      <c r="F40" s="116">
        <f t="shared" si="47"/>
        <v>150000</v>
      </c>
      <c r="G40" s="115">
        <f t="shared" si="47"/>
        <v>15629.199999999999</v>
      </c>
      <c r="H40" s="115">
        <f t="shared" si="47"/>
        <v>9999.9999999999891</v>
      </c>
      <c r="I40" s="115">
        <f t="shared" si="47"/>
        <v>15970</v>
      </c>
      <c r="J40" s="116">
        <f t="shared" si="47"/>
        <v>30000</v>
      </c>
      <c r="K40" s="330">
        <f t="shared" si="47"/>
        <v>167095.29999999999</v>
      </c>
      <c r="L40" s="511">
        <f t="shared" si="47"/>
        <v>0</v>
      </c>
      <c r="M40" s="511">
        <f t="shared" si="47"/>
        <v>167095.29999999999</v>
      </c>
      <c r="N40" s="128">
        <f t="shared" si="47"/>
        <v>202999.99999999977</v>
      </c>
      <c r="O40" s="330">
        <f t="shared" si="47"/>
        <v>19195.8</v>
      </c>
      <c r="P40" s="511">
        <f>SUM(P12+P20+P28+P36+P39)</f>
        <v>112435.5</v>
      </c>
      <c r="Q40" s="241">
        <f>SUM(Q12+Q20+Q28+Q36+Q39)</f>
        <v>131631.29999999999</v>
      </c>
      <c r="R40" s="116">
        <f t="shared" si="47"/>
        <v>120000</v>
      </c>
      <c r="S40" s="330">
        <f t="shared" si="47"/>
        <v>265527.71000000002</v>
      </c>
      <c r="T40" s="128">
        <f t="shared" si="47"/>
        <v>240999.99999999988</v>
      </c>
      <c r="U40" s="330">
        <f t="shared" si="47"/>
        <v>966586</v>
      </c>
      <c r="V40" s="128">
        <f t="shared" si="47"/>
        <v>993999.99999999953</v>
      </c>
      <c r="W40" s="258">
        <f t="shared" si="47"/>
        <v>12023.1</v>
      </c>
      <c r="X40" s="115">
        <f t="shared" si="47"/>
        <v>24999.999999999993</v>
      </c>
      <c r="Y40" s="330">
        <f>SUM(Y12+Y20+Y28+Y36+Y39)</f>
        <v>978609.1</v>
      </c>
      <c r="Z40" s="128">
        <f>SUM(Z12+Z20+Z28+Z36+Z39)</f>
        <v>1018999.9999999998</v>
      </c>
      <c r="AA40" s="126" t="s">
        <v>16</v>
      </c>
      <c r="AB40" s="101"/>
      <c r="AC40" s="102"/>
      <c r="AD40" s="103"/>
    </row>
    <row r="41" spans="1:32" ht="19.5" customHeight="1" thickBot="1">
      <c r="A41" s="63" t="s">
        <v>28</v>
      </c>
      <c r="B41" s="64"/>
      <c r="C41" s="65">
        <f>C40/30</f>
        <v>8200.0263333333332</v>
      </c>
      <c r="D41" s="66">
        <f t="shared" ref="D41:N41" si="48">D40/30</f>
        <v>8000</v>
      </c>
      <c r="E41" s="65">
        <f t="shared" si="48"/>
        <v>4157.7233333333324</v>
      </c>
      <c r="F41" s="66">
        <f t="shared" si="48"/>
        <v>5000</v>
      </c>
      <c r="G41" s="65">
        <f t="shared" si="48"/>
        <v>520.97333333333324</v>
      </c>
      <c r="H41" s="66">
        <f t="shared" si="48"/>
        <v>333.33333333333297</v>
      </c>
      <c r="I41" s="65">
        <f t="shared" si="48"/>
        <v>532.33333333333337</v>
      </c>
      <c r="J41" s="66">
        <f t="shared" si="48"/>
        <v>1000</v>
      </c>
      <c r="K41" s="65">
        <f t="shared" si="48"/>
        <v>5569.8433333333332</v>
      </c>
      <c r="L41" s="83">
        <f t="shared" si="48"/>
        <v>0</v>
      </c>
      <c r="M41" s="237">
        <f t="shared" si="48"/>
        <v>5569.8433333333332</v>
      </c>
      <c r="N41" s="66">
        <f t="shared" si="48"/>
        <v>6766.6666666666588</v>
      </c>
      <c r="O41" s="248"/>
      <c r="P41" s="357">
        <v>123</v>
      </c>
      <c r="Q41" s="357"/>
      <c r="R41" s="356">
        <f>SUM(Q40-R40)</f>
        <v>11631.299999999988</v>
      </c>
      <c r="S41" s="65">
        <f t="shared" ref="S41:Z41" si="49">S40/30</f>
        <v>8850.9236666666675</v>
      </c>
      <c r="T41" s="66">
        <f t="shared" si="49"/>
        <v>8033.3333333333294</v>
      </c>
      <c r="U41" s="65">
        <f t="shared" si="49"/>
        <v>32219.533333333333</v>
      </c>
      <c r="V41" s="66">
        <f t="shared" si="49"/>
        <v>33133.333333333321</v>
      </c>
      <c r="W41" s="65">
        <f t="shared" si="49"/>
        <v>400.77000000000004</v>
      </c>
      <c r="X41" s="66">
        <f t="shared" si="49"/>
        <v>833.33333333333314</v>
      </c>
      <c r="Y41" s="65">
        <f t="shared" si="49"/>
        <v>32620.303333333333</v>
      </c>
      <c r="Z41" s="66">
        <f t="shared" si="49"/>
        <v>33966.666666666657</v>
      </c>
      <c r="AA41" s="69" t="s">
        <v>17</v>
      </c>
      <c r="AB41" s="98"/>
      <c r="AC41" s="99"/>
      <c r="AD41" s="100"/>
    </row>
    <row r="42" spans="1:32" ht="20.100000000000001" customHeight="1">
      <c r="A42" s="72" t="s">
        <v>18</v>
      </c>
      <c r="B42" s="73"/>
      <c r="C42" s="74">
        <f>SUM(C40-D40)</f>
        <v>6000.789999999979</v>
      </c>
      <c r="D42" s="75"/>
      <c r="E42" s="74">
        <f>SUM(E40-F40)</f>
        <v>-25268.300000000017</v>
      </c>
      <c r="F42" s="75"/>
      <c r="G42" s="74">
        <f>SUM(G40-H40)</f>
        <v>5629.2000000000098</v>
      </c>
      <c r="H42" s="75"/>
      <c r="I42" s="74">
        <f>SUM(I40-J40)</f>
        <v>-14030</v>
      </c>
      <c r="J42" s="75"/>
      <c r="K42" s="450"/>
      <c r="L42" s="133"/>
      <c r="M42" s="286">
        <f>SUM(M40-N40)</f>
        <v>-35904.699999999779</v>
      </c>
      <c r="N42" s="133"/>
      <c r="O42" s="74"/>
      <c r="P42" s="243"/>
      <c r="Q42" s="243">
        <f>SUM(Q40-R40)</f>
        <v>11631.299999999988</v>
      </c>
      <c r="R42" s="133"/>
      <c r="S42" s="74">
        <f>SUM(S40-T40)</f>
        <v>24527.710000000137</v>
      </c>
      <c r="T42" s="75"/>
      <c r="U42" s="96">
        <f>SUM(U40-V40)</f>
        <v>-27413.999999999534</v>
      </c>
      <c r="V42" s="75"/>
      <c r="W42" s="74">
        <f>SUM(W40-X40)</f>
        <v>-12976.899999999992</v>
      </c>
      <c r="X42" s="75"/>
      <c r="Y42" s="111">
        <f>SUM(Y40-Z40)</f>
        <v>-40390.89999999979</v>
      </c>
      <c r="Z42" s="112"/>
      <c r="AC42" s="2"/>
      <c r="AD42" s="2"/>
    </row>
    <row r="43" spans="1:32" ht="20.100000000000001" customHeight="1" thickBot="1">
      <c r="A43" s="76" t="s">
        <v>19</v>
      </c>
      <c r="B43" s="77"/>
      <c r="C43" s="95">
        <f>SUM(100/D40*C40)</f>
        <v>102.50032916666666</v>
      </c>
      <c r="D43" s="78"/>
      <c r="E43" s="95">
        <f>SUM(100/F40*E40)</f>
        <v>83.15446666666665</v>
      </c>
      <c r="F43" s="78"/>
      <c r="G43" s="95">
        <f>SUM(100/H40*G40)</f>
        <v>156.29200000000014</v>
      </c>
      <c r="H43" s="78"/>
      <c r="I43" s="95">
        <f>SUM(100/J40*I40)</f>
        <v>53.233333333333334</v>
      </c>
      <c r="J43" s="78"/>
      <c r="K43" s="95"/>
      <c r="L43" s="252"/>
      <c r="M43" s="244">
        <f>SUM(100/N40*M40)</f>
        <v>82.312955665024731</v>
      </c>
      <c r="N43" s="252"/>
      <c r="O43" s="95"/>
      <c r="P43" s="244"/>
      <c r="Q43" s="244">
        <f>SUM(100/R40*Q40)</f>
        <v>109.69275</v>
      </c>
      <c r="R43" s="252"/>
      <c r="S43" s="95">
        <f>SUM(100/T40*S40)</f>
        <v>110.1774730290457</v>
      </c>
      <c r="T43" s="78"/>
      <c r="U43" s="97">
        <f>SUM(100/V40*U40)</f>
        <v>97.242052313883349</v>
      </c>
      <c r="V43" s="78"/>
      <c r="W43" s="95">
        <f>SUM(100/X40*W40)</f>
        <v>48.092400000000012</v>
      </c>
      <c r="X43" s="78"/>
      <c r="Y43" s="113">
        <f>SUM(100/Z40*Y40)</f>
        <v>96.036221786064786</v>
      </c>
      <c r="Z43" s="114"/>
      <c r="AC43" s="2"/>
      <c r="AD43" s="2"/>
    </row>
    <row r="45" spans="1:32">
      <c r="A45" s="386"/>
      <c r="B45" s="227"/>
      <c r="C45" s="227"/>
      <c r="D45" s="227"/>
      <c r="E45" s="505"/>
      <c r="F45" s="227"/>
      <c r="G45" s="354"/>
      <c r="H45" s="354"/>
      <c r="I45" s="354"/>
      <c r="J45" s="354"/>
      <c r="K45" s="227"/>
      <c r="L45" s="227"/>
      <c r="M45" s="227"/>
      <c r="N45" s="227"/>
      <c r="O45" s="505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386"/>
      <c r="AD45" s="386"/>
      <c r="AE45" s="227"/>
      <c r="AF45" s="227"/>
    </row>
    <row r="46" spans="1:32">
      <c r="A46" s="386"/>
      <c r="B46" s="227"/>
      <c r="C46" s="227"/>
      <c r="D46" s="227"/>
      <c r="E46" s="227"/>
      <c r="F46" s="227"/>
      <c r="G46" s="354"/>
      <c r="H46" s="354"/>
      <c r="I46" s="354"/>
      <c r="J46" s="354"/>
      <c r="K46" s="227"/>
      <c r="L46" s="227"/>
      <c r="M46" s="227"/>
      <c r="N46" s="227"/>
      <c r="O46" s="227"/>
      <c r="P46" s="227"/>
      <c r="Q46" s="227"/>
      <c r="T46" s="227"/>
      <c r="U46" s="227"/>
      <c r="V46" s="227"/>
      <c r="W46" s="227"/>
    </row>
    <row r="51" spans="19:19">
      <c r="S51" s="2">
        <v>1904.13</v>
      </c>
    </row>
    <row r="52" spans="19:19">
      <c r="S52" s="218"/>
    </row>
  </sheetData>
  <customSheetViews>
    <customSheetView guid="{D93DCAB6-BAC1-4891-99B7-09940B6A5EB9}" scale="80" showPageBreaks="1" fitToPage="1" printArea="1">
      <pane ySplit="4" topLeftCell="A23" activePane="bottomLeft" state="frozen"/>
      <selection pane="bottomLeft" activeCell="P37" sqref="P37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showPageBreaks="1" fitToPage="1" printArea="1">
      <pane ySplit="4" topLeftCell="A20" activePane="bottomLeft" state="frozen"/>
      <selection pane="bottomLeft" activeCell="P37" sqref="P37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howPageBreaks="1" fitToPage="1" printArea="1" topLeftCell="E1">
      <pane ySplit="4" topLeftCell="A26" activePane="bottomLeft" state="frozen"/>
      <selection pane="bottomLeft" activeCell="Q45" sqref="Q45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8" activePane="bottomLeft" state="frozen"/>
      <selection pane="bottomLeft" activeCell="P34" sqref="P34:P35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70" fitToPage="1" topLeftCell="B1">
      <pane ySplit="4" topLeftCell="A11" activePane="bottomLeft" state="frozen"/>
      <selection pane="bottomLeft" activeCell="AA37" sqref="AA37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80" showPageBreaks="1" fitToPage="1" printArea="1">
      <pane ySplit="4" topLeftCell="A23" activePane="bottomLeft" state="frozen"/>
      <selection pane="bottomLeft" activeCell="Q22" sqref="Q22"/>
      <pageMargins left="0.59055118110236227" right="0.59055118110236227" top="1.1811023622047245" bottom="0.59055118110236227" header="0.11811023622047245" footer="0.31496062992125984"/>
      <pageSetup paperSize="9" scale="41" orientation="landscape" horizontalDpi="4294967293" verticalDpi="4294967293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5" activePane="bottomLeft" state="frozen"/>
      <selection pane="bottomLeft" activeCell="N11" sqref="N11"/>
      <pageMargins left="0.59055118110236227" right="0.59055118110236227" top="1.1811023622047245" bottom="0.59055118110236227" header="0.11811023622047245" footer="0.31496062992125984"/>
      <pageSetup paperSize="9" scale="47" orientation="landscape" horizontalDpi="4294967293" verticalDpi="4294967293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90" showPageBreaks="1" fitToPage="1" printArea="1">
      <pane ySplit="4" topLeftCell="A5" activePane="bottomLeft" state="frozen"/>
      <selection pane="bottomLeft" activeCell="N11" sqref="N11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8" activePane="bottomLeft" state="frozen"/>
      <selection pane="bottomLeft" activeCell="W15" sqref="W15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70" showPageBreaks="1" fitToPage="1" printArea="1" topLeftCell="B1">
      <pane ySplit="4" topLeftCell="A11" activePane="bottomLeft" state="frozen"/>
      <selection pane="bottomLeft" activeCell="AA37" sqref="AA37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pane ySplit="5" topLeftCell="A20" activePane="bottomLeft" state="frozen"/>
      <selection pane="bottomLeft" activeCell="N51" sqref="N51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62" showPageBreaks="1" fitToPage="1" printArea="1" topLeftCell="B1">
      <pane ySplit="4" topLeftCell="A5" activePane="bottomLeft" state="frozen"/>
      <selection pane="bottomLeft" activeCell="I35" sqref="I35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7" orientation="landscape" horizontalDpi="4294967293" verticalDpi="4294967293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48"/>
  <sheetViews>
    <sheetView zoomScale="70" zoomScaleNormal="100" workbookViewId="0">
      <pane ySplit="4" topLeftCell="A14" activePane="bottomLeft" state="frozen"/>
      <selection pane="bottomLeft" activeCell="I19" sqref="I19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9" style="2" customWidth="1"/>
    <col min="4" max="4" width="14.140625" style="2" bestFit="1" customWidth="1"/>
    <col min="5" max="5" width="11.28515625" style="2" bestFit="1" customWidth="1"/>
    <col min="6" max="6" width="12.7109375" style="2" bestFit="1" customWidth="1"/>
    <col min="7" max="7" width="11.140625" style="6" bestFit="1" customWidth="1"/>
    <col min="8" max="8" width="12.42578125" style="6" bestFit="1" customWidth="1"/>
    <col min="9" max="9" width="13.5703125" style="6" customWidth="1"/>
    <col min="10" max="10" width="13.28515625" style="6" customWidth="1"/>
    <col min="11" max="11" width="16.140625" style="2" customWidth="1"/>
    <col min="12" max="12" width="14.42578125" style="2" customWidth="1"/>
    <col min="13" max="13" width="14.5703125" style="2" bestFit="1" customWidth="1"/>
    <col min="14" max="14" width="13.85546875" style="2" bestFit="1" customWidth="1"/>
    <col min="15" max="15" width="16" style="2" customWidth="1"/>
    <col min="16" max="16" width="12.7109375" style="2" bestFit="1" customWidth="1"/>
    <col min="17" max="17" width="16.140625" style="2" customWidth="1"/>
    <col min="18" max="18" width="13.42578125" style="2" bestFit="1" customWidth="1"/>
    <col min="19" max="19" width="16.42578125" style="2" customWidth="1"/>
    <col min="20" max="20" width="13.85546875" style="2" bestFit="1" customWidth="1"/>
    <col min="21" max="21" width="15.42578125" style="2" bestFit="1" customWidth="1"/>
    <col min="22" max="22" width="14.140625" style="2" bestFit="1" customWidth="1"/>
    <col min="23" max="23" width="8" style="2" bestFit="1" customWidth="1"/>
    <col min="24" max="24" width="9.7109375" style="2" customWidth="1"/>
    <col min="25" max="25" width="15.85546875" style="4" bestFit="1" customWidth="1"/>
    <col min="26" max="26" width="18.140625" style="4" customWidth="1"/>
    <col min="27" max="27" width="29.42578125" style="2" bestFit="1" customWidth="1"/>
    <col min="28" max="29" width="11.42578125" style="2"/>
    <col min="30" max="30" width="13.5703125" style="2" bestFit="1" customWidth="1"/>
    <col min="31" max="31" width="11.42578125" style="2"/>
    <col min="32" max="32" width="35.28515625" style="2" bestFit="1" customWidth="1"/>
    <col min="33" max="16384" width="11.42578125" style="2"/>
  </cols>
  <sheetData>
    <row r="1" spans="1:32" ht="34.15" customHeight="1">
      <c r="A1" s="104" t="s">
        <v>55</v>
      </c>
      <c r="G1" s="2"/>
      <c r="H1" s="540">
        <v>45931</v>
      </c>
      <c r="I1" s="540"/>
      <c r="J1" s="540"/>
      <c r="K1" s="540"/>
      <c r="L1" s="425"/>
      <c r="M1" s="425"/>
      <c r="P1" s="227"/>
      <c r="Y1" s="2"/>
      <c r="Z1" s="2"/>
      <c r="AC1" s="4"/>
      <c r="AD1" s="4"/>
    </row>
    <row r="2" spans="1:32" ht="21" thickBot="1">
      <c r="A2" s="105"/>
      <c r="P2" s="227"/>
      <c r="Y2" s="2"/>
      <c r="Z2" s="2"/>
      <c r="AC2" s="4"/>
      <c r="AD2" s="4"/>
    </row>
    <row r="3" spans="1:32" s="8" customFormat="1" ht="36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532" t="s">
        <v>30</v>
      </c>
      <c r="P3" s="545"/>
      <c r="Q3" s="545"/>
      <c r="R3" s="546"/>
      <c r="S3" s="532" t="s">
        <v>2</v>
      </c>
      <c r="T3" s="533"/>
      <c r="U3" s="547" t="s">
        <v>71</v>
      </c>
      <c r="V3" s="548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  <c r="AF3" s="350" t="s">
        <v>74</v>
      </c>
    </row>
    <row r="4" spans="1:32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240" t="s">
        <v>69</v>
      </c>
      <c r="M4" s="439" t="s">
        <v>70</v>
      </c>
      <c r="N4" s="251" t="s">
        <v>21</v>
      </c>
      <c r="O4" s="11" t="s">
        <v>68</v>
      </c>
      <c r="P4" s="234" t="s">
        <v>69</v>
      </c>
      <c r="Q4" s="240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477" t="s">
        <v>5</v>
      </c>
      <c r="AE4" s="478"/>
    </row>
    <row r="5" spans="1:32" ht="18.600000000000001" customHeight="1">
      <c r="A5" s="47">
        <v>1</v>
      </c>
      <c r="B5" s="15" t="s">
        <v>14</v>
      </c>
      <c r="C5" s="16">
        <v>7068.5</v>
      </c>
      <c r="D5" s="214">
        <v>9354.8387096774095</v>
      </c>
      <c r="E5" s="20">
        <v>252.7</v>
      </c>
      <c r="F5" s="215">
        <v>645.16129032258004</v>
      </c>
      <c r="G5" s="223">
        <v>109.5</v>
      </c>
      <c r="H5" s="215">
        <v>322.58064516129002</v>
      </c>
      <c r="I5" s="223">
        <v>0</v>
      </c>
      <c r="J5" s="215">
        <v>0</v>
      </c>
      <c r="K5" s="20">
        <v>0</v>
      </c>
      <c r="L5" s="223"/>
      <c r="M5" s="122">
        <f t="shared" ref="M5:M9" si="0">K5+L5</f>
        <v>0</v>
      </c>
      <c r="N5" s="215">
        <v>4516.1290322580599</v>
      </c>
      <c r="O5" s="20">
        <v>6</v>
      </c>
      <c r="P5" s="322">
        <v>2588.5</v>
      </c>
      <c r="Q5" s="19">
        <f t="shared" ref="Q5:Q9" si="1">SUM(O5:P5)</f>
        <v>2594.5</v>
      </c>
      <c r="R5" s="214">
        <v>3548.38709677419</v>
      </c>
      <c r="S5" s="20">
        <v>5817.44</v>
      </c>
      <c r="T5" s="214">
        <v>5896.77419354838</v>
      </c>
      <c r="U5" s="216">
        <f>SUM(C5+E5+G5+I5+K5+L5+O5+P5+S5)</f>
        <v>15842.64</v>
      </c>
      <c r="V5" s="217">
        <f t="shared" ref="V5:V9" si="2">SUM(D5+F5+H5+R5+J5+N5+T5)</f>
        <v>24283.870967741906</v>
      </c>
      <c r="W5" s="16">
        <v>0</v>
      </c>
      <c r="X5" s="17">
        <v>0</v>
      </c>
      <c r="Y5" s="109">
        <f t="shared" ref="Y5:Z5" si="3">SUM(U5+W5)</f>
        <v>15842.64</v>
      </c>
      <c r="Z5" s="110">
        <f t="shared" si="3"/>
        <v>24283.870967741906</v>
      </c>
      <c r="AA5" s="45" t="s">
        <v>157</v>
      </c>
      <c r="AB5" s="46">
        <v>13</v>
      </c>
      <c r="AC5" s="21" t="s">
        <v>7</v>
      </c>
      <c r="AD5" s="22"/>
      <c r="AF5" s="218">
        <f t="shared" ref="AF5:AF41" si="4">C5+E5+G5+I5+K5+O5+W5</f>
        <v>7436.7</v>
      </c>
    </row>
    <row r="6" spans="1:32" ht="18.600000000000001" customHeight="1">
      <c r="A6" s="47">
        <f>SUM(A5+1)</f>
        <v>2</v>
      </c>
      <c r="B6" s="15" t="s">
        <v>15</v>
      </c>
      <c r="C6" s="16">
        <v>8741.6</v>
      </c>
      <c r="D6" s="214">
        <v>9354.8387096774095</v>
      </c>
      <c r="E6" s="20">
        <v>371.3</v>
      </c>
      <c r="F6" s="215">
        <v>645.16129032258004</v>
      </c>
      <c r="G6" s="223">
        <v>297.60000000000002</v>
      </c>
      <c r="H6" s="215">
        <v>322.58064516129002</v>
      </c>
      <c r="I6" s="223">
        <v>0</v>
      </c>
      <c r="J6" s="215">
        <v>0</v>
      </c>
      <c r="K6" s="20">
        <v>2061</v>
      </c>
      <c r="L6" s="223"/>
      <c r="M6" s="122">
        <f t="shared" si="0"/>
        <v>2061</v>
      </c>
      <c r="N6" s="215">
        <v>4516.1290322580599</v>
      </c>
      <c r="O6" s="20">
        <v>1572.5</v>
      </c>
      <c r="P6" s="247">
        <v>335</v>
      </c>
      <c r="Q6" s="19">
        <f t="shared" si="1"/>
        <v>1907.5</v>
      </c>
      <c r="R6" s="214">
        <v>3548.38709677419</v>
      </c>
      <c r="S6" s="20">
        <v>4678.47</v>
      </c>
      <c r="T6" s="214">
        <v>5896.77419354838</v>
      </c>
      <c r="U6" s="216">
        <f>SUM(C6+E6+G6+I6+K6+Q6+S6+L6)</f>
        <v>18057.47</v>
      </c>
      <c r="V6" s="217">
        <f t="shared" si="2"/>
        <v>24283.870967741906</v>
      </c>
      <c r="W6" s="16">
        <v>0</v>
      </c>
      <c r="X6" s="17">
        <v>0</v>
      </c>
      <c r="Y6" s="109">
        <f t="shared" ref="Y6:Z9" si="5">SUM(U6+W6)</f>
        <v>18057.47</v>
      </c>
      <c r="Z6" s="110">
        <f t="shared" si="5"/>
        <v>24283.870967741906</v>
      </c>
      <c r="AA6" s="45" t="s">
        <v>158</v>
      </c>
      <c r="AB6" s="46">
        <v>12</v>
      </c>
      <c r="AC6" s="21" t="s">
        <v>7</v>
      </c>
      <c r="AD6" s="22"/>
      <c r="AF6" s="218">
        <f t="shared" si="4"/>
        <v>13044</v>
      </c>
    </row>
    <row r="7" spans="1:32" ht="18.600000000000001" customHeight="1">
      <c r="A7" s="47">
        <f t="shared" ref="A7:A9" si="6">SUM(A6+1)</f>
        <v>3</v>
      </c>
      <c r="B7" s="52" t="s">
        <v>6</v>
      </c>
      <c r="C7" s="16">
        <v>10687.1</v>
      </c>
      <c r="D7" s="214">
        <v>9354.8387096774095</v>
      </c>
      <c r="E7" s="20">
        <v>0</v>
      </c>
      <c r="F7" s="215">
        <v>645.16129032258004</v>
      </c>
      <c r="G7" s="223">
        <v>99.2</v>
      </c>
      <c r="H7" s="215">
        <v>322.58064516129002</v>
      </c>
      <c r="I7" s="223">
        <v>0</v>
      </c>
      <c r="J7" s="215">
        <v>0</v>
      </c>
      <c r="K7" s="20">
        <v>0</v>
      </c>
      <c r="L7" s="223"/>
      <c r="M7" s="122">
        <f t="shared" si="0"/>
        <v>0</v>
      </c>
      <c r="N7" s="215">
        <v>4516.1290322580599</v>
      </c>
      <c r="O7" s="20">
        <v>0</v>
      </c>
      <c r="P7" s="247">
        <v>0</v>
      </c>
      <c r="Q7" s="19">
        <f>SUM(O7:P7)</f>
        <v>0</v>
      </c>
      <c r="R7" s="214">
        <v>3548.38709677419</v>
      </c>
      <c r="S7" s="20">
        <v>7041.65</v>
      </c>
      <c r="T7" s="214">
        <v>5896.77419354838</v>
      </c>
      <c r="U7" s="216">
        <f>SUM(C7,E7,G7,I7,K7,S7,Q7)</f>
        <v>17827.95</v>
      </c>
      <c r="V7" s="217">
        <f t="shared" si="2"/>
        <v>24283.870967741906</v>
      </c>
      <c r="W7" s="16">
        <v>0</v>
      </c>
      <c r="X7" s="17">
        <v>0</v>
      </c>
      <c r="Y7" s="109">
        <f t="shared" si="5"/>
        <v>17827.95</v>
      </c>
      <c r="Z7" s="110">
        <f t="shared" si="5"/>
        <v>24283.870967741906</v>
      </c>
      <c r="AA7" s="45" t="s">
        <v>159</v>
      </c>
      <c r="AB7" s="46">
        <v>19</v>
      </c>
      <c r="AC7" s="21" t="s">
        <v>7</v>
      </c>
      <c r="AD7" s="22"/>
      <c r="AF7" s="218">
        <f t="shared" si="4"/>
        <v>10786.300000000001</v>
      </c>
    </row>
    <row r="8" spans="1:32" ht="18.600000000000001" customHeight="1">
      <c r="A8" s="23">
        <f t="shared" si="6"/>
        <v>4</v>
      </c>
      <c r="B8" s="24" t="s">
        <v>8</v>
      </c>
      <c r="C8" s="25">
        <v>15752.9</v>
      </c>
      <c r="D8" s="26">
        <v>9354.8387096774095</v>
      </c>
      <c r="E8" s="25">
        <v>1040.9000000000001</v>
      </c>
      <c r="F8" s="27">
        <v>645.16129032258004</v>
      </c>
      <c r="G8" s="28">
        <v>526.6</v>
      </c>
      <c r="H8" s="27">
        <v>322.58064516129002</v>
      </c>
      <c r="I8" s="28">
        <v>2852</v>
      </c>
      <c r="J8" s="27">
        <v>0</v>
      </c>
      <c r="K8" s="25">
        <v>20081.599999999999</v>
      </c>
      <c r="L8" s="28"/>
      <c r="M8" s="81">
        <f t="shared" si="0"/>
        <v>20081.599999999999</v>
      </c>
      <c r="N8" s="27">
        <v>4516.1290322580599</v>
      </c>
      <c r="O8" s="25">
        <v>0</v>
      </c>
      <c r="P8" s="28">
        <v>620</v>
      </c>
      <c r="Q8" s="81">
        <f t="shared" si="1"/>
        <v>620</v>
      </c>
      <c r="R8" s="26">
        <v>3548.38709677419</v>
      </c>
      <c r="S8" s="25">
        <v>8934.49</v>
      </c>
      <c r="T8" s="26">
        <v>5896.77419354838</v>
      </c>
      <c r="U8" s="182">
        <f t="shared" ref="U8:U9" si="7">SUM(C8+E8+G8+I8+K8+Q8+S8)</f>
        <v>49808.49</v>
      </c>
      <c r="V8" s="90">
        <f t="shared" si="2"/>
        <v>24283.870967741906</v>
      </c>
      <c r="W8" s="25">
        <v>0</v>
      </c>
      <c r="X8" s="26">
        <v>0</v>
      </c>
      <c r="Y8" s="92">
        <f t="shared" si="5"/>
        <v>49808.49</v>
      </c>
      <c r="Z8" s="94">
        <f t="shared" si="5"/>
        <v>24283.870967741906</v>
      </c>
      <c r="AA8" s="29" t="s">
        <v>160</v>
      </c>
      <c r="AB8" s="30">
        <v>18</v>
      </c>
      <c r="AC8" s="31" t="s">
        <v>7</v>
      </c>
      <c r="AD8" s="32"/>
      <c r="AF8" s="218">
        <f t="shared" si="4"/>
        <v>40254</v>
      </c>
    </row>
    <row r="9" spans="1:32" ht="18.600000000000001" customHeight="1">
      <c r="A9" s="23">
        <f t="shared" si="6"/>
        <v>5</v>
      </c>
      <c r="B9" s="24" t="s">
        <v>9</v>
      </c>
      <c r="C9" s="25">
        <v>12585.5</v>
      </c>
      <c r="D9" s="26">
        <v>9354.8387096774095</v>
      </c>
      <c r="E9" s="25">
        <v>0</v>
      </c>
      <c r="F9" s="27">
        <v>645.16129032258004</v>
      </c>
      <c r="G9" s="28">
        <v>13.3</v>
      </c>
      <c r="H9" s="27">
        <v>322.58064516129002</v>
      </c>
      <c r="I9" s="28">
        <v>0</v>
      </c>
      <c r="J9" s="27">
        <v>0</v>
      </c>
      <c r="K9" s="25">
        <v>674</v>
      </c>
      <c r="L9" s="28"/>
      <c r="M9" s="81">
        <f t="shared" si="0"/>
        <v>674</v>
      </c>
      <c r="N9" s="27">
        <v>4516.1290322580599</v>
      </c>
      <c r="O9" s="25">
        <v>800.8</v>
      </c>
      <c r="P9" s="28">
        <v>6534</v>
      </c>
      <c r="Q9" s="81">
        <f t="shared" si="1"/>
        <v>7334.8</v>
      </c>
      <c r="R9" s="26">
        <v>3548.38709677419</v>
      </c>
      <c r="S9" s="25">
        <v>7489.03</v>
      </c>
      <c r="T9" s="26">
        <v>5896.77419354838</v>
      </c>
      <c r="U9" s="182">
        <f t="shared" si="7"/>
        <v>28096.629999999997</v>
      </c>
      <c r="V9" s="90">
        <f t="shared" si="2"/>
        <v>24283.870967741906</v>
      </c>
      <c r="W9" s="25">
        <v>0</v>
      </c>
      <c r="X9" s="26">
        <v>0</v>
      </c>
      <c r="Y9" s="92">
        <f t="shared" si="5"/>
        <v>28096.629999999997</v>
      </c>
      <c r="Z9" s="94">
        <f t="shared" si="5"/>
        <v>24283.870967741906</v>
      </c>
      <c r="AA9" s="29" t="s">
        <v>161</v>
      </c>
      <c r="AB9" s="30">
        <v>14</v>
      </c>
      <c r="AC9" s="31" t="s">
        <v>7</v>
      </c>
      <c r="AD9" s="32"/>
      <c r="AF9" s="218">
        <f t="shared" si="4"/>
        <v>14073.599999999999</v>
      </c>
    </row>
    <row r="10" spans="1:32" s="43" customFormat="1" ht="18.600000000000001" customHeight="1">
      <c r="A10" s="33" t="s">
        <v>10</v>
      </c>
      <c r="B10" s="34">
        <f>SUM(39+1)</f>
        <v>40</v>
      </c>
      <c r="C10" s="35">
        <f t="shared" ref="C10:Z10" si="8">SUM(C5:C9)</f>
        <v>54835.6</v>
      </c>
      <c r="D10" s="82">
        <f t="shared" si="8"/>
        <v>46774.193548387047</v>
      </c>
      <c r="E10" s="35">
        <f t="shared" si="8"/>
        <v>1664.9</v>
      </c>
      <c r="F10" s="82">
        <f t="shared" si="8"/>
        <v>3225.8064516129002</v>
      </c>
      <c r="G10" s="35">
        <f t="shared" si="8"/>
        <v>1046.2</v>
      </c>
      <c r="H10" s="82">
        <f t="shared" si="8"/>
        <v>1612.9032258064501</v>
      </c>
      <c r="I10" s="35">
        <f t="shared" si="8"/>
        <v>2852</v>
      </c>
      <c r="J10" s="82">
        <f t="shared" si="8"/>
        <v>0</v>
      </c>
      <c r="K10" s="35">
        <f t="shared" si="8"/>
        <v>22816.6</v>
      </c>
      <c r="L10" s="38">
        <f t="shared" si="8"/>
        <v>0</v>
      </c>
      <c r="M10" s="82">
        <f t="shared" si="8"/>
        <v>22816.6</v>
      </c>
      <c r="N10" s="82">
        <f t="shared" si="8"/>
        <v>22580.6451612903</v>
      </c>
      <c r="O10" s="35">
        <f t="shared" si="8"/>
        <v>2379.3000000000002</v>
      </c>
      <c r="P10" s="38">
        <f t="shared" si="8"/>
        <v>10077.5</v>
      </c>
      <c r="Q10" s="37">
        <f t="shared" si="8"/>
        <v>12456.8</v>
      </c>
      <c r="R10" s="36">
        <f t="shared" si="8"/>
        <v>17741.935483870951</v>
      </c>
      <c r="S10" s="35">
        <f t="shared" si="8"/>
        <v>33961.079999999994</v>
      </c>
      <c r="T10" s="35">
        <f t="shared" si="8"/>
        <v>29483.870967741899</v>
      </c>
      <c r="U10" s="35">
        <f t="shared" si="8"/>
        <v>129633.18</v>
      </c>
      <c r="V10" s="36">
        <f t="shared" si="8"/>
        <v>121419.35483870954</v>
      </c>
      <c r="W10" s="35">
        <f t="shared" si="8"/>
        <v>0</v>
      </c>
      <c r="X10" s="36">
        <f t="shared" si="8"/>
        <v>0</v>
      </c>
      <c r="Y10" s="35">
        <f t="shared" si="8"/>
        <v>129633.18</v>
      </c>
      <c r="Z10" s="36">
        <f t="shared" si="8"/>
        <v>121419.35483870954</v>
      </c>
      <c r="AA10" s="39" t="s">
        <v>11</v>
      </c>
      <c r="AB10" s="40">
        <f>SUM(AB5:AB9)/7</f>
        <v>10.857142857142858</v>
      </c>
      <c r="AC10" s="41" t="s">
        <v>7</v>
      </c>
      <c r="AD10" s="42"/>
      <c r="AF10" s="218"/>
    </row>
    <row r="11" spans="1:32" ht="18.600000000000001" customHeight="1">
      <c r="A11" s="44">
        <f>SUM(A9+1)</f>
        <v>6</v>
      </c>
      <c r="B11" s="15" t="s">
        <v>12</v>
      </c>
      <c r="C11" s="49">
        <v>4742.2</v>
      </c>
      <c r="D11" s="214">
        <v>9354.8387096774095</v>
      </c>
      <c r="E11" s="230">
        <v>0</v>
      </c>
      <c r="F11" s="215">
        <v>645.16129032258004</v>
      </c>
      <c r="G11" s="223">
        <v>29.4</v>
      </c>
      <c r="H11" s="215">
        <v>322.58064516129002</v>
      </c>
      <c r="I11" s="223">
        <v>0</v>
      </c>
      <c r="J11" s="215">
        <v>0</v>
      </c>
      <c r="K11" s="20">
        <v>0</v>
      </c>
      <c r="L11" s="223"/>
      <c r="M11" s="122">
        <f t="shared" ref="M11:M17" si="9">K11+L11</f>
        <v>0</v>
      </c>
      <c r="N11" s="215">
        <v>4516.1290322580599</v>
      </c>
      <c r="O11" s="20">
        <v>358.3</v>
      </c>
      <c r="P11" s="122">
        <v>7374</v>
      </c>
      <c r="Q11" s="19">
        <f>SUM(O11:P11)</f>
        <v>7732.3</v>
      </c>
      <c r="R11" s="214">
        <v>3548.38709677419</v>
      </c>
      <c r="S11" s="20">
        <v>7575.47</v>
      </c>
      <c r="T11" s="214">
        <v>5896.77419354838</v>
      </c>
      <c r="U11" s="216">
        <f t="shared" ref="U11:U17" si="10">SUM(C11+E11+G11+I11+M11+Q11+S11)</f>
        <v>20079.37</v>
      </c>
      <c r="V11" s="217">
        <f t="shared" ref="V11:V17" si="11">SUM(D11+F11+H11+R11+J11+N11+T11)</f>
        <v>24283.870967741906</v>
      </c>
      <c r="W11" s="16">
        <v>0</v>
      </c>
      <c r="X11" s="17">
        <v>0</v>
      </c>
      <c r="Y11" s="109">
        <f t="shared" ref="Y11:Z17" si="12">SUM(U11+W11)</f>
        <v>20079.37</v>
      </c>
      <c r="Z11" s="110">
        <f t="shared" si="12"/>
        <v>24283.870967741906</v>
      </c>
      <c r="AA11" s="45" t="s">
        <v>57</v>
      </c>
      <c r="AB11" s="46">
        <v>14</v>
      </c>
      <c r="AC11" s="21" t="s">
        <v>7</v>
      </c>
      <c r="AD11" s="22"/>
      <c r="AF11" s="218">
        <f t="shared" si="4"/>
        <v>5129.8999999999996</v>
      </c>
    </row>
    <row r="12" spans="1:32" ht="18.600000000000001" customHeight="1">
      <c r="A12" s="47">
        <f t="shared" ref="A12:A17" si="13">SUM(A11+1)</f>
        <v>7</v>
      </c>
      <c r="B12" s="15" t="s">
        <v>13</v>
      </c>
      <c r="C12" s="16">
        <v>6453.3</v>
      </c>
      <c r="D12" s="214">
        <v>9354.8387096774095</v>
      </c>
      <c r="E12" s="20">
        <v>2336</v>
      </c>
      <c r="F12" s="215">
        <v>645.16129032258004</v>
      </c>
      <c r="G12" s="223">
        <v>754.3</v>
      </c>
      <c r="H12" s="215">
        <v>322.58064516129002</v>
      </c>
      <c r="I12" s="223">
        <v>0</v>
      </c>
      <c r="J12" s="215">
        <v>0</v>
      </c>
      <c r="K12" s="20">
        <v>0</v>
      </c>
      <c r="L12" s="223"/>
      <c r="M12" s="122">
        <f t="shared" si="9"/>
        <v>0</v>
      </c>
      <c r="N12" s="215">
        <v>4516.1290322580599</v>
      </c>
      <c r="O12" s="20">
        <v>927.5</v>
      </c>
      <c r="P12" s="122">
        <v>3592</v>
      </c>
      <c r="Q12" s="19">
        <f t="shared" ref="Q12:Q17" si="14">SUM(O12:P12)</f>
        <v>4519.5</v>
      </c>
      <c r="R12" s="214">
        <v>3548.38709677419</v>
      </c>
      <c r="S12" s="20">
        <v>9059.69</v>
      </c>
      <c r="T12" s="214">
        <v>5896.77419354838</v>
      </c>
      <c r="U12" s="216">
        <f t="shared" si="10"/>
        <v>23122.79</v>
      </c>
      <c r="V12" s="217">
        <f t="shared" si="11"/>
        <v>24283.870967741906</v>
      </c>
      <c r="W12" s="16">
        <v>0</v>
      </c>
      <c r="X12" s="17">
        <v>0</v>
      </c>
      <c r="Y12" s="109">
        <f t="shared" si="12"/>
        <v>23122.79</v>
      </c>
      <c r="Z12" s="110">
        <f t="shared" si="12"/>
        <v>24283.870967741906</v>
      </c>
      <c r="AA12" s="45" t="s">
        <v>58</v>
      </c>
      <c r="AB12" s="46">
        <v>16</v>
      </c>
      <c r="AC12" s="21" t="s">
        <v>7</v>
      </c>
      <c r="AD12" s="22"/>
      <c r="AF12" s="218">
        <f t="shared" si="4"/>
        <v>10471.099999999999</v>
      </c>
    </row>
    <row r="13" spans="1:32" ht="18.600000000000001" customHeight="1">
      <c r="A13" s="47">
        <f t="shared" si="13"/>
        <v>8</v>
      </c>
      <c r="B13" s="15" t="s">
        <v>14</v>
      </c>
      <c r="C13" s="16">
        <v>5794.35</v>
      </c>
      <c r="D13" s="214">
        <v>9354.8387096774095</v>
      </c>
      <c r="E13" s="20">
        <v>293.10000000000002</v>
      </c>
      <c r="F13" s="215">
        <v>645.16129032258004</v>
      </c>
      <c r="G13" s="223">
        <v>264.3</v>
      </c>
      <c r="H13" s="215">
        <v>322.58064516129002</v>
      </c>
      <c r="I13" s="223">
        <v>0</v>
      </c>
      <c r="J13" s="215">
        <v>0</v>
      </c>
      <c r="K13" s="20">
        <v>0</v>
      </c>
      <c r="L13" s="223"/>
      <c r="M13" s="122">
        <f t="shared" si="9"/>
        <v>0</v>
      </c>
      <c r="N13" s="215">
        <v>4516.1290322580599</v>
      </c>
      <c r="O13" s="20">
        <v>342.3</v>
      </c>
      <c r="P13" s="122">
        <v>7436</v>
      </c>
      <c r="Q13" s="19">
        <f t="shared" si="14"/>
        <v>7778.3</v>
      </c>
      <c r="R13" s="214">
        <v>3548.38709677419</v>
      </c>
      <c r="S13" s="20">
        <v>6253.95</v>
      </c>
      <c r="T13" s="214">
        <v>5896.77419354838</v>
      </c>
      <c r="U13" s="216">
        <f t="shared" si="10"/>
        <v>20384</v>
      </c>
      <c r="V13" s="217">
        <f t="shared" si="11"/>
        <v>24283.870967741906</v>
      </c>
      <c r="W13" s="16">
        <v>0</v>
      </c>
      <c r="X13" s="17">
        <v>0</v>
      </c>
      <c r="Y13" s="109">
        <f t="shared" si="12"/>
        <v>20384</v>
      </c>
      <c r="Z13" s="110">
        <f t="shared" si="12"/>
        <v>24283.870967741906</v>
      </c>
      <c r="AA13" s="45" t="s">
        <v>57</v>
      </c>
      <c r="AB13" s="46">
        <v>16</v>
      </c>
      <c r="AC13" s="21" t="s">
        <v>7</v>
      </c>
      <c r="AD13" s="22"/>
      <c r="AF13" s="218">
        <f t="shared" si="4"/>
        <v>6694.0500000000011</v>
      </c>
    </row>
    <row r="14" spans="1:32" ht="18.600000000000001" customHeight="1">
      <c r="A14" s="47">
        <f t="shared" si="13"/>
        <v>9</v>
      </c>
      <c r="B14" s="15" t="s">
        <v>15</v>
      </c>
      <c r="C14" s="16">
        <v>7270.3</v>
      </c>
      <c r="D14" s="214">
        <v>9354.8387096774095</v>
      </c>
      <c r="E14" s="20">
        <v>0</v>
      </c>
      <c r="F14" s="215">
        <v>645.16129032258004</v>
      </c>
      <c r="G14" s="223">
        <v>75</v>
      </c>
      <c r="H14" s="215">
        <v>322.58064516129002</v>
      </c>
      <c r="I14" s="223">
        <v>0</v>
      </c>
      <c r="J14" s="215">
        <v>0</v>
      </c>
      <c r="K14" s="20">
        <v>0</v>
      </c>
      <c r="L14" s="223"/>
      <c r="M14" s="122">
        <f t="shared" si="9"/>
        <v>0</v>
      </c>
      <c r="N14" s="215">
        <v>4516.1290322580599</v>
      </c>
      <c r="O14" s="20">
        <v>0</v>
      </c>
      <c r="P14" s="122">
        <v>0</v>
      </c>
      <c r="Q14" s="19">
        <f t="shared" si="14"/>
        <v>0</v>
      </c>
      <c r="R14" s="214">
        <v>3548.38709677419</v>
      </c>
      <c r="S14" s="20">
        <v>3828.46</v>
      </c>
      <c r="T14" s="214">
        <v>5896.77419354838</v>
      </c>
      <c r="U14" s="216">
        <f t="shared" si="10"/>
        <v>11173.76</v>
      </c>
      <c r="V14" s="217">
        <f t="shared" si="11"/>
        <v>24283.870967741906</v>
      </c>
      <c r="W14" s="16">
        <v>0</v>
      </c>
      <c r="X14" s="17">
        <v>0</v>
      </c>
      <c r="Y14" s="109">
        <f t="shared" si="12"/>
        <v>11173.76</v>
      </c>
      <c r="Z14" s="110">
        <f t="shared" si="12"/>
        <v>24283.870967741906</v>
      </c>
      <c r="AA14" s="45" t="s">
        <v>57</v>
      </c>
      <c r="AB14" s="46">
        <v>15</v>
      </c>
      <c r="AC14" s="21" t="s">
        <v>7</v>
      </c>
      <c r="AD14" s="22"/>
      <c r="AF14" s="218">
        <f t="shared" si="4"/>
        <v>7345.3</v>
      </c>
    </row>
    <row r="15" spans="1:32" ht="18.600000000000001" customHeight="1">
      <c r="A15" s="47">
        <f t="shared" si="13"/>
        <v>10</v>
      </c>
      <c r="B15" s="52" t="s">
        <v>6</v>
      </c>
      <c r="C15" s="16">
        <v>10413.1</v>
      </c>
      <c r="D15" s="214">
        <v>9354.8387096774095</v>
      </c>
      <c r="E15" s="20">
        <v>140.4</v>
      </c>
      <c r="F15" s="215">
        <v>645.16129032258004</v>
      </c>
      <c r="G15" s="223">
        <v>147.6</v>
      </c>
      <c r="H15" s="215">
        <v>322.58064516129002</v>
      </c>
      <c r="I15" s="223">
        <v>0</v>
      </c>
      <c r="J15" s="215">
        <v>0</v>
      </c>
      <c r="K15" s="20">
        <v>13780.8</v>
      </c>
      <c r="L15" s="223"/>
      <c r="M15" s="122">
        <f t="shared" si="9"/>
        <v>13780.8</v>
      </c>
      <c r="N15" s="215">
        <v>4516.1290322580599</v>
      </c>
      <c r="O15" s="20">
        <v>0</v>
      </c>
      <c r="P15" s="122">
        <v>0</v>
      </c>
      <c r="Q15" s="19">
        <f t="shared" si="14"/>
        <v>0</v>
      </c>
      <c r="R15" s="214">
        <v>3548.38709677419</v>
      </c>
      <c r="S15" s="20">
        <v>8665.4599999999991</v>
      </c>
      <c r="T15" s="214">
        <v>5896.77419354838</v>
      </c>
      <c r="U15" s="216">
        <f t="shared" si="10"/>
        <v>33147.360000000001</v>
      </c>
      <c r="V15" s="217">
        <f t="shared" si="11"/>
        <v>24283.870967741906</v>
      </c>
      <c r="W15" s="16">
        <v>0</v>
      </c>
      <c r="X15" s="17">
        <v>0</v>
      </c>
      <c r="Y15" s="109">
        <f t="shared" si="12"/>
        <v>33147.360000000001</v>
      </c>
      <c r="Z15" s="110">
        <f t="shared" si="12"/>
        <v>24283.870967741906</v>
      </c>
      <c r="AA15" s="45" t="s">
        <v>57</v>
      </c>
      <c r="AB15" s="46">
        <v>16</v>
      </c>
      <c r="AC15" s="21" t="s">
        <v>7</v>
      </c>
      <c r="AD15" s="22"/>
      <c r="AF15" s="218">
        <f t="shared" si="4"/>
        <v>24481.9</v>
      </c>
    </row>
    <row r="16" spans="1:32" ht="18.600000000000001" customHeight="1">
      <c r="A16" s="23">
        <f t="shared" si="13"/>
        <v>11</v>
      </c>
      <c r="B16" s="24" t="s">
        <v>8</v>
      </c>
      <c r="C16" s="25">
        <v>15014.6</v>
      </c>
      <c r="D16" s="26">
        <v>9354.8387096774095</v>
      </c>
      <c r="E16" s="25">
        <v>0</v>
      </c>
      <c r="F16" s="27">
        <v>645.16129032258004</v>
      </c>
      <c r="G16" s="28">
        <v>398.3</v>
      </c>
      <c r="H16" s="27">
        <v>322.58064516129002</v>
      </c>
      <c r="I16" s="28">
        <v>0</v>
      </c>
      <c r="J16" s="27">
        <v>0</v>
      </c>
      <c r="K16" s="25">
        <v>12719.1</v>
      </c>
      <c r="L16" s="28"/>
      <c r="M16" s="81">
        <f t="shared" si="9"/>
        <v>12719.1</v>
      </c>
      <c r="N16" s="27">
        <v>4516.1290322580599</v>
      </c>
      <c r="O16" s="25">
        <v>0</v>
      </c>
      <c r="P16" s="81">
        <v>0</v>
      </c>
      <c r="Q16" s="28">
        <f t="shared" si="14"/>
        <v>0</v>
      </c>
      <c r="R16" s="26">
        <v>3548.38709677419</v>
      </c>
      <c r="S16" s="25">
        <v>12441.22</v>
      </c>
      <c r="T16" s="26">
        <v>5896.77419354838</v>
      </c>
      <c r="U16" s="182">
        <f t="shared" si="10"/>
        <v>40573.22</v>
      </c>
      <c r="V16" s="90">
        <f t="shared" si="11"/>
        <v>24283.870967741906</v>
      </c>
      <c r="W16" s="25">
        <v>0</v>
      </c>
      <c r="X16" s="26">
        <v>0</v>
      </c>
      <c r="Y16" s="92">
        <f t="shared" si="12"/>
        <v>40573.22</v>
      </c>
      <c r="Z16" s="94">
        <f t="shared" si="12"/>
        <v>24283.870967741906</v>
      </c>
      <c r="AA16" s="530" t="s">
        <v>57</v>
      </c>
      <c r="AB16" s="30">
        <v>14</v>
      </c>
      <c r="AC16" s="31" t="s">
        <v>7</v>
      </c>
      <c r="AD16" s="32"/>
      <c r="AF16" s="218">
        <f t="shared" si="4"/>
        <v>28132</v>
      </c>
    </row>
    <row r="17" spans="1:32" ht="18.600000000000001" customHeight="1">
      <c r="A17" s="23">
        <f t="shared" si="13"/>
        <v>12</v>
      </c>
      <c r="B17" s="53" t="s">
        <v>9</v>
      </c>
      <c r="C17" s="25">
        <v>13141.4</v>
      </c>
      <c r="D17" s="26">
        <v>9354.8387096774095</v>
      </c>
      <c r="E17" s="25">
        <v>9.5</v>
      </c>
      <c r="F17" s="27">
        <v>645.16129032258004</v>
      </c>
      <c r="G17" s="28">
        <v>178.9</v>
      </c>
      <c r="H17" s="27">
        <v>322.58064516129002</v>
      </c>
      <c r="I17" s="28">
        <v>0</v>
      </c>
      <c r="J17" s="27">
        <v>0</v>
      </c>
      <c r="K17" s="25">
        <v>4015.3</v>
      </c>
      <c r="L17" s="28"/>
      <c r="M17" s="81">
        <f t="shared" si="9"/>
        <v>4015.3</v>
      </c>
      <c r="N17" s="27">
        <v>4516.1290322580599</v>
      </c>
      <c r="O17" s="25">
        <v>0</v>
      </c>
      <c r="P17" s="81">
        <v>0</v>
      </c>
      <c r="Q17" s="28">
        <f t="shared" si="14"/>
        <v>0</v>
      </c>
      <c r="R17" s="26">
        <v>3548.38709677419</v>
      </c>
      <c r="S17" s="25">
        <v>4173.08</v>
      </c>
      <c r="T17" s="26">
        <v>5896.77419354838</v>
      </c>
      <c r="U17" s="182">
        <f t="shared" si="10"/>
        <v>21518.18</v>
      </c>
      <c r="V17" s="90">
        <f t="shared" si="11"/>
        <v>24283.870967741906</v>
      </c>
      <c r="W17" s="25">
        <v>0</v>
      </c>
      <c r="X17" s="26">
        <v>0</v>
      </c>
      <c r="Y17" s="92">
        <f t="shared" si="12"/>
        <v>21518.18</v>
      </c>
      <c r="Z17" s="94">
        <f t="shared" si="12"/>
        <v>24283.870967741906</v>
      </c>
      <c r="AA17" s="29" t="s">
        <v>101</v>
      </c>
      <c r="AB17" s="30">
        <v>13</v>
      </c>
      <c r="AC17" s="31" t="s">
        <v>7</v>
      </c>
      <c r="AD17" s="32"/>
      <c r="AF17" s="218">
        <f t="shared" si="4"/>
        <v>17345.099999999999</v>
      </c>
    </row>
    <row r="18" spans="1:32" s="43" customFormat="1" ht="18.600000000000001" customHeight="1">
      <c r="A18" s="33" t="s">
        <v>10</v>
      </c>
      <c r="B18" s="34">
        <f>SUM(B10+1)</f>
        <v>41</v>
      </c>
      <c r="C18" s="35">
        <f>SUM(C11:C17)</f>
        <v>62829.25</v>
      </c>
      <c r="D18" s="36">
        <f>SUM(D11:D17)</f>
        <v>65483.870967741866</v>
      </c>
      <c r="E18" s="35">
        <f t="shared" ref="E18:N18" si="15">SUM(E11:E17)</f>
        <v>2779</v>
      </c>
      <c r="F18" s="36">
        <f t="shared" si="15"/>
        <v>4516.1290322580608</v>
      </c>
      <c r="G18" s="35">
        <f t="shared" si="15"/>
        <v>1847.8</v>
      </c>
      <c r="H18" s="36">
        <f t="shared" si="15"/>
        <v>2258.0645161290304</v>
      </c>
      <c r="I18" s="35">
        <f t="shared" si="15"/>
        <v>0</v>
      </c>
      <c r="J18" s="36">
        <f t="shared" si="15"/>
        <v>0</v>
      </c>
      <c r="K18" s="35">
        <f t="shared" si="15"/>
        <v>30515.200000000001</v>
      </c>
      <c r="L18" s="38">
        <f t="shared" si="15"/>
        <v>0</v>
      </c>
      <c r="M18" s="82">
        <f t="shared" si="15"/>
        <v>30515.200000000001</v>
      </c>
      <c r="N18" s="37">
        <f t="shared" si="15"/>
        <v>31612.903225806422</v>
      </c>
      <c r="O18" s="35">
        <f t="shared" ref="O18:T18" si="16">SUM(O11:O17)</f>
        <v>1628.1</v>
      </c>
      <c r="P18" s="38">
        <f>SUM(P11:P17)</f>
        <v>18402</v>
      </c>
      <c r="Q18" s="82">
        <f t="shared" si="16"/>
        <v>20030.099999999999</v>
      </c>
      <c r="R18" s="36">
        <f>SUM(R11:R17)</f>
        <v>24838.709677419331</v>
      </c>
      <c r="S18" s="35">
        <f>SUM(S11:S17)</f>
        <v>51997.33</v>
      </c>
      <c r="T18" s="36">
        <f t="shared" si="16"/>
        <v>41277.419354838661</v>
      </c>
      <c r="U18" s="35">
        <f t="shared" ref="U18:Z18" si="17">SUM(U11:U17)</f>
        <v>169998.68</v>
      </c>
      <c r="V18" s="36">
        <f t="shared" si="17"/>
        <v>169987.09677419334</v>
      </c>
      <c r="W18" s="35">
        <f t="shared" si="17"/>
        <v>0</v>
      </c>
      <c r="X18" s="36">
        <f t="shared" si="17"/>
        <v>0</v>
      </c>
      <c r="Y18" s="35">
        <f t="shared" si="17"/>
        <v>169998.68</v>
      </c>
      <c r="Z18" s="36">
        <f t="shared" si="17"/>
        <v>169987.09677419334</v>
      </c>
      <c r="AA18" s="39" t="s">
        <v>11</v>
      </c>
      <c r="AB18" s="40">
        <f>SUM(AB11:AB17)/7</f>
        <v>14.857142857142858</v>
      </c>
      <c r="AC18" s="41" t="s">
        <v>7</v>
      </c>
      <c r="AD18" s="42"/>
      <c r="AF18" s="218"/>
    </row>
    <row r="19" spans="1:32" ht="18.600000000000001" customHeight="1">
      <c r="A19" s="44">
        <f>SUM(A17+1)</f>
        <v>13</v>
      </c>
      <c r="B19" s="15" t="s">
        <v>12</v>
      </c>
      <c r="C19" s="16">
        <v>8249.2999999999993</v>
      </c>
      <c r="D19" s="214">
        <v>9354.8387096774095</v>
      </c>
      <c r="E19" s="20">
        <v>0</v>
      </c>
      <c r="F19" s="215">
        <v>645.16129032258004</v>
      </c>
      <c r="G19" s="223">
        <v>0</v>
      </c>
      <c r="H19" s="215">
        <v>322.58064516129002</v>
      </c>
      <c r="I19" s="223">
        <v>0</v>
      </c>
      <c r="J19" s="215">
        <v>0</v>
      </c>
      <c r="K19" s="20">
        <v>658</v>
      </c>
      <c r="L19" s="223"/>
      <c r="M19" s="122">
        <f t="shared" ref="M19:M25" si="18">K19+L19</f>
        <v>658</v>
      </c>
      <c r="N19" s="215">
        <v>4516.1290322580599</v>
      </c>
      <c r="O19" s="20">
        <v>820</v>
      </c>
      <c r="P19" s="247">
        <v>806</v>
      </c>
      <c r="Q19" s="19">
        <f>SUM(O19:P19)</f>
        <v>1626</v>
      </c>
      <c r="R19" s="214">
        <v>3548.38709677419</v>
      </c>
      <c r="S19" s="20">
        <v>4054.52</v>
      </c>
      <c r="T19" s="214">
        <v>5896.77419354838</v>
      </c>
      <c r="U19" s="216">
        <f t="shared" ref="U19:U25" si="19">SUM(C19+E19+G19+I19+M19+Q19+S19)</f>
        <v>14587.82</v>
      </c>
      <c r="V19" s="217">
        <f t="shared" ref="V19:V25" si="20">SUM(D19+F19+H19+R19+J19+N19+T19)</f>
        <v>24283.870967741906</v>
      </c>
      <c r="W19" s="16">
        <v>0</v>
      </c>
      <c r="X19" s="17">
        <v>0</v>
      </c>
      <c r="Y19" s="109">
        <f t="shared" ref="Y19:Z25" si="21">SUM(U19+W19)</f>
        <v>14587.82</v>
      </c>
      <c r="Z19" s="110">
        <f t="shared" si="21"/>
        <v>24283.870967741906</v>
      </c>
      <c r="AA19" s="50" t="s">
        <v>101</v>
      </c>
      <c r="AB19" s="51">
        <v>12</v>
      </c>
      <c r="AC19" s="21" t="s">
        <v>7</v>
      </c>
      <c r="AD19" s="22"/>
      <c r="AF19" s="218">
        <f t="shared" si="4"/>
        <v>9727.2999999999993</v>
      </c>
    </row>
    <row r="20" spans="1:32" ht="18.600000000000001" customHeight="1">
      <c r="A20" s="47">
        <f t="shared" ref="A20:A25" si="22">SUM(A19+1)</f>
        <v>14</v>
      </c>
      <c r="B20" s="15" t="s">
        <v>13</v>
      </c>
      <c r="C20" s="16">
        <v>10259.299999999999</v>
      </c>
      <c r="D20" s="214">
        <v>9354.8387096774095</v>
      </c>
      <c r="E20" s="20">
        <v>0</v>
      </c>
      <c r="F20" s="215">
        <v>645.16129032258004</v>
      </c>
      <c r="G20" s="223">
        <v>22.5</v>
      </c>
      <c r="H20" s="215">
        <v>322.58064516129002</v>
      </c>
      <c r="I20" s="223">
        <v>0</v>
      </c>
      <c r="J20" s="215">
        <v>0</v>
      </c>
      <c r="K20" s="20">
        <v>1342</v>
      </c>
      <c r="L20" s="223"/>
      <c r="M20" s="122">
        <f t="shared" si="18"/>
        <v>1342</v>
      </c>
      <c r="N20" s="215">
        <v>4516.1290322580599</v>
      </c>
      <c r="O20" s="20">
        <v>265</v>
      </c>
      <c r="P20" s="247">
        <v>758</v>
      </c>
      <c r="Q20" s="19">
        <f t="shared" ref="Q20:Q25" si="23">SUM(O20:P20)</f>
        <v>1023</v>
      </c>
      <c r="R20" s="214">
        <v>3548.38709677419</v>
      </c>
      <c r="S20" s="20">
        <v>7037.2</v>
      </c>
      <c r="T20" s="214">
        <v>5896.77419354838</v>
      </c>
      <c r="U20" s="216">
        <f t="shared" si="19"/>
        <v>19684</v>
      </c>
      <c r="V20" s="217">
        <f t="shared" si="20"/>
        <v>24283.870967741906</v>
      </c>
      <c r="W20" s="16">
        <v>0</v>
      </c>
      <c r="X20" s="17">
        <v>0</v>
      </c>
      <c r="Y20" s="109">
        <f t="shared" si="21"/>
        <v>19684</v>
      </c>
      <c r="Z20" s="110">
        <f t="shared" si="21"/>
        <v>24283.870967741906</v>
      </c>
      <c r="AA20" s="45" t="s">
        <v>101</v>
      </c>
      <c r="AB20" s="46">
        <v>12</v>
      </c>
      <c r="AC20" s="21" t="s">
        <v>7</v>
      </c>
      <c r="AD20" s="22"/>
      <c r="AF20" s="218">
        <f t="shared" si="4"/>
        <v>11888.8</v>
      </c>
    </row>
    <row r="21" spans="1:32" ht="18.600000000000001" customHeight="1">
      <c r="A21" s="47">
        <f t="shared" si="22"/>
        <v>15</v>
      </c>
      <c r="B21" s="15" t="s">
        <v>14</v>
      </c>
      <c r="C21" s="16">
        <v>6291.5</v>
      </c>
      <c r="D21" s="214">
        <v>9354.8387096774095</v>
      </c>
      <c r="E21" s="20">
        <v>0</v>
      </c>
      <c r="F21" s="215">
        <v>645.16129032258004</v>
      </c>
      <c r="G21" s="223">
        <v>0</v>
      </c>
      <c r="H21" s="215">
        <v>322.58064516129002</v>
      </c>
      <c r="I21" s="223">
        <v>0</v>
      </c>
      <c r="J21" s="215">
        <v>0</v>
      </c>
      <c r="K21" s="20">
        <v>1332.8</v>
      </c>
      <c r="L21" s="223"/>
      <c r="M21" s="122">
        <f t="shared" si="18"/>
        <v>1332.8</v>
      </c>
      <c r="N21" s="215">
        <v>4516.1290322580599</v>
      </c>
      <c r="O21" s="20">
        <v>853.2</v>
      </c>
      <c r="P21" s="247">
        <v>1174</v>
      </c>
      <c r="Q21" s="19">
        <f t="shared" si="23"/>
        <v>2027.2</v>
      </c>
      <c r="R21" s="214">
        <v>3548.38709677419</v>
      </c>
      <c r="S21" s="20">
        <v>5909.04</v>
      </c>
      <c r="T21" s="214">
        <v>5896.77419354838</v>
      </c>
      <c r="U21" s="216">
        <f t="shared" si="19"/>
        <v>15560.54</v>
      </c>
      <c r="V21" s="217">
        <f t="shared" si="20"/>
        <v>24283.870967741906</v>
      </c>
      <c r="W21" s="16">
        <v>0</v>
      </c>
      <c r="X21" s="17">
        <v>0</v>
      </c>
      <c r="Y21" s="109">
        <f t="shared" si="21"/>
        <v>15560.54</v>
      </c>
      <c r="Z21" s="110">
        <f t="shared" si="21"/>
        <v>24283.870967741906</v>
      </c>
      <c r="AA21" s="45" t="s">
        <v>162</v>
      </c>
      <c r="AB21" s="46">
        <v>11</v>
      </c>
      <c r="AC21" s="21" t="s">
        <v>7</v>
      </c>
      <c r="AD21" s="22"/>
      <c r="AF21" s="218">
        <f t="shared" si="4"/>
        <v>8477.5</v>
      </c>
    </row>
    <row r="22" spans="1:32" ht="18.600000000000001" customHeight="1">
      <c r="A22" s="47">
        <f t="shared" si="22"/>
        <v>16</v>
      </c>
      <c r="B22" s="15" t="s">
        <v>15</v>
      </c>
      <c r="C22" s="16">
        <v>6873.1</v>
      </c>
      <c r="D22" s="214">
        <v>9354.8387096774095</v>
      </c>
      <c r="E22" s="20">
        <v>6</v>
      </c>
      <c r="F22" s="215">
        <v>645.16129032258004</v>
      </c>
      <c r="G22" s="223">
        <v>48</v>
      </c>
      <c r="H22" s="215">
        <v>322.58064516129002</v>
      </c>
      <c r="I22" s="223">
        <v>0</v>
      </c>
      <c r="J22" s="215">
        <v>0</v>
      </c>
      <c r="K22" s="20">
        <v>1316</v>
      </c>
      <c r="L22" s="223"/>
      <c r="M22" s="122">
        <f t="shared" si="18"/>
        <v>1316</v>
      </c>
      <c r="N22" s="215">
        <v>4516.1290322580599</v>
      </c>
      <c r="O22" s="20">
        <v>1391.5</v>
      </c>
      <c r="P22" s="122">
        <v>5318.5</v>
      </c>
      <c r="Q22" s="19">
        <f t="shared" si="23"/>
        <v>6710</v>
      </c>
      <c r="R22" s="214">
        <v>3548.38709677419</v>
      </c>
      <c r="S22" s="20">
        <v>6312.44</v>
      </c>
      <c r="T22" s="214">
        <v>5896.77419354838</v>
      </c>
      <c r="U22" s="216">
        <f t="shared" si="19"/>
        <v>21265.54</v>
      </c>
      <c r="V22" s="217">
        <f t="shared" si="20"/>
        <v>24283.870967741906</v>
      </c>
      <c r="W22" s="16">
        <v>0</v>
      </c>
      <c r="X22" s="17">
        <v>0</v>
      </c>
      <c r="Y22" s="109">
        <f t="shared" si="21"/>
        <v>21265.54</v>
      </c>
      <c r="Z22" s="110">
        <f t="shared" si="21"/>
        <v>24283.870967741906</v>
      </c>
      <c r="AA22" s="45" t="s">
        <v>162</v>
      </c>
      <c r="AB22" s="46">
        <v>12</v>
      </c>
      <c r="AC22" s="21" t="s">
        <v>7</v>
      </c>
      <c r="AD22" s="22"/>
      <c r="AF22" s="218">
        <f t="shared" si="4"/>
        <v>9634.6</v>
      </c>
    </row>
    <row r="23" spans="1:32" ht="18.600000000000001" customHeight="1">
      <c r="A23" s="47">
        <f t="shared" si="22"/>
        <v>17</v>
      </c>
      <c r="B23" s="15" t="s">
        <v>6</v>
      </c>
      <c r="C23" s="16">
        <v>11741</v>
      </c>
      <c r="D23" s="214">
        <v>9354.8387096774095</v>
      </c>
      <c r="E23" s="20">
        <v>0</v>
      </c>
      <c r="F23" s="215">
        <v>645.16129032258004</v>
      </c>
      <c r="G23" s="223">
        <v>147.30000000000001</v>
      </c>
      <c r="H23" s="215">
        <v>322.58064516129002</v>
      </c>
      <c r="I23" s="223">
        <v>0</v>
      </c>
      <c r="J23" s="215">
        <v>0</v>
      </c>
      <c r="K23" s="20">
        <v>4348.2</v>
      </c>
      <c r="L23" s="223"/>
      <c r="M23" s="122">
        <f t="shared" si="18"/>
        <v>4348.2</v>
      </c>
      <c r="N23" s="215">
        <v>4516.1290322580599</v>
      </c>
      <c r="O23" s="20">
        <v>97.4</v>
      </c>
      <c r="P23" s="122">
        <v>2084</v>
      </c>
      <c r="Q23" s="19">
        <f t="shared" si="23"/>
        <v>2181.4</v>
      </c>
      <c r="R23" s="214">
        <v>3548.38709677419</v>
      </c>
      <c r="S23" s="20">
        <v>2952.36</v>
      </c>
      <c r="T23" s="214">
        <v>5896.77419354838</v>
      </c>
      <c r="U23" s="216">
        <f t="shared" si="19"/>
        <v>21370.260000000002</v>
      </c>
      <c r="V23" s="217">
        <f t="shared" si="20"/>
        <v>24283.870967741906</v>
      </c>
      <c r="W23" s="16">
        <v>0</v>
      </c>
      <c r="X23" s="17">
        <v>0</v>
      </c>
      <c r="Y23" s="109">
        <f t="shared" si="21"/>
        <v>21370.260000000002</v>
      </c>
      <c r="Z23" s="110">
        <f t="shared" si="21"/>
        <v>24283.870967741906</v>
      </c>
      <c r="AA23" s="45" t="s">
        <v>162</v>
      </c>
      <c r="AB23" s="46">
        <v>13</v>
      </c>
      <c r="AC23" s="21" t="s">
        <v>7</v>
      </c>
      <c r="AD23" s="22"/>
      <c r="AF23" s="218">
        <f t="shared" si="4"/>
        <v>16333.9</v>
      </c>
    </row>
    <row r="24" spans="1:32" ht="18.600000000000001" customHeight="1">
      <c r="A24" s="23">
        <f t="shared" si="22"/>
        <v>18</v>
      </c>
      <c r="B24" s="24" t="s">
        <v>8</v>
      </c>
      <c r="C24" s="25">
        <v>18994.099999999999</v>
      </c>
      <c r="D24" s="26">
        <v>9354.8387096774095</v>
      </c>
      <c r="E24" s="25">
        <v>372.4</v>
      </c>
      <c r="F24" s="27">
        <v>645.16129032258004</v>
      </c>
      <c r="G24" s="28">
        <v>572.5</v>
      </c>
      <c r="H24" s="27">
        <v>322.58064516129002</v>
      </c>
      <c r="I24" s="28">
        <v>0</v>
      </c>
      <c r="J24" s="27">
        <v>0</v>
      </c>
      <c r="K24" s="25">
        <v>11797.9</v>
      </c>
      <c r="L24" s="28"/>
      <c r="M24" s="81">
        <f t="shared" si="18"/>
        <v>11797.9</v>
      </c>
      <c r="N24" s="27">
        <v>4516.1290322580599</v>
      </c>
      <c r="O24" s="25">
        <v>0</v>
      </c>
      <c r="P24" s="28">
        <v>0</v>
      </c>
      <c r="Q24" s="28">
        <f t="shared" si="23"/>
        <v>0</v>
      </c>
      <c r="R24" s="26">
        <v>3548.38709677419</v>
      </c>
      <c r="S24" s="25">
        <v>6174.35</v>
      </c>
      <c r="T24" s="26">
        <v>5896.77419354838</v>
      </c>
      <c r="U24" s="182">
        <f t="shared" si="19"/>
        <v>37911.25</v>
      </c>
      <c r="V24" s="90">
        <f t="shared" si="20"/>
        <v>24283.870967741906</v>
      </c>
      <c r="W24" s="25">
        <v>0</v>
      </c>
      <c r="X24" s="26">
        <v>0</v>
      </c>
      <c r="Y24" s="92">
        <f t="shared" si="21"/>
        <v>37911.25</v>
      </c>
      <c r="Z24" s="94">
        <f t="shared" si="21"/>
        <v>24283.870967741906</v>
      </c>
      <c r="AA24" s="29" t="s">
        <v>163</v>
      </c>
      <c r="AB24" s="30">
        <v>13</v>
      </c>
      <c r="AC24" s="31" t="s">
        <v>7</v>
      </c>
      <c r="AD24" s="32"/>
      <c r="AF24" s="218">
        <f t="shared" si="4"/>
        <v>31736.9</v>
      </c>
    </row>
    <row r="25" spans="1:32" ht="18.600000000000001" customHeight="1">
      <c r="A25" s="23">
        <f t="shared" si="22"/>
        <v>19</v>
      </c>
      <c r="B25" s="24" t="s">
        <v>9</v>
      </c>
      <c r="C25" s="25">
        <v>14254.8</v>
      </c>
      <c r="D25" s="26">
        <v>9354.8387096774095</v>
      </c>
      <c r="E25" s="25">
        <v>960.3</v>
      </c>
      <c r="F25" s="27">
        <v>645.16129032258004</v>
      </c>
      <c r="G25" s="28">
        <v>413.7</v>
      </c>
      <c r="H25" s="27">
        <v>322.58064516129002</v>
      </c>
      <c r="I25" s="28">
        <v>0</v>
      </c>
      <c r="J25" s="27">
        <v>0</v>
      </c>
      <c r="K25" s="25">
        <v>6393.2</v>
      </c>
      <c r="L25" s="28"/>
      <c r="M25" s="81">
        <f t="shared" si="18"/>
        <v>6393.2</v>
      </c>
      <c r="N25" s="27">
        <v>4516.1290322580599</v>
      </c>
      <c r="O25" s="25">
        <v>0</v>
      </c>
      <c r="P25" s="28">
        <v>0</v>
      </c>
      <c r="Q25" s="28">
        <f t="shared" si="23"/>
        <v>0</v>
      </c>
      <c r="R25" s="26">
        <v>3548.38709677419</v>
      </c>
      <c r="S25" s="25">
        <v>2505.3200000000002</v>
      </c>
      <c r="T25" s="26">
        <v>5896.77419354838</v>
      </c>
      <c r="U25" s="182">
        <f t="shared" si="19"/>
        <v>24527.32</v>
      </c>
      <c r="V25" s="90">
        <f t="shared" si="20"/>
        <v>24283.870967741906</v>
      </c>
      <c r="W25" s="25">
        <v>0</v>
      </c>
      <c r="X25" s="26">
        <v>0</v>
      </c>
      <c r="Y25" s="92">
        <f t="shared" si="21"/>
        <v>24527.32</v>
      </c>
      <c r="Z25" s="94">
        <f t="shared" si="21"/>
        <v>24283.870967741906</v>
      </c>
      <c r="AA25" s="45" t="s">
        <v>162</v>
      </c>
      <c r="AB25" s="30">
        <v>13</v>
      </c>
      <c r="AC25" s="31" t="s">
        <v>7</v>
      </c>
      <c r="AD25" s="32"/>
      <c r="AF25" s="218">
        <f t="shared" si="4"/>
        <v>22022</v>
      </c>
    </row>
    <row r="26" spans="1:32" ht="18.600000000000001" customHeight="1">
      <c r="A26" s="33" t="s">
        <v>10</v>
      </c>
      <c r="B26" s="34">
        <f>SUM(B18+1)</f>
        <v>42</v>
      </c>
      <c r="C26" s="35">
        <f>SUM(C19:C25)</f>
        <v>76663.099999999991</v>
      </c>
      <c r="D26" s="82">
        <f>SUM(D19:D25)</f>
        <v>65483.870967741866</v>
      </c>
      <c r="E26" s="35">
        <f t="shared" ref="E26:N26" si="24">SUM(E19:E25)</f>
        <v>1338.6999999999998</v>
      </c>
      <c r="F26" s="82">
        <f t="shared" si="24"/>
        <v>4516.1290322580608</v>
      </c>
      <c r="G26" s="35">
        <f t="shared" si="24"/>
        <v>1204</v>
      </c>
      <c r="H26" s="82">
        <f t="shared" si="24"/>
        <v>2258.0645161290304</v>
      </c>
      <c r="I26" s="35">
        <f t="shared" si="24"/>
        <v>0</v>
      </c>
      <c r="J26" s="82">
        <f t="shared" si="24"/>
        <v>0</v>
      </c>
      <c r="K26" s="35">
        <f t="shared" si="24"/>
        <v>27188.100000000002</v>
      </c>
      <c r="L26" s="38">
        <f>SUM(L19:L25)</f>
        <v>0</v>
      </c>
      <c r="M26" s="82">
        <f>SUM(M19:M25)</f>
        <v>27188.100000000002</v>
      </c>
      <c r="N26" s="82">
        <f t="shared" si="24"/>
        <v>31612.903225806422</v>
      </c>
      <c r="O26" s="35">
        <f>SUM(O19:O25)</f>
        <v>3427.1</v>
      </c>
      <c r="P26" s="38">
        <f>SUM(P19:P25)</f>
        <v>10140.5</v>
      </c>
      <c r="Q26" s="82">
        <f>SUM(Q19:Q25)</f>
        <v>13567.6</v>
      </c>
      <c r="R26" s="36">
        <f>SUM(R19:R25)</f>
        <v>24838.709677419331</v>
      </c>
      <c r="S26" s="82">
        <f>SUM(S19:S25)</f>
        <v>34945.229999999996</v>
      </c>
      <c r="T26" s="36">
        <f t="shared" ref="T26" si="25">SUM(T19:T25)</f>
        <v>41277.419354838661</v>
      </c>
      <c r="U26" s="35">
        <f t="shared" ref="U26:Z26" si="26">SUM(U19:U25)</f>
        <v>154906.73000000001</v>
      </c>
      <c r="V26" s="36">
        <f t="shared" si="26"/>
        <v>169987.09677419334</v>
      </c>
      <c r="W26" s="35">
        <f t="shared" si="26"/>
        <v>0</v>
      </c>
      <c r="X26" s="36">
        <f t="shared" si="26"/>
        <v>0</v>
      </c>
      <c r="Y26" s="35">
        <f t="shared" si="26"/>
        <v>154906.73000000001</v>
      </c>
      <c r="Z26" s="36">
        <f t="shared" si="26"/>
        <v>169987.09677419334</v>
      </c>
      <c r="AA26" s="39" t="s">
        <v>11</v>
      </c>
      <c r="AB26" s="40">
        <f>SUM(AB19:AB25)/7</f>
        <v>12.285714285714286</v>
      </c>
      <c r="AC26" s="41" t="s">
        <v>7</v>
      </c>
      <c r="AD26" s="42"/>
      <c r="AF26" s="218"/>
    </row>
    <row r="27" spans="1:32" ht="18.600000000000001" customHeight="1">
      <c r="A27" s="44">
        <f>SUM(A25+1)</f>
        <v>20</v>
      </c>
      <c r="B27" s="15" t="s">
        <v>12</v>
      </c>
      <c r="C27" s="16">
        <v>6899.3</v>
      </c>
      <c r="D27" s="214">
        <v>9354.8387096774095</v>
      </c>
      <c r="E27" s="20">
        <v>5.8</v>
      </c>
      <c r="F27" s="215">
        <v>645.16129032258004</v>
      </c>
      <c r="G27" s="223">
        <v>84</v>
      </c>
      <c r="H27" s="215">
        <v>322.58064516129002</v>
      </c>
      <c r="I27" s="223">
        <v>0</v>
      </c>
      <c r="J27" s="215">
        <v>0</v>
      </c>
      <c r="K27" s="20">
        <v>0</v>
      </c>
      <c r="L27" s="223"/>
      <c r="M27" s="122">
        <f t="shared" ref="M27:M33" si="27">K27+L27</f>
        <v>0</v>
      </c>
      <c r="N27" s="215">
        <v>4516.1290322580599</v>
      </c>
      <c r="O27" s="20">
        <v>1232.5999999999999</v>
      </c>
      <c r="P27" s="122">
        <v>2994</v>
      </c>
      <c r="Q27" s="19">
        <f>SUM(O27:P27)</f>
        <v>4226.6000000000004</v>
      </c>
      <c r="R27" s="214">
        <v>3548.38709677419</v>
      </c>
      <c r="S27" s="20">
        <v>4104.6099999999997</v>
      </c>
      <c r="T27" s="214">
        <v>5896.77419354838</v>
      </c>
      <c r="U27" s="216">
        <f t="shared" ref="U27:U39" si="28">SUM(C27+E27+G27+I27+M27+Q27+S27)</f>
        <v>15320.310000000001</v>
      </c>
      <c r="V27" s="217">
        <f t="shared" ref="V27:V33" si="29">SUM(D27+F27+H27+R27+J27+N27+T27)</f>
        <v>24283.870967741906</v>
      </c>
      <c r="W27" s="16">
        <v>0</v>
      </c>
      <c r="X27" s="17">
        <v>0</v>
      </c>
      <c r="Y27" s="109">
        <f t="shared" ref="Y27:Z33" si="30">SUM(U27+W27)</f>
        <v>15320.310000000001</v>
      </c>
      <c r="Z27" s="110">
        <f t="shared" si="30"/>
        <v>24283.870967741906</v>
      </c>
      <c r="AA27" s="50" t="s">
        <v>148</v>
      </c>
      <c r="AB27" s="51">
        <v>13</v>
      </c>
      <c r="AC27" s="21" t="s">
        <v>7</v>
      </c>
      <c r="AD27" s="22"/>
      <c r="AF27" s="218">
        <f t="shared" si="4"/>
        <v>8221.7000000000007</v>
      </c>
    </row>
    <row r="28" spans="1:32" ht="18.600000000000001" customHeight="1">
      <c r="A28" s="47">
        <f t="shared" ref="A28:A33" si="31">SUM(A27+1)</f>
        <v>21</v>
      </c>
      <c r="B28" s="15" t="s">
        <v>13</v>
      </c>
      <c r="C28" s="16">
        <v>6279.2</v>
      </c>
      <c r="D28" s="214">
        <v>9354.8387096774095</v>
      </c>
      <c r="E28" s="20">
        <v>0</v>
      </c>
      <c r="F28" s="215">
        <v>645.16129032258004</v>
      </c>
      <c r="G28" s="223">
        <v>198.3</v>
      </c>
      <c r="H28" s="215">
        <v>322.58064516129002</v>
      </c>
      <c r="I28" s="223">
        <v>0</v>
      </c>
      <c r="J28" s="215">
        <v>0</v>
      </c>
      <c r="K28" s="20">
        <v>3678.4</v>
      </c>
      <c r="L28" s="223"/>
      <c r="M28" s="122">
        <f t="shared" si="27"/>
        <v>3678.4</v>
      </c>
      <c r="N28" s="215">
        <v>4516.1290322580599</v>
      </c>
      <c r="O28" s="20">
        <v>201.6</v>
      </c>
      <c r="P28" s="122">
        <v>6889</v>
      </c>
      <c r="Q28" s="19">
        <f t="shared" ref="Q28:Q33" si="32">SUM(O28:P28)</f>
        <v>7090.6</v>
      </c>
      <c r="R28" s="214">
        <v>3548.38709677419</v>
      </c>
      <c r="S28" s="20">
        <v>4270.68</v>
      </c>
      <c r="T28" s="214">
        <v>5896.77419354838</v>
      </c>
      <c r="U28" s="216">
        <f t="shared" si="28"/>
        <v>21517.18</v>
      </c>
      <c r="V28" s="217">
        <f t="shared" si="29"/>
        <v>24283.870967741906</v>
      </c>
      <c r="W28" s="16">
        <v>0</v>
      </c>
      <c r="X28" s="17">
        <v>0</v>
      </c>
      <c r="Y28" s="109">
        <f t="shared" si="30"/>
        <v>21517.18</v>
      </c>
      <c r="Z28" s="110">
        <f t="shared" si="30"/>
        <v>24283.870967741906</v>
      </c>
      <c r="AA28" s="45" t="s">
        <v>164</v>
      </c>
      <c r="AB28" s="46">
        <v>15</v>
      </c>
      <c r="AC28" s="21" t="s">
        <v>7</v>
      </c>
      <c r="AD28" s="22"/>
      <c r="AF28" s="218">
        <f t="shared" si="4"/>
        <v>10357.5</v>
      </c>
    </row>
    <row r="29" spans="1:32" ht="18.600000000000001" customHeight="1">
      <c r="A29" s="47">
        <f t="shared" si="31"/>
        <v>22</v>
      </c>
      <c r="B29" s="15" t="s">
        <v>14</v>
      </c>
      <c r="C29" s="16">
        <v>8600.2999999999993</v>
      </c>
      <c r="D29" s="214">
        <v>9354.8387096774095</v>
      </c>
      <c r="E29" s="20">
        <v>59.3</v>
      </c>
      <c r="F29" s="215">
        <v>645.16129032258004</v>
      </c>
      <c r="G29" s="223">
        <v>76.900000000000006</v>
      </c>
      <c r="H29" s="215">
        <v>322.58064516129002</v>
      </c>
      <c r="I29" s="223">
        <v>0</v>
      </c>
      <c r="J29" s="215">
        <v>0</v>
      </c>
      <c r="K29" s="20">
        <v>1369.8</v>
      </c>
      <c r="L29" s="223"/>
      <c r="M29" s="122">
        <f t="shared" si="27"/>
        <v>1369.8</v>
      </c>
      <c r="N29" s="215">
        <v>4516.1290322580599</v>
      </c>
      <c r="O29" s="20">
        <v>399.6</v>
      </c>
      <c r="P29" s="122">
        <v>2421.5</v>
      </c>
      <c r="Q29" s="19">
        <f t="shared" si="32"/>
        <v>2821.1</v>
      </c>
      <c r="R29" s="214">
        <v>3548.38709677419</v>
      </c>
      <c r="S29" s="20">
        <v>6544.26</v>
      </c>
      <c r="T29" s="214">
        <v>5896.77419354838</v>
      </c>
      <c r="U29" s="216">
        <f t="shared" si="28"/>
        <v>19471.659999999996</v>
      </c>
      <c r="V29" s="217">
        <f>SUM(D29+F29+H29+R29+J29+N29+T29)</f>
        <v>24283.870967741906</v>
      </c>
      <c r="W29" s="16">
        <v>0</v>
      </c>
      <c r="X29" s="17">
        <v>0</v>
      </c>
      <c r="Y29" s="109">
        <f t="shared" si="30"/>
        <v>19471.659999999996</v>
      </c>
      <c r="Z29" s="110">
        <f t="shared" si="30"/>
        <v>24283.870967741906</v>
      </c>
      <c r="AA29" s="45" t="s">
        <v>164</v>
      </c>
      <c r="AB29" s="46">
        <v>15</v>
      </c>
      <c r="AC29" s="21" t="s">
        <v>7</v>
      </c>
      <c r="AD29" s="22"/>
      <c r="AF29" s="218">
        <f t="shared" si="4"/>
        <v>10505.899999999998</v>
      </c>
    </row>
    <row r="30" spans="1:32" ht="18.600000000000001" customHeight="1">
      <c r="A30" s="47">
        <f t="shared" si="31"/>
        <v>23</v>
      </c>
      <c r="B30" s="15" t="s">
        <v>15</v>
      </c>
      <c r="C30" s="16">
        <v>4245.8999999999996</v>
      </c>
      <c r="D30" s="214">
        <v>9354.8387096774095</v>
      </c>
      <c r="E30" s="20">
        <v>0</v>
      </c>
      <c r="F30" s="215">
        <v>645.16129032258004</v>
      </c>
      <c r="G30" s="223">
        <v>0</v>
      </c>
      <c r="H30" s="215">
        <v>322.58064516129002</v>
      </c>
      <c r="I30" s="223">
        <v>0</v>
      </c>
      <c r="J30" s="215">
        <v>0</v>
      </c>
      <c r="K30" s="20">
        <v>6800</v>
      </c>
      <c r="L30" s="223"/>
      <c r="M30" s="122">
        <f t="shared" si="27"/>
        <v>6800</v>
      </c>
      <c r="N30" s="215">
        <v>4516.1290322580599</v>
      </c>
      <c r="O30" s="20">
        <v>1524.9</v>
      </c>
      <c r="P30" s="122">
        <v>10661.25</v>
      </c>
      <c r="Q30" s="19">
        <f t="shared" si="32"/>
        <v>12186.15</v>
      </c>
      <c r="R30" s="214">
        <v>3548.38709677419</v>
      </c>
      <c r="S30" s="20">
        <v>12269.5</v>
      </c>
      <c r="T30" s="214">
        <v>5896.77419354838</v>
      </c>
      <c r="U30" s="216">
        <f t="shared" si="28"/>
        <v>35501.550000000003</v>
      </c>
      <c r="V30" s="217">
        <f t="shared" si="29"/>
        <v>24283.870967741906</v>
      </c>
      <c r="W30" s="16">
        <v>0</v>
      </c>
      <c r="X30" s="17">
        <v>0</v>
      </c>
      <c r="Y30" s="109">
        <f t="shared" si="30"/>
        <v>35501.550000000003</v>
      </c>
      <c r="Z30" s="110">
        <f t="shared" si="30"/>
        <v>24283.870967741906</v>
      </c>
      <c r="AA30" s="45" t="s">
        <v>164</v>
      </c>
      <c r="AB30" s="46">
        <v>14</v>
      </c>
      <c r="AC30" s="21" t="s">
        <v>7</v>
      </c>
      <c r="AD30" s="22"/>
      <c r="AF30" s="218">
        <f t="shared" si="4"/>
        <v>12570.8</v>
      </c>
    </row>
    <row r="31" spans="1:32" ht="18.600000000000001" customHeight="1">
      <c r="A31" s="47">
        <f t="shared" si="31"/>
        <v>24</v>
      </c>
      <c r="B31" s="15" t="s">
        <v>6</v>
      </c>
      <c r="C31" s="16">
        <v>11271.8</v>
      </c>
      <c r="D31" s="214">
        <v>9354.8387096774095</v>
      </c>
      <c r="E31" s="20">
        <v>0</v>
      </c>
      <c r="F31" s="215">
        <v>645.16129032258004</v>
      </c>
      <c r="G31" s="223">
        <v>8.5</v>
      </c>
      <c r="H31" s="215">
        <v>322.58064516129002</v>
      </c>
      <c r="I31" s="223">
        <v>0</v>
      </c>
      <c r="J31" s="215">
        <v>0</v>
      </c>
      <c r="K31" s="20">
        <v>1736.6</v>
      </c>
      <c r="L31" s="223">
        <v>300</v>
      </c>
      <c r="M31" s="122">
        <f t="shared" si="27"/>
        <v>2036.6</v>
      </c>
      <c r="N31" s="215">
        <v>4516.1290322580599</v>
      </c>
      <c r="O31" s="20">
        <v>1586.2</v>
      </c>
      <c r="P31" s="122">
        <v>9270</v>
      </c>
      <c r="Q31" s="19">
        <f t="shared" si="32"/>
        <v>10856.2</v>
      </c>
      <c r="R31" s="214">
        <v>3548.38709677419</v>
      </c>
      <c r="S31" s="20">
        <v>9826.58</v>
      </c>
      <c r="T31" s="214">
        <v>5896.77419354838</v>
      </c>
      <c r="U31" s="216">
        <f t="shared" si="28"/>
        <v>33999.68</v>
      </c>
      <c r="V31" s="217">
        <f t="shared" si="29"/>
        <v>24283.870967741906</v>
      </c>
      <c r="W31" s="16">
        <v>0</v>
      </c>
      <c r="X31" s="17">
        <v>0</v>
      </c>
      <c r="Y31" s="109">
        <f t="shared" si="30"/>
        <v>33999.68</v>
      </c>
      <c r="Z31" s="110">
        <f t="shared" si="30"/>
        <v>24283.870967741906</v>
      </c>
      <c r="AA31" s="45" t="s">
        <v>165</v>
      </c>
      <c r="AB31" s="46">
        <v>13</v>
      </c>
      <c r="AC31" s="21" t="s">
        <v>7</v>
      </c>
      <c r="AD31" s="22"/>
      <c r="AF31" s="218">
        <f t="shared" si="4"/>
        <v>14603.1</v>
      </c>
    </row>
    <row r="32" spans="1:32" ht="18.600000000000001" customHeight="1">
      <c r="A32" s="23">
        <f t="shared" si="31"/>
        <v>25</v>
      </c>
      <c r="B32" s="24" t="s">
        <v>8</v>
      </c>
      <c r="C32" s="25">
        <v>13841.8</v>
      </c>
      <c r="D32" s="26">
        <v>9354.8387096774095</v>
      </c>
      <c r="E32" s="25">
        <v>0</v>
      </c>
      <c r="F32" s="27">
        <v>645.16129032258004</v>
      </c>
      <c r="G32" s="28">
        <v>0</v>
      </c>
      <c r="H32" s="27">
        <v>322.58064516129002</v>
      </c>
      <c r="I32" s="28">
        <v>0</v>
      </c>
      <c r="J32" s="27">
        <v>0</v>
      </c>
      <c r="K32" s="25">
        <v>7507.4</v>
      </c>
      <c r="L32" s="28"/>
      <c r="M32" s="81">
        <f t="shared" si="27"/>
        <v>7507.4</v>
      </c>
      <c r="N32" s="27">
        <v>4516.1290322580599</v>
      </c>
      <c r="O32" s="25">
        <v>738.6</v>
      </c>
      <c r="P32" s="28">
        <v>3943</v>
      </c>
      <c r="Q32" s="28">
        <f t="shared" si="32"/>
        <v>4681.6000000000004</v>
      </c>
      <c r="R32" s="26">
        <v>3548.38709677419</v>
      </c>
      <c r="S32" s="25">
        <v>11683.54</v>
      </c>
      <c r="T32" s="26">
        <v>5896.77419354838</v>
      </c>
      <c r="U32" s="182">
        <f t="shared" si="28"/>
        <v>37714.339999999997</v>
      </c>
      <c r="V32" s="90">
        <f t="shared" si="29"/>
        <v>24283.870967741906</v>
      </c>
      <c r="W32" s="25">
        <v>0</v>
      </c>
      <c r="X32" s="26">
        <v>0</v>
      </c>
      <c r="Y32" s="92">
        <f t="shared" si="30"/>
        <v>37714.339999999997</v>
      </c>
      <c r="Z32" s="94">
        <f t="shared" si="30"/>
        <v>24283.870967741906</v>
      </c>
      <c r="AA32" s="29" t="s">
        <v>100</v>
      </c>
      <c r="AB32" s="30">
        <v>12</v>
      </c>
      <c r="AC32" s="31" t="s">
        <v>7</v>
      </c>
      <c r="AD32" s="32"/>
      <c r="AF32" s="218">
        <f t="shared" si="4"/>
        <v>22087.799999999996</v>
      </c>
    </row>
    <row r="33" spans="1:32" ht="18.600000000000001" customHeight="1">
      <c r="A33" s="23">
        <f t="shared" si="31"/>
        <v>26</v>
      </c>
      <c r="B33" s="24" t="s">
        <v>9</v>
      </c>
      <c r="C33" s="25">
        <v>12114.3</v>
      </c>
      <c r="D33" s="26">
        <v>9354.8387096774095</v>
      </c>
      <c r="E33" s="25">
        <v>0</v>
      </c>
      <c r="F33" s="27">
        <v>645.16129032258004</v>
      </c>
      <c r="G33" s="28">
        <v>13.6</v>
      </c>
      <c r="H33" s="27">
        <v>322.58064516129002</v>
      </c>
      <c r="I33" s="28">
        <v>0</v>
      </c>
      <c r="J33" s="27">
        <v>0</v>
      </c>
      <c r="K33" s="25">
        <v>9444.6</v>
      </c>
      <c r="L33" s="28"/>
      <c r="M33" s="81">
        <f t="shared" si="27"/>
        <v>9444.6</v>
      </c>
      <c r="N33" s="27">
        <v>4516.1290322580599</v>
      </c>
      <c r="O33" s="25">
        <v>0</v>
      </c>
      <c r="P33" s="28">
        <v>0</v>
      </c>
      <c r="Q33" s="28">
        <f t="shared" si="32"/>
        <v>0</v>
      </c>
      <c r="R33" s="26">
        <v>3548.38709677419</v>
      </c>
      <c r="S33" s="25">
        <v>3129.87</v>
      </c>
      <c r="T33" s="26">
        <v>5896.77419354838</v>
      </c>
      <c r="U33" s="182">
        <f t="shared" si="28"/>
        <v>24702.37</v>
      </c>
      <c r="V33" s="90">
        <f t="shared" si="29"/>
        <v>24283.870967741906</v>
      </c>
      <c r="W33" s="25">
        <v>0</v>
      </c>
      <c r="X33" s="26">
        <v>0</v>
      </c>
      <c r="Y33" s="92">
        <f t="shared" si="30"/>
        <v>24702.37</v>
      </c>
      <c r="Z33" s="94">
        <f t="shared" si="30"/>
        <v>24283.870967741906</v>
      </c>
      <c r="AA33" s="45" t="s">
        <v>164</v>
      </c>
      <c r="AB33" s="30">
        <v>8</v>
      </c>
      <c r="AC33" s="31" t="s">
        <v>7</v>
      </c>
      <c r="AD33" s="32"/>
      <c r="AF33" s="218">
        <f t="shared" si="4"/>
        <v>21572.5</v>
      </c>
    </row>
    <row r="34" spans="1:32" ht="18.600000000000001" customHeight="1">
      <c r="A34" s="33" t="s">
        <v>10</v>
      </c>
      <c r="B34" s="34">
        <f>SUM(B26+1)</f>
        <v>43</v>
      </c>
      <c r="C34" s="35">
        <f t="shared" ref="C34:Z34" si="33">SUM(C27:C33)</f>
        <v>63252.600000000006</v>
      </c>
      <c r="D34" s="36">
        <f t="shared" si="33"/>
        <v>65483.870967741866</v>
      </c>
      <c r="E34" s="35">
        <f>SUM(E27:E33)</f>
        <v>65.099999999999994</v>
      </c>
      <c r="F34" s="36">
        <f t="shared" si="33"/>
        <v>4516.1290322580608</v>
      </c>
      <c r="G34" s="35">
        <f t="shared" si="33"/>
        <v>381.30000000000007</v>
      </c>
      <c r="H34" s="36">
        <f t="shared" si="33"/>
        <v>2258.0645161290304</v>
      </c>
      <c r="I34" s="35">
        <f>SUM(I27:I33)</f>
        <v>0</v>
      </c>
      <c r="J34" s="36">
        <f>SUM(J27:J33)</f>
        <v>0</v>
      </c>
      <c r="K34" s="35">
        <f t="shared" si="33"/>
        <v>30536.800000000003</v>
      </c>
      <c r="L34" s="38">
        <f t="shared" ref="L34" si="34">SUM(L27:L33)</f>
        <v>300</v>
      </c>
      <c r="M34" s="82">
        <f>SUM(M27:M33)</f>
        <v>30836.800000000003</v>
      </c>
      <c r="N34" s="37">
        <f t="shared" si="33"/>
        <v>31612.903225806422</v>
      </c>
      <c r="O34" s="35">
        <f>SUM(O27:O33)</f>
        <v>5683.5</v>
      </c>
      <c r="P34" s="82">
        <f>SUM(P27:P33)</f>
        <v>36178.75</v>
      </c>
      <c r="Q34" s="38">
        <f>SUM(Q27:Q33)</f>
        <v>41862.25</v>
      </c>
      <c r="R34" s="82">
        <f>SUM(R27:R33)</f>
        <v>24838.709677419331</v>
      </c>
      <c r="S34" s="35">
        <f t="shared" si="33"/>
        <v>51829.040000000008</v>
      </c>
      <c r="T34" s="36">
        <f t="shared" si="33"/>
        <v>41277.419354838661</v>
      </c>
      <c r="U34" s="35">
        <f t="shared" si="28"/>
        <v>188227.09000000003</v>
      </c>
      <c r="V34" s="36">
        <f t="shared" si="33"/>
        <v>169987.09677419334</v>
      </c>
      <c r="W34" s="35">
        <f t="shared" si="33"/>
        <v>0</v>
      </c>
      <c r="X34" s="36">
        <f t="shared" si="33"/>
        <v>0</v>
      </c>
      <c r="Y34" s="35">
        <f t="shared" si="33"/>
        <v>188227.09</v>
      </c>
      <c r="Z34" s="36">
        <f t="shared" si="33"/>
        <v>169987.09677419334</v>
      </c>
      <c r="AA34" s="39" t="s">
        <v>11</v>
      </c>
      <c r="AB34" s="40">
        <f>SUM(AB27:AB33)/7</f>
        <v>12.857142857142858</v>
      </c>
      <c r="AC34" s="41" t="s">
        <v>7</v>
      </c>
      <c r="AD34" s="42"/>
      <c r="AF34" s="218"/>
    </row>
    <row r="35" spans="1:32" ht="18.600000000000001" customHeight="1">
      <c r="A35" s="47">
        <f>SUM(A33+1)</f>
        <v>27</v>
      </c>
      <c r="B35" s="222" t="s">
        <v>12</v>
      </c>
      <c r="C35" s="16">
        <v>3649.8</v>
      </c>
      <c r="D35" s="214">
        <v>9354.8387096774095</v>
      </c>
      <c r="E35" s="16">
        <v>0</v>
      </c>
      <c r="F35" s="214">
        <v>645.16129032258004</v>
      </c>
      <c r="G35" s="16">
        <v>32</v>
      </c>
      <c r="H35" s="215">
        <v>322.58064516129002</v>
      </c>
      <c r="I35" s="122">
        <v>0</v>
      </c>
      <c r="J35" s="215">
        <v>0</v>
      </c>
      <c r="K35" s="16">
        <v>0</v>
      </c>
      <c r="L35" s="19"/>
      <c r="M35" s="80">
        <f t="shared" ref="M35:M39" si="35">K35+L35</f>
        <v>0</v>
      </c>
      <c r="N35" s="215">
        <v>4516.1290322580599</v>
      </c>
      <c r="O35" s="16">
        <v>0</v>
      </c>
      <c r="P35" s="431">
        <v>1609</v>
      </c>
      <c r="Q35" s="19">
        <f>SUM(O35:P35)</f>
        <v>1609</v>
      </c>
      <c r="R35" s="214">
        <v>3548.38709677419</v>
      </c>
      <c r="S35" s="20">
        <v>3576.49</v>
      </c>
      <c r="T35" s="214">
        <v>5896.77419354838</v>
      </c>
      <c r="U35" s="216">
        <f>SUM(C35+E35+G35+I35+M35+Q35+S35)</f>
        <v>8867.2900000000009</v>
      </c>
      <c r="V35" s="217">
        <f>SUM(D35+F35+H35+R35+J35+N35+T35)</f>
        <v>24283.870967741906</v>
      </c>
      <c r="W35" s="20">
        <v>0</v>
      </c>
      <c r="X35" s="358">
        <v>0</v>
      </c>
      <c r="Y35" s="109">
        <f t="shared" ref="Y35" si="36">SUM(U35+W35)</f>
        <v>8867.2900000000009</v>
      </c>
      <c r="Z35" s="359">
        <f t="shared" ref="Z35" si="37">SUM(V35+X35)</f>
        <v>24283.870967741906</v>
      </c>
      <c r="AA35" s="388" t="s">
        <v>166</v>
      </c>
      <c r="AB35" s="387">
        <v>9</v>
      </c>
      <c r="AC35" s="225" t="s">
        <v>7</v>
      </c>
      <c r="AD35" s="226"/>
      <c r="AF35" s="218">
        <f t="shared" si="4"/>
        <v>3681.8</v>
      </c>
    </row>
    <row r="36" spans="1:32" ht="18.600000000000001" customHeight="1">
      <c r="A36" s="47">
        <f>SUM(A35+1)</f>
        <v>28</v>
      </c>
      <c r="B36" s="222" t="s">
        <v>79</v>
      </c>
      <c r="C36" s="16">
        <v>5732.3</v>
      </c>
      <c r="D36" s="214">
        <v>9354.8387096774095</v>
      </c>
      <c r="E36" s="16">
        <v>0</v>
      </c>
      <c r="F36" s="215">
        <v>645.16129032258004</v>
      </c>
      <c r="G36" s="80">
        <v>152.4</v>
      </c>
      <c r="H36" s="215">
        <v>322.58064516129002</v>
      </c>
      <c r="I36" s="122">
        <v>0</v>
      </c>
      <c r="J36" s="215">
        <v>0</v>
      </c>
      <c r="K36" s="16">
        <v>936</v>
      </c>
      <c r="L36" s="19"/>
      <c r="M36" s="80">
        <f t="shared" si="35"/>
        <v>936</v>
      </c>
      <c r="N36" s="215">
        <v>4516.1290322580599</v>
      </c>
      <c r="O36" s="16">
        <v>87</v>
      </c>
      <c r="P36" s="322">
        <v>2826</v>
      </c>
      <c r="Q36" s="19">
        <f t="shared" ref="Q36:Q37" si="38">SUM(O36:P36)</f>
        <v>2913</v>
      </c>
      <c r="R36" s="214">
        <v>3548.38709677419</v>
      </c>
      <c r="S36" s="20">
        <v>4927.8999999999996</v>
      </c>
      <c r="T36" s="214">
        <v>5896.77419354838</v>
      </c>
      <c r="U36" s="216">
        <f t="shared" si="28"/>
        <v>14661.6</v>
      </c>
      <c r="V36" s="217">
        <f t="shared" ref="V36:V37" si="39">SUM(D36+F36+H36+R36+J36+N36+T36)</f>
        <v>24283.870967741906</v>
      </c>
      <c r="W36" s="20">
        <v>0</v>
      </c>
      <c r="X36" s="358">
        <v>0</v>
      </c>
      <c r="Y36" s="109">
        <f t="shared" ref="Y36:Y37" si="40">SUM(U36+W36)</f>
        <v>14661.6</v>
      </c>
      <c r="Z36" s="359">
        <f t="shared" ref="Z36:Z37" si="41">SUM(V36+X36)</f>
        <v>24283.870967741906</v>
      </c>
      <c r="AA36" s="451" t="s">
        <v>167</v>
      </c>
      <c r="AB36" s="387">
        <v>14</v>
      </c>
      <c r="AC36" s="225" t="s">
        <v>7</v>
      </c>
      <c r="AD36" s="226"/>
      <c r="AF36" s="218">
        <f>C36+E36+G36+I36+K36+O36+W36</f>
        <v>6907.7</v>
      </c>
    </row>
    <row r="37" spans="1:32" ht="18.600000000000001" customHeight="1">
      <c r="A37" s="47">
        <f>SUM(A36+1)</f>
        <v>29</v>
      </c>
      <c r="B37" s="222" t="s">
        <v>80</v>
      </c>
      <c r="C37" s="16">
        <v>10386.799999999999</v>
      </c>
      <c r="D37" s="214">
        <v>9354.8387096774095</v>
      </c>
      <c r="E37" s="16">
        <v>113.8</v>
      </c>
      <c r="F37" s="215">
        <v>645.16129032258004</v>
      </c>
      <c r="G37" s="80">
        <v>88</v>
      </c>
      <c r="H37" s="215">
        <v>322.58064516129002</v>
      </c>
      <c r="I37" s="122">
        <v>0</v>
      </c>
      <c r="J37" s="215">
        <v>0</v>
      </c>
      <c r="K37" s="16">
        <v>1673</v>
      </c>
      <c r="L37" s="19"/>
      <c r="M37" s="80">
        <f t="shared" si="35"/>
        <v>1673</v>
      </c>
      <c r="N37" s="215">
        <v>4516.1290322580599</v>
      </c>
      <c r="O37" s="16">
        <v>2049.6999999999998</v>
      </c>
      <c r="P37" s="431">
        <v>6473</v>
      </c>
      <c r="Q37" s="19">
        <f t="shared" si="38"/>
        <v>8522.7000000000007</v>
      </c>
      <c r="R37" s="214">
        <v>3548.38709677419</v>
      </c>
      <c r="S37" s="20">
        <v>5662.74</v>
      </c>
      <c r="T37" s="214">
        <v>5896.77419354838</v>
      </c>
      <c r="U37" s="216">
        <f t="shared" si="28"/>
        <v>26447.040000000001</v>
      </c>
      <c r="V37" s="217">
        <f t="shared" si="39"/>
        <v>24283.870967741906</v>
      </c>
      <c r="W37" s="20">
        <v>0</v>
      </c>
      <c r="X37" s="358">
        <v>0</v>
      </c>
      <c r="Y37" s="109">
        <f t="shared" si="40"/>
        <v>26447.040000000001</v>
      </c>
      <c r="Z37" s="359">
        <f t="shared" si="41"/>
        <v>24283.870967741906</v>
      </c>
      <c r="AA37" s="451" t="s">
        <v>168</v>
      </c>
      <c r="AB37" s="387">
        <v>12</v>
      </c>
      <c r="AC37" s="225" t="s">
        <v>7</v>
      </c>
      <c r="AD37" s="226"/>
      <c r="AF37" s="218">
        <f>C37+E37+G37+I37+K37+O37+W37</f>
        <v>14311.3</v>
      </c>
    </row>
    <row r="38" spans="1:32" ht="18.600000000000001" customHeight="1">
      <c r="A38" s="47">
        <f>SUM(A37+1)</f>
        <v>30</v>
      </c>
      <c r="B38" s="222" t="s">
        <v>81</v>
      </c>
      <c r="C38" s="16">
        <v>6818.7</v>
      </c>
      <c r="D38" s="214">
        <v>9354.8387096774095</v>
      </c>
      <c r="E38" s="16">
        <v>0</v>
      </c>
      <c r="F38" s="215">
        <v>645.16129032258004</v>
      </c>
      <c r="G38" s="80">
        <v>0</v>
      </c>
      <c r="H38" s="215">
        <v>322.58064516129002</v>
      </c>
      <c r="I38" s="122">
        <v>0</v>
      </c>
      <c r="J38" s="215">
        <v>0</v>
      </c>
      <c r="K38" s="16">
        <v>0</v>
      </c>
      <c r="L38" s="19"/>
      <c r="M38" s="80">
        <f t="shared" si="35"/>
        <v>0</v>
      </c>
      <c r="N38" s="215">
        <v>4516.1290322580599</v>
      </c>
      <c r="O38" s="16">
        <v>611.4</v>
      </c>
      <c r="P38" s="431">
        <v>7617</v>
      </c>
      <c r="Q38" s="19">
        <f t="shared" ref="Q38" si="42">SUM(O38:P38)</f>
        <v>8228.4</v>
      </c>
      <c r="R38" s="214">
        <v>3548.38709677419</v>
      </c>
      <c r="S38" s="20">
        <v>4779.04</v>
      </c>
      <c r="T38" s="214">
        <v>5896.77419354838</v>
      </c>
      <c r="U38" s="216">
        <f t="shared" ref="U38" si="43">SUM(C38+E38+G38+I38+M38+Q38+S38)</f>
        <v>19826.14</v>
      </c>
      <c r="V38" s="217">
        <f t="shared" ref="V38" si="44">SUM(D38+F38+H38+R38+J38+N38+T38)</f>
        <v>24283.870967741906</v>
      </c>
      <c r="W38" s="20">
        <v>0</v>
      </c>
      <c r="X38" s="358">
        <v>0</v>
      </c>
      <c r="Y38" s="109">
        <f t="shared" ref="Y38" si="45">SUM(U38+W38)</f>
        <v>19826.14</v>
      </c>
      <c r="Z38" s="359">
        <f t="shared" ref="Z38" si="46">SUM(V38+X38)</f>
        <v>24283.870967741906</v>
      </c>
      <c r="AA38" s="451" t="s">
        <v>168</v>
      </c>
      <c r="AB38" s="387">
        <v>11</v>
      </c>
      <c r="AC38" s="225" t="s">
        <v>7</v>
      </c>
      <c r="AD38" s="226"/>
      <c r="AF38" s="218">
        <f>C38+E38+G38+I38+K38+O38+W38</f>
        <v>7430.0999999999995</v>
      </c>
    </row>
    <row r="39" spans="1:32" ht="18.600000000000001" customHeight="1">
      <c r="A39" s="47">
        <f t="shared" ref="A39" si="47">SUM(A38+1)</f>
        <v>31</v>
      </c>
      <c r="B39" s="222" t="s">
        <v>84</v>
      </c>
      <c r="C39" s="16">
        <v>12772.2</v>
      </c>
      <c r="D39" s="214">
        <v>9354.8387096774095</v>
      </c>
      <c r="E39" s="16">
        <v>251.8</v>
      </c>
      <c r="F39" s="215">
        <v>645.16129032258004</v>
      </c>
      <c r="G39" s="223">
        <v>257.10000000000002</v>
      </c>
      <c r="H39" s="215">
        <v>322.58064516129002</v>
      </c>
      <c r="I39" s="223">
        <v>0</v>
      </c>
      <c r="J39" s="215">
        <v>0</v>
      </c>
      <c r="K39" s="16">
        <v>0</v>
      </c>
      <c r="L39" s="19"/>
      <c r="M39" s="80">
        <f t="shared" si="35"/>
        <v>0</v>
      </c>
      <c r="N39" s="215">
        <v>4516.1290322580599</v>
      </c>
      <c r="O39" s="48">
        <v>0</v>
      </c>
      <c r="P39" s="223">
        <v>0</v>
      </c>
      <c r="Q39" s="19">
        <f>SUM(O39:P39)</f>
        <v>0</v>
      </c>
      <c r="R39" s="214">
        <v>3548.38709677419</v>
      </c>
      <c r="S39" s="16">
        <v>4759.49</v>
      </c>
      <c r="T39" s="214">
        <v>5896.77419354838</v>
      </c>
      <c r="U39" s="216">
        <f t="shared" si="28"/>
        <v>18040.59</v>
      </c>
      <c r="V39" s="217">
        <f t="shared" ref="V39" si="48">SUM(D39+F39+H39+R39+J39+N39+T39)</f>
        <v>24283.870967741906</v>
      </c>
      <c r="W39" s="20">
        <v>0</v>
      </c>
      <c r="X39" s="214">
        <v>0</v>
      </c>
      <c r="Y39" s="109">
        <f t="shared" ref="Y39" si="49">SUM(U39+W39)</f>
        <v>18040.59</v>
      </c>
      <c r="Z39" s="359">
        <f t="shared" ref="Z39" si="50">SUM(V39+X39)</f>
        <v>24283.870967741906</v>
      </c>
      <c r="AA39" s="16" t="s">
        <v>169</v>
      </c>
      <c r="AB39" s="51">
        <v>12</v>
      </c>
      <c r="AC39" s="225" t="s">
        <v>7</v>
      </c>
      <c r="AD39" s="226"/>
      <c r="AF39" s="218">
        <f t="shared" si="4"/>
        <v>13281.1</v>
      </c>
    </row>
    <row r="40" spans="1:32" ht="18.600000000000001" customHeight="1" thickBot="1">
      <c r="A40" s="33" t="s">
        <v>10</v>
      </c>
      <c r="B40" s="34">
        <v>44</v>
      </c>
      <c r="C40" s="261">
        <f t="shared" ref="C40:Z40" si="51">SUM(C35:C39)</f>
        <v>39359.800000000003</v>
      </c>
      <c r="D40" s="118">
        <f t="shared" si="51"/>
        <v>46774.193548387047</v>
      </c>
      <c r="E40" s="68">
        <f t="shared" si="51"/>
        <v>365.6</v>
      </c>
      <c r="F40" s="82">
        <f t="shared" si="51"/>
        <v>3225.8064516129002</v>
      </c>
      <c r="G40" s="68">
        <f t="shared" si="51"/>
        <v>529.5</v>
      </c>
      <c r="H40" s="82">
        <f t="shared" si="51"/>
        <v>1612.9032258064501</v>
      </c>
      <c r="I40" s="68">
        <f t="shared" si="51"/>
        <v>0</v>
      </c>
      <c r="J40" s="82">
        <f t="shared" si="51"/>
        <v>0</v>
      </c>
      <c r="K40" s="35">
        <f t="shared" si="51"/>
        <v>2609</v>
      </c>
      <c r="L40" s="38">
        <f t="shared" si="51"/>
        <v>0</v>
      </c>
      <c r="M40" s="82">
        <f t="shared" si="51"/>
        <v>2609</v>
      </c>
      <c r="N40" s="82">
        <f t="shared" si="51"/>
        <v>22580.6451612903</v>
      </c>
      <c r="O40" s="35">
        <f t="shared" si="51"/>
        <v>2748.1</v>
      </c>
      <c r="P40" s="38">
        <f t="shared" si="51"/>
        <v>18525</v>
      </c>
      <c r="Q40" s="38">
        <f t="shared" si="51"/>
        <v>21273.1</v>
      </c>
      <c r="R40" s="82">
        <f t="shared" si="51"/>
        <v>17741.935483870951</v>
      </c>
      <c r="S40" s="35">
        <f t="shared" si="51"/>
        <v>23705.659999999996</v>
      </c>
      <c r="T40" s="82">
        <f t="shared" si="51"/>
        <v>29483.870967741899</v>
      </c>
      <c r="U40" s="35">
        <f t="shared" si="51"/>
        <v>87842.66</v>
      </c>
      <c r="V40" s="82">
        <f t="shared" si="51"/>
        <v>121419.35483870954</v>
      </c>
      <c r="W40" s="35">
        <f t="shared" si="51"/>
        <v>0</v>
      </c>
      <c r="X40" s="82">
        <f t="shared" si="51"/>
        <v>0</v>
      </c>
      <c r="Y40" s="35">
        <f t="shared" si="51"/>
        <v>87842.66</v>
      </c>
      <c r="Z40" s="35">
        <f t="shared" si="51"/>
        <v>121419.35483870954</v>
      </c>
      <c r="AA40" s="39" t="s">
        <v>11</v>
      </c>
      <c r="AB40" s="40">
        <f>SUM(AB29:AB39)/7</f>
        <v>18.979591836734695</v>
      </c>
      <c r="AC40" s="41" t="s">
        <v>7</v>
      </c>
      <c r="AD40" s="42"/>
      <c r="AF40" s="218">
        <f t="shared" si="4"/>
        <v>45612</v>
      </c>
    </row>
    <row r="41" spans="1:32" ht="19.149999999999999" customHeight="1">
      <c r="A41" s="174" t="s">
        <v>16</v>
      </c>
      <c r="B41" s="127"/>
      <c r="C41" s="115">
        <f t="shared" ref="C41:K41" si="52">SUM(C10+C18+C26+C34+C40)</f>
        <v>296940.35000000003</v>
      </c>
      <c r="D41" s="116">
        <f t="shared" si="52"/>
        <v>289999.99999999971</v>
      </c>
      <c r="E41" s="115">
        <f t="shared" si="52"/>
        <v>6213.3</v>
      </c>
      <c r="F41" s="116">
        <f t="shared" si="52"/>
        <v>19999.999999999985</v>
      </c>
      <c r="G41" s="115">
        <f t="shared" si="52"/>
        <v>5008.8</v>
      </c>
      <c r="H41" s="116">
        <f t="shared" si="52"/>
        <v>9999.9999999999927</v>
      </c>
      <c r="I41" s="115">
        <f t="shared" si="52"/>
        <v>2852</v>
      </c>
      <c r="J41" s="116">
        <f t="shared" si="52"/>
        <v>0</v>
      </c>
      <c r="K41" s="115">
        <f t="shared" si="52"/>
        <v>113665.70000000001</v>
      </c>
      <c r="L41" s="241">
        <f>SUM(L33:L40)</f>
        <v>300</v>
      </c>
      <c r="M41" s="116">
        <f t="shared" ref="M41:Z41" si="53">SUM(M10+M18+M26+M34+M40)</f>
        <v>113965.70000000001</v>
      </c>
      <c r="N41" s="116">
        <f t="shared" si="53"/>
        <v>139999.99999999985</v>
      </c>
      <c r="O41" s="115">
        <f t="shared" si="53"/>
        <v>15866.1</v>
      </c>
      <c r="P41" s="241">
        <f t="shared" si="53"/>
        <v>93323.75</v>
      </c>
      <c r="Q41" s="241">
        <f t="shared" si="53"/>
        <v>109189.85</v>
      </c>
      <c r="R41" s="116">
        <f t="shared" si="53"/>
        <v>109999.9999999999</v>
      </c>
      <c r="S41" s="115">
        <f t="shared" si="53"/>
        <v>196438.34</v>
      </c>
      <c r="T41" s="116">
        <f t="shared" si="53"/>
        <v>182799.9999999998</v>
      </c>
      <c r="U41" s="115">
        <f t="shared" si="53"/>
        <v>730608.34</v>
      </c>
      <c r="V41" s="116">
        <f t="shared" si="53"/>
        <v>752799.99999999907</v>
      </c>
      <c r="W41" s="115">
        <f t="shared" si="53"/>
        <v>0</v>
      </c>
      <c r="X41" s="116">
        <f t="shared" si="53"/>
        <v>0</v>
      </c>
      <c r="Y41" s="115">
        <f t="shared" si="53"/>
        <v>730608.34</v>
      </c>
      <c r="Z41" s="115">
        <f t="shared" si="53"/>
        <v>752799.99999999907</v>
      </c>
      <c r="AA41" s="126" t="s">
        <v>16</v>
      </c>
      <c r="AB41" s="101"/>
      <c r="AC41" s="102"/>
      <c r="AD41" s="103"/>
      <c r="AF41" s="218">
        <f t="shared" si="4"/>
        <v>440546.25</v>
      </c>
    </row>
    <row r="42" spans="1:32" ht="19.5" customHeight="1" thickBot="1">
      <c r="A42" s="176" t="s">
        <v>28</v>
      </c>
      <c r="B42" s="177"/>
      <c r="C42" s="65">
        <f t="shared" ref="C42:Z42" si="54">C41/31</f>
        <v>9578.720967741936</v>
      </c>
      <c r="D42" s="66">
        <f t="shared" si="54"/>
        <v>9354.8387096774095</v>
      </c>
      <c r="E42" s="65">
        <f t="shared" si="54"/>
        <v>200.42903225806452</v>
      </c>
      <c r="F42" s="66">
        <f t="shared" si="54"/>
        <v>645.16129032258016</v>
      </c>
      <c r="G42" s="65">
        <f t="shared" si="54"/>
        <v>161.57419354838711</v>
      </c>
      <c r="H42" s="66">
        <f t="shared" si="54"/>
        <v>322.58064516129008</v>
      </c>
      <c r="I42" s="65">
        <f>I41/31</f>
        <v>92</v>
      </c>
      <c r="J42" s="66">
        <f>J41/31</f>
        <v>0</v>
      </c>
      <c r="K42" s="65">
        <f t="shared" si="54"/>
        <v>3666.6354838709681</v>
      </c>
      <c r="L42" s="242">
        <f t="shared" si="54"/>
        <v>9.67741935483871</v>
      </c>
      <c r="M42" s="83">
        <f t="shared" si="54"/>
        <v>3676.3129032258066</v>
      </c>
      <c r="N42" s="67">
        <f t="shared" si="54"/>
        <v>4516.1290322580599</v>
      </c>
      <c r="O42" s="65">
        <f t="shared" ref="O42:R42" si="55">O41/31</f>
        <v>511.80967741935484</v>
      </c>
      <c r="P42" s="83">
        <f t="shared" si="55"/>
        <v>3010.4435483870966</v>
      </c>
      <c r="Q42" s="83">
        <f t="shared" si="55"/>
        <v>3522.2532258064516</v>
      </c>
      <c r="R42" s="67">
        <f t="shared" si="55"/>
        <v>3548.3870967741905</v>
      </c>
      <c r="S42" s="65">
        <f t="shared" si="54"/>
        <v>6336.7206451612901</v>
      </c>
      <c r="T42" s="66">
        <f t="shared" si="54"/>
        <v>5896.7741935483809</v>
      </c>
      <c r="U42" s="65">
        <f t="shared" si="54"/>
        <v>23568.010967741935</v>
      </c>
      <c r="V42" s="66">
        <f t="shared" si="54"/>
        <v>24283.870967741906</v>
      </c>
      <c r="W42" s="65">
        <f t="shared" si="54"/>
        <v>0</v>
      </c>
      <c r="X42" s="66">
        <f t="shared" si="54"/>
        <v>0</v>
      </c>
      <c r="Y42" s="65">
        <f t="shared" si="54"/>
        <v>23568.010967741935</v>
      </c>
      <c r="Z42" s="66">
        <f t="shared" si="54"/>
        <v>24283.870967741906</v>
      </c>
      <c r="AA42" s="69" t="s">
        <v>17</v>
      </c>
      <c r="AB42" s="98"/>
      <c r="AC42" s="99"/>
      <c r="AD42" s="100"/>
    </row>
    <row r="43" spans="1:32" ht="20.100000000000001" customHeight="1">
      <c r="A43" s="72" t="s">
        <v>18</v>
      </c>
      <c r="B43" s="73"/>
      <c r="C43" s="74">
        <f>SUM(C41-D41)</f>
        <v>6940.350000000326</v>
      </c>
      <c r="D43" s="75"/>
      <c r="E43" s="74">
        <f>SUM(E41-F41)</f>
        <v>-13786.699999999986</v>
      </c>
      <c r="F43" s="75"/>
      <c r="G43" s="74">
        <f>SUM(G41-H41)</f>
        <v>-4991.1999999999925</v>
      </c>
      <c r="H43" s="75"/>
      <c r="I43" s="74">
        <f>SUM(I41-J41)</f>
        <v>2852</v>
      </c>
      <c r="J43" s="75"/>
      <c r="K43" s="74"/>
      <c r="L43" s="243"/>
      <c r="M43" s="133">
        <f>SUM(M41-N41)</f>
        <v>-26034.299999999843</v>
      </c>
      <c r="N43" s="436"/>
      <c r="O43" s="74"/>
      <c r="P43" s="335"/>
      <c r="Q43" s="360">
        <f>SUM(Q41-R41)</f>
        <v>-810.14999999989232</v>
      </c>
      <c r="S43" s="74">
        <f>SUM(S41-T41)</f>
        <v>13638.3400000002</v>
      </c>
      <c r="T43" s="75"/>
      <c r="U43" s="96">
        <f>SUM(U41-V41)</f>
        <v>-22191.659999999101</v>
      </c>
      <c r="V43" s="75"/>
      <c r="W43" s="74">
        <f>SUM(W41-X41)</f>
        <v>0</v>
      </c>
      <c r="X43" s="75"/>
      <c r="Y43" s="111">
        <f>SUM(Y41-Z41)</f>
        <v>-22191.659999999101</v>
      </c>
      <c r="Z43" s="112"/>
    </row>
    <row r="44" spans="1:32" ht="20.100000000000001" customHeight="1" thickBot="1">
      <c r="A44" s="76" t="s">
        <v>19</v>
      </c>
      <c r="B44" s="77"/>
      <c r="C44" s="95">
        <f>SUM(100/D41*C41)</f>
        <v>102.39322413793116</v>
      </c>
      <c r="D44" s="78"/>
      <c r="E44" s="95">
        <f t="shared" ref="E44" si="56">SUM(100/F41*E41)</f>
        <v>31.066500000000023</v>
      </c>
      <c r="F44" s="78"/>
      <c r="G44" s="95">
        <f t="shared" ref="G44" si="57">SUM(100/H41*G41)</f>
        <v>50.088000000000036</v>
      </c>
      <c r="H44" s="78"/>
      <c r="I44" s="95" t="e">
        <f>SUM(100/J41*I41)</f>
        <v>#DIV/0!</v>
      </c>
      <c r="J44" s="78"/>
      <c r="K44" s="95"/>
      <c r="L44" s="244"/>
      <c r="M44" s="252">
        <f>SUM(100/N41*M41)</f>
        <v>81.404071428571527</v>
      </c>
      <c r="N44" s="437"/>
      <c r="O44" s="95"/>
      <c r="P44" s="244"/>
      <c r="Q44" s="252">
        <f>SUM(100/R41*Q41)</f>
        <v>99.263500000000093</v>
      </c>
      <c r="R44" s="252"/>
      <c r="S44" s="95">
        <f>SUM(100/T41*S41)</f>
        <v>107.46079868708983</v>
      </c>
      <c r="T44" s="78"/>
      <c r="U44" s="97">
        <f>SUM(100/V41*U41)</f>
        <v>97.052117428267906</v>
      </c>
      <c r="V44" s="78"/>
      <c r="W44" s="95" t="e">
        <f>SUM(100/X41*W41)</f>
        <v>#DIV/0!</v>
      </c>
      <c r="X44" s="78"/>
      <c r="Y44" s="113">
        <f>SUM(100/Z41*Y41)</f>
        <v>97.052117428267906</v>
      </c>
      <c r="Z44" s="114"/>
    </row>
    <row r="46" spans="1:32">
      <c r="A46" s="386"/>
      <c r="B46" s="227"/>
      <c r="C46" s="227"/>
      <c r="D46" s="227"/>
      <c r="E46" s="227"/>
      <c r="F46" s="227"/>
      <c r="G46" s="227"/>
      <c r="H46" s="354"/>
      <c r="I46" s="227"/>
      <c r="J46" s="354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386"/>
      <c r="Z46" s="386"/>
      <c r="AA46" s="227"/>
      <c r="AB46" s="227"/>
      <c r="AC46" s="227"/>
      <c r="AD46" s="227"/>
      <c r="AE46" s="227"/>
      <c r="AF46" s="227"/>
    </row>
    <row r="47" spans="1:32">
      <c r="A47" s="386"/>
      <c r="B47" s="227"/>
      <c r="C47" s="227"/>
      <c r="D47" s="227"/>
      <c r="E47" s="227"/>
      <c r="F47" s="227"/>
      <c r="G47" s="354"/>
      <c r="H47" s="354"/>
      <c r="I47" s="354"/>
      <c r="J47" s="354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386"/>
      <c r="Z47" s="386"/>
      <c r="AA47" s="227"/>
      <c r="AB47" s="227"/>
      <c r="AC47" s="227"/>
      <c r="AD47" s="227"/>
      <c r="AE47" s="227"/>
      <c r="AF47" s="227"/>
    </row>
    <row r="48" spans="1:32">
      <c r="A48" s="386"/>
      <c r="B48" s="227"/>
      <c r="C48" s="227"/>
      <c r="D48" s="227"/>
      <c r="E48" s="227"/>
      <c r="F48" s="227"/>
      <c r="G48" s="227"/>
      <c r="H48" s="354"/>
      <c r="I48" s="227"/>
      <c r="J48" s="354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386"/>
      <c r="Z48" s="386"/>
      <c r="AA48" s="227"/>
      <c r="AB48" s="227"/>
      <c r="AC48" s="227"/>
      <c r="AD48" s="227"/>
      <c r="AE48" s="227"/>
      <c r="AF48" s="227"/>
    </row>
  </sheetData>
  <customSheetViews>
    <customSheetView guid="{D93DCAB6-BAC1-4891-99B7-09940B6A5EB9}" scale="70" showPageBreaks="1" fitToPage="1" printArea="1">
      <pane ySplit="4" topLeftCell="A14" activePane="bottomLeft" state="frozen"/>
      <selection pane="bottomLeft" activeCell="I19" sqref="I19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70" showPageBreaks="1" fitToPage="1" printArea="1">
      <pane ySplit="4" topLeftCell="A14" activePane="bottomLeft" state="frozen"/>
      <selection pane="bottomLeft" activeCell="R49" sqref="R49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96" showPageBreaks="1" fitToPage="1" printArea="1" topLeftCell="P1">
      <pane ySplit="4" topLeftCell="A5" activePane="bottomLeft" state="frozen"/>
      <selection pane="bottomLeft" activeCell="S38" sqref="S38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5" activePane="bottomLeft" state="frozen"/>
      <selection pane="bottomLeft" activeCell="P22" sqref="P22"/>
      <pageMargins left="0.59055118110236227" right="0.59055118110236227" top="1.1811023622047245" bottom="0.59055118110236227" header="0.11811023622047245" footer="0.31496062992125984"/>
      <pageSetup paperSize="9" scale="33" orientation="landscape" horizontalDpi="4294967293" verticalDpi="4294967293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90" fitToPage="1">
      <pane ySplit="4" topLeftCell="A5" activePane="bottomLeft" state="frozen"/>
      <selection pane="bottomLeft" activeCell="AC39" sqref="AC39"/>
      <pageMargins left="0.59055118110236227" right="0.59055118110236227" top="1.1811023622047245" bottom="0.59055118110236227" header="0.11811023622047245" footer="0.31496062992125984"/>
      <pageSetup paperSize="9" scale="30" orientation="landscape" horizontalDpi="4294967293" verticalDpi="4294967293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 topLeftCell="B1">
      <pane ySplit="4" topLeftCell="A11" activePane="bottomLeft" state="frozen"/>
      <selection pane="bottomLeft" activeCell="Q1" sqref="Q1:R1048576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5" showPageBreaks="1" fitToPage="1" printArea="1">
      <pane ySplit="4" topLeftCell="A23" activePane="bottomLeft" state="frozen"/>
      <selection pane="bottomLeft" activeCell="O45" sqref="O45"/>
      <pageMargins left="0.59055118110236227" right="0.59055118110236227" top="1.1811023622047245" bottom="0.59055118110236227" header="0.11811023622047245" footer="0.31496062992125984"/>
      <pageSetup paperSize="9" scale="47" orientation="landscape" horizontalDpi="4294967293" verticalDpi="4294967293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5" showPageBreaks="1" fitToPage="1" printArea="1">
      <pane ySplit="4" topLeftCell="A23" activePane="bottomLeft" state="frozen"/>
      <selection pane="bottomLeft" activeCell="O45" sqref="O45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5" activePane="bottomLeft" state="frozen"/>
      <selection pane="bottomLeft" activeCell="P26" sqref="P26"/>
      <pageMargins left="0.59055118110236227" right="0.59055118110236227" top="1.1811023622047245" bottom="0.59055118110236227" header="0.11811023622047245" footer="0.31496062992125984"/>
      <pageSetup paperSize="9" scale="37" orientation="landscape" horizontalDpi="4294967293" verticalDpi="4294967293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90" showPageBreaks="1" fitToPage="1" printArea="1">
      <pane ySplit="4" topLeftCell="A5" activePane="bottomLeft" state="frozen"/>
      <selection pane="bottomLeft" activeCell="AC39" sqref="AC39"/>
      <pageMargins left="0.59055118110236227" right="0.59055118110236227" top="1.1811023622047245" bottom="0.59055118110236227" header="0.11811023622047245" footer="0.31496062992125984"/>
      <pageSetup paperSize="9" scale="30" orientation="landscape" horizontalDpi="4294967293" verticalDpi="4294967293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pane ySplit="4" topLeftCell="A11" activePane="bottomLeft" state="frozen"/>
      <selection pane="bottomLeft" activeCell="H49" sqref="H49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showPageBreaks="1" fitToPage="1" printArea="1" topLeftCell="M1">
      <pane ySplit="4" topLeftCell="A14" activePane="bottomLeft" state="frozen"/>
      <selection pane="bottomLeft" activeCell="AA37" sqref="AA37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8" orientation="landscape" horizontalDpi="4294967293" verticalDpi="4294967293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F48"/>
  <sheetViews>
    <sheetView tabSelected="1" topLeftCell="C1" zoomScale="80" zoomScaleNormal="100" workbookViewId="0">
      <pane ySplit="4" topLeftCell="A14" activePane="bottomLeft" state="frozen"/>
      <selection pane="bottomLeft" activeCell="P23" sqref="P23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4.28515625" style="2" customWidth="1"/>
    <col min="4" max="4" width="14.140625" style="2" bestFit="1" customWidth="1"/>
    <col min="5" max="5" width="11.7109375" style="2" customWidth="1"/>
    <col min="6" max="6" width="12.28515625" style="2" bestFit="1" customWidth="1"/>
    <col min="7" max="10" width="11.7109375" style="6" customWidth="1"/>
    <col min="11" max="11" width="12.85546875" style="2" bestFit="1" customWidth="1"/>
    <col min="12" max="13" width="12.85546875" style="2" customWidth="1"/>
    <col min="14" max="14" width="14.140625" style="2" bestFit="1" customWidth="1"/>
    <col min="15" max="15" width="13.140625" style="2" customWidth="1"/>
    <col min="16" max="16" width="14.140625" style="2" bestFit="1" customWidth="1"/>
    <col min="17" max="17" width="14.5703125" style="2" bestFit="1" customWidth="1"/>
    <col min="18" max="18" width="13.85546875" style="2" bestFit="1" customWidth="1"/>
    <col min="19" max="19" width="14.28515625" style="2" customWidth="1"/>
    <col min="20" max="20" width="14.140625" style="2" bestFit="1" customWidth="1"/>
    <col min="21" max="21" width="15.85546875" style="2" bestFit="1" customWidth="1"/>
    <col min="22" max="22" width="14.140625" style="2" bestFit="1" customWidth="1"/>
    <col min="23" max="24" width="11.7109375" style="2" customWidth="1"/>
    <col min="25" max="25" width="15.85546875" style="2" bestFit="1" customWidth="1"/>
    <col min="26" max="26" width="14.140625" style="2" bestFit="1" customWidth="1"/>
    <col min="27" max="27" width="38.140625" style="2" bestFit="1" customWidth="1"/>
    <col min="28" max="28" width="7.7109375" style="2" bestFit="1" customWidth="1"/>
    <col min="29" max="29" width="5.140625" style="4" customWidth="1"/>
    <col min="30" max="30" width="20.7109375" style="4" customWidth="1"/>
    <col min="31" max="31" width="11.42578125" style="2"/>
    <col min="32" max="32" width="19.85546875" style="2" customWidth="1"/>
    <col min="33" max="16384" width="11.42578125" style="2"/>
  </cols>
  <sheetData>
    <row r="1" spans="1:32" ht="34.15" customHeight="1">
      <c r="A1" s="104" t="s">
        <v>55</v>
      </c>
      <c r="G1" s="2"/>
      <c r="H1" s="540">
        <v>45962</v>
      </c>
      <c r="I1" s="540"/>
      <c r="J1" s="540"/>
      <c r="K1" s="540"/>
      <c r="L1" s="425"/>
      <c r="M1" s="425"/>
    </row>
    <row r="2" spans="1:32" ht="21" thickBot="1">
      <c r="A2" s="105"/>
    </row>
    <row r="3" spans="1:32" s="8" customFormat="1" ht="36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532" t="s">
        <v>30</v>
      </c>
      <c r="P3" s="534"/>
      <c r="Q3" s="545"/>
      <c r="R3" s="546"/>
      <c r="S3" s="534" t="s">
        <v>2</v>
      </c>
      <c r="T3" s="534"/>
      <c r="U3" s="541" t="s">
        <v>29</v>
      </c>
      <c r="V3" s="542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  <c r="AF3" s="392" t="s">
        <v>74</v>
      </c>
    </row>
    <row r="4" spans="1:32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439" t="s">
        <v>69</v>
      </c>
      <c r="M4" s="234" t="s">
        <v>70</v>
      </c>
      <c r="N4" s="12" t="s">
        <v>21</v>
      </c>
      <c r="O4" s="11" t="s">
        <v>68</v>
      </c>
      <c r="P4" s="250" t="s">
        <v>69</v>
      </c>
      <c r="Q4" s="253" t="s">
        <v>70</v>
      </c>
      <c r="R4" s="251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14" t="s">
        <v>5</v>
      </c>
    </row>
    <row r="5" spans="1:32" ht="18.600000000000001" customHeight="1">
      <c r="A5" s="23">
        <v>1</v>
      </c>
      <c r="B5" s="24" t="s">
        <v>8</v>
      </c>
      <c r="C5" s="25">
        <v>14640.5</v>
      </c>
      <c r="D5" s="26">
        <v>8500</v>
      </c>
      <c r="E5" s="25">
        <v>0</v>
      </c>
      <c r="F5" s="27">
        <v>66.6666666666666</v>
      </c>
      <c r="G5" s="28">
        <v>176.1</v>
      </c>
      <c r="H5" s="27">
        <v>50</v>
      </c>
      <c r="I5" s="25">
        <v>0</v>
      </c>
      <c r="J5" s="27"/>
      <c r="K5" s="25">
        <v>8481.7999999999993</v>
      </c>
      <c r="L5" s="81"/>
      <c r="M5" s="236">
        <f t="shared" ref="M5:M6" si="0">K5+L5</f>
        <v>8481.7999999999993</v>
      </c>
      <c r="N5" s="26">
        <v>3000</v>
      </c>
      <c r="O5" s="25">
        <v>0</v>
      </c>
      <c r="P5" s="26">
        <v>0</v>
      </c>
      <c r="Q5" s="26">
        <f t="shared" ref="Q5:Q41" si="1">O5+P5</f>
        <v>0</v>
      </c>
      <c r="R5" s="27">
        <v>4166.6666666666597</v>
      </c>
      <c r="S5" s="25">
        <v>6388.98</v>
      </c>
      <c r="T5" s="26">
        <v>4363.3333333333303</v>
      </c>
      <c r="U5" s="182">
        <f t="shared" ref="U5" si="2">SUM(C5+E5+G5+I5+M5+Q5+S5)</f>
        <v>29687.38</v>
      </c>
      <c r="V5" s="90">
        <f t="shared" ref="V5:V6" si="3">SUM(D5+F5+H5+J5+N5+R5+T5)</f>
        <v>20146.666666666657</v>
      </c>
      <c r="W5" s="25">
        <v>0</v>
      </c>
      <c r="X5" s="26"/>
      <c r="Y5" s="92">
        <f t="shared" ref="Y5:Y6" si="4">SUM(U5+W5)</f>
        <v>29687.38</v>
      </c>
      <c r="Z5" s="94">
        <f t="shared" ref="Z5:Z6" si="5">SUM(V5+X5)</f>
        <v>20146.666666666657</v>
      </c>
      <c r="AA5" s="29" t="s">
        <v>170</v>
      </c>
      <c r="AB5" s="30">
        <v>13</v>
      </c>
      <c r="AC5" s="31" t="s">
        <v>7</v>
      </c>
      <c r="AD5" s="32"/>
      <c r="AF5" s="218">
        <f t="shared" ref="AF5:AF38" si="6">C5+E5+G5+I5+K5+O5+W5</f>
        <v>23298.400000000001</v>
      </c>
    </row>
    <row r="6" spans="1:32" ht="18.600000000000001" customHeight="1">
      <c r="A6" s="23">
        <f t="shared" ref="A6" si="7">SUM(A5+1)</f>
        <v>2</v>
      </c>
      <c r="B6" s="24" t="s">
        <v>9</v>
      </c>
      <c r="C6" s="25">
        <v>10665.2</v>
      </c>
      <c r="D6" s="26">
        <v>8500</v>
      </c>
      <c r="E6" s="25">
        <v>0</v>
      </c>
      <c r="F6" s="27">
        <v>66.6666666666666</v>
      </c>
      <c r="G6" s="28">
        <v>121.8</v>
      </c>
      <c r="H6" s="27">
        <v>50</v>
      </c>
      <c r="I6" s="25">
        <v>0</v>
      </c>
      <c r="J6" s="27"/>
      <c r="K6" s="25">
        <v>4307</v>
      </c>
      <c r="L6" s="81"/>
      <c r="M6" s="236">
        <f t="shared" si="0"/>
        <v>4307</v>
      </c>
      <c r="N6" s="26">
        <v>3000</v>
      </c>
      <c r="O6" s="25">
        <v>0</v>
      </c>
      <c r="P6" s="26">
        <v>0</v>
      </c>
      <c r="Q6" s="26">
        <f t="shared" si="1"/>
        <v>0</v>
      </c>
      <c r="R6" s="27">
        <v>4166.6666666666597</v>
      </c>
      <c r="S6" s="25">
        <v>2570.6</v>
      </c>
      <c r="T6" s="26">
        <v>4363.3333333333303</v>
      </c>
      <c r="U6" s="182">
        <f>SUM(C6+E6+G6+I6+M6+Q6+S6)</f>
        <v>17664.599999999999</v>
      </c>
      <c r="V6" s="90">
        <f t="shared" si="3"/>
        <v>20146.666666666657</v>
      </c>
      <c r="W6" s="25">
        <v>0</v>
      </c>
      <c r="X6" s="26"/>
      <c r="Y6" s="92">
        <f t="shared" si="4"/>
        <v>17664.599999999999</v>
      </c>
      <c r="Z6" s="94">
        <f t="shared" si="5"/>
        <v>20146.666666666657</v>
      </c>
      <c r="AA6" s="29" t="s">
        <v>171</v>
      </c>
      <c r="AB6" s="30">
        <v>12</v>
      </c>
      <c r="AC6" s="31" t="s">
        <v>7</v>
      </c>
      <c r="AD6" s="32"/>
      <c r="AF6" s="218">
        <f t="shared" si="6"/>
        <v>15094</v>
      </c>
    </row>
    <row r="7" spans="1:32" ht="18.600000000000001" customHeight="1">
      <c r="A7" s="33" t="s">
        <v>10</v>
      </c>
      <c r="B7" s="34">
        <v>44</v>
      </c>
      <c r="C7" s="35">
        <f t="shared" ref="C7:Z7" si="8">SUM(C5:C6)</f>
        <v>25305.7</v>
      </c>
      <c r="D7" s="37">
        <f t="shared" si="8"/>
        <v>17000</v>
      </c>
      <c r="E7" s="35">
        <f t="shared" si="8"/>
        <v>0</v>
      </c>
      <c r="F7" s="82">
        <f t="shared" si="8"/>
        <v>133.3333333333332</v>
      </c>
      <c r="G7" s="261">
        <f t="shared" si="8"/>
        <v>297.89999999999998</v>
      </c>
      <c r="H7" s="36">
        <f t="shared" si="8"/>
        <v>100</v>
      </c>
      <c r="I7" s="261">
        <f t="shared" si="8"/>
        <v>0</v>
      </c>
      <c r="J7" s="36">
        <f t="shared" si="8"/>
        <v>0</v>
      </c>
      <c r="K7" s="35">
        <f>SUM(K5:K6)</f>
        <v>12788.8</v>
      </c>
      <c r="L7" s="82">
        <f t="shared" si="8"/>
        <v>0</v>
      </c>
      <c r="M7" s="38">
        <f t="shared" si="8"/>
        <v>12788.8</v>
      </c>
      <c r="N7" s="82">
        <f t="shared" si="8"/>
        <v>6000</v>
      </c>
      <c r="O7" s="35">
        <f t="shared" si="8"/>
        <v>0</v>
      </c>
      <c r="P7" s="36">
        <f t="shared" si="8"/>
        <v>0</v>
      </c>
      <c r="Q7" s="389">
        <f t="shared" si="8"/>
        <v>0</v>
      </c>
      <c r="R7" s="82">
        <f t="shared" si="8"/>
        <v>8333.3333333333194</v>
      </c>
      <c r="S7" s="261">
        <f>SUM(S5:S6)</f>
        <v>8959.58</v>
      </c>
      <c r="T7" s="36">
        <f t="shared" si="8"/>
        <v>8726.6666666666606</v>
      </c>
      <c r="U7" s="35">
        <f t="shared" si="8"/>
        <v>47351.979999999996</v>
      </c>
      <c r="V7" s="36">
        <f t="shared" si="8"/>
        <v>40293.333333333314</v>
      </c>
      <c r="W7" s="35">
        <f t="shared" si="8"/>
        <v>0</v>
      </c>
      <c r="X7" s="36">
        <f t="shared" si="8"/>
        <v>0</v>
      </c>
      <c r="Y7" s="393">
        <f t="shared" si="8"/>
        <v>47351.979999999996</v>
      </c>
      <c r="Z7" s="36">
        <f t="shared" si="8"/>
        <v>40293.333333333314</v>
      </c>
      <c r="AA7" s="39"/>
      <c r="AB7" s="40"/>
      <c r="AC7" s="41" t="s">
        <v>7</v>
      </c>
      <c r="AD7" s="42"/>
      <c r="AF7" s="218"/>
    </row>
    <row r="8" spans="1:32" ht="18.600000000000001" customHeight="1">
      <c r="A8" s="44">
        <f>SUM(A6+1)</f>
        <v>3</v>
      </c>
      <c r="B8" s="15" t="s">
        <v>12</v>
      </c>
      <c r="C8" s="16">
        <v>9231.7999999999993</v>
      </c>
      <c r="D8" s="17">
        <v>8500</v>
      </c>
      <c r="E8" s="16">
        <v>281.60000000000002</v>
      </c>
      <c r="F8" s="18">
        <v>66.6666666666666</v>
      </c>
      <c r="G8" s="19">
        <v>272.7</v>
      </c>
      <c r="H8" s="18">
        <v>50</v>
      </c>
      <c r="I8" s="19">
        <v>0</v>
      </c>
      <c r="J8" s="18"/>
      <c r="K8" s="16">
        <v>2988.6</v>
      </c>
      <c r="L8" s="80"/>
      <c r="M8" s="235">
        <f t="shared" ref="M8:M14" si="9">K8+L8</f>
        <v>2988.6</v>
      </c>
      <c r="N8" s="17">
        <v>3000</v>
      </c>
      <c r="O8" s="16">
        <v>1353.1</v>
      </c>
      <c r="P8" s="17">
        <v>2170</v>
      </c>
      <c r="Q8" s="17">
        <f>O8+P8</f>
        <v>3523.1</v>
      </c>
      <c r="R8" s="18">
        <v>4166.6666666666597</v>
      </c>
      <c r="S8" s="16">
        <v>7676.44</v>
      </c>
      <c r="T8" s="17">
        <v>4363.3333333333303</v>
      </c>
      <c r="U8" s="91">
        <f t="shared" ref="U8:U13" si="10">SUM(C8+E8+G8+I8+M8+Q8+S8)</f>
        <v>23974.240000000002</v>
      </c>
      <c r="V8" s="89">
        <f t="shared" ref="V8:V14" si="11">SUM(D8+F8+H8+J8+N8+R8+T8)</f>
        <v>20146.666666666657</v>
      </c>
      <c r="W8" s="16">
        <v>0</v>
      </c>
      <c r="X8" s="17"/>
      <c r="Y8" s="109">
        <f t="shared" ref="Y8:Z10" si="12">SUM(U8+W8)</f>
        <v>23974.240000000002</v>
      </c>
      <c r="Z8" s="110">
        <f t="shared" si="12"/>
        <v>20146.666666666657</v>
      </c>
      <c r="AA8" s="45" t="s">
        <v>58</v>
      </c>
      <c r="AB8" s="46">
        <v>12</v>
      </c>
      <c r="AC8" s="21" t="s">
        <v>7</v>
      </c>
      <c r="AD8" s="22"/>
      <c r="AF8" s="218">
        <f t="shared" si="6"/>
        <v>14127.800000000001</v>
      </c>
    </row>
    <row r="9" spans="1:32" ht="18.600000000000001" customHeight="1">
      <c r="A9" s="47">
        <f t="shared" ref="A9:A14" si="13">SUM(A8+1)</f>
        <v>4</v>
      </c>
      <c r="B9" s="15" t="s">
        <v>13</v>
      </c>
      <c r="C9" s="16">
        <v>8534.02</v>
      </c>
      <c r="D9" s="17">
        <v>8500</v>
      </c>
      <c r="E9" s="16">
        <v>383.1</v>
      </c>
      <c r="F9" s="18">
        <v>66.6666666666666</v>
      </c>
      <c r="G9" s="19">
        <v>468.1</v>
      </c>
      <c r="H9" s="18">
        <v>50</v>
      </c>
      <c r="I9" s="19">
        <v>0</v>
      </c>
      <c r="J9" s="18"/>
      <c r="K9" s="16">
        <v>2126.1999999999998</v>
      </c>
      <c r="L9" s="80"/>
      <c r="M9" s="235">
        <f t="shared" si="9"/>
        <v>2126.1999999999998</v>
      </c>
      <c r="N9" s="17">
        <v>3000</v>
      </c>
      <c r="O9" s="16">
        <v>843.8</v>
      </c>
      <c r="P9" s="325">
        <v>4221</v>
      </c>
      <c r="Q9" s="214">
        <f t="shared" si="1"/>
        <v>5064.8</v>
      </c>
      <c r="R9" s="18">
        <v>4166.6666666666597</v>
      </c>
      <c r="S9" s="16">
        <v>6736.27</v>
      </c>
      <c r="T9" s="17">
        <v>4363.3333333333303</v>
      </c>
      <c r="U9" s="91">
        <f t="shared" si="10"/>
        <v>23312.49</v>
      </c>
      <c r="V9" s="89">
        <f t="shared" si="11"/>
        <v>20146.666666666657</v>
      </c>
      <c r="W9" s="16">
        <v>0</v>
      </c>
      <c r="X9" s="17"/>
      <c r="Y9" s="109">
        <f t="shared" si="12"/>
        <v>23312.49</v>
      </c>
      <c r="Z9" s="110">
        <f t="shared" si="12"/>
        <v>20146.666666666657</v>
      </c>
      <c r="AA9" s="45" t="s">
        <v>172</v>
      </c>
      <c r="AB9" s="46">
        <v>11</v>
      </c>
      <c r="AC9" s="21" t="s">
        <v>7</v>
      </c>
      <c r="AD9" s="22"/>
      <c r="AF9" s="218">
        <f t="shared" si="6"/>
        <v>12355.220000000001</v>
      </c>
    </row>
    <row r="10" spans="1:32" ht="16.5">
      <c r="A10" s="47">
        <f t="shared" si="13"/>
        <v>5</v>
      </c>
      <c r="B10" s="15" t="s">
        <v>14</v>
      </c>
      <c r="C10" s="16">
        <v>8201.2000000000007</v>
      </c>
      <c r="D10" s="17">
        <v>8500</v>
      </c>
      <c r="E10" s="16">
        <v>463.9</v>
      </c>
      <c r="F10" s="18">
        <v>66.6666666666666</v>
      </c>
      <c r="G10" s="19">
        <v>320.60000000000002</v>
      </c>
      <c r="H10" s="18">
        <v>50</v>
      </c>
      <c r="I10" s="19">
        <v>0</v>
      </c>
      <c r="J10" s="18"/>
      <c r="K10" s="16">
        <v>210</v>
      </c>
      <c r="L10" s="80"/>
      <c r="M10" s="235">
        <f t="shared" si="9"/>
        <v>210</v>
      </c>
      <c r="N10" s="17">
        <v>3000</v>
      </c>
      <c r="O10" s="16">
        <v>694.5</v>
      </c>
      <c r="P10" s="17">
        <v>5618</v>
      </c>
      <c r="Q10" s="214">
        <f t="shared" si="1"/>
        <v>6312.5</v>
      </c>
      <c r="R10" s="18">
        <v>4166.6666666666597</v>
      </c>
      <c r="S10" s="16">
        <v>6931.14</v>
      </c>
      <c r="T10" s="17">
        <v>4363.3333333333303</v>
      </c>
      <c r="U10" s="91">
        <f t="shared" si="10"/>
        <v>22439.34</v>
      </c>
      <c r="V10" s="89">
        <f t="shared" si="11"/>
        <v>20146.666666666657</v>
      </c>
      <c r="W10" s="16">
        <v>0</v>
      </c>
      <c r="X10" s="17"/>
      <c r="Y10" s="109">
        <f t="shared" si="12"/>
        <v>22439.34</v>
      </c>
      <c r="Z10" s="110">
        <f t="shared" si="12"/>
        <v>20146.666666666657</v>
      </c>
      <c r="AA10" s="45" t="s">
        <v>58</v>
      </c>
      <c r="AB10" s="46">
        <v>11</v>
      </c>
      <c r="AC10" s="21" t="s">
        <v>7</v>
      </c>
      <c r="AD10" s="22"/>
      <c r="AF10" s="218">
        <f t="shared" si="6"/>
        <v>9890.2000000000007</v>
      </c>
    </row>
    <row r="11" spans="1:32" s="43" customFormat="1" ht="18.600000000000001" customHeight="1">
      <c r="A11" s="47">
        <f t="shared" si="13"/>
        <v>6</v>
      </c>
      <c r="B11" s="15" t="s">
        <v>15</v>
      </c>
      <c r="C11" s="16">
        <v>7172.5</v>
      </c>
      <c r="D11" s="17">
        <v>8500</v>
      </c>
      <c r="E11" s="16">
        <v>230.8</v>
      </c>
      <c r="F11" s="18">
        <v>66.6666666666666</v>
      </c>
      <c r="G11" s="19">
        <v>165.3</v>
      </c>
      <c r="H11" s="18">
        <v>50</v>
      </c>
      <c r="I11" s="19">
        <v>0</v>
      </c>
      <c r="J11" s="18"/>
      <c r="K11" s="16">
        <v>0</v>
      </c>
      <c r="L11" s="80"/>
      <c r="M11" s="235">
        <f t="shared" si="9"/>
        <v>0</v>
      </c>
      <c r="N11" s="17">
        <v>3000</v>
      </c>
      <c r="O11" s="16">
        <v>875.8</v>
      </c>
      <c r="P11" s="17">
        <v>7607</v>
      </c>
      <c r="Q11" s="214">
        <f t="shared" si="1"/>
        <v>8482.7999999999993</v>
      </c>
      <c r="R11" s="18">
        <v>4166.6666666666597</v>
      </c>
      <c r="S11" s="16">
        <v>6984.34</v>
      </c>
      <c r="T11" s="17">
        <v>4363.3333333333303</v>
      </c>
      <c r="U11" s="91">
        <f t="shared" si="10"/>
        <v>23035.739999999998</v>
      </c>
      <c r="V11" s="89">
        <f t="shared" si="11"/>
        <v>20146.666666666657</v>
      </c>
      <c r="W11" s="16">
        <v>0</v>
      </c>
      <c r="X11" s="17"/>
      <c r="Y11" s="109">
        <f t="shared" ref="Y11:Z14" si="14">SUM(U11+W11)</f>
        <v>23035.739999999998</v>
      </c>
      <c r="Z11" s="110">
        <f t="shared" si="14"/>
        <v>20146.666666666657</v>
      </c>
      <c r="AA11" s="45" t="s">
        <v>173</v>
      </c>
      <c r="AB11" s="46">
        <v>12</v>
      </c>
      <c r="AC11" s="21" t="s">
        <v>7</v>
      </c>
      <c r="AD11" s="22"/>
      <c r="AF11" s="218">
        <f t="shared" si="6"/>
        <v>8444.4</v>
      </c>
    </row>
    <row r="12" spans="1:32" ht="18.600000000000001" customHeight="1">
      <c r="A12" s="47">
        <f t="shared" si="13"/>
        <v>7</v>
      </c>
      <c r="B12" s="52" t="s">
        <v>6</v>
      </c>
      <c r="C12" s="16">
        <v>13396.9</v>
      </c>
      <c r="D12" s="17">
        <v>8500</v>
      </c>
      <c r="E12" s="16">
        <v>36</v>
      </c>
      <c r="F12" s="18">
        <v>66.6666666666666</v>
      </c>
      <c r="G12" s="19">
        <v>68</v>
      </c>
      <c r="H12" s="18">
        <v>50</v>
      </c>
      <c r="I12" s="19">
        <v>0</v>
      </c>
      <c r="J12" s="18"/>
      <c r="K12" s="16">
        <v>4928.6000000000004</v>
      </c>
      <c r="L12" s="80"/>
      <c r="M12" s="235">
        <f t="shared" si="9"/>
        <v>4928.6000000000004</v>
      </c>
      <c r="N12" s="17">
        <v>3000</v>
      </c>
      <c r="O12" s="16">
        <v>447.9</v>
      </c>
      <c r="P12" s="17">
        <v>4827</v>
      </c>
      <c r="Q12" s="17">
        <f t="shared" si="1"/>
        <v>5274.9</v>
      </c>
      <c r="R12" s="18">
        <v>4166.6666666666597</v>
      </c>
      <c r="S12" s="16">
        <v>5100.1099999999997</v>
      </c>
      <c r="T12" s="17">
        <v>4363.3333333333303</v>
      </c>
      <c r="U12" s="91">
        <f t="shared" si="10"/>
        <v>28804.510000000002</v>
      </c>
      <c r="V12" s="89">
        <f t="shared" si="11"/>
        <v>20146.666666666657</v>
      </c>
      <c r="W12" s="16">
        <v>0</v>
      </c>
      <c r="X12" s="17"/>
      <c r="Y12" s="109">
        <f t="shared" si="14"/>
        <v>28804.510000000002</v>
      </c>
      <c r="Z12" s="110">
        <f t="shared" si="14"/>
        <v>20146.666666666657</v>
      </c>
      <c r="AA12" s="45" t="s">
        <v>174</v>
      </c>
      <c r="AB12" s="46">
        <v>9</v>
      </c>
      <c r="AC12" s="21" t="s">
        <v>7</v>
      </c>
      <c r="AD12" s="22"/>
      <c r="AF12" s="218">
        <f t="shared" si="6"/>
        <v>18877.400000000001</v>
      </c>
    </row>
    <row r="13" spans="1:32" ht="18.600000000000001" customHeight="1">
      <c r="A13" s="23">
        <f t="shared" si="13"/>
        <v>8</v>
      </c>
      <c r="B13" s="24" t="s">
        <v>8</v>
      </c>
      <c r="C13" s="25">
        <v>14867.6</v>
      </c>
      <c r="D13" s="26">
        <v>8500</v>
      </c>
      <c r="E13" s="25">
        <v>0</v>
      </c>
      <c r="F13" s="27">
        <v>66.6666666666666</v>
      </c>
      <c r="G13" s="28">
        <v>51.5</v>
      </c>
      <c r="H13" s="27">
        <v>50</v>
      </c>
      <c r="I13" s="25">
        <v>0</v>
      </c>
      <c r="J13" s="27"/>
      <c r="K13" s="25">
        <v>4391.5</v>
      </c>
      <c r="L13" s="81"/>
      <c r="M13" s="236">
        <f t="shared" si="9"/>
        <v>4391.5</v>
      </c>
      <c r="N13" s="26">
        <v>3000</v>
      </c>
      <c r="O13" s="25">
        <v>393.6</v>
      </c>
      <c r="P13" s="26">
        <v>1968</v>
      </c>
      <c r="Q13" s="27">
        <f t="shared" si="1"/>
        <v>2361.6</v>
      </c>
      <c r="R13" s="27">
        <v>4166.6666666666597</v>
      </c>
      <c r="S13" s="25">
        <v>8761.1299999999992</v>
      </c>
      <c r="T13" s="26">
        <v>4363.3333333333303</v>
      </c>
      <c r="U13" s="182">
        <f t="shared" si="10"/>
        <v>30433.329999999994</v>
      </c>
      <c r="V13" s="90">
        <f t="shared" si="11"/>
        <v>20146.666666666657</v>
      </c>
      <c r="W13" s="25">
        <v>0</v>
      </c>
      <c r="X13" s="26"/>
      <c r="Y13" s="92">
        <f t="shared" si="14"/>
        <v>30433.329999999994</v>
      </c>
      <c r="Z13" s="94">
        <f t="shared" si="14"/>
        <v>20146.666666666657</v>
      </c>
      <c r="AA13" s="29" t="s">
        <v>106</v>
      </c>
      <c r="AB13" s="30">
        <v>8</v>
      </c>
      <c r="AC13" s="31" t="s">
        <v>7</v>
      </c>
      <c r="AD13" s="32"/>
      <c r="AF13" s="218">
        <f t="shared" si="6"/>
        <v>19704.199999999997</v>
      </c>
    </row>
    <row r="14" spans="1:32" ht="18.600000000000001" customHeight="1">
      <c r="A14" s="23">
        <f t="shared" si="13"/>
        <v>9</v>
      </c>
      <c r="B14" s="53" t="s">
        <v>9</v>
      </c>
      <c r="C14" s="25">
        <v>10922</v>
      </c>
      <c r="D14" s="26">
        <v>8500</v>
      </c>
      <c r="E14" s="25">
        <v>68.400000000000006</v>
      </c>
      <c r="F14" s="27">
        <v>66.6666666666666</v>
      </c>
      <c r="G14" s="28">
        <v>101.3</v>
      </c>
      <c r="H14" s="27">
        <v>50</v>
      </c>
      <c r="I14" s="25">
        <v>0</v>
      </c>
      <c r="J14" s="27"/>
      <c r="K14" s="25">
        <v>12216</v>
      </c>
      <c r="L14" s="81"/>
      <c r="M14" s="236">
        <f t="shared" si="9"/>
        <v>12216</v>
      </c>
      <c r="N14" s="26">
        <v>3000</v>
      </c>
      <c r="O14" s="25">
        <v>-381.6</v>
      </c>
      <c r="P14" s="26">
        <v>0</v>
      </c>
      <c r="Q14" s="27">
        <f t="shared" si="1"/>
        <v>-381.6</v>
      </c>
      <c r="R14" s="27">
        <v>4166.6666666666597</v>
      </c>
      <c r="S14" s="25">
        <v>2477.6999999999998</v>
      </c>
      <c r="T14" s="26">
        <v>4363.3333333333303</v>
      </c>
      <c r="U14" s="182">
        <f>SUM(C14+E14+G14+I14+M14+Q14+S14)</f>
        <v>25403.8</v>
      </c>
      <c r="V14" s="90">
        <f t="shared" si="11"/>
        <v>20146.666666666657</v>
      </c>
      <c r="W14" s="25">
        <v>0</v>
      </c>
      <c r="X14" s="26"/>
      <c r="Y14" s="92">
        <f t="shared" si="14"/>
        <v>25403.8</v>
      </c>
      <c r="Z14" s="94">
        <f t="shared" si="14"/>
        <v>20146.666666666657</v>
      </c>
      <c r="AA14" s="29" t="s">
        <v>106</v>
      </c>
      <c r="AB14" s="30">
        <v>9</v>
      </c>
      <c r="AC14" s="31" t="s">
        <v>7</v>
      </c>
      <c r="AD14" s="32"/>
      <c r="AF14" s="218">
        <f t="shared" si="6"/>
        <v>22926.1</v>
      </c>
    </row>
    <row r="15" spans="1:32" ht="18.600000000000001" customHeight="1">
      <c r="A15" s="33" t="s">
        <v>10</v>
      </c>
      <c r="B15" s="34">
        <f>SUM(B7+1)</f>
        <v>45</v>
      </c>
      <c r="C15" s="35">
        <f>SUM(C8:C14)</f>
        <v>72326.02</v>
      </c>
      <c r="D15" s="82">
        <f t="shared" ref="D15:N15" si="15">SUM(D8:D14)</f>
        <v>59500</v>
      </c>
      <c r="E15" s="35">
        <f t="shared" si="15"/>
        <v>1463.8</v>
      </c>
      <c r="F15" s="82">
        <f t="shared" si="15"/>
        <v>466.66666666666629</v>
      </c>
      <c r="G15" s="35">
        <f t="shared" si="15"/>
        <v>1447.5</v>
      </c>
      <c r="H15" s="82">
        <f t="shared" si="15"/>
        <v>350</v>
      </c>
      <c r="I15" s="35">
        <f t="shared" si="15"/>
        <v>0</v>
      </c>
      <c r="J15" s="82">
        <f t="shared" si="15"/>
        <v>0</v>
      </c>
      <c r="K15" s="35">
        <f t="shared" si="15"/>
        <v>26860.9</v>
      </c>
      <c r="L15" s="82">
        <f t="shared" ref="L15" si="16">SUM(L10:L14)</f>
        <v>0</v>
      </c>
      <c r="M15" s="82">
        <f>SUM(M8:M14)</f>
        <v>26860.9</v>
      </c>
      <c r="N15" s="82">
        <f t="shared" si="15"/>
        <v>21000</v>
      </c>
      <c r="O15" s="35">
        <f>SUM(O8:O14)</f>
        <v>4227.0999999999995</v>
      </c>
      <c r="P15" s="36">
        <f>SUM(P8:P14)</f>
        <v>26411</v>
      </c>
      <c r="Q15" s="390">
        <f>SUM(Q8:Q14)</f>
        <v>30638.1</v>
      </c>
      <c r="R15" s="37">
        <f>SUM(R8:R14)</f>
        <v>29166.666666666621</v>
      </c>
      <c r="S15" s="35">
        <f>SUM(S8:S14)</f>
        <v>44667.12999999999</v>
      </c>
      <c r="T15" s="82">
        <f t="shared" ref="T15:Z15" si="17">SUM(T8:T14)</f>
        <v>30543.333333333307</v>
      </c>
      <c r="U15" s="35">
        <f t="shared" si="17"/>
        <v>177403.44999999998</v>
      </c>
      <c r="V15" s="36">
        <f>SUM(V8:V14)</f>
        <v>141026.6666666666</v>
      </c>
      <c r="W15" s="35">
        <f t="shared" si="17"/>
        <v>0</v>
      </c>
      <c r="X15" s="36">
        <f t="shared" si="17"/>
        <v>0</v>
      </c>
      <c r="Y15" s="35">
        <f t="shared" si="17"/>
        <v>177403.44999999998</v>
      </c>
      <c r="Z15" s="36">
        <f t="shared" si="17"/>
        <v>141026.6666666666</v>
      </c>
      <c r="AA15" s="39"/>
      <c r="AB15" s="40"/>
      <c r="AC15" s="41" t="s">
        <v>7</v>
      </c>
      <c r="AD15" s="42"/>
      <c r="AF15" s="218"/>
    </row>
    <row r="16" spans="1:32" ht="18.600000000000001" customHeight="1">
      <c r="A16" s="44">
        <f>SUM(A14+1)</f>
        <v>10</v>
      </c>
      <c r="B16" s="15" t="s">
        <v>12</v>
      </c>
      <c r="C16" s="49">
        <v>3624.65</v>
      </c>
      <c r="D16" s="18">
        <v>8500</v>
      </c>
      <c r="E16" s="49">
        <v>0</v>
      </c>
      <c r="F16" s="18">
        <v>66.6666666666666</v>
      </c>
      <c r="G16" s="19">
        <v>40.4</v>
      </c>
      <c r="H16" s="18">
        <v>50</v>
      </c>
      <c r="I16" s="19">
        <v>0</v>
      </c>
      <c r="J16" s="18"/>
      <c r="K16" s="16">
        <v>0</v>
      </c>
      <c r="L16" s="80"/>
      <c r="M16" s="235">
        <f t="shared" ref="M16:M22" si="18">K16+L16</f>
        <v>0</v>
      </c>
      <c r="N16" s="17">
        <v>3000</v>
      </c>
      <c r="O16" s="16">
        <v>642.1</v>
      </c>
      <c r="P16" s="17">
        <v>4970.8999999999996</v>
      </c>
      <c r="Q16" s="17">
        <f t="shared" si="1"/>
        <v>5613</v>
      </c>
      <c r="R16" s="18">
        <v>4166.6666666666597</v>
      </c>
      <c r="S16" s="16">
        <v>5103.4799999999996</v>
      </c>
      <c r="T16" s="17">
        <v>4363.3333333333303</v>
      </c>
      <c r="U16" s="91">
        <f t="shared" ref="U16:U22" si="19">SUM(C16+E16+G16+I16+M16+Q16+S16)</f>
        <v>14381.529999999999</v>
      </c>
      <c r="V16" s="89">
        <f t="shared" ref="V16:V22" si="20">SUM(D16+F16+H16+J16+N16+R16+T16)</f>
        <v>20146.666666666657</v>
      </c>
      <c r="W16" s="16">
        <v>0</v>
      </c>
      <c r="X16" s="17"/>
      <c r="Y16" s="109">
        <f t="shared" ref="Y16:Z22" si="21">SUM(U16+W16)</f>
        <v>14381.529999999999</v>
      </c>
      <c r="Z16" s="110">
        <f t="shared" si="21"/>
        <v>20146.666666666657</v>
      </c>
      <c r="AA16" s="45" t="s">
        <v>60</v>
      </c>
      <c r="AB16" s="46">
        <v>8</v>
      </c>
      <c r="AC16" s="21" t="s">
        <v>7</v>
      </c>
      <c r="AD16" s="22"/>
      <c r="AF16" s="218">
        <f t="shared" si="6"/>
        <v>4307.1500000000005</v>
      </c>
    </row>
    <row r="17" spans="1:32" ht="18.600000000000001" customHeight="1">
      <c r="A17" s="47">
        <f t="shared" ref="A17:A22" si="22">SUM(A16+1)</f>
        <v>11</v>
      </c>
      <c r="B17" s="15" t="s">
        <v>13</v>
      </c>
      <c r="C17" s="16">
        <v>5725.4</v>
      </c>
      <c r="D17" s="17">
        <v>8500</v>
      </c>
      <c r="E17" s="16">
        <v>428.9</v>
      </c>
      <c r="F17" s="18">
        <v>66.6666666666666</v>
      </c>
      <c r="G17" s="19">
        <v>182.2</v>
      </c>
      <c r="H17" s="18">
        <v>50</v>
      </c>
      <c r="I17" s="19">
        <v>0</v>
      </c>
      <c r="J17" s="18"/>
      <c r="K17" s="16">
        <v>0</v>
      </c>
      <c r="L17" s="80"/>
      <c r="M17" s="235">
        <f t="shared" si="18"/>
        <v>0</v>
      </c>
      <c r="N17" s="17">
        <v>3000</v>
      </c>
      <c r="O17" s="16">
        <v>700.6</v>
      </c>
      <c r="P17" s="17">
        <v>8295</v>
      </c>
      <c r="Q17" s="214">
        <f t="shared" si="1"/>
        <v>8995.6</v>
      </c>
      <c r="R17" s="18">
        <v>4166.6666666666597</v>
      </c>
      <c r="S17" s="16">
        <v>5726.35</v>
      </c>
      <c r="T17" s="17">
        <v>4363.3333333333303</v>
      </c>
      <c r="U17" s="91">
        <f t="shared" si="19"/>
        <v>21058.449999999997</v>
      </c>
      <c r="V17" s="89">
        <f t="shared" si="20"/>
        <v>20146.666666666657</v>
      </c>
      <c r="W17" s="16">
        <v>0</v>
      </c>
      <c r="X17" s="17"/>
      <c r="Y17" s="109">
        <f t="shared" si="21"/>
        <v>21058.449999999997</v>
      </c>
      <c r="Z17" s="110">
        <f t="shared" si="21"/>
        <v>20146.666666666657</v>
      </c>
      <c r="AA17" s="45" t="s">
        <v>58</v>
      </c>
      <c r="AB17" s="46">
        <v>12</v>
      </c>
      <c r="AC17" s="21" t="s">
        <v>7</v>
      </c>
      <c r="AD17" s="22"/>
      <c r="AF17" s="218">
        <f t="shared" si="6"/>
        <v>7037.0999999999995</v>
      </c>
    </row>
    <row r="18" spans="1:32" ht="18.600000000000001" customHeight="1">
      <c r="A18" s="47">
        <f t="shared" si="22"/>
        <v>12</v>
      </c>
      <c r="B18" s="15" t="s">
        <v>14</v>
      </c>
      <c r="C18" s="16">
        <v>6279.9</v>
      </c>
      <c r="D18" s="17">
        <v>8500</v>
      </c>
      <c r="E18" s="16">
        <v>362.6</v>
      </c>
      <c r="F18" s="18">
        <v>66.6666666666666</v>
      </c>
      <c r="G18" s="19">
        <v>215.4</v>
      </c>
      <c r="H18" s="18">
        <v>50</v>
      </c>
      <c r="I18" s="19">
        <v>0</v>
      </c>
      <c r="J18" s="18"/>
      <c r="K18" s="16">
        <v>0</v>
      </c>
      <c r="L18" s="80"/>
      <c r="M18" s="235">
        <f t="shared" si="18"/>
        <v>0</v>
      </c>
      <c r="N18" s="17">
        <v>3000</v>
      </c>
      <c r="O18" s="16">
        <v>1881</v>
      </c>
      <c r="P18" s="17">
        <v>5365</v>
      </c>
      <c r="Q18" s="214">
        <f t="shared" si="1"/>
        <v>7246</v>
      </c>
      <c r="R18" s="18">
        <v>4166.6666666666597</v>
      </c>
      <c r="S18" s="16">
        <v>4259.42</v>
      </c>
      <c r="T18" s="17">
        <v>4363.3333333333303</v>
      </c>
      <c r="U18" s="91">
        <f t="shared" si="19"/>
        <v>18363.32</v>
      </c>
      <c r="V18" s="89">
        <f t="shared" si="20"/>
        <v>20146.666666666657</v>
      </c>
      <c r="W18" s="16">
        <v>0</v>
      </c>
      <c r="X18" s="17"/>
      <c r="Y18" s="109">
        <f t="shared" si="21"/>
        <v>18363.32</v>
      </c>
      <c r="Z18" s="110">
        <f t="shared" si="21"/>
        <v>20146.666666666657</v>
      </c>
      <c r="AA18" s="45" t="s">
        <v>58</v>
      </c>
      <c r="AB18" s="46">
        <v>12</v>
      </c>
      <c r="AC18" s="21" t="s">
        <v>7</v>
      </c>
      <c r="AD18" s="22"/>
      <c r="AF18" s="218">
        <f t="shared" si="6"/>
        <v>8738.9</v>
      </c>
    </row>
    <row r="19" spans="1:32" s="43" customFormat="1" ht="18.600000000000001" customHeight="1">
      <c r="A19" s="47">
        <f t="shared" si="22"/>
        <v>13</v>
      </c>
      <c r="B19" s="15" t="s">
        <v>15</v>
      </c>
      <c r="C19" s="16">
        <v>6735.1</v>
      </c>
      <c r="D19" s="17">
        <v>8500</v>
      </c>
      <c r="E19" s="16">
        <v>307.39999999999998</v>
      </c>
      <c r="F19" s="18">
        <v>66.6666666666666</v>
      </c>
      <c r="G19" s="19">
        <v>91.6</v>
      </c>
      <c r="H19" s="18">
        <v>50</v>
      </c>
      <c r="I19" s="19">
        <v>0</v>
      </c>
      <c r="J19" s="18"/>
      <c r="K19" s="16">
        <v>0</v>
      </c>
      <c r="L19" s="80"/>
      <c r="M19" s="235">
        <f t="shared" si="18"/>
        <v>0</v>
      </c>
      <c r="N19" s="17">
        <v>3000</v>
      </c>
      <c r="O19" s="16">
        <v>1981.1</v>
      </c>
      <c r="P19" s="17">
        <v>6180</v>
      </c>
      <c r="Q19" s="214">
        <f t="shared" si="1"/>
        <v>8161.1</v>
      </c>
      <c r="R19" s="18">
        <v>4166.6666666666597</v>
      </c>
      <c r="S19" s="16">
        <v>7135.03</v>
      </c>
      <c r="T19" s="17">
        <v>4363.3333333333303</v>
      </c>
      <c r="U19" s="91">
        <f t="shared" si="19"/>
        <v>22430.23</v>
      </c>
      <c r="V19" s="89">
        <f t="shared" si="20"/>
        <v>20146.666666666657</v>
      </c>
      <c r="W19" s="16">
        <v>0</v>
      </c>
      <c r="X19" s="17"/>
      <c r="Y19" s="109">
        <f t="shared" si="21"/>
        <v>22430.23</v>
      </c>
      <c r="Z19" s="110">
        <f t="shared" si="21"/>
        <v>20146.666666666657</v>
      </c>
      <c r="AA19" s="45" t="s">
        <v>176</v>
      </c>
      <c r="AB19" s="46">
        <v>8</v>
      </c>
      <c r="AC19" s="21" t="s">
        <v>7</v>
      </c>
      <c r="AD19" s="22"/>
      <c r="AF19" s="218">
        <f t="shared" si="6"/>
        <v>9115.2000000000007</v>
      </c>
    </row>
    <row r="20" spans="1:32" ht="18.600000000000001" customHeight="1">
      <c r="A20" s="47">
        <f t="shared" si="22"/>
        <v>14</v>
      </c>
      <c r="B20" s="15" t="s">
        <v>6</v>
      </c>
      <c r="C20" s="16">
        <v>12458.5</v>
      </c>
      <c r="D20" s="17">
        <v>8500</v>
      </c>
      <c r="E20" s="16">
        <v>80</v>
      </c>
      <c r="F20" s="18">
        <v>66.6666666666666</v>
      </c>
      <c r="G20" s="19">
        <v>73.2</v>
      </c>
      <c r="H20" s="18">
        <v>50</v>
      </c>
      <c r="I20" s="19">
        <v>0</v>
      </c>
      <c r="J20" s="18"/>
      <c r="K20" s="16">
        <v>11743.2</v>
      </c>
      <c r="L20" s="80"/>
      <c r="M20" s="235">
        <f t="shared" si="18"/>
        <v>11743.2</v>
      </c>
      <c r="N20" s="17">
        <v>3000</v>
      </c>
      <c r="O20" s="16">
        <v>53.7</v>
      </c>
      <c r="P20" s="531">
        <v>4408</v>
      </c>
      <c r="Q20" s="17">
        <f t="shared" si="1"/>
        <v>4461.7</v>
      </c>
      <c r="R20" s="18">
        <v>4166.6666666666597</v>
      </c>
      <c r="S20" s="16">
        <v>6059.16</v>
      </c>
      <c r="T20" s="17">
        <v>4363.3333333333303</v>
      </c>
      <c r="U20" s="91">
        <f t="shared" si="19"/>
        <v>34875.760000000002</v>
      </c>
      <c r="V20" s="89">
        <f t="shared" si="20"/>
        <v>20146.666666666657</v>
      </c>
      <c r="W20" s="16">
        <v>0</v>
      </c>
      <c r="X20" s="17"/>
      <c r="Y20" s="109">
        <f t="shared" si="21"/>
        <v>34875.760000000002</v>
      </c>
      <c r="Z20" s="110">
        <f t="shared" si="21"/>
        <v>20146.666666666657</v>
      </c>
      <c r="AA20" s="45" t="s">
        <v>172</v>
      </c>
      <c r="AB20" s="46">
        <v>13</v>
      </c>
      <c r="AC20" s="21" t="s">
        <v>7</v>
      </c>
      <c r="AD20" s="22"/>
      <c r="AF20" s="218">
        <f t="shared" si="6"/>
        <v>24408.600000000002</v>
      </c>
    </row>
    <row r="21" spans="1:32" ht="18.600000000000001" customHeight="1">
      <c r="A21" s="23">
        <f t="shared" si="22"/>
        <v>15</v>
      </c>
      <c r="B21" s="24" t="s">
        <v>8</v>
      </c>
      <c r="C21" s="25">
        <v>15362</v>
      </c>
      <c r="D21" s="26">
        <v>8500</v>
      </c>
      <c r="E21" s="25">
        <v>1909.4</v>
      </c>
      <c r="F21" s="27">
        <v>66.6666666666666</v>
      </c>
      <c r="G21" s="28">
        <v>590.20000000000005</v>
      </c>
      <c r="H21" s="27">
        <v>50</v>
      </c>
      <c r="I21" s="25">
        <v>0</v>
      </c>
      <c r="J21" s="27"/>
      <c r="K21" s="25">
        <v>0</v>
      </c>
      <c r="L21" s="81"/>
      <c r="M21" s="236">
        <f t="shared" si="18"/>
        <v>0</v>
      </c>
      <c r="N21" s="26">
        <v>3000</v>
      </c>
      <c r="O21" s="25">
        <v>0</v>
      </c>
      <c r="P21" s="26">
        <v>0</v>
      </c>
      <c r="Q21" s="27">
        <f t="shared" si="1"/>
        <v>0</v>
      </c>
      <c r="R21" s="27">
        <v>4166.6666666666597</v>
      </c>
      <c r="S21" s="25">
        <v>7896.94</v>
      </c>
      <c r="T21" s="26">
        <v>4363.3333333333303</v>
      </c>
      <c r="U21" s="182">
        <f t="shared" si="19"/>
        <v>25758.54</v>
      </c>
      <c r="V21" s="90">
        <f t="shared" si="20"/>
        <v>20146.666666666657</v>
      </c>
      <c r="W21" s="25">
        <v>0</v>
      </c>
      <c r="X21" s="26"/>
      <c r="Y21" s="92">
        <f t="shared" si="21"/>
        <v>25758.54</v>
      </c>
      <c r="Z21" s="94">
        <f t="shared" si="21"/>
        <v>20146.666666666657</v>
      </c>
      <c r="AA21" s="29" t="s">
        <v>177</v>
      </c>
      <c r="AB21" s="30">
        <v>14</v>
      </c>
      <c r="AC21" s="31" t="s">
        <v>7</v>
      </c>
      <c r="AD21" s="32"/>
      <c r="AF21" s="218">
        <f t="shared" si="6"/>
        <v>17861.600000000002</v>
      </c>
    </row>
    <row r="22" spans="1:32" ht="18.600000000000001" customHeight="1">
      <c r="A22" s="23">
        <f t="shared" si="22"/>
        <v>16</v>
      </c>
      <c r="B22" s="24" t="s">
        <v>9</v>
      </c>
      <c r="C22" s="25">
        <v>11721.3</v>
      </c>
      <c r="D22" s="26">
        <v>8500</v>
      </c>
      <c r="E22" s="25">
        <v>0</v>
      </c>
      <c r="F22" s="27">
        <v>66.6666666666666</v>
      </c>
      <c r="G22" s="28">
        <v>0</v>
      </c>
      <c r="H22" s="27">
        <v>50</v>
      </c>
      <c r="I22" s="25">
        <v>0</v>
      </c>
      <c r="J22" s="27"/>
      <c r="K22" s="25">
        <v>2117</v>
      </c>
      <c r="L22" s="81"/>
      <c r="M22" s="236">
        <f t="shared" si="18"/>
        <v>2117</v>
      </c>
      <c r="N22" s="26">
        <v>3000</v>
      </c>
      <c r="O22" s="25">
        <v>0</v>
      </c>
      <c r="P22" s="26">
        <v>0</v>
      </c>
      <c r="Q22" s="27">
        <f t="shared" si="1"/>
        <v>0</v>
      </c>
      <c r="R22" s="27">
        <v>4166.6666666666597</v>
      </c>
      <c r="S22" s="25">
        <v>4170.08</v>
      </c>
      <c r="T22" s="26">
        <v>4363.3333333333303</v>
      </c>
      <c r="U22" s="182">
        <f t="shared" si="19"/>
        <v>18008.379999999997</v>
      </c>
      <c r="V22" s="90">
        <f t="shared" si="20"/>
        <v>20146.666666666657</v>
      </c>
      <c r="W22" s="25">
        <v>0</v>
      </c>
      <c r="X22" s="26"/>
      <c r="Y22" s="92">
        <f>SUM(U22+W22)</f>
        <v>18008.379999999997</v>
      </c>
      <c r="Z22" s="94">
        <f t="shared" si="21"/>
        <v>20146.666666666657</v>
      </c>
      <c r="AA22" s="29" t="s">
        <v>178</v>
      </c>
      <c r="AB22" s="30">
        <v>9</v>
      </c>
      <c r="AC22" s="31" t="s">
        <v>7</v>
      </c>
      <c r="AD22" s="32"/>
      <c r="AF22" s="218">
        <f t="shared" si="6"/>
        <v>13838.3</v>
      </c>
    </row>
    <row r="23" spans="1:32" ht="18.600000000000001" customHeight="1">
      <c r="A23" s="33" t="s">
        <v>10</v>
      </c>
      <c r="B23" s="34">
        <f>SUM(B15+1)</f>
        <v>46</v>
      </c>
      <c r="C23" s="35">
        <f>SUM(C16:C22)</f>
        <v>61906.850000000006</v>
      </c>
      <c r="D23" s="82">
        <f t="shared" ref="D23:N23" si="23">SUM(D16:D22)</f>
        <v>59500</v>
      </c>
      <c r="E23" s="35">
        <f t="shared" si="23"/>
        <v>3088.3</v>
      </c>
      <c r="F23" s="82">
        <f t="shared" si="23"/>
        <v>466.66666666666629</v>
      </c>
      <c r="G23" s="35">
        <f t="shared" si="23"/>
        <v>1193</v>
      </c>
      <c r="H23" s="82">
        <f t="shared" si="23"/>
        <v>350</v>
      </c>
      <c r="I23" s="35">
        <f t="shared" si="23"/>
        <v>0</v>
      </c>
      <c r="J23" s="82">
        <f t="shared" si="23"/>
        <v>0</v>
      </c>
      <c r="K23" s="35">
        <f t="shared" si="23"/>
        <v>13860.2</v>
      </c>
      <c r="L23" s="82">
        <f t="shared" ref="L23" si="24">SUM(L18:L22)</f>
        <v>0</v>
      </c>
      <c r="M23" s="82">
        <f>SUM(M16:M22)</f>
        <v>13860.2</v>
      </c>
      <c r="N23" s="82">
        <f t="shared" si="23"/>
        <v>21000</v>
      </c>
      <c r="O23" s="35">
        <f>SUM(O16:O22)</f>
        <v>5258.4999999999991</v>
      </c>
      <c r="P23" s="36">
        <f>SUM(P16:P22)</f>
        <v>29218.9</v>
      </c>
      <c r="Q23" s="390">
        <f>SUM(Q16:Q22)</f>
        <v>34477.399999999994</v>
      </c>
      <c r="R23" s="37">
        <f>SUM(R16:R22)</f>
        <v>29166.666666666621</v>
      </c>
      <c r="S23" s="35">
        <f t="shared" ref="S23:Z23" si="25">SUM(S16:S22)</f>
        <v>40350.46</v>
      </c>
      <c r="T23" s="82">
        <f t="shared" si="25"/>
        <v>30543.333333333307</v>
      </c>
      <c r="U23" s="35">
        <f t="shared" si="25"/>
        <v>154876.21000000002</v>
      </c>
      <c r="V23" s="36">
        <f t="shared" si="25"/>
        <v>141026.6666666666</v>
      </c>
      <c r="W23" s="35">
        <f t="shared" si="25"/>
        <v>0</v>
      </c>
      <c r="X23" s="36">
        <f t="shared" si="25"/>
        <v>0</v>
      </c>
      <c r="Y23" s="35">
        <f>SUM(Y16:Y22)</f>
        <v>154876.21000000002</v>
      </c>
      <c r="Z23" s="36">
        <f t="shared" si="25"/>
        <v>141026.6666666666</v>
      </c>
      <c r="AA23" s="39"/>
      <c r="AB23" s="40"/>
      <c r="AC23" s="41" t="s">
        <v>7</v>
      </c>
      <c r="AD23" s="42"/>
      <c r="AF23" s="218"/>
    </row>
    <row r="24" spans="1:32" ht="18.600000000000001" customHeight="1">
      <c r="A24" s="44">
        <f>SUM(A22+1)</f>
        <v>17</v>
      </c>
      <c r="B24" s="15" t="s">
        <v>12</v>
      </c>
      <c r="C24" s="16"/>
      <c r="D24" s="17">
        <v>8500</v>
      </c>
      <c r="E24" s="16"/>
      <c r="F24" s="18">
        <v>66.6666666666666</v>
      </c>
      <c r="G24" s="19"/>
      <c r="H24" s="18">
        <v>50</v>
      </c>
      <c r="I24" s="19"/>
      <c r="J24" s="18"/>
      <c r="K24" s="16"/>
      <c r="L24" s="80"/>
      <c r="M24" s="235">
        <f t="shared" ref="M24:M30" si="26">K24+L24</f>
        <v>0</v>
      </c>
      <c r="N24" s="17">
        <v>3000</v>
      </c>
      <c r="O24" s="16"/>
      <c r="P24" s="17"/>
      <c r="Q24" s="17">
        <f t="shared" si="1"/>
        <v>0</v>
      </c>
      <c r="R24" s="18">
        <v>4166.6666666666597</v>
      </c>
      <c r="S24" s="16"/>
      <c r="T24" s="17">
        <v>4363.3333333333303</v>
      </c>
      <c r="U24" s="91">
        <f t="shared" ref="U24:U30" si="27">SUM(C24+E24+G24+I24+M24+Q24+S24)</f>
        <v>0</v>
      </c>
      <c r="V24" s="89">
        <f t="shared" ref="V24:V30" si="28">SUM(D24+F24+H24+J24+N24+R24+T24)</f>
        <v>20146.666666666657</v>
      </c>
      <c r="W24" s="16">
        <v>0</v>
      </c>
      <c r="X24" s="17"/>
      <c r="Y24" s="109">
        <f t="shared" ref="Y24:Z30" si="29">SUM(U24+W24)</f>
        <v>0</v>
      </c>
      <c r="Z24" s="110">
        <f t="shared" si="29"/>
        <v>20146.666666666657</v>
      </c>
      <c r="AA24" s="50" t="s">
        <v>171</v>
      </c>
      <c r="AB24" s="51">
        <v>8</v>
      </c>
      <c r="AC24" s="21" t="s">
        <v>7</v>
      </c>
      <c r="AD24" s="22"/>
      <c r="AF24" s="218">
        <f t="shared" si="6"/>
        <v>0</v>
      </c>
    </row>
    <row r="25" spans="1:32" ht="18.600000000000001" customHeight="1">
      <c r="A25" s="47">
        <f t="shared" ref="A25:A30" si="30">SUM(A24+1)</f>
        <v>18</v>
      </c>
      <c r="B25" s="15" t="s">
        <v>13</v>
      </c>
      <c r="C25" s="16"/>
      <c r="D25" s="17">
        <v>8500</v>
      </c>
      <c r="E25" s="16"/>
      <c r="F25" s="18">
        <v>66.6666666666666</v>
      </c>
      <c r="G25" s="19"/>
      <c r="H25" s="18">
        <v>50</v>
      </c>
      <c r="I25" s="19"/>
      <c r="J25" s="18"/>
      <c r="K25" s="16"/>
      <c r="L25" s="80"/>
      <c r="M25" s="235">
        <f t="shared" si="26"/>
        <v>0</v>
      </c>
      <c r="N25" s="17">
        <v>3000</v>
      </c>
      <c r="O25" s="16"/>
      <c r="P25" s="17"/>
      <c r="Q25" s="214">
        <f t="shared" si="1"/>
        <v>0</v>
      </c>
      <c r="R25" s="18">
        <v>4166.6666666666597</v>
      </c>
      <c r="S25" s="16"/>
      <c r="T25" s="17">
        <v>4363.3333333333303</v>
      </c>
      <c r="U25" s="91">
        <f t="shared" si="27"/>
        <v>0</v>
      </c>
      <c r="V25" s="89">
        <f t="shared" si="28"/>
        <v>20146.666666666657</v>
      </c>
      <c r="W25" s="16">
        <v>0</v>
      </c>
      <c r="X25" s="17"/>
      <c r="Y25" s="109">
        <f t="shared" si="29"/>
        <v>0</v>
      </c>
      <c r="Z25" s="110">
        <f t="shared" si="29"/>
        <v>20146.666666666657</v>
      </c>
      <c r="AA25" s="45"/>
      <c r="AB25" s="46"/>
      <c r="AC25" s="21" t="s">
        <v>7</v>
      </c>
      <c r="AD25" s="22"/>
      <c r="AF25" s="218">
        <f t="shared" si="6"/>
        <v>0</v>
      </c>
    </row>
    <row r="26" spans="1:32" ht="18.600000000000001" customHeight="1">
      <c r="A26" s="47">
        <f t="shared" si="30"/>
        <v>19</v>
      </c>
      <c r="B26" s="15" t="s">
        <v>14</v>
      </c>
      <c r="C26" s="16"/>
      <c r="D26" s="17">
        <v>8500</v>
      </c>
      <c r="E26" s="16"/>
      <c r="F26" s="18">
        <v>66.6666666666666</v>
      </c>
      <c r="G26" s="19"/>
      <c r="H26" s="18">
        <v>50</v>
      </c>
      <c r="I26" s="19"/>
      <c r="J26" s="18"/>
      <c r="K26" s="16"/>
      <c r="L26" s="80"/>
      <c r="M26" s="235">
        <f t="shared" si="26"/>
        <v>0</v>
      </c>
      <c r="N26" s="17">
        <v>3000</v>
      </c>
      <c r="O26" s="16"/>
      <c r="P26" s="17"/>
      <c r="Q26" s="214">
        <f t="shared" si="1"/>
        <v>0</v>
      </c>
      <c r="R26" s="18">
        <v>4166.6666666666597</v>
      </c>
      <c r="S26" s="16"/>
      <c r="T26" s="17">
        <v>4363.3333333333303</v>
      </c>
      <c r="U26" s="91">
        <f t="shared" si="27"/>
        <v>0</v>
      </c>
      <c r="V26" s="89">
        <f t="shared" si="28"/>
        <v>20146.666666666657</v>
      </c>
      <c r="W26" s="16">
        <v>0</v>
      </c>
      <c r="X26" s="17"/>
      <c r="Y26" s="109">
        <f t="shared" si="29"/>
        <v>0</v>
      </c>
      <c r="Z26" s="110">
        <f t="shared" si="29"/>
        <v>20146.666666666657</v>
      </c>
      <c r="AA26" s="45"/>
      <c r="AB26" s="46"/>
      <c r="AC26" s="21" t="s">
        <v>7</v>
      </c>
      <c r="AD26" s="22"/>
      <c r="AF26" s="218">
        <f t="shared" si="6"/>
        <v>0</v>
      </c>
    </row>
    <row r="27" spans="1:32" ht="18.600000000000001" customHeight="1">
      <c r="A27" s="47">
        <f t="shared" si="30"/>
        <v>20</v>
      </c>
      <c r="B27" s="15" t="s">
        <v>15</v>
      </c>
      <c r="C27" s="16"/>
      <c r="D27" s="17">
        <v>8500</v>
      </c>
      <c r="E27" s="16"/>
      <c r="F27" s="18">
        <v>66.6666666666666</v>
      </c>
      <c r="G27" s="19"/>
      <c r="H27" s="18">
        <v>50</v>
      </c>
      <c r="I27" s="19"/>
      <c r="J27" s="18"/>
      <c r="K27" s="16"/>
      <c r="L27" s="80"/>
      <c r="M27" s="235">
        <f t="shared" si="26"/>
        <v>0</v>
      </c>
      <c r="N27" s="17">
        <v>3000</v>
      </c>
      <c r="O27" s="16"/>
      <c r="P27" s="17"/>
      <c r="Q27" s="214">
        <f t="shared" si="1"/>
        <v>0</v>
      </c>
      <c r="R27" s="18">
        <v>4166.6666666666597</v>
      </c>
      <c r="S27" s="16"/>
      <c r="T27" s="17">
        <v>4363.3333333333303</v>
      </c>
      <c r="U27" s="91">
        <f t="shared" si="27"/>
        <v>0</v>
      </c>
      <c r="V27" s="89">
        <f t="shared" si="28"/>
        <v>20146.666666666657</v>
      </c>
      <c r="W27" s="16">
        <v>0</v>
      </c>
      <c r="X27" s="17"/>
      <c r="Y27" s="109">
        <f t="shared" si="29"/>
        <v>0</v>
      </c>
      <c r="Z27" s="110">
        <f t="shared" si="29"/>
        <v>20146.666666666657</v>
      </c>
      <c r="AA27" s="45"/>
      <c r="AB27" s="46"/>
      <c r="AC27" s="21" t="s">
        <v>7</v>
      </c>
      <c r="AD27" s="22"/>
      <c r="AF27" s="218">
        <f t="shared" si="6"/>
        <v>0</v>
      </c>
    </row>
    <row r="28" spans="1:32" ht="18.600000000000001" customHeight="1">
      <c r="A28" s="47">
        <f t="shared" si="30"/>
        <v>21</v>
      </c>
      <c r="B28" s="15" t="s">
        <v>6</v>
      </c>
      <c r="C28" s="16"/>
      <c r="D28" s="17">
        <v>8500</v>
      </c>
      <c r="E28" s="16"/>
      <c r="F28" s="18">
        <v>66.6666666666666</v>
      </c>
      <c r="G28" s="19"/>
      <c r="H28" s="18">
        <v>50</v>
      </c>
      <c r="I28" s="19"/>
      <c r="J28" s="18"/>
      <c r="K28" s="16"/>
      <c r="L28" s="80"/>
      <c r="M28" s="235">
        <f t="shared" si="26"/>
        <v>0</v>
      </c>
      <c r="N28" s="17">
        <v>3000</v>
      </c>
      <c r="O28" s="16"/>
      <c r="P28" s="17"/>
      <c r="Q28" s="17">
        <f t="shared" si="1"/>
        <v>0</v>
      </c>
      <c r="R28" s="18">
        <v>4166.6666666666597</v>
      </c>
      <c r="S28" s="16"/>
      <c r="T28" s="17">
        <v>4363.3333333333303</v>
      </c>
      <c r="U28" s="91">
        <f t="shared" si="27"/>
        <v>0</v>
      </c>
      <c r="V28" s="89">
        <f t="shared" si="28"/>
        <v>20146.666666666657</v>
      </c>
      <c r="W28" s="16">
        <v>0</v>
      </c>
      <c r="X28" s="17"/>
      <c r="Y28" s="109">
        <f t="shared" si="29"/>
        <v>0</v>
      </c>
      <c r="Z28" s="110">
        <f t="shared" si="29"/>
        <v>20146.666666666657</v>
      </c>
      <c r="AA28" s="45"/>
      <c r="AB28" s="46"/>
      <c r="AC28" s="21" t="s">
        <v>7</v>
      </c>
      <c r="AD28" s="22"/>
      <c r="AF28" s="218">
        <f t="shared" si="6"/>
        <v>0</v>
      </c>
    </row>
    <row r="29" spans="1:32" ht="18.600000000000001" customHeight="1">
      <c r="A29" s="23">
        <f t="shared" si="30"/>
        <v>22</v>
      </c>
      <c r="B29" s="24" t="s">
        <v>8</v>
      </c>
      <c r="C29" s="25"/>
      <c r="D29" s="26">
        <v>8500</v>
      </c>
      <c r="E29" s="25"/>
      <c r="F29" s="27">
        <v>66.6666666666666</v>
      </c>
      <c r="G29" s="28"/>
      <c r="H29" s="27">
        <v>50</v>
      </c>
      <c r="I29" s="25"/>
      <c r="J29" s="27"/>
      <c r="K29" s="25"/>
      <c r="L29" s="81"/>
      <c r="M29" s="236">
        <f t="shared" si="26"/>
        <v>0</v>
      </c>
      <c r="N29" s="26">
        <v>3000</v>
      </c>
      <c r="O29" s="25"/>
      <c r="P29" s="26"/>
      <c r="Q29" s="27">
        <f t="shared" si="1"/>
        <v>0</v>
      </c>
      <c r="R29" s="27">
        <v>4166.6666666666597</v>
      </c>
      <c r="S29" s="25"/>
      <c r="T29" s="26">
        <v>4363.3333333333303</v>
      </c>
      <c r="U29" s="182">
        <f t="shared" si="27"/>
        <v>0</v>
      </c>
      <c r="V29" s="90">
        <f t="shared" si="28"/>
        <v>20146.666666666657</v>
      </c>
      <c r="W29" s="25">
        <v>0</v>
      </c>
      <c r="X29" s="26"/>
      <c r="Y29" s="92">
        <f t="shared" si="29"/>
        <v>0</v>
      </c>
      <c r="Z29" s="94">
        <f t="shared" si="29"/>
        <v>20146.666666666657</v>
      </c>
      <c r="AA29" s="29"/>
      <c r="AB29" s="30"/>
      <c r="AC29" s="31" t="s">
        <v>7</v>
      </c>
      <c r="AD29" s="32"/>
      <c r="AF29" s="218">
        <f t="shared" si="6"/>
        <v>0</v>
      </c>
    </row>
    <row r="30" spans="1:32" ht="18.600000000000001" customHeight="1">
      <c r="A30" s="23">
        <f t="shared" si="30"/>
        <v>23</v>
      </c>
      <c r="B30" s="24" t="s">
        <v>9</v>
      </c>
      <c r="C30" s="25"/>
      <c r="D30" s="26">
        <v>8500</v>
      </c>
      <c r="E30" s="25"/>
      <c r="F30" s="27">
        <v>66.6666666666666</v>
      </c>
      <c r="G30" s="28"/>
      <c r="H30" s="27">
        <v>50</v>
      </c>
      <c r="I30" s="25"/>
      <c r="J30" s="27"/>
      <c r="K30" s="25"/>
      <c r="L30" s="81"/>
      <c r="M30" s="236">
        <f t="shared" si="26"/>
        <v>0</v>
      </c>
      <c r="N30" s="26">
        <v>3000</v>
      </c>
      <c r="O30" s="25"/>
      <c r="P30" s="26"/>
      <c r="Q30" s="27">
        <f t="shared" si="1"/>
        <v>0</v>
      </c>
      <c r="R30" s="27">
        <v>4166.6666666666597</v>
      </c>
      <c r="S30" s="25"/>
      <c r="T30" s="26">
        <v>4363.3333333333303</v>
      </c>
      <c r="U30" s="182">
        <f t="shared" si="27"/>
        <v>0</v>
      </c>
      <c r="V30" s="90">
        <f t="shared" si="28"/>
        <v>20146.666666666657</v>
      </c>
      <c r="W30" s="25">
        <v>0</v>
      </c>
      <c r="X30" s="26"/>
      <c r="Y30" s="92">
        <f t="shared" si="29"/>
        <v>0</v>
      </c>
      <c r="Z30" s="94">
        <f t="shared" si="29"/>
        <v>20146.666666666657</v>
      </c>
      <c r="AA30" s="29"/>
      <c r="AB30" s="30"/>
      <c r="AC30" s="31" t="s">
        <v>7</v>
      </c>
      <c r="AD30" s="32"/>
      <c r="AF30" s="218">
        <f t="shared" si="6"/>
        <v>0</v>
      </c>
    </row>
    <row r="31" spans="1:32" ht="18.600000000000001" customHeight="1">
      <c r="A31" s="33" t="s">
        <v>10</v>
      </c>
      <c r="B31" s="34">
        <f>SUM(B23+1)</f>
        <v>47</v>
      </c>
      <c r="C31" s="35">
        <f>SUM(C24:C30)</f>
        <v>0</v>
      </c>
      <c r="D31" s="82">
        <f t="shared" ref="D31:N31" si="31">SUM(D24:D30)</f>
        <v>59500</v>
      </c>
      <c r="E31" s="35">
        <f t="shared" si="31"/>
        <v>0</v>
      </c>
      <c r="F31" s="82">
        <f t="shared" si="31"/>
        <v>466.66666666666629</v>
      </c>
      <c r="G31" s="35">
        <f t="shared" si="31"/>
        <v>0</v>
      </c>
      <c r="H31" s="82">
        <f t="shared" si="31"/>
        <v>350</v>
      </c>
      <c r="I31" s="256">
        <f t="shared" si="31"/>
        <v>0</v>
      </c>
      <c r="J31" s="35">
        <f t="shared" si="31"/>
        <v>0</v>
      </c>
      <c r="K31" s="35">
        <f t="shared" si="31"/>
        <v>0</v>
      </c>
      <c r="L31" s="82">
        <f t="shared" ref="L31:M31" si="32">SUM(L26:L30)</f>
        <v>0</v>
      </c>
      <c r="M31" s="82">
        <f t="shared" si="32"/>
        <v>0</v>
      </c>
      <c r="N31" s="82">
        <f t="shared" si="31"/>
        <v>21000</v>
      </c>
      <c r="O31" s="35">
        <f>SUM(O24:O30)</f>
        <v>0</v>
      </c>
      <c r="P31" s="36">
        <f>SUM(P24:P30)</f>
        <v>0</v>
      </c>
      <c r="Q31" s="390">
        <f>SUM(Q24:Q30)</f>
        <v>0</v>
      </c>
      <c r="R31" s="37">
        <f>SUM(R24:R30)</f>
        <v>29166.666666666621</v>
      </c>
      <c r="S31" s="35">
        <f t="shared" ref="S31:Z31" si="33">SUM(S24:S30)</f>
        <v>0</v>
      </c>
      <c r="T31" s="82">
        <f t="shared" si="33"/>
        <v>30543.333333333307</v>
      </c>
      <c r="U31" s="35">
        <f t="shared" si="33"/>
        <v>0</v>
      </c>
      <c r="V31" s="36">
        <f t="shared" si="33"/>
        <v>141026.6666666666</v>
      </c>
      <c r="W31" s="35">
        <f t="shared" si="33"/>
        <v>0</v>
      </c>
      <c r="X31" s="36">
        <f t="shared" si="33"/>
        <v>0</v>
      </c>
      <c r="Y31" s="35">
        <f>SUM(Y24:Y30)</f>
        <v>0</v>
      </c>
      <c r="Z31" s="36">
        <f t="shared" si="33"/>
        <v>141026.6666666666</v>
      </c>
      <c r="AA31" s="39"/>
      <c r="AB31" s="40"/>
      <c r="AC31" s="41" t="s">
        <v>7</v>
      </c>
      <c r="AD31" s="42"/>
      <c r="AF31" s="218"/>
    </row>
    <row r="32" spans="1:32" ht="18.600000000000001" customHeight="1">
      <c r="A32" s="44">
        <f>SUM(A30+1)</f>
        <v>24</v>
      </c>
      <c r="B32" s="15" t="s">
        <v>12</v>
      </c>
      <c r="C32" s="16"/>
      <c r="D32" s="17">
        <v>8500</v>
      </c>
      <c r="E32" s="16"/>
      <c r="F32" s="18">
        <v>66.6666666666666</v>
      </c>
      <c r="G32" s="19"/>
      <c r="H32" s="18">
        <v>50</v>
      </c>
      <c r="I32" s="19"/>
      <c r="J32" s="18"/>
      <c r="K32" s="16"/>
      <c r="L32" s="80"/>
      <c r="M32" s="235">
        <f t="shared" ref="M32:M38" si="34">K32+L32</f>
        <v>0</v>
      </c>
      <c r="N32" s="17">
        <v>3000</v>
      </c>
      <c r="O32" s="16"/>
      <c r="P32" s="17"/>
      <c r="Q32" s="17">
        <f t="shared" si="1"/>
        <v>0</v>
      </c>
      <c r="R32" s="18">
        <v>4166.6666666666597</v>
      </c>
      <c r="S32" s="16"/>
      <c r="T32" s="17">
        <v>4363.3333333333303</v>
      </c>
      <c r="U32" s="91">
        <f t="shared" ref="U32:U38" si="35">SUM(C32+E32+G32+I32+M32+Q32+S32)</f>
        <v>0</v>
      </c>
      <c r="V32" s="89">
        <f t="shared" ref="V32:V38" si="36">SUM(D32+F32+H32+J32+N32+R32+T32)</f>
        <v>20146.666666666657</v>
      </c>
      <c r="W32" s="16">
        <v>0</v>
      </c>
      <c r="X32" s="17"/>
      <c r="Y32" s="109">
        <f t="shared" ref="Y32:Z38" si="37">SUM(U32+W32)</f>
        <v>0</v>
      </c>
      <c r="Z32" s="110">
        <f t="shared" si="37"/>
        <v>20146.666666666657</v>
      </c>
      <c r="AA32" s="45"/>
      <c r="AB32" s="46"/>
      <c r="AC32" s="21" t="s">
        <v>7</v>
      </c>
      <c r="AD32" s="22"/>
      <c r="AF32" s="218">
        <f t="shared" si="6"/>
        <v>0</v>
      </c>
    </row>
    <row r="33" spans="1:32" ht="18.600000000000001" customHeight="1">
      <c r="A33" s="44">
        <f>SUM(A32+1)</f>
        <v>25</v>
      </c>
      <c r="B33" s="15" t="s">
        <v>13</v>
      </c>
      <c r="C33" s="16"/>
      <c r="D33" s="17">
        <v>8500</v>
      </c>
      <c r="E33" s="16"/>
      <c r="F33" s="18">
        <v>66.6666666666666</v>
      </c>
      <c r="G33" s="19"/>
      <c r="H33" s="18">
        <v>50</v>
      </c>
      <c r="I33" s="19"/>
      <c r="J33" s="18"/>
      <c r="K33" s="16"/>
      <c r="L33" s="80"/>
      <c r="M33" s="235">
        <f t="shared" si="34"/>
        <v>0</v>
      </c>
      <c r="N33" s="17">
        <v>3000</v>
      </c>
      <c r="O33" s="16"/>
      <c r="P33" s="17"/>
      <c r="Q33" s="17">
        <f t="shared" si="1"/>
        <v>0</v>
      </c>
      <c r="R33" s="18">
        <v>4166.6666666666597</v>
      </c>
      <c r="S33" s="16"/>
      <c r="T33" s="17">
        <v>4363.3333333333303</v>
      </c>
      <c r="U33" s="91">
        <f t="shared" si="35"/>
        <v>0</v>
      </c>
      <c r="V33" s="89">
        <f t="shared" si="36"/>
        <v>20146.666666666657</v>
      </c>
      <c r="W33" s="16">
        <v>0</v>
      </c>
      <c r="X33" s="17"/>
      <c r="Y33" s="109">
        <f t="shared" si="37"/>
        <v>0</v>
      </c>
      <c r="Z33" s="110">
        <f t="shared" si="37"/>
        <v>20146.666666666657</v>
      </c>
      <c r="AA33" s="45"/>
      <c r="AB33" s="46"/>
      <c r="AC33" s="21" t="s">
        <v>7</v>
      </c>
      <c r="AD33" s="22"/>
      <c r="AF33" s="218">
        <f t="shared" si="6"/>
        <v>0</v>
      </c>
    </row>
    <row r="34" spans="1:32" ht="18.600000000000001" customHeight="1">
      <c r="A34" s="44">
        <f t="shared" ref="A34:A38" si="38">SUM(A33+1)</f>
        <v>26</v>
      </c>
      <c r="B34" s="15" t="s">
        <v>14</v>
      </c>
      <c r="C34" s="16"/>
      <c r="D34" s="17">
        <v>8500</v>
      </c>
      <c r="E34" s="16"/>
      <c r="F34" s="18">
        <v>66.6666666666666</v>
      </c>
      <c r="G34" s="19"/>
      <c r="H34" s="18">
        <v>50</v>
      </c>
      <c r="I34" s="19"/>
      <c r="J34" s="18"/>
      <c r="K34" s="16"/>
      <c r="L34" s="80"/>
      <c r="M34" s="235">
        <f t="shared" si="34"/>
        <v>0</v>
      </c>
      <c r="N34" s="17">
        <v>3000</v>
      </c>
      <c r="O34" s="16"/>
      <c r="P34" s="17"/>
      <c r="Q34" s="17">
        <f t="shared" si="1"/>
        <v>0</v>
      </c>
      <c r="R34" s="18">
        <v>4166.6666666666597</v>
      </c>
      <c r="S34" s="16"/>
      <c r="T34" s="17">
        <v>4363.3333333333303</v>
      </c>
      <c r="U34" s="91">
        <f t="shared" si="35"/>
        <v>0</v>
      </c>
      <c r="V34" s="89">
        <f t="shared" ref="V34" si="39">SUM(D34+F34+H34+J34+N34+R34+T34)</f>
        <v>20146.666666666657</v>
      </c>
      <c r="W34" s="16">
        <v>0</v>
      </c>
      <c r="X34" s="17"/>
      <c r="Y34" s="109">
        <f>SUM(U34+W34)</f>
        <v>0</v>
      </c>
      <c r="Z34" s="110">
        <f>SUM(V34+X34)</f>
        <v>20146.666666666657</v>
      </c>
      <c r="AA34" s="45"/>
      <c r="AB34" s="46"/>
      <c r="AC34" s="21" t="s">
        <v>7</v>
      </c>
      <c r="AD34" s="22"/>
      <c r="AF34" s="218">
        <f t="shared" si="6"/>
        <v>0</v>
      </c>
    </row>
    <row r="35" spans="1:32" ht="18.600000000000001" customHeight="1">
      <c r="A35" s="44">
        <f t="shared" si="38"/>
        <v>27</v>
      </c>
      <c r="B35" s="15" t="s">
        <v>81</v>
      </c>
      <c r="C35" s="16"/>
      <c r="D35" s="17">
        <v>8500</v>
      </c>
      <c r="E35" s="16"/>
      <c r="F35" s="18">
        <v>66.6666666666666</v>
      </c>
      <c r="G35" s="19"/>
      <c r="H35" s="18">
        <v>50</v>
      </c>
      <c r="I35" s="19"/>
      <c r="J35" s="18"/>
      <c r="K35" s="16"/>
      <c r="L35" s="80"/>
      <c r="M35" s="235">
        <f t="shared" si="34"/>
        <v>0</v>
      </c>
      <c r="N35" s="17">
        <v>3000</v>
      </c>
      <c r="O35" s="16"/>
      <c r="P35" s="17"/>
      <c r="Q35" s="17">
        <f t="shared" si="1"/>
        <v>0</v>
      </c>
      <c r="R35" s="18">
        <v>4166.6666666666597</v>
      </c>
      <c r="S35" s="16"/>
      <c r="T35" s="17">
        <v>4363.3333333333303</v>
      </c>
      <c r="U35" s="91">
        <f t="shared" si="35"/>
        <v>0</v>
      </c>
      <c r="V35" s="89">
        <f t="shared" ref="V35:V36" si="40">SUM(D35+F35+H35+J35+N35+R35+T35)</f>
        <v>20146.666666666657</v>
      </c>
      <c r="W35" s="16">
        <v>0</v>
      </c>
      <c r="X35" s="17"/>
      <c r="Y35" s="109">
        <f t="shared" ref="Y35:Y36" si="41">SUM(U35+W35)</f>
        <v>0</v>
      </c>
      <c r="Z35" s="110">
        <f t="shared" ref="Z35:Z36" si="42">SUM(V35+X35)</f>
        <v>20146.666666666657</v>
      </c>
      <c r="AA35" s="45"/>
      <c r="AB35" s="46"/>
      <c r="AC35" s="21" t="s">
        <v>7</v>
      </c>
      <c r="AD35" s="22"/>
      <c r="AF35" s="218">
        <f t="shared" si="6"/>
        <v>0</v>
      </c>
    </row>
    <row r="36" spans="1:32" ht="18.600000000000001" customHeight="1">
      <c r="A36" s="44">
        <f t="shared" si="38"/>
        <v>28</v>
      </c>
      <c r="B36" s="15" t="s">
        <v>84</v>
      </c>
      <c r="C36" s="16"/>
      <c r="D36" s="17">
        <v>8500</v>
      </c>
      <c r="E36" s="16"/>
      <c r="F36" s="18">
        <v>66.6666666666666</v>
      </c>
      <c r="G36" s="19"/>
      <c r="H36" s="18">
        <v>50</v>
      </c>
      <c r="I36" s="19"/>
      <c r="J36" s="18"/>
      <c r="K36" s="16"/>
      <c r="L36" s="80"/>
      <c r="M36" s="235">
        <f t="shared" si="34"/>
        <v>0</v>
      </c>
      <c r="N36" s="17">
        <v>3000</v>
      </c>
      <c r="O36" s="16"/>
      <c r="P36" s="17"/>
      <c r="Q36" s="17">
        <f t="shared" si="1"/>
        <v>0</v>
      </c>
      <c r="R36" s="18">
        <v>4166.6666666666597</v>
      </c>
      <c r="S36" s="16"/>
      <c r="T36" s="17">
        <v>4363.3333333333303</v>
      </c>
      <c r="U36" s="91">
        <f t="shared" si="35"/>
        <v>0</v>
      </c>
      <c r="V36" s="89">
        <f t="shared" si="40"/>
        <v>20146.666666666657</v>
      </c>
      <c r="W36" s="16">
        <v>0</v>
      </c>
      <c r="X36" s="17"/>
      <c r="Y36" s="109">
        <f t="shared" si="41"/>
        <v>0</v>
      </c>
      <c r="Z36" s="110">
        <f t="shared" si="42"/>
        <v>20146.666666666657</v>
      </c>
      <c r="AA36" s="45"/>
      <c r="AB36" s="46"/>
      <c r="AC36" s="21" t="s">
        <v>7</v>
      </c>
      <c r="AD36" s="22"/>
      <c r="AF36" s="218">
        <f t="shared" si="6"/>
        <v>0</v>
      </c>
    </row>
    <row r="37" spans="1:32" ht="18.600000000000001" customHeight="1">
      <c r="A37" s="23">
        <f t="shared" si="38"/>
        <v>29</v>
      </c>
      <c r="B37" s="24" t="s">
        <v>86</v>
      </c>
      <c r="C37" s="25"/>
      <c r="D37" s="26">
        <v>8500</v>
      </c>
      <c r="E37" s="25"/>
      <c r="F37" s="27">
        <v>66.6666666666666</v>
      </c>
      <c r="G37" s="28"/>
      <c r="H37" s="27">
        <v>50</v>
      </c>
      <c r="I37" s="28"/>
      <c r="J37" s="27"/>
      <c r="K37" s="25"/>
      <c r="L37" s="81"/>
      <c r="M37" s="236">
        <f t="shared" si="34"/>
        <v>0</v>
      </c>
      <c r="N37" s="26">
        <v>3000</v>
      </c>
      <c r="O37" s="25"/>
      <c r="P37" s="26"/>
      <c r="Q37" s="26">
        <f t="shared" si="1"/>
        <v>0</v>
      </c>
      <c r="R37" s="27">
        <v>4166.6666666666597</v>
      </c>
      <c r="S37" s="25"/>
      <c r="T37" s="26">
        <v>4363.3333333333303</v>
      </c>
      <c r="U37" s="182">
        <f t="shared" ref="U37" si="43">SUM(C37+E37+G37+I37+M37+Q37+S37)</f>
        <v>0</v>
      </c>
      <c r="V37" s="90">
        <f t="shared" ref="V37" si="44">SUM(D37+F37+H37+J37+N37+R37+T37)</f>
        <v>20146.666666666657</v>
      </c>
      <c r="W37" s="25">
        <v>0</v>
      </c>
      <c r="X37" s="26"/>
      <c r="Y37" s="92">
        <f t="shared" ref="Y37" si="45">SUM(U37+W37)</f>
        <v>0</v>
      </c>
      <c r="Z37" s="231">
        <f t="shared" ref="Z37" si="46">SUM(V37+X37)</f>
        <v>20146.666666666657</v>
      </c>
      <c r="AA37" s="29"/>
      <c r="AB37" s="30"/>
      <c r="AC37" s="31" t="s">
        <v>7</v>
      </c>
      <c r="AD37" s="32"/>
      <c r="AF37" s="218">
        <f t="shared" si="6"/>
        <v>0</v>
      </c>
    </row>
    <row r="38" spans="1:32" ht="18.600000000000001" customHeight="1">
      <c r="A38" s="23">
        <f t="shared" si="38"/>
        <v>30</v>
      </c>
      <c r="B38" s="24" t="s">
        <v>87</v>
      </c>
      <c r="C38" s="25"/>
      <c r="D38" s="26">
        <v>8500</v>
      </c>
      <c r="E38" s="25"/>
      <c r="F38" s="27">
        <v>66.6666666666666</v>
      </c>
      <c r="G38" s="28"/>
      <c r="H38" s="27">
        <v>50</v>
      </c>
      <c r="I38" s="28"/>
      <c r="J38" s="27"/>
      <c r="K38" s="25"/>
      <c r="L38" s="81"/>
      <c r="M38" s="236">
        <f t="shared" si="34"/>
        <v>0</v>
      </c>
      <c r="N38" s="26">
        <v>3000</v>
      </c>
      <c r="O38" s="25"/>
      <c r="P38" s="26"/>
      <c r="Q38" s="26">
        <f t="shared" si="1"/>
        <v>0</v>
      </c>
      <c r="R38" s="27">
        <v>4166.6666666666597</v>
      </c>
      <c r="S38" s="25"/>
      <c r="T38" s="26">
        <v>4363.3333333333303</v>
      </c>
      <c r="U38" s="182">
        <f t="shared" si="35"/>
        <v>0</v>
      </c>
      <c r="V38" s="90">
        <f t="shared" si="36"/>
        <v>20146.666666666657</v>
      </c>
      <c r="W38" s="25">
        <v>0</v>
      </c>
      <c r="X38" s="26"/>
      <c r="Y38" s="92">
        <f t="shared" si="37"/>
        <v>0</v>
      </c>
      <c r="Z38" s="231">
        <f t="shared" si="37"/>
        <v>20146.666666666657</v>
      </c>
      <c r="AA38" s="29"/>
      <c r="AB38" s="30"/>
      <c r="AC38" s="31" t="s">
        <v>7</v>
      </c>
      <c r="AD38" s="32"/>
      <c r="AF38" s="218">
        <f t="shared" si="6"/>
        <v>0</v>
      </c>
    </row>
    <row r="39" spans="1:32" ht="18.600000000000001" customHeight="1" thickBot="1">
      <c r="A39" s="33" t="s">
        <v>10</v>
      </c>
      <c r="B39" s="34">
        <f>SUM(B31+1)</f>
        <v>48</v>
      </c>
      <c r="C39" s="68">
        <f>SUM(C32:C38)</f>
        <v>0</v>
      </c>
      <c r="D39" s="70">
        <f>SUM(D32:D38)</f>
        <v>59500</v>
      </c>
      <c r="E39" s="68">
        <f t="shared" ref="E39:I39" si="47">SUM(E32:E38)</f>
        <v>0</v>
      </c>
      <c r="F39" s="70">
        <f>SUM(F32:F38)</f>
        <v>466.66666666666629</v>
      </c>
      <c r="G39" s="257">
        <f t="shared" si="47"/>
        <v>0</v>
      </c>
      <c r="H39" s="68">
        <f>SUM(H32:H38)</f>
        <v>350</v>
      </c>
      <c r="I39" s="68">
        <f t="shared" si="47"/>
        <v>0</v>
      </c>
      <c r="J39" s="70">
        <f t="shared" ref="J39:R39" si="48">SUM(J32:J38)</f>
        <v>0</v>
      </c>
      <c r="K39" s="68">
        <f t="shared" si="48"/>
        <v>0</v>
      </c>
      <c r="L39" s="70">
        <f t="shared" si="48"/>
        <v>0</v>
      </c>
      <c r="M39" s="301">
        <f>SUM(M32:M38)</f>
        <v>0</v>
      </c>
      <c r="N39" s="70">
        <f t="shared" si="48"/>
        <v>21000</v>
      </c>
      <c r="O39" s="68">
        <f t="shared" si="48"/>
        <v>0</v>
      </c>
      <c r="P39" s="71">
        <f t="shared" si="48"/>
        <v>0</v>
      </c>
      <c r="Q39" s="391">
        <f>SUM(Q32:Q38)</f>
        <v>0</v>
      </c>
      <c r="R39" s="82">
        <f t="shared" si="48"/>
        <v>29166.666666666621</v>
      </c>
      <c r="S39" s="68">
        <f t="shared" ref="S39:X39" si="49">SUM(S32:S38)</f>
        <v>0</v>
      </c>
      <c r="T39" s="82">
        <f>SUM(T32:T38)</f>
        <v>30543.333333333307</v>
      </c>
      <c r="U39" s="68">
        <f t="shared" si="49"/>
        <v>0</v>
      </c>
      <c r="V39" s="82">
        <f>SUM(V32:V38)</f>
        <v>141026.6666666666</v>
      </c>
      <c r="W39" s="68">
        <f t="shared" si="49"/>
        <v>0</v>
      </c>
      <c r="X39" s="82">
        <f t="shared" si="49"/>
        <v>0</v>
      </c>
      <c r="Y39" s="68">
        <f>SUM(Y32:Y38)</f>
        <v>0</v>
      </c>
      <c r="Z39" s="36">
        <f>SUM(Z32:Z38)</f>
        <v>141026.6666666666</v>
      </c>
      <c r="AA39" s="39" t="s">
        <v>11</v>
      </c>
      <c r="AB39" s="40">
        <f>SUM(AB32:AB38)/2</f>
        <v>0</v>
      </c>
      <c r="AC39" s="41" t="s">
        <v>7</v>
      </c>
      <c r="AD39" s="42"/>
      <c r="AF39" s="218">
        <f>SUM(AF5:AG38)</f>
        <v>230024.57</v>
      </c>
    </row>
    <row r="40" spans="1:32" ht="19.149999999999999" customHeight="1">
      <c r="A40" s="174" t="s">
        <v>16</v>
      </c>
      <c r="B40" s="127"/>
      <c r="C40" s="115">
        <f>SUM(C7+C15+C23+C31+C39)</f>
        <v>159538.57</v>
      </c>
      <c r="D40" s="116">
        <f t="shared" ref="D40:I40" si="50">SUM(D7+D15+D23+D31+D39)</f>
        <v>255000</v>
      </c>
      <c r="E40" s="115">
        <f t="shared" si="50"/>
        <v>4552.1000000000004</v>
      </c>
      <c r="F40" s="116">
        <f t="shared" si="50"/>
        <v>1999.9999999999984</v>
      </c>
      <c r="G40" s="115">
        <f t="shared" si="50"/>
        <v>2938.4</v>
      </c>
      <c r="H40" s="116">
        <f t="shared" si="50"/>
        <v>1500</v>
      </c>
      <c r="I40" s="115">
        <f t="shared" si="50"/>
        <v>0</v>
      </c>
      <c r="J40" s="116">
        <f>SUM(J7+J15+J23+J31+J39)</f>
        <v>0</v>
      </c>
      <c r="K40" s="116">
        <f>SUM(K7+K15+K23+H1024+K31+K39)</f>
        <v>53509.899999999994</v>
      </c>
      <c r="L40" s="116">
        <f t="shared" ref="L40:P40" si="51">SUM(L7+L15+L23+L31+L39)</f>
        <v>0</v>
      </c>
      <c r="M40" s="116">
        <f>SUM(M7+M15+M23+M31+M39)</f>
        <v>53509.899999999994</v>
      </c>
      <c r="N40" s="116">
        <f t="shared" si="51"/>
        <v>90000</v>
      </c>
      <c r="O40" s="116">
        <f>SUM(O7+O15+O23+O31+O39)</f>
        <v>9485.5999999999985</v>
      </c>
      <c r="P40" s="116">
        <f t="shared" si="51"/>
        <v>55629.9</v>
      </c>
      <c r="Q40" s="116">
        <f>SUM(Q7+Q15+Q23+Q31+Q39)</f>
        <v>65115.499999999993</v>
      </c>
      <c r="R40" s="116">
        <f>SUM(R7+R15+R23+R31+R39)</f>
        <v>124999.99999999983</v>
      </c>
      <c r="S40" s="115">
        <f t="shared" ref="S40:X40" si="52">SUM(S7+S15+S23+S31+S39)</f>
        <v>93977.169999999984</v>
      </c>
      <c r="T40" s="116">
        <f>SUM(T7+T15+T23+T31+T39)</f>
        <v>130899.99999999991</v>
      </c>
      <c r="U40" s="266">
        <f>SUM(U7+U15+U23+U31+U39)</f>
        <v>379631.64</v>
      </c>
      <c r="V40" s="116">
        <f>SUM(V7+V15+V23+V31+V39)</f>
        <v>604399.99999999977</v>
      </c>
      <c r="W40" s="115">
        <f t="shared" si="52"/>
        <v>0</v>
      </c>
      <c r="X40" s="116">
        <f t="shared" si="52"/>
        <v>0</v>
      </c>
      <c r="Y40" s="115">
        <f>SUM(Y7+Y15+Y23+Y31+Y39)</f>
        <v>379631.64</v>
      </c>
      <c r="Z40" s="116">
        <f>SUM(Z7+Z15+Z23+Z31+Z39)</f>
        <v>604399.99999999977</v>
      </c>
      <c r="AA40" s="126" t="s">
        <v>16</v>
      </c>
      <c r="AB40" s="101"/>
      <c r="AC40" s="102"/>
      <c r="AD40" s="103"/>
    </row>
    <row r="41" spans="1:32" ht="19.149999999999999" customHeight="1" thickBot="1">
      <c r="A41" s="176" t="s">
        <v>28</v>
      </c>
      <c r="B41" s="177"/>
      <c r="C41" s="65">
        <f>C40/30</f>
        <v>5317.9523333333336</v>
      </c>
      <c r="D41" s="83">
        <f t="shared" ref="D41:Z41" si="53">D40/30</f>
        <v>8500</v>
      </c>
      <c r="E41" s="65">
        <f t="shared" si="53"/>
        <v>151.73666666666668</v>
      </c>
      <c r="F41" s="83">
        <f t="shared" si="53"/>
        <v>66.666666666666615</v>
      </c>
      <c r="G41" s="65">
        <f t="shared" si="53"/>
        <v>97.946666666666673</v>
      </c>
      <c r="H41" s="83">
        <f t="shared" si="53"/>
        <v>50</v>
      </c>
      <c r="I41" s="65">
        <f t="shared" si="53"/>
        <v>0</v>
      </c>
      <c r="J41" s="66">
        <f t="shared" si="53"/>
        <v>0</v>
      </c>
      <c r="K41" s="83">
        <f t="shared" si="53"/>
        <v>1783.6633333333332</v>
      </c>
      <c r="L41" s="83">
        <f t="shared" si="53"/>
        <v>0</v>
      </c>
      <c r="M41" s="83">
        <f t="shared" si="53"/>
        <v>1783.6633333333332</v>
      </c>
      <c r="N41" s="83">
        <f t="shared" si="53"/>
        <v>3000</v>
      </c>
      <c r="O41" s="65">
        <f t="shared" si="53"/>
        <v>316.18666666666661</v>
      </c>
      <c r="P41" s="67">
        <f t="shared" si="53"/>
        <v>1854.3300000000002</v>
      </c>
      <c r="Q41" s="65">
        <f t="shared" si="1"/>
        <v>2170.5166666666669</v>
      </c>
      <c r="R41" s="65">
        <f t="shared" si="53"/>
        <v>4166.6666666666606</v>
      </c>
      <c r="S41" s="65">
        <f t="shared" si="53"/>
        <v>3132.5723333333326</v>
      </c>
      <c r="T41" s="83">
        <f t="shared" si="53"/>
        <v>4363.3333333333303</v>
      </c>
      <c r="U41" s="259">
        <f t="shared" si="53"/>
        <v>12654.388000000001</v>
      </c>
      <c r="V41" s="66">
        <f t="shared" si="53"/>
        <v>20146.666666666661</v>
      </c>
      <c r="W41" s="65">
        <f t="shared" si="53"/>
        <v>0</v>
      </c>
      <c r="X41" s="83">
        <f t="shared" si="53"/>
        <v>0</v>
      </c>
      <c r="Y41" s="65">
        <f t="shared" si="53"/>
        <v>12654.388000000001</v>
      </c>
      <c r="Z41" s="83">
        <f t="shared" si="53"/>
        <v>20146.666666666661</v>
      </c>
      <c r="AA41" s="69" t="s">
        <v>17</v>
      </c>
      <c r="AB41" s="98"/>
      <c r="AC41" s="99"/>
      <c r="AD41" s="100"/>
    </row>
    <row r="42" spans="1:32" ht="20.100000000000001" customHeight="1">
      <c r="A42" s="72" t="s">
        <v>18</v>
      </c>
      <c r="B42" s="73"/>
      <c r="C42" s="74">
        <f>SUM(C40-D40)</f>
        <v>-95461.43</v>
      </c>
      <c r="D42" s="75"/>
      <c r="E42" s="74">
        <f>SUM(E40-F40)</f>
        <v>2552.1000000000022</v>
      </c>
      <c r="F42" s="75"/>
      <c r="G42" s="74">
        <f>SUM(G40-H40)</f>
        <v>1438.4</v>
      </c>
      <c r="H42" s="75"/>
      <c r="I42" s="74">
        <f>SUM(I40-J40)</f>
        <v>0</v>
      </c>
      <c r="J42" s="75"/>
      <c r="K42" s="74"/>
      <c r="L42" s="133"/>
      <c r="M42" s="238">
        <f>SUM(M40-N40)</f>
        <v>-36490.100000000006</v>
      </c>
      <c r="N42" s="75"/>
      <c r="O42" s="74"/>
      <c r="P42" s="75"/>
      <c r="Q42" s="254">
        <f>Q40-R40</f>
        <v>-59884.499999999833</v>
      </c>
      <c r="R42" s="133"/>
      <c r="S42" s="74">
        <f>SUM(S40-T40)</f>
        <v>-36922.829999999929</v>
      </c>
      <c r="T42" s="75"/>
      <c r="U42" s="96">
        <f>SUM(U40-V40)</f>
        <v>-224768.35999999975</v>
      </c>
      <c r="V42" s="75"/>
      <c r="W42" s="74">
        <f>SUM(W40-X40)</f>
        <v>0</v>
      </c>
      <c r="X42" s="75"/>
      <c r="Y42" s="111">
        <f>SUM(Y40-Z40)</f>
        <v>-224768.35999999975</v>
      </c>
      <c r="Z42" s="112"/>
      <c r="AC42" s="2"/>
      <c r="AD42" s="2"/>
    </row>
    <row r="43" spans="1:32" ht="20.100000000000001" customHeight="1" thickBot="1">
      <c r="A43" s="76" t="s">
        <v>19</v>
      </c>
      <c r="B43" s="77"/>
      <c r="C43" s="95">
        <f>SUM(100/D40*C40)</f>
        <v>62.564145098039219</v>
      </c>
      <c r="D43" s="78"/>
      <c r="E43" s="95">
        <f>SUM(100/F40*E40)</f>
        <v>227.60500000000019</v>
      </c>
      <c r="F43" s="78"/>
      <c r="G43" s="95">
        <f>SUM(100/H40*G40)</f>
        <v>195.89333333333335</v>
      </c>
      <c r="H43" s="78"/>
      <c r="I43" s="95" t="e">
        <f>SUM(100/J40*I40)</f>
        <v>#DIV/0!</v>
      </c>
      <c r="J43" s="78"/>
      <c r="K43" s="95"/>
      <c r="L43" s="252"/>
      <c r="M43" s="239">
        <f>SUM(100/N40*M40)</f>
        <v>59.455444444444439</v>
      </c>
      <c r="N43" s="78"/>
      <c r="O43" s="95"/>
      <c r="P43" s="78"/>
      <c r="Q43" s="255">
        <f>SUM(100/R40*Q40)</f>
        <v>52.092400000000069</v>
      </c>
      <c r="R43" s="252"/>
      <c r="S43" s="95">
        <f>SUM(100/T40*S40)</f>
        <v>71.793101604278107</v>
      </c>
      <c r="T43" s="78"/>
      <c r="U43" s="97">
        <f>SUM(100/V40*U40)</f>
        <v>62.811323626737284</v>
      </c>
      <c r="V43" s="78"/>
      <c r="W43" s="95" t="e">
        <f>SUM(100/X40*W40)</f>
        <v>#DIV/0!</v>
      </c>
      <c r="X43" s="78"/>
      <c r="Y43" s="113">
        <f>SUM(100/Z40*Y40)</f>
        <v>62.811323626737284</v>
      </c>
      <c r="Z43" s="114"/>
      <c r="AC43" s="2"/>
      <c r="AD43" s="2"/>
    </row>
    <row r="45" spans="1:32">
      <c r="C45" s="227"/>
      <c r="D45" s="227"/>
      <c r="E45" s="227"/>
      <c r="F45" s="227"/>
      <c r="G45" s="354"/>
      <c r="H45" s="354"/>
      <c r="I45" s="354"/>
      <c r="J45" s="354"/>
      <c r="K45" s="227"/>
      <c r="L45" s="227"/>
      <c r="M45" s="227"/>
      <c r="N45" s="227"/>
      <c r="O45" s="227"/>
      <c r="P45" s="227" t="s">
        <v>175</v>
      </c>
      <c r="Q45" s="227"/>
      <c r="R45" s="227"/>
      <c r="S45" s="227"/>
      <c r="T45" s="227"/>
      <c r="U45" s="227"/>
    </row>
    <row r="46" spans="1:32">
      <c r="A46" s="386"/>
      <c r="B46" s="227"/>
      <c r="C46" s="227"/>
      <c r="D46" s="227"/>
      <c r="E46" s="227"/>
      <c r="F46" s="227"/>
      <c r="G46" s="354"/>
      <c r="H46" s="354"/>
      <c r="I46" s="354"/>
      <c r="J46" s="354"/>
      <c r="K46" s="227"/>
      <c r="L46" s="227"/>
      <c r="M46" s="227"/>
      <c r="N46" s="227"/>
      <c r="O46" s="227"/>
      <c r="P46" s="227"/>
      <c r="Q46" s="227"/>
      <c r="R46" s="227"/>
      <c r="S46" s="227"/>
      <c r="T46" s="227"/>
    </row>
    <row r="48" spans="1:32">
      <c r="F48" s="218"/>
    </row>
  </sheetData>
  <customSheetViews>
    <customSheetView guid="{D93DCAB6-BAC1-4891-99B7-09940B6A5EB9}" scale="80" showPageBreaks="1" fitToPage="1" printArea="1" topLeftCell="C1">
      <pane ySplit="4" topLeftCell="A14" activePane="bottomLeft" state="frozen"/>
      <selection pane="bottomLeft" activeCell="P23" sqref="P23"/>
      <pageMargins left="0.59055118110236227" right="0.59055118110236227" top="1.1811023622047245" bottom="0.59055118110236227" header="0.11811023622047245" footer="0.31496062992125984"/>
      <pageSetup paperSize="9" scale="39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5" activePane="bottomLeft" state="frozen"/>
      <selection pane="bottomLeft" activeCell="P22" sqref="P22"/>
      <pageMargins left="0.59055118110236227" right="0.59055118110236227" top="1.1811023622047245" bottom="0.59055118110236227" header="0.11811023622047245" footer="0.31496062992125984"/>
      <pageSetup paperSize="9" scale="39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106" showPageBreaks="1" fitToPage="1" printArea="1" topLeftCell="Q1">
      <pane ySplit="4" topLeftCell="A5" activePane="bottomLeft" state="frozen"/>
      <selection pane="bottomLeft" activeCell="S20" sqref="S20"/>
      <pageMargins left="0.59055118110236227" right="0.59055118110236227" top="1.1811023622047245" bottom="0.59055118110236227" header="0.11811023622047245" footer="0.31496062992125984"/>
      <pageSetup paperSize="9" scale="39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howPageBreaks="1" fitToPage="1" printArea="1">
      <pane ySplit="4" topLeftCell="A20" activePane="bottomLeft" state="frozen"/>
      <selection pane="bottomLeft" activeCell="O35" sqref="O35"/>
      <pageMargins left="0.59055118110236227" right="0.59055118110236227" top="1.1811023622047245" bottom="0.59055118110236227" header="0.11811023622047245" footer="0.31496062992125984"/>
      <pageSetup paperSize="9" scale="39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80" fitToPage="1" topLeftCell="H1">
      <pane ySplit="4" topLeftCell="A14" activePane="bottomLeft" state="frozen"/>
      <selection pane="bottomLeft" activeCell="AD37" sqref="AD37"/>
      <pageMargins left="0.59055118110236227" right="0.59055118110236227" top="1.1811023622047245" bottom="0.59055118110236227" header="0.11811023622047245" footer="0.31496062992125984"/>
      <pageSetup paperSize="9" scale="39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>
      <pane ySplit="4" topLeftCell="A8" activePane="bottomLeft" state="frozen"/>
      <selection pane="bottomLeft" activeCell="R1" sqref="R1:R1048576"/>
      <pageMargins left="0.59055118110236227" right="0.59055118110236227" top="1.1811023622047245" bottom="0.59055118110236227" header="0.11811023622047245" footer="0.31496062992125984"/>
      <pageSetup paperSize="9" scale="43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Q51" sqref="Q51"/>
      <pageMargins left="0.59055118110236227" right="0.59055118110236227" top="1.1811023622047245" bottom="0.59055118110236227" header="0.11811023622047245" footer="0.31496062992125984"/>
      <pageSetup paperSize="9" scale="44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0" showPageBreaks="1" fitToPage="1" printArea="1">
      <pane ySplit="4" topLeftCell="A5" activePane="bottomLeft" state="frozen"/>
      <selection pane="bottomLeft" activeCell="Q51" sqref="Q51"/>
      <pageMargins left="0.59055118110236227" right="0.59055118110236227" top="1.1811023622047245" bottom="0.59055118110236227" header="0.11811023622047245" footer="0.31496062992125984"/>
      <pageSetup paperSize="9" scale="39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17" activePane="bottomLeft" state="frozen"/>
      <selection pane="bottomLeft" activeCell="H2" sqref="H2"/>
      <pageMargins left="0.59055118110236227" right="0.59055118110236227" top="1.1811023622047245" bottom="0.59055118110236227" header="0.11811023622047245" footer="0.31496062992125984"/>
      <pageSetup paperSize="9" scale="39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80" showPageBreaks="1" fitToPage="1" printArea="1" topLeftCell="H1">
      <pane ySplit="4" topLeftCell="A14" activePane="bottomLeft" state="frozen"/>
      <selection pane="bottomLeft" activeCell="AD37" sqref="AD37"/>
      <pageMargins left="0.59055118110236227" right="0.59055118110236227" top="1.1811023622047245" bottom="0.59055118110236227" header="0.11811023622047245" footer="0.31496062992125984"/>
      <pageSetup paperSize="9" scale="39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selection activeCell="W46" sqref="W46"/>
      <pageMargins left="0.59055118110236227" right="0.59055118110236227" top="1.1811023622047245" bottom="0.59055118110236227" header="0.11811023622047245" footer="0.31496062992125984"/>
      <pageSetup paperSize="9" scale="39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>
      <pane ySplit="4" topLeftCell="A5" activePane="bottomLeft" state="frozen"/>
      <selection pane="bottomLeft" activeCell="AA26" sqref="AA26"/>
      <pageMargins left="0.59055118110236227" right="0.59055118110236227" top="1.1811023622047245" bottom="0.59055118110236227" header="0.11811023622047245" footer="0.31496062992125984"/>
      <pageSetup paperSize="9" scale="39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I3:J3"/>
    <mergeCell ref="O3:R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9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F46"/>
  <sheetViews>
    <sheetView zoomScale="80" zoomScaleNormal="100" workbookViewId="0">
      <pane ySplit="4" topLeftCell="A11" activePane="bottomLeft" state="frozen"/>
      <selection pane="bottomLeft" activeCell="P27" sqref="P27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6.7109375" style="2" customWidth="1"/>
    <col min="4" max="4" width="14.5703125" style="2" bestFit="1" customWidth="1"/>
    <col min="5" max="6" width="11.7109375" style="2" customWidth="1"/>
    <col min="7" max="10" width="11.7109375" style="6" customWidth="1"/>
    <col min="11" max="11" width="21.28515625" style="2" customWidth="1"/>
    <col min="12" max="13" width="13.140625" style="2" customWidth="1"/>
    <col min="14" max="14" width="14.42578125" style="2" bestFit="1" customWidth="1"/>
    <col min="15" max="15" width="15" style="2" customWidth="1"/>
    <col min="16" max="16" width="13" style="2" customWidth="1"/>
    <col min="17" max="17" width="16.85546875" style="2" bestFit="1" customWidth="1"/>
    <col min="18" max="18" width="12.85546875" style="2" customWidth="1"/>
    <col min="19" max="19" width="14.7109375" style="2" customWidth="1"/>
    <col min="20" max="20" width="14.140625" style="2" customWidth="1"/>
    <col min="21" max="21" width="18.28515625" style="2" customWidth="1"/>
    <col min="22" max="22" width="14.5703125" style="2" customWidth="1"/>
    <col min="23" max="23" width="14.140625" style="2" customWidth="1"/>
    <col min="24" max="24" width="11.7109375" style="2" customWidth="1"/>
    <col min="25" max="25" width="15.85546875" style="2" bestFit="1" customWidth="1"/>
    <col min="26" max="26" width="20.42578125" style="2" customWidth="1"/>
    <col min="27" max="27" width="28.140625" style="2" customWidth="1"/>
    <col min="28" max="28" width="7.140625" style="2" bestFit="1" customWidth="1"/>
    <col min="29" max="29" width="3.140625" style="4" bestFit="1" customWidth="1"/>
    <col min="30" max="30" width="22.28515625" style="4" bestFit="1" customWidth="1"/>
    <col min="31" max="31" width="11.42578125" style="2"/>
    <col min="32" max="32" width="34.85546875" style="2" bestFit="1" customWidth="1"/>
    <col min="33" max="16384" width="11.42578125" style="2"/>
  </cols>
  <sheetData>
    <row r="1" spans="1:32" ht="34.15" customHeight="1">
      <c r="A1" s="104" t="s">
        <v>55</v>
      </c>
      <c r="G1" s="2"/>
      <c r="H1" s="540">
        <v>45992</v>
      </c>
      <c r="I1" s="540"/>
      <c r="J1" s="540"/>
      <c r="K1" s="540"/>
      <c r="L1" s="425"/>
      <c r="M1" s="425"/>
    </row>
    <row r="2" spans="1:32" ht="21" thickBot="1">
      <c r="A2" s="105"/>
    </row>
    <row r="3" spans="1:32" s="8" customFormat="1" ht="47.25" customHeight="1" thickBot="1">
      <c r="A3" s="7"/>
      <c r="C3" s="532" t="s">
        <v>20</v>
      </c>
      <c r="D3" s="533"/>
      <c r="E3" s="532" t="s">
        <v>23</v>
      </c>
      <c r="F3" s="533"/>
      <c r="G3" s="532" t="s">
        <v>24</v>
      </c>
      <c r="H3" s="533"/>
      <c r="I3" s="532" t="s">
        <v>53</v>
      </c>
      <c r="J3" s="533"/>
      <c r="K3" s="532" t="s">
        <v>25</v>
      </c>
      <c r="L3" s="534"/>
      <c r="M3" s="534"/>
      <c r="N3" s="533"/>
      <c r="O3" s="532" t="s">
        <v>30</v>
      </c>
      <c r="P3" s="534"/>
      <c r="Q3" s="534"/>
      <c r="R3" s="533"/>
      <c r="S3" s="534" t="s">
        <v>2</v>
      </c>
      <c r="T3" s="534"/>
      <c r="U3" s="541" t="s">
        <v>29</v>
      </c>
      <c r="V3" s="542"/>
      <c r="W3" s="532" t="s">
        <v>26</v>
      </c>
      <c r="X3" s="533"/>
      <c r="Y3" s="543" t="s">
        <v>27</v>
      </c>
      <c r="Z3" s="544"/>
      <c r="AA3" s="532" t="s">
        <v>0</v>
      </c>
      <c r="AB3" s="534"/>
      <c r="AC3" s="534"/>
      <c r="AD3" s="533"/>
      <c r="AF3" s="350" t="s">
        <v>74</v>
      </c>
    </row>
    <row r="4" spans="1:32" s="4" customFormat="1" ht="18.600000000000001" customHeight="1">
      <c r="A4" s="106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68</v>
      </c>
      <c r="L4" s="439" t="s">
        <v>69</v>
      </c>
      <c r="M4" s="234" t="s">
        <v>70</v>
      </c>
      <c r="N4" s="12" t="s">
        <v>21</v>
      </c>
      <c r="O4" s="11" t="s">
        <v>68</v>
      </c>
      <c r="P4" s="240" t="s">
        <v>69</v>
      </c>
      <c r="Q4" s="234" t="s">
        <v>70</v>
      </c>
      <c r="R4" s="12" t="s">
        <v>21</v>
      </c>
      <c r="S4" s="84" t="s">
        <v>22</v>
      </c>
      <c r="T4" s="12" t="s">
        <v>21</v>
      </c>
      <c r="U4" s="84" t="s">
        <v>22</v>
      </c>
      <c r="V4" s="12" t="s">
        <v>21</v>
      </c>
      <c r="W4" s="11" t="s">
        <v>22</v>
      </c>
      <c r="X4" s="12" t="s">
        <v>21</v>
      </c>
      <c r="Y4" s="107" t="s">
        <v>22</v>
      </c>
      <c r="Z4" s="108" t="s">
        <v>21</v>
      </c>
      <c r="AA4" s="13" t="s">
        <v>3</v>
      </c>
      <c r="AB4" s="538" t="s">
        <v>4</v>
      </c>
      <c r="AC4" s="539"/>
      <c r="AD4" s="14" t="s">
        <v>5</v>
      </c>
    </row>
    <row r="5" spans="1:32" ht="18.600000000000001" customHeight="1">
      <c r="A5" s="44">
        <v>1</v>
      </c>
      <c r="B5" s="15" t="s">
        <v>12</v>
      </c>
      <c r="C5" s="16"/>
      <c r="D5" s="17">
        <v>9754.8387096774095</v>
      </c>
      <c r="E5" s="16"/>
      <c r="F5" s="18">
        <v>16.129032258064498</v>
      </c>
      <c r="G5" s="19"/>
      <c r="H5" s="18">
        <v>16.129032258064498</v>
      </c>
      <c r="I5" s="19"/>
      <c r="J5" s="18"/>
      <c r="K5" s="16"/>
      <c r="L5" s="80"/>
      <c r="M5" s="235">
        <f t="shared" ref="M5:M11" si="0">K5+L5</f>
        <v>0</v>
      </c>
      <c r="N5" s="17">
        <v>3580.6451612903202</v>
      </c>
      <c r="O5" s="16"/>
      <c r="P5" s="80"/>
      <c r="Q5" s="235">
        <f>SUM(O5:P5)</f>
        <v>0</v>
      </c>
      <c r="R5" s="17">
        <v>1612.9032258064501</v>
      </c>
      <c r="S5" s="16"/>
      <c r="T5" s="17">
        <v>4535.4838709677397</v>
      </c>
      <c r="U5" s="91">
        <f t="shared" ref="U5:U11" si="1">SUM(C5+E5+G5+I5+M5+Q5+S5)</f>
        <v>0</v>
      </c>
      <c r="V5" s="89">
        <f t="shared" ref="V5:V11" si="2">SUM(D5+F5+H5+J5+N5+R5+T5)</f>
        <v>19516.12903225805</v>
      </c>
      <c r="W5" s="16">
        <v>0</v>
      </c>
      <c r="X5" s="17"/>
      <c r="Y5" s="109">
        <f t="shared" ref="Y5:Z7" si="3">SUM(U5+W5)</f>
        <v>0</v>
      </c>
      <c r="Z5" s="110">
        <f>SUM(V5+X5)</f>
        <v>19516.12903225805</v>
      </c>
      <c r="AA5" s="45"/>
      <c r="AB5" s="46"/>
      <c r="AC5" s="21" t="s">
        <v>7</v>
      </c>
      <c r="AD5" s="22"/>
      <c r="AF5" s="218">
        <f t="shared" ref="AF5:AF39" si="4">C5+E5+G5+I5+K5+O5+W5</f>
        <v>0</v>
      </c>
    </row>
    <row r="6" spans="1:32" ht="18.600000000000001" customHeight="1">
      <c r="A6" s="47">
        <f t="shared" ref="A6:A11" si="5">SUM(A5+1)</f>
        <v>2</v>
      </c>
      <c r="B6" s="15" t="s">
        <v>13</v>
      </c>
      <c r="C6" s="16"/>
      <c r="D6" s="17">
        <v>9754.8387096774095</v>
      </c>
      <c r="E6" s="16"/>
      <c r="F6" s="18">
        <v>16.129032258064498</v>
      </c>
      <c r="G6" s="19"/>
      <c r="H6" s="18">
        <v>16.129032258064498</v>
      </c>
      <c r="I6" s="19"/>
      <c r="J6" s="18"/>
      <c r="K6" s="16"/>
      <c r="L6" s="80"/>
      <c r="M6" s="235">
        <f t="shared" si="0"/>
        <v>0</v>
      </c>
      <c r="N6" s="17">
        <v>3580.6451612903202</v>
      </c>
      <c r="O6" s="16"/>
      <c r="P6" s="80"/>
      <c r="Q6" s="235">
        <f t="shared" ref="Q6:Q11" si="6">SUM(O6:P6)</f>
        <v>0</v>
      </c>
      <c r="R6" s="17">
        <v>1612.9032258064501</v>
      </c>
      <c r="S6" s="16"/>
      <c r="T6" s="17">
        <v>4535.4838709677397</v>
      </c>
      <c r="U6" s="91">
        <f>SUM(C6+E6+G6+I6+M6+Q6+S6)</f>
        <v>0</v>
      </c>
      <c r="V6" s="89">
        <f>SUM(D6+F6+H6+J6+N6+R6+T6)</f>
        <v>19516.12903225805</v>
      </c>
      <c r="W6" s="16">
        <v>0</v>
      </c>
      <c r="X6" s="17"/>
      <c r="Y6" s="109">
        <f>SUM(U6+W6)</f>
        <v>0</v>
      </c>
      <c r="Z6" s="110">
        <f t="shared" si="3"/>
        <v>19516.12903225805</v>
      </c>
      <c r="AA6" s="45"/>
      <c r="AB6" s="46"/>
      <c r="AC6" s="21" t="s">
        <v>7</v>
      </c>
      <c r="AD6" s="22"/>
      <c r="AF6" s="218">
        <f t="shared" si="4"/>
        <v>0</v>
      </c>
    </row>
    <row r="7" spans="1:32" ht="18.600000000000001" customHeight="1">
      <c r="A7" s="47">
        <f t="shared" si="5"/>
        <v>3</v>
      </c>
      <c r="B7" s="15" t="s">
        <v>14</v>
      </c>
      <c r="C7" s="16"/>
      <c r="D7" s="17">
        <v>9754.8387096774095</v>
      </c>
      <c r="E7" s="16"/>
      <c r="F7" s="18">
        <v>16.129032258064498</v>
      </c>
      <c r="G7" s="19"/>
      <c r="H7" s="18">
        <v>16.129032258064498</v>
      </c>
      <c r="I7" s="19"/>
      <c r="J7" s="18"/>
      <c r="K7" s="16"/>
      <c r="L7" s="80"/>
      <c r="M7" s="235">
        <f t="shared" si="0"/>
        <v>0</v>
      </c>
      <c r="N7" s="17">
        <v>3580.6451612903202</v>
      </c>
      <c r="O7" s="16"/>
      <c r="P7" s="80"/>
      <c r="Q7" s="235">
        <f t="shared" si="6"/>
        <v>0</v>
      </c>
      <c r="R7" s="17">
        <v>1612.9032258064501</v>
      </c>
      <c r="S7" s="16"/>
      <c r="T7" s="17">
        <v>4535.4838709677397</v>
      </c>
      <c r="U7" s="91">
        <f t="shared" si="1"/>
        <v>0</v>
      </c>
      <c r="V7" s="89">
        <f t="shared" si="2"/>
        <v>19516.12903225805</v>
      </c>
      <c r="W7" s="16">
        <v>0</v>
      </c>
      <c r="X7" s="17"/>
      <c r="Y7" s="109">
        <f t="shared" si="3"/>
        <v>0</v>
      </c>
      <c r="Z7" s="110">
        <f t="shared" si="3"/>
        <v>19516.12903225805</v>
      </c>
      <c r="AA7" s="45"/>
      <c r="AB7" s="46"/>
      <c r="AC7" s="21" t="s">
        <v>7</v>
      </c>
      <c r="AD7" s="22"/>
      <c r="AF7" s="218">
        <f t="shared" si="4"/>
        <v>0</v>
      </c>
    </row>
    <row r="8" spans="1:32" ht="18.600000000000001" customHeight="1">
      <c r="A8" s="47">
        <f t="shared" si="5"/>
        <v>4</v>
      </c>
      <c r="B8" s="15" t="s">
        <v>15</v>
      </c>
      <c r="C8" s="16"/>
      <c r="D8" s="17">
        <v>9754.8387096774095</v>
      </c>
      <c r="E8" s="16"/>
      <c r="F8" s="18">
        <v>16.129032258064498</v>
      </c>
      <c r="G8" s="19"/>
      <c r="H8" s="18">
        <v>16.129032258064498</v>
      </c>
      <c r="I8" s="19"/>
      <c r="J8" s="18"/>
      <c r="K8" s="16"/>
      <c r="L8" s="80"/>
      <c r="M8" s="235">
        <f t="shared" si="0"/>
        <v>0</v>
      </c>
      <c r="N8" s="17">
        <v>3580.6451612903202</v>
      </c>
      <c r="O8" s="16"/>
      <c r="P8" s="80"/>
      <c r="Q8" s="235">
        <f t="shared" si="6"/>
        <v>0</v>
      </c>
      <c r="R8" s="17">
        <v>1612.9032258064501</v>
      </c>
      <c r="S8" s="16"/>
      <c r="T8" s="17">
        <v>4535.4838709677397</v>
      </c>
      <c r="U8" s="91">
        <f t="shared" si="1"/>
        <v>0</v>
      </c>
      <c r="V8" s="89">
        <f t="shared" si="2"/>
        <v>19516.12903225805</v>
      </c>
      <c r="W8" s="16">
        <v>0</v>
      </c>
      <c r="X8" s="17"/>
      <c r="Y8" s="109">
        <f t="shared" ref="Y8:Z11" si="7">SUM(U8+W8)</f>
        <v>0</v>
      </c>
      <c r="Z8" s="110">
        <f t="shared" si="7"/>
        <v>19516.12903225805</v>
      </c>
      <c r="AA8" s="45"/>
      <c r="AB8" s="46"/>
      <c r="AC8" s="21" t="s">
        <v>7</v>
      </c>
      <c r="AD8" s="22"/>
      <c r="AF8" s="218">
        <f t="shared" si="4"/>
        <v>0</v>
      </c>
    </row>
    <row r="9" spans="1:32" ht="18.600000000000001" customHeight="1">
      <c r="A9" s="47">
        <f t="shared" si="5"/>
        <v>5</v>
      </c>
      <c r="B9" s="394" t="s">
        <v>6</v>
      </c>
      <c r="C9" s="20"/>
      <c r="D9" s="214">
        <v>9754.8387096774095</v>
      </c>
      <c r="E9" s="20"/>
      <c r="F9" s="215">
        <v>16.129032258064498</v>
      </c>
      <c r="G9" s="223"/>
      <c r="H9" s="215">
        <v>16.129032258064498</v>
      </c>
      <c r="I9" s="223"/>
      <c r="J9" s="215"/>
      <c r="K9" s="20"/>
      <c r="L9" s="122"/>
      <c r="M9" s="247">
        <f t="shared" si="0"/>
        <v>0</v>
      </c>
      <c r="N9" s="214">
        <v>3580.6451612903202</v>
      </c>
      <c r="O9" s="20"/>
      <c r="P9" s="122"/>
      <c r="Q9" s="247">
        <f t="shared" si="6"/>
        <v>0</v>
      </c>
      <c r="R9" s="214">
        <v>1612.9032258064501</v>
      </c>
      <c r="S9" s="20"/>
      <c r="T9" s="214">
        <v>4535.4838709677397</v>
      </c>
      <c r="U9" s="216">
        <f t="shared" si="1"/>
        <v>0</v>
      </c>
      <c r="V9" s="217">
        <f t="shared" si="2"/>
        <v>19516.12903225805</v>
      </c>
      <c r="W9" s="20">
        <v>0</v>
      </c>
      <c r="X9" s="214"/>
      <c r="Y9" s="109">
        <f t="shared" si="7"/>
        <v>0</v>
      </c>
      <c r="Z9" s="110">
        <f t="shared" si="7"/>
        <v>19516.12903225805</v>
      </c>
      <c r="AA9" s="50"/>
      <c r="AB9" s="51"/>
      <c r="AC9" s="225" t="s">
        <v>7</v>
      </c>
      <c r="AD9" s="226"/>
      <c r="AF9" s="218">
        <f t="shared" si="4"/>
        <v>0</v>
      </c>
    </row>
    <row r="10" spans="1:32" s="43" customFormat="1" ht="18.600000000000001" customHeight="1">
      <c r="A10" s="23">
        <f t="shared" si="5"/>
        <v>6</v>
      </c>
      <c r="B10" s="24" t="s">
        <v>8</v>
      </c>
      <c r="C10" s="25"/>
      <c r="D10" s="26">
        <v>9754.8387096774095</v>
      </c>
      <c r="E10" s="25"/>
      <c r="F10" s="27">
        <v>16.129032258064498</v>
      </c>
      <c r="G10" s="28"/>
      <c r="H10" s="27">
        <v>16.129032258064498</v>
      </c>
      <c r="I10" s="28"/>
      <c r="J10" s="27"/>
      <c r="K10" s="25"/>
      <c r="L10" s="81"/>
      <c r="M10" s="236">
        <f t="shared" si="0"/>
        <v>0</v>
      </c>
      <c r="N10" s="26">
        <v>3580.6451612903202</v>
      </c>
      <c r="O10" s="25"/>
      <c r="P10" s="81"/>
      <c r="Q10" s="236">
        <f t="shared" si="6"/>
        <v>0</v>
      </c>
      <c r="R10" s="26">
        <v>1612.9032258064501</v>
      </c>
      <c r="S10" s="25"/>
      <c r="T10" s="26">
        <v>4535.4838709677397</v>
      </c>
      <c r="U10" s="182">
        <f t="shared" si="1"/>
        <v>0</v>
      </c>
      <c r="V10" s="90">
        <f t="shared" si="2"/>
        <v>19516.12903225805</v>
      </c>
      <c r="W10" s="25">
        <v>0</v>
      </c>
      <c r="X10" s="26"/>
      <c r="Y10" s="92">
        <f t="shared" si="7"/>
        <v>0</v>
      </c>
      <c r="Z10" s="94">
        <f t="shared" si="7"/>
        <v>19516.12903225805</v>
      </c>
      <c r="AA10" s="29"/>
      <c r="AB10" s="30"/>
      <c r="AC10" s="31" t="s">
        <v>7</v>
      </c>
      <c r="AD10" s="32"/>
      <c r="AF10" s="218">
        <f t="shared" si="4"/>
        <v>0</v>
      </c>
    </row>
    <row r="11" spans="1:32" ht="18.600000000000001" customHeight="1">
      <c r="A11" s="23">
        <f t="shared" si="5"/>
        <v>7</v>
      </c>
      <c r="B11" s="53" t="s">
        <v>9</v>
      </c>
      <c r="C11" s="25"/>
      <c r="D11" s="26">
        <v>9754.8387096774095</v>
      </c>
      <c r="E11" s="25"/>
      <c r="F11" s="27">
        <v>16.129032258064498</v>
      </c>
      <c r="G11" s="28"/>
      <c r="H11" s="27">
        <v>16.129032258064498</v>
      </c>
      <c r="I11" s="28"/>
      <c r="J11" s="27"/>
      <c r="K11" s="25"/>
      <c r="L11" s="81"/>
      <c r="M11" s="236">
        <f t="shared" si="0"/>
        <v>0</v>
      </c>
      <c r="N11" s="26">
        <v>3580.6451612903202</v>
      </c>
      <c r="O11" s="25"/>
      <c r="P11" s="81"/>
      <c r="Q11" s="236">
        <f t="shared" si="6"/>
        <v>0</v>
      </c>
      <c r="R11" s="26">
        <v>1612.9032258064501</v>
      </c>
      <c r="S11" s="25"/>
      <c r="T11" s="26">
        <v>4535.4838709677397</v>
      </c>
      <c r="U11" s="182">
        <f t="shared" si="1"/>
        <v>0</v>
      </c>
      <c r="V11" s="90">
        <f t="shared" si="2"/>
        <v>19516.12903225805</v>
      </c>
      <c r="W11" s="25">
        <v>0</v>
      </c>
      <c r="X11" s="26"/>
      <c r="Y11" s="92">
        <f t="shared" si="7"/>
        <v>0</v>
      </c>
      <c r="Z11" s="94">
        <f t="shared" si="7"/>
        <v>19516.12903225805</v>
      </c>
      <c r="AA11" s="29"/>
      <c r="AB11" s="30"/>
      <c r="AC11" s="31" t="s">
        <v>7</v>
      </c>
      <c r="AD11" s="32" t="s">
        <v>76</v>
      </c>
      <c r="AF11" s="218">
        <f t="shared" si="4"/>
        <v>0</v>
      </c>
    </row>
    <row r="12" spans="1:32" ht="18.600000000000001" customHeight="1">
      <c r="A12" s="33" t="s">
        <v>10</v>
      </c>
      <c r="B12" s="34">
        <f>SUM('11_25'!B39+1)</f>
        <v>49</v>
      </c>
      <c r="C12" s="35">
        <f>SUM(C5:C11)</f>
        <v>0</v>
      </c>
      <c r="D12" s="82">
        <f t="shared" ref="D12:T12" si="8">SUM(D5:D11)</f>
        <v>68283.870967741866</v>
      </c>
      <c r="E12" s="35">
        <f t="shared" si="8"/>
        <v>0</v>
      </c>
      <c r="F12" s="82">
        <f t="shared" si="8"/>
        <v>112.90322580645149</v>
      </c>
      <c r="G12" s="35">
        <f t="shared" si="8"/>
        <v>0</v>
      </c>
      <c r="H12" s="35">
        <f t="shared" si="8"/>
        <v>112.90322580645149</v>
      </c>
      <c r="I12" s="35">
        <f t="shared" si="8"/>
        <v>0</v>
      </c>
      <c r="J12" s="82">
        <f t="shared" si="8"/>
        <v>0</v>
      </c>
      <c r="K12" s="35">
        <f t="shared" si="8"/>
        <v>0</v>
      </c>
      <c r="L12" s="82">
        <f t="shared" ref="L12" si="9">SUM(L9:L11)</f>
        <v>0</v>
      </c>
      <c r="M12" s="82">
        <f>SUM(M5:M11)</f>
        <v>0</v>
      </c>
      <c r="N12" s="82">
        <f t="shared" si="8"/>
        <v>25064.516129032236</v>
      </c>
      <c r="O12" s="35">
        <f>SUM(O5:O11)</f>
        <v>0</v>
      </c>
      <c r="P12" s="82">
        <f>SUM(P5:P11)</f>
        <v>0</v>
      </c>
      <c r="Q12" s="82">
        <f>SUM(Q5:Q11)</f>
        <v>0</v>
      </c>
      <c r="R12" s="82">
        <f t="shared" si="8"/>
        <v>11290.322580645152</v>
      </c>
      <c r="S12" s="35">
        <f t="shared" si="8"/>
        <v>0</v>
      </c>
      <c r="T12" s="82">
        <f t="shared" si="8"/>
        <v>31748.387096774175</v>
      </c>
      <c r="U12" s="35">
        <f t="shared" ref="U12:Z12" si="10">SUM(U5:U11)</f>
        <v>0</v>
      </c>
      <c r="V12" s="36">
        <f t="shared" si="10"/>
        <v>136612.90322580634</v>
      </c>
      <c r="W12" s="35">
        <v>0</v>
      </c>
      <c r="X12" s="37">
        <f t="shared" si="10"/>
        <v>0</v>
      </c>
      <c r="Y12" s="35">
        <f t="shared" si="10"/>
        <v>0</v>
      </c>
      <c r="Z12" s="36">
        <f t="shared" si="10"/>
        <v>136612.90322580634</v>
      </c>
      <c r="AA12" s="39" t="s">
        <v>11</v>
      </c>
      <c r="AB12" s="40">
        <f>SUM(AB5:AB11)/7</f>
        <v>0</v>
      </c>
      <c r="AC12" s="41" t="s">
        <v>7</v>
      </c>
      <c r="AD12" s="42"/>
      <c r="AF12" s="218"/>
    </row>
    <row r="13" spans="1:32" ht="18.600000000000001" customHeight="1">
      <c r="A13" s="44">
        <f>SUM(A11+1)</f>
        <v>8</v>
      </c>
      <c r="B13" s="15" t="s">
        <v>12</v>
      </c>
      <c r="C13" s="49"/>
      <c r="D13" s="17">
        <v>9754.8387096774095</v>
      </c>
      <c r="E13" s="49"/>
      <c r="F13" s="18">
        <v>16.129032258064498</v>
      </c>
      <c r="G13" s="19"/>
      <c r="H13" s="18">
        <v>16.129032258064498</v>
      </c>
      <c r="I13" s="19"/>
      <c r="J13" s="18"/>
      <c r="K13" s="16"/>
      <c r="L13" s="80"/>
      <c r="M13" s="235">
        <f t="shared" ref="M13:M19" si="11">K13+L13</f>
        <v>0</v>
      </c>
      <c r="N13" s="17">
        <v>3580.6451612903202</v>
      </c>
      <c r="O13" s="16"/>
      <c r="P13" s="80"/>
      <c r="Q13" s="235">
        <f>SUM(O13:P13)</f>
        <v>0</v>
      </c>
      <c r="R13" s="17">
        <v>1612.9032258064501</v>
      </c>
      <c r="S13" s="16"/>
      <c r="T13" s="17">
        <v>4535.4838709677397</v>
      </c>
      <c r="U13" s="91">
        <f t="shared" ref="U13:U19" si="12">SUM(C13+E13+G13+I13+M13+Q13+S13)</f>
        <v>0</v>
      </c>
      <c r="V13" s="89">
        <f t="shared" ref="V13:V19" si="13">SUM(D13+F13+H13+J13+N13+R13+T13)</f>
        <v>19516.12903225805</v>
      </c>
      <c r="W13" s="16">
        <v>0</v>
      </c>
      <c r="X13" s="17"/>
      <c r="Y13" s="109">
        <f t="shared" ref="Y13:Z19" si="14">SUM(U13+W13)</f>
        <v>0</v>
      </c>
      <c r="Z13" s="110">
        <f t="shared" si="14"/>
        <v>19516.12903225805</v>
      </c>
      <c r="AA13" s="45"/>
      <c r="AB13" s="46"/>
      <c r="AC13" s="21" t="s">
        <v>7</v>
      </c>
      <c r="AD13" s="22"/>
      <c r="AF13" s="218">
        <f t="shared" si="4"/>
        <v>0</v>
      </c>
    </row>
    <row r="14" spans="1:32" ht="18.600000000000001" customHeight="1">
      <c r="A14" s="47">
        <f t="shared" ref="A14:A19" si="15">SUM(A13+1)</f>
        <v>9</v>
      </c>
      <c r="B14" s="15" t="s">
        <v>13</v>
      </c>
      <c r="C14" s="16"/>
      <c r="D14" s="17">
        <v>9754.8387096774095</v>
      </c>
      <c r="E14" s="16"/>
      <c r="F14" s="18">
        <v>16.129032258064498</v>
      </c>
      <c r="G14" s="19"/>
      <c r="H14" s="18">
        <v>16.129032258064498</v>
      </c>
      <c r="I14" s="19"/>
      <c r="J14" s="18"/>
      <c r="K14" s="16"/>
      <c r="L14" s="80"/>
      <c r="M14" s="235">
        <f t="shared" si="11"/>
        <v>0</v>
      </c>
      <c r="N14" s="17">
        <v>3580.6451612903202</v>
      </c>
      <c r="O14" s="16"/>
      <c r="P14" s="80"/>
      <c r="Q14" s="235">
        <f t="shared" ref="Q14:Q19" si="16">SUM(O14:P14)</f>
        <v>0</v>
      </c>
      <c r="R14" s="17">
        <v>1612.9032258064501</v>
      </c>
      <c r="S14" s="16"/>
      <c r="T14" s="17">
        <v>4535.4838709677397</v>
      </c>
      <c r="U14" s="91">
        <f t="shared" si="12"/>
        <v>0</v>
      </c>
      <c r="V14" s="89">
        <f t="shared" si="13"/>
        <v>19516.12903225805</v>
      </c>
      <c r="W14" s="16">
        <v>0</v>
      </c>
      <c r="X14" s="17"/>
      <c r="Y14" s="109">
        <f t="shared" si="14"/>
        <v>0</v>
      </c>
      <c r="Z14" s="110">
        <f t="shared" si="14"/>
        <v>19516.12903225805</v>
      </c>
      <c r="AA14" s="45"/>
      <c r="AB14" s="46"/>
      <c r="AC14" s="21" t="s">
        <v>7</v>
      </c>
      <c r="AD14" s="22"/>
      <c r="AF14" s="218">
        <f t="shared" si="4"/>
        <v>0</v>
      </c>
    </row>
    <row r="15" spans="1:32" ht="18.600000000000001" customHeight="1">
      <c r="A15" s="47">
        <f t="shared" si="15"/>
        <v>10</v>
      </c>
      <c r="B15" s="15" t="s">
        <v>14</v>
      </c>
      <c r="C15" s="16"/>
      <c r="D15" s="17">
        <v>9754.8387096774095</v>
      </c>
      <c r="E15" s="16"/>
      <c r="F15" s="18">
        <v>16.129032258064498</v>
      </c>
      <c r="G15" s="19"/>
      <c r="H15" s="18">
        <v>16.129032258064498</v>
      </c>
      <c r="I15" s="19"/>
      <c r="J15" s="18"/>
      <c r="K15" s="16"/>
      <c r="L15" s="80"/>
      <c r="M15" s="235">
        <f t="shared" si="11"/>
        <v>0</v>
      </c>
      <c r="N15" s="17">
        <v>3580.6451612903202</v>
      </c>
      <c r="O15" s="16"/>
      <c r="P15" s="80"/>
      <c r="Q15" s="235">
        <f t="shared" si="16"/>
        <v>0</v>
      </c>
      <c r="R15" s="17">
        <v>1612.9032258064501</v>
      </c>
      <c r="S15" s="16"/>
      <c r="T15" s="17">
        <v>4535.4838709677397</v>
      </c>
      <c r="U15" s="91">
        <f t="shared" si="12"/>
        <v>0</v>
      </c>
      <c r="V15" s="89">
        <f t="shared" si="13"/>
        <v>19516.12903225805</v>
      </c>
      <c r="W15" s="16">
        <v>0</v>
      </c>
      <c r="X15" s="17"/>
      <c r="Y15" s="109">
        <f t="shared" si="14"/>
        <v>0</v>
      </c>
      <c r="Z15" s="110">
        <f t="shared" si="14"/>
        <v>19516.12903225805</v>
      </c>
      <c r="AA15" s="45"/>
      <c r="AB15" s="46"/>
      <c r="AC15" s="21" t="s">
        <v>7</v>
      </c>
      <c r="AD15" s="22"/>
      <c r="AF15" s="218">
        <f t="shared" si="4"/>
        <v>0</v>
      </c>
    </row>
    <row r="16" spans="1:32" ht="18.600000000000001" customHeight="1">
      <c r="A16" s="47">
        <f t="shared" si="15"/>
        <v>11</v>
      </c>
      <c r="B16" s="15" t="s">
        <v>15</v>
      </c>
      <c r="C16" s="16"/>
      <c r="D16" s="17">
        <v>9754.8387096774095</v>
      </c>
      <c r="E16" s="16"/>
      <c r="F16" s="18">
        <v>16.129032258064498</v>
      </c>
      <c r="G16" s="19"/>
      <c r="H16" s="18">
        <v>16.129032258064498</v>
      </c>
      <c r="I16" s="19"/>
      <c r="J16" s="18"/>
      <c r="K16" s="16"/>
      <c r="L16" s="80"/>
      <c r="M16" s="235">
        <f t="shared" si="11"/>
        <v>0</v>
      </c>
      <c r="N16" s="17">
        <v>3580.6451612903202</v>
      </c>
      <c r="O16" s="16"/>
      <c r="P16" s="80"/>
      <c r="Q16" s="235">
        <f t="shared" si="16"/>
        <v>0</v>
      </c>
      <c r="R16" s="17">
        <v>1612.9032258064501</v>
      </c>
      <c r="S16" s="16"/>
      <c r="T16" s="17">
        <v>4535.4838709677397</v>
      </c>
      <c r="U16" s="91">
        <f t="shared" si="12"/>
        <v>0</v>
      </c>
      <c r="V16" s="89">
        <f t="shared" si="13"/>
        <v>19516.12903225805</v>
      </c>
      <c r="W16" s="16">
        <v>0</v>
      </c>
      <c r="X16" s="17"/>
      <c r="Y16" s="109">
        <f t="shared" si="14"/>
        <v>0</v>
      </c>
      <c r="Z16" s="110">
        <f t="shared" si="14"/>
        <v>19516.12903225805</v>
      </c>
      <c r="AA16" s="45"/>
      <c r="AB16" s="46"/>
      <c r="AC16" s="21" t="s">
        <v>7</v>
      </c>
      <c r="AD16" s="22"/>
      <c r="AF16" s="218">
        <f t="shared" si="4"/>
        <v>0</v>
      </c>
    </row>
    <row r="17" spans="1:32" ht="18.600000000000001" customHeight="1">
      <c r="A17" s="47">
        <f t="shared" si="15"/>
        <v>12</v>
      </c>
      <c r="B17" s="15" t="s">
        <v>6</v>
      </c>
      <c r="C17" s="16"/>
      <c r="D17" s="17">
        <v>9754.8387096774095</v>
      </c>
      <c r="E17" s="16"/>
      <c r="F17" s="18">
        <v>16.129032258064498</v>
      </c>
      <c r="G17" s="19"/>
      <c r="H17" s="18">
        <v>16.129032258064498</v>
      </c>
      <c r="I17" s="19"/>
      <c r="J17" s="18"/>
      <c r="K17" s="16"/>
      <c r="L17" s="80"/>
      <c r="M17" s="235">
        <f t="shared" si="11"/>
        <v>0</v>
      </c>
      <c r="N17" s="17">
        <v>3580.6451612903202</v>
      </c>
      <c r="O17" s="16"/>
      <c r="P17" s="80"/>
      <c r="Q17" s="235">
        <f t="shared" si="16"/>
        <v>0</v>
      </c>
      <c r="R17" s="17">
        <v>1612.9032258064501</v>
      </c>
      <c r="S17" s="16"/>
      <c r="T17" s="17">
        <v>4535.4838709677397</v>
      </c>
      <c r="U17" s="91">
        <f t="shared" si="12"/>
        <v>0</v>
      </c>
      <c r="V17" s="89">
        <f t="shared" si="13"/>
        <v>19516.12903225805</v>
      </c>
      <c r="W17" s="16">
        <v>0</v>
      </c>
      <c r="X17" s="17"/>
      <c r="Y17" s="109">
        <f t="shared" si="14"/>
        <v>0</v>
      </c>
      <c r="Z17" s="110">
        <f t="shared" si="14"/>
        <v>19516.12903225805</v>
      </c>
      <c r="AA17" s="45"/>
      <c r="AB17" s="46"/>
      <c r="AC17" s="21" t="s">
        <v>7</v>
      </c>
      <c r="AD17" s="22"/>
      <c r="AF17" s="218">
        <f t="shared" si="4"/>
        <v>0</v>
      </c>
    </row>
    <row r="18" spans="1:32" s="43" customFormat="1" ht="18.600000000000001" customHeight="1">
      <c r="A18" s="23">
        <f t="shared" si="15"/>
        <v>13</v>
      </c>
      <c r="B18" s="24" t="s">
        <v>8</v>
      </c>
      <c r="C18" s="25"/>
      <c r="D18" s="26">
        <v>9754.8387096774095</v>
      </c>
      <c r="E18" s="25"/>
      <c r="F18" s="27">
        <v>16.129032258064498</v>
      </c>
      <c r="G18" s="28"/>
      <c r="H18" s="27">
        <v>16.129032258064498</v>
      </c>
      <c r="I18" s="28"/>
      <c r="J18" s="27"/>
      <c r="K18" s="25"/>
      <c r="L18" s="81"/>
      <c r="M18" s="236">
        <f t="shared" si="11"/>
        <v>0</v>
      </c>
      <c r="N18" s="26">
        <v>3580.6451612903202</v>
      </c>
      <c r="O18" s="25"/>
      <c r="P18" s="81"/>
      <c r="Q18" s="236">
        <f t="shared" si="16"/>
        <v>0</v>
      </c>
      <c r="R18" s="26">
        <v>1612.9032258064501</v>
      </c>
      <c r="S18" s="25"/>
      <c r="T18" s="26">
        <v>4535.4838709677397</v>
      </c>
      <c r="U18" s="182">
        <f t="shared" si="12"/>
        <v>0</v>
      </c>
      <c r="V18" s="90">
        <f t="shared" si="13"/>
        <v>19516.12903225805</v>
      </c>
      <c r="W18" s="25">
        <v>0</v>
      </c>
      <c r="X18" s="26"/>
      <c r="Y18" s="92">
        <f t="shared" si="14"/>
        <v>0</v>
      </c>
      <c r="Z18" s="94">
        <f>SUM(V18+X18)</f>
        <v>19516.12903225805</v>
      </c>
      <c r="AA18" s="29"/>
      <c r="AB18" s="30"/>
      <c r="AC18" s="31" t="s">
        <v>7</v>
      </c>
      <c r="AD18" s="32"/>
      <c r="AF18" s="218">
        <f t="shared" si="4"/>
        <v>0</v>
      </c>
    </row>
    <row r="19" spans="1:32" ht="18.600000000000001" customHeight="1">
      <c r="A19" s="23">
        <f t="shared" si="15"/>
        <v>14</v>
      </c>
      <c r="B19" s="24" t="s">
        <v>9</v>
      </c>
      <c r="C19" s="25"/>
      <c r="D19" s="26">
        <v>9754.8387096774095</v>
      </c>
      <c r="E19" s="25"/>
      <c r="F19" s="27">
        <v>16.129032258064498</v>
      </c>
      <c r="G19" s="28"/>
      <c r="H19" s="27">
        <v>16.129032258064498</v>
      </c>
      <c r="I19" s="28"/>
      <c r="J19" s="27"/>
      <c r="K19" s="25"/>
      <c r="L19" s="81"/>
      <c r="M19" s="236">
        <f t="shared" si="11"/>
        <v>0</v>
      </c>
      <c r="N19" s="26">
        <v>3580.6451612903202</v>
      </c>
      <c r="O19" s="25"/>
      <c r="P19" s="81"/>
      <c r="Q19" s="236">
        <f t="shared" si="16"/>
        <v>0</v>
      </c>
      <c r="R19" s="26">
        <v>1612.9032258064501</v>
      </c>
      <c r="S19" s="25"/>
      <c r="T19" s="26">
        <v>4535.4838709677397</v>
      </c>
      <c r="U19" s="182">
        <f t="shared" si="12"/>
        <v>0</v>
      </c>
      <c r="V19" s="90">
        <f t="shared" si="13"/>
        <v>19516.12903225805</v>
      </c>
      <c r="W19" s="25">
        <v>0</v>
      </c>
      <c r="X19" s="26"/>
      <c r="Y19" s="92">
        <f t="shared" si="14"/>
        <v>0</v>
      </c>
      <c r="Z19" s="94">
        <f>SUM(V19+X19)</f>
        <v>19516.12903225805</v>
      </c>
      <c r="AA19" s="29"/>
      <c r="AB19" s="30"/>
      <c r="AC19" s="31" t="s">
        <v>7</v>
      </c>
      <c r="AD19" s="32"/>
      <c r="AF19" s="218">
        <f t="shared" si="4"/>
        <v>0</v>
      </c>
    </row>
    <row r="20" spans="1:32" ht="18.600000000000001" customHeight="1">
      <c r="A20" s="33" t="s">
        <v>10</v>
      </c>
      <c r="B20" s="34">
        <f>SUM(B12+1)</f>
        <v>50</v>
      </c>
      <c r="C20" s="35">
        <f>SUM(C13:C19)</f>
        <v>0</v>
      </c>
      <c r="D20" s="82">
        <f t="shared" ref="D20:T20" si="17">SUM(D13:D19)</f>
        <v>68283.870967741866</v>
      </c>
      <c r="E20" s="35">
        <f t="shared" si="17"/>
        <v>0</v>
      </c>
      <c r="F20" s="82">
        <f t="shared" si="17"/>
        <v>112.90322580645149</v>
      </c>
      <c r="G20" s="35">
        <f t="shared" si="17"/>
        <v>0</v>
      </c>
      <c r="H20" s="82">
        <f t="shared" si="17"/>
        <v>112.90322580645149</v>
      </c>
      <c r="I20" s="35">
        <f t="shared" si="17"/>
        <v>0</v>
      </c>
      <c r="J20" s="82">
        <f t="shared" si="17"/>
        <v>0</v>
      </c>
      <c r="K20" s="35">
        <f t="shared" si="17"/>
        <v>0</v>
      </c>
      <c r="L20" s="35">
        <f t="shared" ref="L20" si="18">SUM(L17:L19)</f>
        <v>0</v>
      </c>
      <c r="M20" s="38">
        <f>SUM(M13:M19)</f>
        <v>0</v>
      </c>
      <c r="N20" s="82">
        <f t="shared" si="17"/>
        <v>25064.516129032236</v>
      </c>
      <c r="O20" s="35">
        <f>SUM(O13:O19)</f>
        <v>0</v>
      </c>
      <c r="P20" s="82">
        <f t="shared" ref="P20" si="19">SUM(P13:P19)</f>
        <v>0</v>
      </c>
      <c r="Q20" s="82">
        <f t="shared" ref="Q20" si="20">SUM(Q13:Q19)</f>
        <v>0</v>
      </c>
      <c r="R20" s="82">
        <f t="shared" si="17"/>
        <v>11290.322580645152</v>
      </c>
      <c r="S20" s="35">
        <f t="shared" si="17"/>
        <v>0</v>
      </c>
      <c r="T20" s="82">
        <f t="shared" si="17"/>
        <v>31748.387096774175</v>
      </c>
      <c r="U20" s="35">
        <f t="shared" ref="U20:Z20" si="21">SUM(U13:U19)</f>
        <v>0</v>
      </c>
      <c r="V20" s="36">
        <f t="shared" si="21"/>
        <v>136612.90322580634</v>
      </c>
      <c r="W20" s="35">
        <v>0</v>
      </c>
      <c r="X20" s="37">
        <f>SUM(X13:X19)</f>
        <v>0</v>
      </c>
      <c r="Y20" s="35">
        <f t="shared" si="21"/>
        <v>0</v>
      </c>
      <c r="Z20" s="36">
        <f t="shared" si="21"/>
        <v>136612.90322580634</v>
      </c>
      <c r="AA20" s="39" t="s">
        <v>11</v>
      </c>
      <c r="AB20" s="40">
        <f>SUM(AB13:AB19)/7</f>
        <v>0</v>
      </c>
      <c r="AC20" s="41" t="s">
        <v>7</v>
      </c>
      <c r="AD20" s="42"/>
      <c r="AF20" s="218"/>
    </row>
    <row r="21" spans="1:32" ht="18.600000000000001" customHeight="1">
      <c r="A21" s="44">
        <f>SUM(A19+1)</f>
        <v>15</v>
      </c>
      <c r="B21" s="15" t="s">
        <v>12</v>
      </c>
      <c r="C21" s="16"/>
      <c r="D21" s="17">
        <v>9754.8387096774095</v>
      </c>
      <c r="E21" s="16"/>
      <c r="F21" s="18">
        <v>16.129032258064498</v>
      </c>
      <c r="G21" s="19"/>
      <c r="H21" s="18">
        <v>16.129032258064498</v>
      </c>
      <c r="I21" s="19"/>
      <c r="J21" s="18"/>
      <c r="K21" s="16"/>
      <c r="L21" s="80"/>
      <c r="M21" s="235">
        <f t="shared" ref="M21:M27" si="22">K21+L21</f>
        <v>0</v>
      </c>
      <c r="N21" s="17">
        <v>3580.6451612903202</v>
      </c>
      <c r="O21" s="16"/>
      <c r="P21" s="80"/>
      <c r="Q21" s="235">
        <f>SUM(O21:P21)</f>
        <v>0</v>
      </c>
      <c r="R21" s="17">
        <v>1612.9032258064501</v>
      </c>
      <c r="S21" s="16"/>
      <c r="T21" s="17">
        <v>4535.4838709677397</v>
      </c>
      <c r="U21" s="91">
        <f t="shared" ref="U21:U27" si="23">SUM(C21+E21+G21+I21+M21+Q21+S21)</f>
        <v>0</v>
      </c>
      <c r="V21" s="89">
        <f t="shared" ref="V21:V27" si="24">SUM(D21+F21+H21+J21+N21+R21+T21)</f>
        <v>19516.12903225805</v>
      </c>
      <c r="W21" s="16">
        <v>0</v>
      </c>
      <c r="X21" s="17"/>
      <c r="Y21" s="109">
        <f t="shared" ref="Y21:Z27" si="25">SUM(U21+W21)</f>
        <v>0</v>
      </c>
      <c r="Z21" s="110">
        <f t="shared" si="25"/>
        <v>19516.12903225805</v>
      </c>
      <c r="AA21" s="50"/>
      <c r="AB21" s="51"/>
      <c r="AC21" s="21" t="s">
        <v>7</v>
      </c>
      <c r="AD21" s="22"/>
      <c r="AF21" s="218">
        <f t="shared" si="4"/>
        <v>0</v>
      </c>
    </row>
    <row r="22" spans="1:32" ht="18.600000000000001" customHeight="1">
      <c r="A22" s="47">
        <f t="shared" ref="A22:A27" si="26">SUM(A21+1)</f>
        <v>16</v>
      </c>
      <c r="B22" s="15" t="s">
        <v>13</v>
      </c>
      <c r="C22" s="16"/>
      <c r="D22" s="17">
        <v>9754.8387096774095</v>
      </c>
      <c r="E22" s="16"/>
      <c r="F22" s="18">
        <v>16.129032258064498</v>
      </c>
      <c r="G22" s="19"/>
      <c r="H22" s="18">
        <v>16.129032258064498</v>
      </c>
      <c r="I22" s="19"/>
      <c r="J22" s="18"/>
      <c r="K22" s="16"/>
      <c r="L22" s="80"/>
      <c r="M22" s="235">
        <f t="shared" si="22"/>
        <v>0</v>
      </c>
      <c r="N22" s="17">
        <v>3580.6451612903202</v>
      </c>
      <c r="O22" s="16"/>
      <c r="P22" s="80"/>
      <c r="Q22" s="235">
        <f t="shared" ref="Q22:Q27" si="27">SUM(O22:P22)</f>
        <v>0</v>
      </c>
      <c r="R22" s="17">
        <v>1612.9032258064501</v>
      </c>
      <c r="S22" s="16"/>
      <c r="T22" s="17">
        <v>4535.4838709677397</v>
      </c>
      <c r="U22" s="91">
        <f t="shared" si="23"/>
        <v>0</v>
      </c>
      <c r="V22" s="89">
        <f t="shared" si="24"/>
        <v>19516.12903225805</v>
      </c>
      <c r="W22" s="16">
        <v>0</v>
      </c>
      <c r="X22" s="17"/>
      <c r="Y22" s="109">
        <f t="shared" si="25"/>
        <v>0</v>
      </c>
      <c r="Z22" s="110">
        <f t="shared" si="25"/>
        <v>19516.12903225805</v>
      </c>
      <c r="AA22" s="50"/>
      <c r="AB22" s="46"/>
      <c r="AC22" s="21" t="s">
        <v>7</v>
      </c>
      <c r="AD22" s="22"/>
      <c r="AF22" s="218">
        <f t="shared" si="4"/>
        <v>0</v>
      </c>
    </row>
    <row r="23" spans="1:32" ht="18.600000000000001" customHeight="1">
      <c r="A23" s="47">
        <f t="shared" si="26"/>
        <v>17</v>
      </c>
      <c r="B23" s="15" t="s">
        <v>14</v>
      </c>
      <c r="C23" s="16"/>
      <c r="D23" s="17">
        <v>9754.8387096774095</v>
      </c>
      <c r="E23" s="16"/>
      <c r="F23" s="18">
        <v>16.129032258064498</v>
      </c>
      <c r="G23" s="19"/>
      <c r="H23" s="18">
        <v>16.129032258064498</v>
      </c>
      <c r="I23" s="19"/>
      <c r="J23" s="18"/>
      <c r="K23" s="16"/>
      <c r="L23" s="80"/>
      <c r="M23" s="235">
        <f t="shared" si="22"/>
        <v>0</v>
      </c>
      <c r="N23" s="17">
        <v>3580.6451612903202</v>
      </c>
      <c r="O23" s="16"/>
      <c r="P23" s="80"/>
      <c r="Q23" s="235">
        <f t="shared" si="27"/>
        <v>0</v>
      </c>
      <c r="R23" s="17">
        <v>1612.9032258064501</v>
      </c>
      <c r="S23" s="16"/>
      <c r="T23" s="17">
        <v>4535.4838709677397</v>
      </c>
      <c r="U23" s="91">
        <f t="shared" si="23"/>
        <v>0</v>
      </c>
      <c r="V23" s="89">
        <f t="shared" si="24"/>
        <v>19516.12903225805</v>
      </c>
      <c r="W23" s="16">
        <v>0</v>
      </c>
      <c r="X23" s="17"/>
      <c r="Y23" s="109">
        <f t="shared" si="25"/>
        <v>0</v>
      </c>
      <c r="Z23" s="110">
        <f t="shared" si="25"/>
        <v>19516.12903225805</v>
      </c>
      <c r="AA23" s="50"/>
      <c r="AB23" s="46"/>
      <c r="AC23" s="21" t="s">
        <v>7</v>
      </c>
      <c r="AD23" s="22"/>
      <c r="AF23" s="218">
        <f t="shared" si="4"/>
        <v>0</v>
      </c>
    </row>
    <row r="24" spans="1:32" ht="18.600000000000001" customHeight="1">
      <c r="A24" s="47">
        <f t="shared" si="26"/>
        <v>18</v>
      </c>
      <c r="B24" s="15" t="s">
        <v>15</v>
      </c>
      <c r="C24" s="16"/>
      <c r="D24" s="17">
        <v>9754.8387096774095</v>
      </c>
      <c r="E24" s="16"/>
      <c r="F24" s="18">
        <v>16.129032258064498</v>
      </c>
      <c r="G24" s="19"/>
      <c r="H24" s="18">
        <v>16.129032258064498</v>
      </c>
      <c r="I24" s="19"/>
      <c r="J24" s="18"/>
      <c r="K24" s="16"/>
      <c r="L24" s="80"/>
      <c r="M24" s="235">
        <f t="shared" si="22"/>
        <v>0</v>
      </c>
      <c r="N24" s="17">
        <v>3580.6451612903202</v>
      </c>
      <c r="O24" s="16"/>
      <c r="P24" s="80"/>
      <c r="Q24" s="235">
        <f t="shared" si="27"/>
        <v>0</v>
      </c>
      <c r="R24" s="17">
        <v>1612.9032258064501</v>
      </c>
      <c r="S24" s="16"/>
      <c r="T24" s="17">
        <v>4535.4838709677397</v>
      </c>
      <c r="U24" s="91">
        <f t="shared" si="23"/>
        <v>0</v>
      </c>
      <c r="V24" s="89">
        <f t="shared" si="24"/>
        <v>19516.12903225805</v>
      </c>
      <c r="W24" s="16">
        <v>0</v>
      </c>
      <c r="X24" s="17"/>
      <c r="Y24" s="109">
        <f t="shared" si="25"/>
        <v>0</v>
      </c>
      <c r="Z24" s="110">
        <f t="shared" si="25"/>
        <v>19516.12903225805</v>
      </c>
      <c r="AA24" s="50"/>
      <c r="AB24" s="46"/>
      <c r="AC24" s="21" t="s">
        <v>7</v>
      </c>
      <c r="AD24" s="22"/>
      <c r="AF24" s="218">
        <f t="shared" si="4"/>
        <v>0</v>
      </c>
    </row>
    <row r="25" spans="1:32" ht="18.600000000000001" customHeight="1">
      <c r="A25" s="47">
        <f t="shared" si="26"/>
        <v>19</v>
      </c>
      <c r="B25" s="15" t="s">
        <v>6</v>
      </c>
      <c r="C25" s="16"/>
      <c r="D25" s="17">
        <v>9754.8387096774095</v>
      </c>
      <c r="E25" s="16"/>
      <c r="F25" s="18">
        <v>16.129032258064498</v>
      </c>
      <c r="G25" s="19"/>
      <c r="H25" s="18">
        <v>16.129032258064498</v>
      </c>
      <c r="I25" s="19"/>
      <c r="J25" s="18"/>
      <c r="K25" s="16"/>
      <c r="L25" s="80"/>
      <c r="M25" s="235">
        <f t="shared" si="22"/>
        <v>0</v>
      </c>
      <c r="N25" s="17">
        <v>3580.6451612903202</v>
      </c>
      <c r="O25" s="16"/>
      <c r="P25" s="80"/>
      <c r="Q25" s="235">
        <f t="shared" si="27"/>
        <v>0</v>
      </c>
      <c r="R25" s="17">
        <v>1612.9032258064501</v>
      </c>
      <c r="S25" s="16"/>
      <c r="T25" s="17">
        <v>4535.4838709677397</v>
      </c>
      <c r="U25" s="91">
        <f t="shared" si="23"/>
        <v>0</v>
      </c>
      <c r="V25" s="89">
        <f t="shared" si="24"/>
        <v>19516.12903225805</v>
      </c>
      <c r="W25" s="16">
        <v>0</v>
      </c>
      <c r="X25" s="17"/>
      <c r="Y25" s="109">
        <f t="shared" si="25"/>
        <v>0</v>
      </c>
      <c r="Z25" s="110">
        <f t="shared" si="25"/>
        <v>19516.12903225805</v>
      </c>
      <c r="AA25" s="50"/>
      <c r="AB25" s="46"/>
      <c r="AC25" s="21" t="s">
        <v>7</v>
      </c>
      <c r="AD25" s="22"/>
      <c r="AF25" s="218">
        <f t="shared" si="4"/>
        <v>0</v>
      </c>
    </row>
    <row r="26" spans="1:32" ht="18.600000000000001" customHeight="1">
      <c r="A26" s="23">
        <f t="shared" si="26"/>
        <v>20</v>
      </c>
      <c r="B26" s="24" t="s">
        <v>8</v>
      </c>
      <c r="C26" s="25"/>
      <c r="D26" s="26">
        <v>9754.8387096774095</v>
      </c>
      <c r="E26" s="25"/>
      <c r="F26" s="27">
        <v>16.129032258064498</v>
      </c>
      <c r="G26" s="28"/>
      <c r="H26" s="27">
        <v>16.129032258064498</v>
      </c>
      <c r="I26" s="28"/>
      <c r="J26" s="27"/>
      <c r="K26" s="25"/>
      <c r="L26" s="81"/>
      <c r="M26" s="236">
        <f t="shared" si="22"/>
        <v>0</v>
      </c>
      <c r="N26" s="26">
        <v>3580.6451612903202</v>
      </c>
      <c r="O26" s="25"/>
      <c r="P26" s="81"/>
      <c r="Q26" s="236">
        <f t="shared" si="27"/>
        <v>0</v>
      </c>
      <c r="R26" s="26">
        <v>1612.9032258064501</v>
      </c>
      <c r="S26" s="25"/>
      <c r="T26" s="26">
        <v>4535.4838709677397</v>
      </c>
      <c r="U26" s="182">
        <f t="shared" si="23"/>
        <v>0</v>
      </c>
      <c r="V26" s="53">
        <f t="shared" si="24"/>
        <v>19516.12903225805</v>
      </c>
      <c r="W26" s="81">
        <v>0</v>
      </c>
      <c r="X26" s="27"/>
      <c r="Y26" s="92">
        <f>SUM(U26+W26)</f>
        <v>0</v>
      </c>
      <c r="Z26" s="94">
        <f t="shared" si="25"/>
        <v>19516.12903225805</v>
      </c>
      <c r="AA26" s="29"/>
      <c r="AB26" s="30"/>
      <c r="AC26" s="31" t="s">
        <v>7</v>
      </c>
      <c r="AD26" s="32"/>
      <c r="AF26" s="218">
        <f t="shared" si="4"/>
        <v>0</v>
      </c>
    </row>
    <row r="27" spans="1:32" ht="18.600000000000001" customHeight="1">
      <c r="A27" s="23">
        <f t="shared" si="26"/>
        <v>21</v>
      </c>
      <c r="B27" s="24" t="s">
        <v>9</v>
      </c>
      <c r="C27" s="25"/>
      <c r="D27" s="26">
        <v>9754.8387096774095</v>
      </c>
      <c r="E27" s="25"/>
      <c r="F27" s="27">
        <v>16.129032258064498</v>
      </c>
      <c r="G27" s="28"/>
      <c r="H27" s="27">
        <v>16.129032258064498</v>
      </c>
      <c r="I27" s="28"/>
      <c r="J27" s="27"/>
      <c r="K27" s="25"/>
      <c r="L27" s="81"/>
      <c r="M27" s="236">
        <f t="shared" si="22"/>
        <v>0</v>
      </c>
      <c r="N27" s="26">
        <v>3580.6451612903202</v>
      </c>
      <c r="O27" s="25"/>
      <c r="P27" s="81"/>
      <c r="Q27" s="236">
        <f t="shared" si="27"/>
        <v>0</v>
      </c>
      <c r="R27" s="26">
        <v>1612.9032258064501</v>
      </c>
      <c r="S27" s="25"/>
      <c r="T27" s="26">
        <v>4535.4838709677397</v>
      </c>
      <c r="U27" s="182">
        <f t="shared" si="23"/>
        <v>0</v>
      </c>
      <c r="V27" s="24">
        <f t="shared" si="24"/>
        <v>19516.12903225805</v>
      </c>
      <c r="W27" s="81">
        <v>0</v>
      </c>
      <c r="X27" s="27"/>
      <c r="Y27" s="92">
        <f>SUM(U27+W27)</f>
        <v>0</v>
      </c>
      <c r="Z27" s="94">
        <f t="shared" si="25"/>
        <v>19516.12903225805</v>
      </c>
      <c r="AA27" s="29"/>
      <c r="AB27" s="30"/>
      <c r="AC27" s="31" t="s">
        <v>7</v>
      </c>
      <c r="AD27" s="32"/>
      <c r="AF27" s="218">
        <f t="shared" si="4"/>
        <v>0</v>
      </c>
    </row>
    <row r="28" spans="1:32" ht="18.600000000000001" customHeight="1">
      <c r="A28" s="33" t="s">
        <v>10</v>
      </c>
      <c r="B28" s="34">
        <f>SUM(B20+1)</f>
        <v>51</v>
      </c>
      <c r="C28" s="35">
        <f>SUM(C21:C27)</f>
        <v>0</v>
      </c>
      <c r="D28" s="82">
        <f t="shared" ref="D28:T28" si="28">SUM(D21:D27)</f>
        <v>68283.870967741866</v>
      </c>
      <c r="E28" s="35">
        <f t="shared" si="28"/>
        <v>0</v>
      </c>
      <c r="F28" s="82">
        <f t="shared" si="28"/>
        <v>112.90322580645149</v>
      </c>
      <c r="G28" s="35">
        <f t="shared" si="28"/>
        <v>0</v>
      </c>
      <c r="H28" s="82">
        <f t="shared" si="28"/>
        <v>112.90322580645149</v>
      </c>
      <c r="I28" s="35">
        <f t="shared" si="28"/>
        <v>0</v>
      </c>
      <c r="J28" s="82">
        <f t="shared" si="28"/>
        <v>0</v>
      </c>
      <c r="K28" s="35">
        <f t="shared" si="28"/>
        <v>0</v>
      </c>
      <c r="L28" s="82">
        <f t="shared" ref="L28" si="29">SUM(L25:L27)</f>
        <v>0</v>
      </c>
      <c r="M28" s="82">
        <f>SUM(M21:M27)</f>
        <v>0</v>
      </c>
      <c r="N28" s="82">
        <f t="shared" si="28"/>
        <v>25064.516129032236</v>
      </c>
      <c r="O28" s="35">
        <f t="shared" si="28"/>
        <v>0</v>
      </c>
      <c r="P28" s="82">
        <f t="shared" ref="P28" si="30">SUM(P21:P27)</f>
        <v>0</v>
      </c>
      <c r="Q28" s="292">
        <f>SUM(Q21:Q27)</f>
        <v>0</v>
      </c>
      <c r="R28" s="36">
        <f t="shared" si="28"/>
        <v>11290.322580645152</v>
      </c>
      <c r="S28" s="35">
        <f t="shared" si="28"/>
        <v>0</v>
      </c>
      <c r="T28" s="82">
        <f t="shared" si="28"/>
        <v>31748.387096774175</v>
      </c>
      <c r="U28" s="35">
        <f>SUM(U21:U27)</f>
        <v>0</v>
      </c>
      <c r="V28" s="36">
        <f t="shared" ref="V28:Z28" si="31">SUM(V21:V27)</f>
        <v>136612.90322580634</v>
      </c>
      <c r="W28" s="38">
        <v>0</v>
      </c>
      <c r="X28" s="37">
        <f t="shared" si="31"/>
        <v>0</v>
      </c>
      <c r="Y28" s="35">
        <f>SUM(Y21:Y27)</f>
        <v>0</v>
      </c>
      <c r="Z28" s="36">
        <f t="shared" si="31"/>
        <v>136612.90322580634</v>
      </c>
      <c r="AA28" s="39" t="s">
        <v>11</v>
      </c>
      <c r="AB28" s="40">
        <f>SUM(AB21:AB27)/7</f>
        <v>0</v>
      </c>
      <c r="AC28" s="41" t="s">
        <v>7</v>
      </c>
      <c r="AD28" s="42"/>
      <c r="AF28" s="218"/>
    </row>
    <row r="29" spans="1:32" ht="18.600000000000001" customHeight="1">
      <c r="A29" s="315">
        <f>SUM(A27+1)</f>
        <v>22</v>
      </c>
      <c r="B29" s="316" t="s">
        <v>12</v>
      </c>
      <c r="C29" s="123"/>
      <c r="D29" s="260">
        <v>9754.8387096774095</v>
      </c>
      <c r="E29" s="123"/>
      <c r="F29" s="317">
        <v>16.129032258064498</v>
      </c>
      <c r="G29" s="318"/>
      <c r="H29" s="317">
        <v>16.129032258064498</v>
      </c>
      <c r="I29" s="318"/>
      <c r="J29" s="317"/>
      <c r="K29" s="123"/>
      <c r="L29" s="454"/>
      <c r="M29" s="319">
        <f t="shared" ref="M29:M34" si="32">K29+L29</f>
        <v>0</v>
      </c>
      <c r="N29" s="260">
        <v>3580.6451612903202</v>
      </c>
      <c r="O29" s="123"/>
      <c r="P29" s="454"/>
      <c r="Q29" s="319">
        <f>SUM(O29:P29)</f>
        <v>0</v>
      </c>
      <c r="R29" s="260">
        <v>1612.9032258064501</v>
      </c>
      <c r="S29" s="123"/>
      <c r="T29" s="260">
        <v>4535.4838709677397</v>
      </c>
      <c r="U29" s="320">
        <f t="shared" ref="U29:U35" si="33">SUM(C29+E29+G29+I29+M29+Q29+S29)</f>
        <v>0</v>
      </c>
      <c r="V29" s="321">
        <f>SUM(D29+F29+H29+J29+N29+R29+T29)</f>
        <v>19516.12903225805</v>
      </c>
      <c r="W29" s="123">
        <v>0</v>
      </c>
      <c r="X29" s="260"/>
      <c r="Y29" s="109">
        <f>SUM(U29+W29)</f>
        <v>0</v>
      </c>
      <c r="Z29" s="110">
        <f t="shared" ref="Y29:Z35" si="34">SUM(V29+X29)</f>
        <v>19516.12903225805</v>
      </c>
      <c r="AA29" s="455"/>
      <c r="AB29" s="456"/>
      <c r="AC29" s="457" t="s">
        <v>7</v>
      </c>
      <c r="AD29" s="452"/>
      <c r="AF29" s="218">
        <f t="shared" si="4"/>
        <v>0</v>
      </c>
    </row>
    <row r="30" spans="1:32" ht="18.600000000000001" customHeight="1">
      <c r="A30" s="47">
        <f>SUM(A29+1)</f>
        <v>23</v>
      </c>
      <c r="B30" s="222" t="s">
        <v>13</v>
      </c>
      <c r="C30" s="20"/>
      <c r="D30" s="214">
        <v>9754.8387096774095</v>
      </c>
      <c r="E30" s="20"/>
      <c r="F30" s="215">
        <v>16.129032258064498</v>
      </c>
      <c r="G30" s="223"/>
      <c r="H30" s="215">
        <v>16.129032258064498</v>
      </c>
      <c r="I30" s="223"/>
      <c r="J30" s="215"/>
      <c r="K30" s="20"/>
      <c r="L30" s="122"/>
      <c r="M30" s="247">
        <f t="shared" si="32"/>
        <v>0</v>
      </c>
      <c r="N30" s="214">
        <v>3580.6451612903202</v>
      </c>
      <c r="O30" s="20"/>
      <c r="P30" s="122"/>
      <c r="Q30" s="247">
        <f t="shared" ref="Q30:Q39" si="35">SUM(O30:P30)</f>
        <v>0</v>
      </c>
      <c r="R30" s="214">
        <v>1612.9032258064501</v>
      </c>
      <c r="S30" s="20"/>
      <c r="T30" s="214">
        <v>4535.4838709677397</v>
      </c>
      <c r="U30" s="216">
        <f t="shared" si="33"/>
        <v>0</v>
      </c>
      <c r="V30" s="217">
        <f t="shared" ref="V30:V35" si="36">SUM(D30+F30+H30+J30+N30+R30+T30)</f>
        <v>19516.12903225805</v>
      </c>
      <c r="W30" s="20">
        <v>0</v>
      </c>
      <c r="X30" s="214"/>
      <c r="Y30" s="109">
        <f>SUM(U30+W30)</f>
        <v>0</v>
      </c>
      <c r="Z30" s="110">
        <f t="shared" ref="Z30" si="37">SUM(V30+X30)</f>
        <v>19516.12903225805</v>
      </c>
      <c r="AA30" s="50"/>
      <c r="AB30" s="51"/>
      <c r="AC30" s="225" t="s">
        <v>7</v>
      </c>
      <c r="AD30" s="226"/>
      <c r="AF30" s="218">
        <f t="shared" si="4"/>
        <v>0</v>
      </c>
    </row>
    <row r="31" spans="1:32" ht="18.600000000000001" customHeight="1">
      <c r="A31" s="23">
        <f t="shared" ref="A31:A35" si="38">SUM(A30+1)</f>
        <v>24</v>
      </c>
      <c r="B31" s="24" t="s">
        <v>14</v>
      </c>
      <c r="C31" s="25"/>
      <c r="D31" s="26">
        <v>9754.8387096774095</v>
      </c>
      <c r="E31" s="25"/>
      <c r="F31" s="27">
        <v>16.129032258064498</v>
      </c>
      <c r="G31" s="28"/>
      <c r="H31" s="27">
        <v>16.129032258064498</v>
      </c>
      <c r="I31" s="28"/>
      <c r="J31" s="27"/>
      <c r="K31" s="25"/>
      <c r="L31" s="81"/>
      <c r="M31" s="236">
        <f t="shared" si="32"/>
        <v>0</v>
      </c>
      <c r="N31" s="26">
        <v>3580.6451612903202</v>
      </c>
      <c r="O31" s="25"/>
      <c r="P31" s="81"/>
      <c r="Q31" s="236">
        <f t="shared" si="35"/>
        <v>0</v>
      </c>
      <c r="R31" s="26">
        <v>1612.9032258064501</v>
      </c>
      <c r="S31" s="25"/>
      <c r="T31" s="26">
        <v>4535.4838709677397</v>
      </c>
      <c r="U31" s="182">
        <f t="shared" si="33"/>
        <v>0</v>
      </c>
      <c r="V31" s="90">
        <f t="shared" si="36"/>
        <v>19516.12903225805</v>
      </c>
      <c r="W31" s="25">
        <v>0</v>
      </c>
      <c r="X31" s="26"/>
      <c r="Y31" s="92">
        <f t="shared" si="34"/>
        <v>0</v>
      </c>
      <c r="Z31" s="231">
        <f t="shared" si="34"/>
        <v>19516.12903225805</v>
      </c>
      <c r="AA31" s="29"/>
      <c r="AB31" s="30"/>
      <c r="AC31" s="31" t="s">
        <v>7</v>
      </c>
      <c r="AD31" s="226" t="s">
        <v>92</v>
      </c>
      <c r="AF31" s="218">
        <f t="shared" si="4"/>
        <v>0</v>
      </c>
    </row>
    <row r="32" spans="1:32" ht="18.600000000000001" customHeight="1">
      <c r="A32" s="23">
        <f t="shared" si="38"/>
        <v>25</v>
      </c>
      <c r="B32" s="24" t="s">
        <v>15</v>
      </c>
      <c r="C32" s="25"/>
      <c r="D32" s="26">
        <v>9754.8387096774095</v>
      </c>
      <c r="E32" s="25"/>
      <c r="F32" s="27">
        <v>16.129032258064498</v>
      </c>
      <c r="G32" s="28"/>
      <c r="H32" s="27">
        <v>16.129032258064498</v>
      </c>
      <c r="I32" s="28"/>
      <c r="J32" s="27"/>
      <c r="K32" s="25"/>
      <c r="L32" s="81"/>
      <c r="M32" s="236">
        <f t="shared" si="32"/>
        <v>0</v>
      </c>
      <c r="N32" s="26">
        <v>3580.6451612903202</v>
      </c>
      <c r="O32" s="25"/>
      <c r="P32" s="81"/>
      <c r="Q32" s="236">
        <f t="shared" si="35"/>
        <v>0</v>
      </c>
      <c r="R32" s="26">
        <v>1612.9032258064501</v>
      </c>
      <c r="S32" s="25"/>
      <c r="T32" s="26">
        <v>4535.4838709677397</v>
      </c>
      <c r="U32" s="182">
        <f t="shared" si="33"/>
        <v>0</v>
      </c>
      <c r="V32" s="90">
        <f t="shared" si="36"/>
        <v>19516.12903225805</v>
      </c>
      <c r="W32" s="25">
        <v>0</v>
      </c>
      <c r="X32" s="26"/>
      <c r="Y32" s="92">
        <f t="shared" si="34"/>
        <v>0</v>
      </c>
      <c r="Z32" s="231">
        <f t="shared" si="34"/>
        <v>19516.12903225805</v>
      </c>
      <c r="AA32" s="29"/>
      <c r="AB32" s="30"/>
      <c r="AC32" s="31" t="s">
        <v>7</v>
      </c>
      <c r="AD32" s="32" t="s">
        <v>93</v>
      </c>
      <c r="AF32" s="218">
        <f t="shared" si="4"/>
        <v>0</v>
      </c>
    </row>
    <row r="33" spans="1:32" ht="18.600000000000001" customHeight="1">
      <c r="A33" s="23">
        <f t="shared" si="38"/>
        <v>26</v>
      </c>
      <c r="B33" s="24" t="s">
        <v>6</v>
      </c>
      <c r="C33" s="25"/>
      <c r="D33" s="26">
        <v>9754.8387096774095</v>
      </c>
      <c r="E33" s="25"/>
      <c r="F33" s="27">
        <v>16.129032258064498</v>
      </c>
      <c r="G33" s="28"/>
      <c r="H33" s="27">
        <v>16.129032258064498</v>
      </c>
      <c r="I33" s="28"/>
      <c r="J33" s="27"/>
      <c r="K33" s="25"/>
      <c r="L33" s="81"/>
      <c r="M33" s="236">
        <f t="shared" si="32"/>
        <v>0</v>
      </c>
      <c r="N33" s="26">
        <v>3580.6451612903202</v>
      </c>
      <c r="O33" s="25"/>
      <c r="P33" s="81"/>
      <c r="Q33" s="236">
        <f t="shared" si="35"/>
        <v>0</v>
      </c>
      <c r="R33" s="26">
        <v>1612.9032258064501</v>
      </c>
      <c r="S33" s="25"/>
      <c r="T33" s="26">
        <v>4535.4838709677397</v>
      </c>
      <c r="U33" s="182">
        <f t="shared" si="33"/>
        <v>0</v>
      </c>
      <c r="V33" s="90">
        <f>SUM(D33+F33+H33+J33+N33+R33+T33)</f>
        <v>19516.12903225805</v>
      </c>
      <c r="W33" s="25">
        <v>0</v>
      </c>
      <c r="X33" s="26"/>
      <c r="Y33" s="92">
        <f>SUM(U33+W33)</f>
        <v>0</v>
      </c>
      <c r="Z33" s="231">
        <f>SUM(V33+X33)</f>
        <v>19516.12903225805</v>
      </c>
      <c r="AA33" s="29"/>
      <c r="AB33" s="30"/>
      <c r="AC33" s="21" t="s">
        <v>7</v>
      </c>
      <c r="AD33" s="32" t="s">
        <v>94</v>
      </c>
      <c r="AF33" s="218">
        <f t="shared" si="4"/>
        <v>0</v>
      </c>
    </row>
    <row r="34" spans="1:32" ht="18.600000000000001" customHeight="1">
      <c r="A34" s="23">
        <f t="shared" si="38"/>
        <v>27</v>
      </c>
      <c r="B34" s="24" t="s">
        <v>8</v>
      </c>
      <c r="C34" s="25"/>
      <c r="D34" s="26">
        <v>9754.8387096774095</v>
      </c>
      <c r="E34" s="25"/>
      <c r="F34" s="27">
        <v>16.129032258064498</v>
      </c>
      <c r="G34" s="28"/>
      <c r="H34" s="27">
        <v>16.129032258064498</v>
      </c>
      <c r="I34" s="28"/>
      <c r="J34" s="27"/>
      <c r="K34" s="25"/>
      <c r="L34" s="81"/>
      <c r="M34" s="236">
        <f t="shared" si="32"/>
        <v>0</v>
      </c>
      <c r="N34" s="26">
        <v>3580.6451612903202</v>
      </c>
      <c r="O34" s="25"/>
      <c r="P34" s="81"/>
      <c r="Q34" s="236">
        <f t="shared" si="35"/>
        <v>0</v>
      </c>
      <c r="R34" s="26">
        <v>1612.9032258064501</v>
      </c>
      <c r="S34" s="25"/>
      <c r="T34" s="26">
        <v>4535.4838709677397</v>
      </c>
      <c r="U34" s="182">
        <f t="shared" si="33"/>
        <v>0</v>
      </c>
      <c r="V34" s="90">
        <f t="shared" ref="V34" si="39">SUM(D34+F34+H34+J34+N34+R34+T34)</f>
        <v>19516.12903225805</v>
      </c>
      <c r="W34" s="25">
        <v>0</v>
      </c>
      <c r="X34" s="26"/>
      <c r="Y34" s="92">
        <f t="shared" ref="Y34" si="40">SUM(U34+W34)</f>
        <v>0</v>
      </c>
      <c r="Z34" s="231">
        <f t="shared" ref="Z34" si="41">SUM(V34+X34)</f>
        <v>19516.12903225805</v>
      </c>
      <c r="AA34" s="29"/>
      <c r="AB34" s="30"/>
      <c r="AC34" s="31" t="s">
        <v>7</v>
      </c>
      <c r="AD34" s="32"/>
      <c r="AF34" s="218">
        <f t="shared" si="4"/>
        <v>0</v>
      </c>
    </row>
    <row r="35" spans="1:32" ht="18.600000000000001" customHeight="1">
      <c r="A35" s="23">
        <f t="shared" si="38"/>
        <v>28</v>
      </c>
      <c r="B35" s="24" t="s">
        <v>9</v>
      </c>
      <c r="C35" s="25"/>
      <c r="D35" s="26">
        <v>9754.8387096774095</v>
      </c>
      <c r="E35" s="25"/>
      <c r="F35" s="27">
        <v>16.129032258064498</v>
      </c>
      <c r="G35" s="28"/>
      <c r="H35" s="27">
        <v>16.129032258064498</v>
      </c>
      <c r="I35" s="28"/>
      <c r="J35" s="27"/>
      <c r="K35" s="25"/>
      <c r="L35" s="81"/>
      <c r="M35" s="236">
        <f>K35+L35</f>
        <v>0</v>
      </c>
      <c r="N35" s="26">
        <v>3580.6451612903202</v>
      </c>
      <c r="O35" s="25"/>
      <c r="P35" s="81"/>
      <c r="Q35" s="236">
        <f t="shared" si="35"/>
        <v>0</v>
      </c>
      <c r="R35" s="26">
        <v>1612.9032258064501</v>
      </c>
      <c r="S35" s="25"/>
      <c r="T35" s="26">
        <v>4535.4838709677397</v>
      </c>
      <c r="U35" s="182">
        <f t="shared" si="33"/>
        <v>0</v>
      </c>
      <c r="V35" s="90">
        <f t="shared" si="36"/>
        <v>19516.12903225805</v>
      </c>
      <c r="W35" s="25">
        <v>0</v>
      </c>
      <c r="X35" s="26"/>
      <c r="Y35" s="92">
        <f t="shared" si="34"/>
        <v>0</v>
      </c>
      <c r="Z35" s="231">
        <f t="shared" si="34"/>
        <v>19516.12903225805</v>
      </c>
      <c r="AA35" s="29"/>
      <c r="AB35" s="30"/>
      <c r="AC35" s="31" t="s">
        <v>7</v>
      </c>
      <c r="AD35" s="32"/>
      <c r="AF35" s="218">
        <f t="shared" si="4"/>
        <v>0</v>
      </c>
    </row>
    <row r="36" spans="1:32" ht="19.149999999999999" customHeight="1" thickBot="1">
      <c r="A36" s="33" t="s">
        <v>10</v>
      </c>
      <c r="B36" s="34">
        <f>SUM(B28+1)</f>
        <v>52</v>
      </c>
      <c r="C36" s="68">
        <f>SUM(C29:C35)</f>
        <v>0</v>
      </c>
      <c r="D36" s="70">
        <f>SUM(D29:D35)</f>
        <v>68283.870967741866</v>
      </c>
      <c r="E36" s="68">
        <f t="shared" ref="E36:X36" si="42">SUM(E29:E35)</f>
        <v>0</v>
      </c>
      <c r="F36" s="70">
        <f t="shared" si="42"/>
        <v>112.90322580645149</v>
      </c>
      <c r="G36" s="68">
        <f t="shared" si="42"/>
        <v>0</v>
      </c>
      <c r="H36" s="70">
        <f t="shared" si="42"/>
        <v>112.90322580645149</v>
      </c>
      <c r="I36" s="68">
        <f>SUM(I29:I35)</f>
        <v>0</v>
      </c>
      <c r="J36" s="70">
        <f>SUM(J29:J35)</f>
        <v>0</v>
      </c>
      <c r="K36" s="68">
        <f t="shared" si="42"/>
        <v>0</v>
      </c>
      <c r="L36" s="70">
        <f t="shared" ref="L36" si="43">SUM(L33:L35)</f>
        <v>0</v>
      </c>
      <c r="M36" s="70">
        <f>SUM(M29:M35)</f>
        <v>0</v>
      </c>
      <c r="N36" s="70">
        <f t="shared" si="42"/>
        <v>25064.516129032236</v>
      </c>
      <c r="O36" s="68">
        <f t="shared" si="42"/>
        <v>0</v>
      </c>
      <c r="P36" s="70">
        <f t="shared" si="42"/>
        <v>0</v>
      </c>
      <c r="Q36" s="70">
        <f t="shared" si="42"/>
        <v>0</v>
      </c>
      <c r="R36" s="70">
        <f t="shared" si="42"/>
        <v>11290.322580645152</v>
      </c>
      <c r="S36" s="68">
        <f t="shared" si="42"/>
        <v>0</v>
      </c>
      <c r="T36" s="70">
        <f t="shared" si="42"/>
        <v>31748.387096774175</v>
      </c>
      <c r="U36" s="68">
        <f t="shared" si="42"/>
        <v>0</v>
      </c>
      <c r="V36" s="118">
        <f t="shared" si="42"/>
        <v>136612.90322580634</v>
      </c>
      <c r="W36" s="70">
        <v>0</v>
      </c>
      <c r="X36" s="70">
        <f t="shared" si="42"/>
        <v>0</v>
      </c>
      <c r="Y36" s="68">
        <f>SUM(Y29:Y35)</f>
        <v>0</v>
      </c>
      <c r="Z36" s="118">
        <f>SUM(Z29:Z35)</f>
        <v>136612.90322580634</v>
      </c>
      <c r="AA36" s="93" t="s">
        <v>11</v>
      </c>
      <c r="AB36" s="40">
        <f>SUM(AB29:AB35)/5</f>
        <v>0</v>
      </c>
      <c r="AC36" s="41" t="s">
        <v>7</v>
      </c>
      <c r="AD36" s="42"/>
      <c r="AF36" s="218"/>
    </row>
    <row r="37" spans="1:32" ht="19.149999999999999" customHeight="1">
      <c r="A37" s="453">
        <f>SUM(A35+1)</f>
        <v>29</v>
      </c>
      <c r="B37" s="15" t="s">
        <v>12</v>
      </c>
      <c r="C37" s="492"/>
      <c r="D37" s="493">
        <v>9754.8387096774095</v>
      </c>
      <c r="E37" s="492"/>
      <c r="F37" s="493">
        <v>16.129032258064498</v>
      </c>
      <c r="G37" s="492"/>
      <c r="H37" s="493">
        <v>16.129032258064498</v>
      </c>
      <c r="I37" s="492"/>
      <c r="J37" s="493"/>
      <c r="K37" s="492"/>
      <c r="L37" s="493"/>
      <c r="M37" s="493">
        <f t="shared" ref="M37:M39" si="44">K37+L37</f>
        <v>0</v>
      </c>
      <c r="N37" s="493">
        <v>3580.6451612903202</v>
      </c>
      <c r="O37" s="492"/>
      <c r="P37" s="493"/>
      <c r="Q37" s="493">
        <f t="shared" si="35"/>
        <v>0</v>
      </c>
      <c r="R37" s="493">
        <v>1612.9032258064501</v>
      </c>
      <c r="S37" s="492"/>
      <c r="T37" s="493">
        <v>4535.4838709677397</v>
      </c>
      <c r="U37" s="492">
        <f t="shared" ref="U37:U39" si="45">SUM(C37+E37+G37+I37+M37+Q37+S37)</f>
        <v>0</v>
      </c>
      <c r="V37" s="514">
        <f t="shared" ref="V37:V39" si="46">SUM(D37+F37+H37+J37+N37+R37+T37)</f>
        <v>19516.12903225805</v>
      </c>
      <c r="W37" s="493">
        <v>0</v>
      </c>
      <c r="X37" s="493"/>
      <c r="Y37" s="262">
        <f>SUM(U37+W37)</f>
        <v>0</v>
      </c>
      <c r="Z37" s="515">
        <f>SUM(V37+X37)</f>
        <v>19516.12903225805</v>
      </c>
      <c r="AA37" s="512"/>
      <c r="AB37" s="46"/>
      <c r="AC37" s="21" t="s">
        <v>7</v>
      </c>
      <c r="AD37" s="452"/>
      <c r="AF37" s="218">
        <f t="shared" si="4"/>
        <v>0</v>
      </c>
    </row>
    <row r="38" spans="1:32" ht="19.149999999999999" customHeight="1">
      <c r="A38" s="453">
        <f>SUM(A37+1)</f>
        <v>30</v>
      </c>
      <c r="B38" s="15" t="s">
        <v>79</v>
      </c>
      <c r="C38" s="492"/>
      <c r="D38" s="493">
        <v>9754.8387096774095</v>
      </c>
      <c r="E38" s="492"/>
      <c r="F38" s="493">
        <v>16.129032258064498</v>
      </c>
      <c r="G38" s="492"/>
      <c r="H38" s="493">
        <v>16.129032258064498</v>
      </c>
      <c r="I38" s="492"/>
      <c r="J38" s="493"/>
      <c r="K38" s="492"/>
      <c r="L38" s="493"/>
      <c r="M38" s="493">
        <f t="shared" si="44"/>
        <v>0</v>
      </c>
      <c r="N38" s="493">
        <v>3580.6451612903202</v>
      </c>
      <c r="O38" s="492"/>
      <c r="P38" s="493"/>
      <c r="Q38" s="493">
        <f t="shared" si="35"/>
        <v>0</v>
      </c>
      <c r="R38" s="493">
        <v>1612.9032258064501</v>
      </c>
      <c r="S38" s="492"/>
      <c r="T38" s="493">
        <v>4535.4838709677397</v>
      </c>
      <c r="U38" s="492">
        <f t="shared" ref="U38" si="47">SUM(C38+E38+G38+I38+M38+Q38+S38)</f>
        <v>0</v>
      </c>
      <c r="V38" s="516">
        <f t="shared" ref="V38" si="48">SUM(D38+F38+H38+J38+N38+R38+T38)</f>
        <v>19516.12903225805</v>
      </c>
      <c r="W38" s="493">
        <v>0</v>
      </c>
      <c r="X38" s="493"/>
      <c r="Y38" s="262">
        <f>SUM(U38+W38)</f>
        <v>0</v>
      </c>
      <c r="Z38" s="517">
        <f>SUM(V38+X38)</f>
        <v>19516.12903225805</v>
      </c>
      <c r="AA38" s="512"/>
      <c r="AB38" s="46"/>
      <c r="AC38" s="21" t="s">
        <v>7</v>
      </c>
      <c r="AD38" s="452"/>
      <c r="AF38" s="218"/>
    </row>
    <row r="39" spans="1:32" ht="19.149999999999999" customHeight="1">
      <c r="A39" s="453">
        <f>SUM(A38+1)</f>
        <v>31</v>
      </c>
      <c r="B39" s="15" t="s">
        <v>80</v>
      </c>
      <c r="C39" s="502"/>
      <c r="D39" s="310">
        <v>9754.8387096774095</v>
      </c>
      <c r="E39" s="502"/>
      <c r="F39" s="310">
        <v>16.129032258064498</v>
      </c>
      <c r="G39" s="502"/>
      <c r="H39" s="310">
        <v>16.129032258064498</v>
      </c>
      <c r="I39" s="502"/>
      <c r="J39" s="310"/>
      <c r="K39" s="502"/>
      <c r="L39" s="310"/>
      <c r="M39" s="310">
        <f t="shared" si="44"/>
        <v>0</v>
      </c>
      <c r="N39" s="310">
        <v>3580.6451612903202</v>
      </c>
      <c r="O39" s="502"/>
      <c r="P39" s="310"/>
      <c r="Q39" s="310">
        <f t="shared" si="35"/>
        <v>0</v>
      </c>
      <c r="R39" s="310">
        <v>1612.9032258064501</v>
      </c>
      <c r="S39" s="502"/>
      <c r="T39" s="310">
        <v>4535.4838709677397</v>
      </c>
      <c r="U39" s="502">
        <f t="shared" si="45"/>
        <v>0</v>
      </c>
      <c r="V39" s="518">
        <f t="shared" si="46"/>
        <v>19516.12903225805</v>
      </c>
      <c r="W39" s="310">
        <v>0</v>
      </c>
      <c r="X39" s="310"/>
      <c r="Y39" s="502">
        <f>SUM(U39+W39)</f>
        <v>0</v>
      </c>
      <c r="Z39" s="518">
        <f t="shared" ref="Z39" si="49">SUM(V39+X39)</f>
        <v>19516.12903225805</v>
      </c>
      <c r="AA39" s="513"/>
      <c r="AB39" s="30"/>
      <c r="AC39" s="31" t="s">
        <v>7</v>
      </c>
      <c r="AD39" s="32" t="s">
        <v>91</v>
      </c>
      <c r="AF39" s="218">
        <f t="shared" si="4"/>
        <v>0</v>
      </c>
    </row>
    <row r="40" spans="1:32" ht="19.149999999999999" customHeight="1" thickBot="1">
      <c r="A40" s="443" t="s">
        <v>10</v>
      </c>
      <c r="B40" s="434">
        <v>1</v>
      </c>
      <c r="C40" s="54">
        <f>SUM(C37:C39)</f>
        <v>0</v>
      </c>
      <c r="D40" s="444">
        <f t="shared" ref="D40:Z40" si="50">SUM(D37:D39)</f>
        <v>29264.516129032228</v>
      </c>
      <c r="E40" s="54">
        <f t="shared" si="50"/>
        <v>0</v>
      </c>
      <c r="F40" s="444">
        <f t="shared" si="50"/>
        <v>48.387096774193495</v>
      </c>
      <c r="G40" s="54">
        <f t="shared" si="50"/>
        <v>0</v>
      </c>
      <c r="H40" s="444">
        <f t="shared" si="50"/>
        <v>48.387096774193495</v>
      </c>
      <c r="I40" s="54">
        <f t="shared" si="50"/>
        <v>0</v>
      </c>
      <c r="J40" s="444">
        <f t="shared" si="50"/>
        <v>0</v>
      </c>
      <c r="K40" s="54">
        <f t="shared" si="50"/>
        <v>0</v>
      </c>
      <c r="L40" s="444">
        <f t="shared" si="50"/>
        <v>0</v>
      </c>
      <c r="M40" s="444">
        <f t="shared" si="50"/>
        <v>0</v>
      </c>
      <c r="N40" s="444">
        <f t="shared" si="50"/>
        <v>10741.935483870961</v>
      </c>
      <c r="O40" s="54">
        <f t="shared" si="50"/>
        <v>0</v>
      </c>
      <c r="P40" s="444">
        <f t="shared" si="50"/>
        <v>0</v>
      </c>
      <c r="Q40" s="444">
        <f t="shared" si="50"/>
        <v>0</v>
      </c>
      <c r="R40" s="444">
        <f t="shared" si="50"/>
        <v>4838.7096774193506</v>
      </c>
      <c r="S40" s="54">
        <f t="shared" si="50"/>
        <v>0</v>
      </c>
      <c r="T40" s="444">
        <f t="shared" si="50"/>
        <v>13606.45161290322</v>
      </c>
      <c r="U40" s="54">
        <f t="shared" si="50"/>
        <v>0</v>
      </c>
      <c r="V40" s="416">
        <f t="shared" si="50"/>
        <v>58548.387096774153</v>
      </c>
      <c r="W40" s="444">
        <f t="shared" si="50"/>
        <v>0</v>
      </c>
      <c r="X40" s="444">
        <f t="shared" si="50"/>
        <v>0</v>
      </c>
      <c r="Y40" s="54">
        <f>SUM(Y37:Y39)</f>
        <v>0</v>
      </c>
      <c r="Z40" s="416">
        <f t="shared" si="50"/>
        <v>58548.387096774153</v>
      </c>
      <c r="AA40" s="445" t="s">
        <v>72</v>
      </c>
      <c r="AB40" s="446">
        <v>0</v>
      </c>
      <c r="AC40" s="447" t="s">
        <v>7</v>
      </c>
      <c r="AD40" s="435"/>
      <c r="AF40" s="218">
        <f>SUM(AF5:AF39)</f>
        <v>0</v>
      </c>
    </row>
    <row r="41" spans="1:32" ht="19.149999999999999" customHeight="1">
      <c r="A41" s="174" t="s">
        <v>16</v>
      </c>
      <c r="B41" s="127"/>
      <c r="C41" s="115">
        <f>SUM(C12+C20+C28+C36+C40)</f>
        <v>0</v>
      </c>
      <c r="D41" s="116">
        <f t="shared" ref="D41:Y41" si="51">SUM(D12+D20+D28+D36+D40)</f>
        <v>302399.99999999971</v>
      </c>
      <c r="E41" s="115">
        <f t="shared" si="51"/>
        <v>0</v>
      </c>
      <c r="F41" s="115">
        <f t="shared" si="51"/>
        <v>499.99999999999943</v>
      </c>
      <c r="G41" s="115">
        <f t="shared" si="51"/>
        <v>0</v>
      </c>
      <c r="H41" s="116">
        <f t="shared" si="51"/>
        <v>499.99999999999943</v>
      </c>
      <c r="I41" s="115">
        <f t="shared" si="51"/>
        <v>0</v>
      </c>
      <c r="J41" s="116">
        <f t="shared" si="51"/>
        <v>0</v>
      </c>
      <c r="K41" s="115">
        <f t="shared" si="51"/>
        <v>0</v>
      </c>
      <c r="L41" s="241">
        <f t="shared" si="51"/>
        <v>0</v>
      </c>
      <c r="M41" s="241">
        <f t="shared" si="51"/>
        <v>0</v>
      </c>
      <c r="N41" s="116">
        <f t="shared" si="51"/>
        <v>110999.9999999999</v>
      </c>
      <c r="O41" s="115">
        <f t="shared" si="51"/>
        <v>0</v>
      </c>
      <c r="P41" s="241">
        <f t="shared" si="51"/>
        <v>0</v>
      </c>
      <c r="Q41" s="241">
        <f t="shared" si="51"/>
        <v>0</v>
      </c>
      <c r="R41" s="116">
        <f t="shared" si="51"/>
        <v>49999.999999999956</v>
      </c>
      <c r="S41" s="115">
        <f t="shared" si="51"/>
        <v>0</v>
      </c>
      <c r="T41" s="116">
        <f t="shared" si="51"/>
        <v>140599.99999999991</v>
      </c>
      <c r="U41" s="115">
        <f t="shared" si="51"/>
        <v>0</v>
      </c>
      <c r="V41" s="116">
        <f t="shared" si="51"/>
        <v>604999.99999999953</v>
      </c>
      <c r="W41" s="115">
        <f t="shared" si="51"/>
        <v>0</v>
      </c>
      <c r="X41" s="115">
        <f t="shared" si="51"/>
        <v>0</v>
      </c>
      <c r="Y41" s="115">
        <f t="shared" si="51"/>
        <v>0</v>
      </c>
      <c r="Z41" s="116">
        <f>SUM(Z12+Z20+Z28+Z36+Z40)</f>
        <v>604999.99999999953</v>
      </c>
      <c r="AA41" s="126" t="s">
        <v>16</v>
      </c>
      <c r="AB41" s="101"/>
      <c r="AC41" s="102"/>
      <c r="AD41" s="103"/>
    </row>
    <row r="42" spans="1:32" ht="19.149999999999999" customHeight="1" thickBot="1">
      <c r="A42" s="176" t="s">
        <v>28</v>
      </c>
      <c r="B42" s="177"/>
      <c r="C42" s="65">
        <f t="shared" ref="C42:Z42" si="52">C41/31</f>
        <v>0</v>
      </c>
      <c r="D42" s="66">
        <f t="shared" si="52"/>
        <v>9754.8387096774095</v>
      </c>
      <c r="E42" s="65">
        <f t="shared" si="52"/>
        <v>0</v>
      </c>
      <c r="F42" s="66">
        <f t="shared" si="52"/>
        <v>16.129032258064498</v>
      </c>
      <c r="G42" s="65">
        <f t="shared" si="52"/>
        <v>0</v>
      </c>
      <c r="H42" s="66">
        <f t="shared" si="52"/>
        <v>16.129032258064498</v>
      </c>
      <c r="I42" s="65">
        <f>I41/31</f>
        <v>0</v>
      </c>
      <c r="J42" s="66">
        <f>J41/31</f>
        <v>0</v>
      </c>
      <c r="K42" s="65">
        <f t="shared" si="52"/>
        <v>0</v>
      </c>
      <c r="L42" s="83">
        <f t="shared" si="52"/>
        <v>0</v>
      </c>
      <c r="M42" s="237">
        <f t="shared" si="52"/>
        <v>0</v>
      </c>
      <c r="N42" s="66">
        <f t="shared" si="52"/>
        <v>3580.6451612903193</v>
      </c>
      <c r="O42" s="65">
        <f t="shared" si="52"/>
        <v>0</v>
      </c>
      <c r="P42" s="242">
        <f t="shared" si="52"/>
        <v>0</v>
      </c>
      <c r="Q42" s="83">
        <f t="shared" si="52"/>
        <v>0</v>
      </c>
      <c r="R42" s="66">
        <f t="shared" si="52"/>
        <v>1612.9032258064501</v>
      </c>
      <c r="S42" s="65">
        <f t="shared" si="52"/>
        <v>0</v>
      </c>
      <c r="T42" s="66">
        <f t="shared" si="52"/>
        <v>4535.4838709677388</v>
      </c>
      <c r="U42" s="65">
        <f t="shared" si="52"/>
        <v>0</v>
      </c>
      <c r="V42" s="66">
        <f t="shared" si="52"/>
        <v>19516.12903225805</v>
      </c>
      <c r="W42" s="65">
        <f t="shared" si="52"/>
        <v>0</v>
      </c>
      <c r="X42" s="66">
        <f t="shared" si="52"/>
        <v>0</v>
      </c>
      <c r="Y42" s="65">
        <f t="shared" si="52"/>
        <v>0</v>
      </c>
      <c r="Z42" s="66">
        <f t="shared" si="52"/>
        <v>19516.12903225805</v>
      </c>
      <c r="AA42" s="69" t="s">
        <v>17</v>
      </c>
      <c r="AB42" s="98"/>
      <c r="AC42" s="99"/>
      <c r="AD42" s="100"/>
    </row>
    <row r="43" spans="1:32" ht="20.100000000000001" customHeight="1">
      <c r="A43" s="72" t="s">
        <v>18</v>
      </c>
      <c r="B43" s="73"/>
      <c r="C43" s="74">
        <f>SUM(C41-D41)</f>
        <v>-302399.99999999971</v>
      </c>
      <c r="D43" s="75"/>
      <c r="E43" s="74">
        <f>SUM(E41-F41)</f>
        <v>-499.99999999999943</v>
      </c>
      <c r="F43" s="75"/>
      <c r="G43" s="74">
        <f>SUM(G41-H41)</f>
        <v>-499.99999999999943</v>
      </c>
      <c r="H43" s="75"/>
      <c r="I43" s="74">
        <f>SUM(I41-J41)</f>
        <v>0</v>
      </c>
      <c r="J43" s="75"/>
      <c r="K43" s="74"/>
      <c r="L43" s="133"/>
      <c r="M43" s="238">
        <f>SUM(M41-N41)</f>
        <v>-110999.9999999999</v>
      </c>
      <c r="N43" s="75"/>
      <c r="O43" s="74"/>
      <c r="P43" s="243"/>
      <c r="Q43" s="133">
        <f>SUM(Q41-R41)</f>
        <v>-49999.999999999956</v>
      </c>
      <c r="R43" s="75"/>
      <c r="S43" s="74">
        <f>SUM(S41-T41)</f>
        <v>-140599.99999999991</v>
      </c>
      <c r="T43" s="75"/>
      <c r="U43" s="96">
        <f>SUM(U41-V41)</f>
        <v>-604999.99999999953</v>
      </c>
      <c r="V43" s="75"/>
      <c r="W43" s="74">
        <f>SUM(W41-X41)</f>
        <v>0</v>
      </c>
      <c r="X43" s="75"/>
      <c r="Y43" s="111">
        <f>SUM(Y41-Z41)</f>
        <v>-604999.99999999953</v>
      </c>
      <c r="Z43" s="112"/>
      <c r="AC43" s="2"/>
      <c r="AD43" s="2"/>
    </row>
    <row r="44" spans="1:32" ht="20.100000000000001" customHeight="1" thickBot="1">
      <c r="A44" s="76" t="s">
        <v>19</v>
      </c>
      <c r="B44" s="77"/>
      <c r="C44" s="95">
        <f>SUM(100/D41*C41)</f>
        <v>0</v>
      </c>
      <c r="D44" s="78"/>
      <c r="E44" s="95">
        <f>SUM(100/F41*E41)</f>
        <v>0</v>
      </c>
      <c r="F44" s="78"/>
      <c r="G44" s="95">
        <f>SUM(100/H41*G41)</f>
        <v>0</v>
      </c>
      <c r="H44" s="78"/>
      <c r="I44" s="95" t="e">
        <f>SUM(100/J41*I41)</f>
        <v>#DIV/0!</v>
      </c>
      <c r="J44" s="78"/>
      <c r="K44" s="95"/>
      <c r="L44" s="252"/>
      <c r="M44" s="239">
        <f>SUM(100/N41*M41)</f>
        <v>0</v>
      </c>
      <c r="N44" s="78"/>
      <c r="O44" s="95">
        <f>SUM(100/R41*O41)</f>
        <v>0</v>
      </c>
      <c r="P44" s="239"/>
      <c r="Q44" s="239"/>
      <c r="R44" s="78"/>
      <c r="S44" s="95">
        <f>SUM(100/T41*S41)</f>
        <v>0</v>
      </c>
      <c r="T44" s="78"/>
      <c r="U44" s="97">
        <f>SUM(100/V41*U41)</f>
        <v>0</v>
      </c>
      <c r="V44" s="78"/>
      <c r="W44" s="95" t="e">
        <f>SUM(100/X41*W41)</f>
        <v>#DIV/0!</v>
      </c>
      <c r="X44" s="78"/>
      <c r="Y44" s="113">
        <f>SUM(100/Z41*Y41)</f>
        <v>0</v>
      </c>
      <c r="Z44" s="114"/>
      <c r="AC44" s="2"/>
      <c r="AD44" s="2"/>
    </row>
    <row r="46" spans="1:32">
      <c r="A46" s="386"/>
      <c r="B46" s="227"/>
      <c r="C46" s="479"/>
      <c r="D46" s="227"/>
      <c r="E46" s="479"/>
      <c r="F46" s="227"/>
      <c r="G46" s="479"/>
      <c r="H46" s="227"/>
      <c r="I46" s="354"/>
      <c r="J46" s="354"/>
      <c r="K46" s="479"/>
      <c r="L46" s="227"/>
      <c r="M46" s="227"/>
      <c r="N46" s="227"/>
      <c r="O46" s="479"/>
      <c r="P46" s="227"/>
      <c r="Q46" s="227"/>
      <c r="R46" s="227"/>
      <c r="S46" s="479"/>
      <c r="AF46" s="227"/>
    </row>
  </sheetData>
  <customSheetViews>
    <customSheetView guid="{D93DCAB6-BAC1-4891-99B7-09940B6A5EB9}" scale="80" showPageBreaks="1" fitToPage="1" printArea="1">
      <pane ySplit="4" topLeftCell="A11" activePane="bottomLeft" state="frozen"/>
      <selection pane="bottomLeft" activeCell="P27" sqref="P27"/>
      <pageMargins left="0.59055118110236227" right="0.59055118110236227" top="1.1811023622047245" bottom="0.59055118110236227" header="0.11811023622047245" footer="0.31496062992125984"/>
      <pageSetup paperSize="9" scale="37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20" activePane="bottomLeft" state="frozen"/>
      <selection pane="bottomLeft" activeCell="P20" sqref="P20"/>
      <pageMargins left="0.59055118110236227" right="0.59055118110236227" top="1.1811023622047245" bottom="0.59055118110236227" header="0.11811023622047245" footer="0.31496062992125984"/>
      <pageSetup paperSize="9" scale="3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70" showPageBreaks="1" fitToPage="1" printArea="1" topLeftCell="H1">
      <pane ySplit="4" topLeftCell="A14" activePane="bottomLeft" state="frozen"/>
      <selection pane="bottomLeft" activeCell="A40" sqref="A40:XFD40"/>
      <pageMargins left="0.59055118110236227" right="0.59055118110236227" top="1.1811023622047245" bottom="0.59055118110236227" header="0.11811023622047245" footer="0.31496062992125984"/>
      <pageSetup paperSize="9" scale="3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70" showPageBreaks="1" fitToPage="1" printArea="1">
      <pane ySplit="4" topLeftCell="A26" activePane="bottomLeft" state="frozen"/>
      <selection pane="bottomLeft" activeCell="P28" sqref="P28"/>
      <pageMargins left="0.59055118110236227" right="0.59055118110236227" top="1.1811023622047245" bottom="0.59055118110236227" header="0.11811023622047245" footer="0.31496062992125984"/>
      <pageSetup paperSize="9" scale="3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80" fitToPage="1" topLeftCell="H1">
      <pane ySplit="4" topLeftCell="A17" activePane="bottomLeft" state="frozen"/>
      <selection pane="bottomLeft" activeCell="AD37" sqref="AD37"/>
      <pageMargins left="0.59055118110236227" right="0.59055118110236227" top="1.1811023622047245" bottom="0.59055118110236227" header="0.11811023622047245" footer="0.31496062992125984"/>
      <pageSetup paperSize="9" scale="3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8" activePane="bottomLeft" state="frozen"/>
      <selection pane="bottomLeft" activeCell="AD47" sqref="AD47"/>
      <pageMargins left="0.59055118110236227" right="0.59055118110236227" top="1.1811023622047245" bottom="0.59055118110236227" header="0.11811023622047245" footer="0.31496062992125984"/>
      <pageSetup paperSize="9" scale="43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Y46" sqref="Y46"/>
      <pageMargins left="0.59055118110236227" right="0.59055118110236227" top="1.1811023622047245" bottom="0.59055118110236227" header="0.11811023622047245" footer="0.31496062992125984"/>
      <pageSetup paperSize="9" scale="47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80" showPageBreaks="1" fitToPage="1" printArea="1">
      <pane ySplit="4" topLeftCell="A5" activePane="bottomLeft" state="frozen"/>
      <selection pane="bottomLeft" activeCell="Y46" sqref="Y46"/>
      <pageMargins left="0.59055118110236227" right="0.59055118110236227" top="1.1811023622047245" bottom="0.59055118110236227" header="0.11811023622047245" footer="0.31496062992125984"/>
      <pageSetup paperSize="9" scale="39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20" activePane="bottomLeft" state="frozen"/>
      <selection pane="bottomLeft" activeCell="I29" sqref="I29"/>
      <pageMargins left="0.59055118110236227" right="0.59055118110236227" top="1.1811023622047245" bottom="0.59055118110236227" header="0.11811023622047245" footer="0.31496062992125984"/>
      <pageSetup paperSize="9" scale="39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80" showPageBreaks="1" fitToPage="1" printArea="1" topLeftCell="H1">
      <pane ySplit="4" topLeftCell="A17" activePane="bottomLeft" state="frozen"/>
      <selection pane="bottomLeft" activeCell="AD37" sqref="AD37"/>
      <pageMargins left="0.59055118110236227" right="0.59055118110236227" top="1.1811023622047245" bottom="0.59055118110236227" header="0.11811023622047245" footer="0.31496062992125984"/>
      <pageSetup paperSize="9" scale="37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pane ySplit="6" topLeftCell="A11" activePane="bottomLeft" state="frozen"/>
      <selection pane="bottomLeft" activeCell="S18" sqref="S18"/>
      <pageMargins left="0.59055118110236227" right="0.59055118110236227" top="1.1811023622047245" bottom="0.59055118110236227" header="0.11811023622047245" footer="0.31496062992125984"/>
      <pageSetup paperSize="9" scale="37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H1">
      <pane ySplit="4" topLeftCell="A17" activePane="bottomLeft" state="frozen"/>
      <selection pane="bottomLeft" activeCell="AD37" sqref="AD37"/>
      <pageMargins left="0.59055118110236227" right="0.59055118110236227" top="1.1811023622047245" bottom="0.59055118110236227" header="0.11811023622047245" footer="0.31496062992125984"/>
      <pageSetup paperSize="9" scale="37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S3:T3"/>
    <mergeCell ref="H1:K1"/>
    <mergeCell ref="C3:D3"/>
    <mergeCell ref="E3:F3"/>
    <mergeCell ref="G3:H3"/>
    <mergeCell ref="K3:N3"/>
    <mergeCell ref="O3:R3"/>
    <mergeCell ref="I3:J3"/>
    <mergeCell ref="U3:V3"/>
    <mergeCell ref="W3:X3"/>
    <mergeCell ref="Y3:Z3"/>
    <mergeCell ref="AA3:AD3"/>
    <mergeCell ref="AB4:AC4"/>
  </mergeCells>
  <pageMargins left="0.59055118110236227" right="0.59055118110236227" top="1.1811023622047245" bottom="0.59055118110236227" header="0.11811023622047245" footer="0.31496062992125984"/>
  <pageSetup paperSize="9" scale="37" orientation="landscape" r:id="rId13"/>
  <headerFooter>
    <oddHeader>&amp;L&amp;G</oddHeader>
    <oddFooter>&amp;L&amp;"DIN Offc Light,Standard"&amp;7&amp;F / Version &amp;D&amp;R&amp;"DIN Offc Light,Standard"&amp;7Seite &amp;P von &amp;N</oddFooter>
  </headerFooter>
  <legacyDrawingHF r:id="rId1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74"/>
  <sheetViews>
    <sheetView zoomScale="90" zoomScaleNormal="80" workbookViewId="0">
      <selection activeCell="M18" sqref="M18"/>
    </sheetView>
  </sheetViews>
  <sheetFormatPr baseColWidth="10" defaultColWidth="11.42578125" defaultRowHeight="15"/>
  <cols>
    <col min="1" max="1" width="9.28515625" style="4" customWidth="1"/>
    <col min="2" max="2" width="9.28515625" style="2" customWidth="1"/>
    <col min="3" max="5" width="12.7109375" style="2" customWidth="1"/>
    <col min="6" max="6" width="12.7109375" style="6" customWidth="1"/>
    <col min="7" max="21" width="12.7109375" style="2" customWidth="1"/>
    <col min="22" max="22" width="14.140625" style="2" bestFit="1" customWidth="1"/>
    <col min="23" max="23" width="12.5703125" style="2" bestFit="1" customWidth="1"/>
    <col min="24" max="16384" width="11.42578125" style="2"/>
  </cols>
  <sheetData>
    <row r="1" spans="1:23" ht="34.15" customHeight="1">
      <c r="A1" s="119" t="s">
        <v>43</v>
      </c>
      <c r="F1" s="2"/>
      <c r="H1" s="3" t="s">
        <v>107</v>
      </c>
      <c r="J1" s="3"/>
      <c r="R1" s="4"/>
    </row>
    <row r="2" spans="1:23" ht="34.15" customHeight="1">
      <c r="A2" s="2"/>
      <c r="C2" s="120"/>
      <c r="F2" s="2"/>
      <c r="G2" s="6"/>
      <c r="H2" s="183" t="s">
        <v>63</v>
      </c>
      <c r="I2" s="6"/>
      <c r="J2" s="120"/>
      <c r="R2" s="4"/>
    </row>
    <row r="3" spans="1:23" ht="21" thickBot="1">
      <c r="A3" s="105"/>
    </row>
    <row r="4" spans="1:23" s="8" customFormat="1" ht="47.25" customHeight="1" thickBot="1">
      <c r="A4" s="105"/>
      <c r="B4" s="121"/>
      <c r="C4" s="551" t="s">
        <v>20</v>
      </c>
      <c r="D4" s="552"/>
      <c r="E4" s="553" t="s">
        <v>23</v>
      </c>
      <c r="F4" s="554"/>
      <c r="G4" s="555" t="s">
        <v>24</v>
      </c>
      <c r="H4" s="556"/>
      <c r="I4" s="555" t="s">
        <v>53</v>
      </c>
      <c r="J4" s="556"/>
      <c r="K4" s="560" t="s">
        <v>25</v>
      </c>
      <c r="L4" s="561"/>
      <c r="M4" s="562" t="s">
        <v>30</v>
      </c>
      <c r="N4" s="563"/>
      <c r="O4" s="557" t="s">
        <v>2</v>
      </c>
      <c r="P4" s="557"/>
      <c r="Q4" s="541" t="s">
        <v>29</v>
      </c>
      <c r="R4" s="542"/>
      <c r="S4" s="532" t="s">
        <v>26</v>
      </c>
      <c r="T4" s="533"/>
      <c r="U4" s="543" t="s">
        <v>27</v>
      </c>
      <c r="V4" s="544"/>
    </row>
    <row r="5" spans="1:23" s="4" customFormat="1" ht="18.600000000000001" customHeight="1">
      <c r="A5" s="558"/>
      <c r="B5" s="559"/>
      <c r="C5" s="11" t="s">
        <v>22</v>
      </c>
      <c r="D5" s="124" t="s">
        <v>21</v>
      </c>
      <c r="E5" s="11" t="s">
        <v>22</v>
      </c>
      <c r="F5" s="124" t="s">
        <v>21</v>
      </c>
      <c r="G5" s="11" t="s">
        <v>22</v>
      </c>
      <c r="H5" s="124" t="s">
        <v>21</v>
      </c>
      <c r="I5" s="11" t="s">
        <v>22</v>
      </c>
      <c r="J5" s="124" t="s">
        <v>21</v>
      </c>
      <c r="K5" s="11" t="s">
        <v>22</v>
      </c>
      <c r="L5" s="124" t="s">
        <v>21</v>
      </c>
      <c r="M5" s="11" t="s">
        <v>22</v>
      </c>
      <c r="N5" s="124" t="s">
        <v>21</v>
      </c>
      <c r="O5" s="84" t="s">
        <v>22</v>
      </c>
      <c r="P5" s="124" t="s">
        <v>21</v>
      </c>
      <c r="Q5" s="84" t="s">
        <v>22</v>
      </c>
      <c r="R5" s="124" t="s">
        <v>21</v>
      </c>
      <c r="S5" s="11" t="s">
        <v>22</v>
      </c>
      <c r="T5" s="124" t="s">
        <v>21</v>
      </c>
      <c r="U5" s="136" t="s">
        <v>22</v>
      </c>
      <c r="V5" s="108" t="s">
        <v>21</v>
      </c>
    </row>
    <row r="6" spans="1:23" s="43" customFormat="1" ht="20.100000000000001" customHeight="1">
      <c r="A6" s="549" t="s">
        <v>31</v>
      </c>
      <c r="B6" s="550"/>
      <c r="C6" s="123">
        <f>'01_25'!C41</f>
        <v>214399.30000000005</v>
      </c>
      <c r="D6" s="81">
        <f>'01_25'!D41</f>
        <v>199999.9999</v>
      </c>
      <c r="E6" s="123">
        <f>'01_25'!E41</f>
        <v>3128.6</v>
      </c>
      <c r="F6" s="81">
        <f>'01_25'!F41</f>
        <v>2499.9999999999977</v>
      </c>
      <c r="G6" s="123">
        <f>'01_25'!G41</f>
        <v>2540</v>
      </c>
      <c r="H6" s="81">
        <f>'01_25'!H41</f>
        <v>2499.9999999999977</v>
      </c>
      <c r="I6" s="123">
        <f>'01_25'!K41</f>
        <v>0</v>
      </c>
      <c r="J6" s="81">
        <f>'01_25'!L41</f>
        <v>0</v>
      </c>
      <c r="K6" s="123">
        <f>'01_25'!O41</f>
        <v>68867</v>
      </c>
      <c r="L6" s="81">
        <f>'01_25'!P41</f>
        <v>62700</v>
      </c>
      <c r="M6" s="123">
        <f>'01_25'!S41</f>
        <v>64231.7</v>
      </c>
      <c r="N6" s="81">
        <f>'01_25'!T41</f>
        <v>114999.99999999972</v>
      </c>
      <c r="O6" s="123">
        <f>'01_25'!U41</f>
        <v>99889.21</v>
      </c>
      <c r="P6" s="81">
        <f>'01_25'!V41</f>
        <v>122300</v>
      </c>
      <c r="Q6" s="123">
        <f>C6+E6+G6+I6+K6+M6+O6</f>
        <v>453055.81000000006</v>
      </c>
      <c r="R6" s="81">
        <f>D6+F6+H6+J6+L6+N6+P6</f>
        <v>504999.9998999997</v>
      </c>
      <c r="S6" s="123">
        <f>'01_25'!Y41</f>
        <v>0</v>
      </c>
      <c r="T6" s="81">
        <f>'01_25'!Z41</f>
        <v>0</v>
      </c>
      <c r="U6" s="117">
        <f>Q6+S6</f>
        <v>453055.81000000006</v>
      </c>
      <c r="V6" s="137">
        <f>T6+R6</f>
        <v>504999.9998999997</v>
      </c>
      <c r="W6" s="220"/>
    </row>
    <row r="7" spans="1:23" s="43" customFormat="1" ht="20.100000000000001" customHeight="1">
      <c r="A7" s="549" t="s">
        <v>32</v>
      </c>
      <c r="B7" s="550"/>
      <c r="C7" s="123">
        <f>'02_25'!C38</f>
        <v>242150.7</v>
      </c>
      <c r="D7" s="81">
        <f>'02_25'!D38</f>
        <v>240000</v>
      </c>
      <c r="E7" s="123">
        <f>'02_25'!E38</f>
        <v>3186.5</v>
      </c>
      <c r="F7" s="81">
        <f>'02_25'!F38</f>
        <v>8999.9999999999891</v>
      </c>
      <c r="G7" s="123">
        <f>'02_25'!G38</f>
        <v>1784.4999999999998</v>
      </c>
      <c r="H7" s="81">
        <f>'02_25'!H38</f>
        <v>4999.9999999999836</v>
      </c>
      <c r="I7" s="123"/>
      <c r="J7" s="81">
        <f>'02_25'!J38</f>
        <v>0</v>
      </c>
      <c r="K7" s="123">
        <f>'02_25'!K38</f>
        <v>65214.55</v>
      </c>
      <c r="L7" s="81">
        <f>'02_25'!N38</f>
        <v>24999.999999999978</v>
      </c>
      <c r="M7" s="123">
        <f>'02_25'!Q38</f>
        <v>52691</v>
      </c>
      <c r="N7" s="81">
        <f>'02_25'!R38</f>
        <v>59999.999999999913</v>
      </c>
      <c r="O7" s="123">
        <f>'02_25'!S38</f>
        <v>109863.32</v>
      </c>
      <c r="P7" s="81">
        <f>'02_25'!T38</f>
        <v>75999.999999999884</v>
      </c>
      <c r="Q7" s="123">
        <f t="shared" ref="Q7:Q8" si="0">C7+E7+G7+I7+K7+M7+O7</f>
        <v>474890.57</v>
      </c>
      <c r="R7" s="81">
        <f t="shared" ref="R7:R17" si="1">D7+F7+H7+J7+L7+N7+P7</f>
        <v>414999.99999999977</v>
      </c>
      <c r="S7" s="123">
        <f>'02_25'!W38</f>
        <v>0</v>
      </c>
      <c r="T7" s="81">
        <f>'02_25'!X38</f>
        <v>0</v>
      </c>
      <c r="U7" s="117">
        <f t="shared" ref="U7:U15" si="2">Q7+S7</f>
        <v>474890.57</v>
      </c>
      <c r="V7" s="137">
        <f t="shared" ref="V7:V17" si="3">T7+R7</f>
        <v>414999.99999999977</v>
      </c>
      <c r="W7" s="220"/>
    </row>
    <row r="8" spans="1:23" s="43" customFormat="1" ht="20.100000000000001" customHeight="1">
      <c r="A8" s="549" t="s">
        <v>33</v>
      </c>
      <c r="B8" s="550"/>
      <c r="C8" s="123">
        <f>'03_25'!C42</f>
        <v>302330.99999999994</v>
      </c>
      <c r="D8" s="81">
        <f>'03_25'!D42</f>
        <v>294999.99999999988</v>
      </c>
      <c r="E8" s="123">
        <f>'03_25'!E42</f>
        <v>44903.6</v>
      </c>
      <c r="F8" s="81">
        <f>'03_25'!F42</f>
        <v>14999.999999999987</v>
      </c>
      <c r="G8" s="123">
        <f>'03_25'!G42</f>
        <v>11356.7</v>
      </c>
      <c r="H8" s="81">
        <f>'03_25'!H42</f>
        <v>7999.9999999999909</v>
      </c>
      <c r="I8" s="123">
        <f>'03_25'!I42</f>
        <v>0</v>
      </c>
      <c r="J8" s="81">
        <f>'03_25'!J42</f>
        <v>0</v>
      </c>
      <c r="K8" s="123">
        <f>'03_25'!K42</f>
        <v>73770</v>
      </c>
      <c r="L8" s="81">
        <f>'03_25'!N42</f>
        <v>82799.999999999869</v>
      </c>
      <c r="M8" s="123">
        <f>'03_25'!Q42</f>
        <v>123146.3</v>
      </c>
      <c r="N8" s="81">
        <f>'03_25'!R42</f>
        <v>99999.999999999913</v>
      </c>
      <c r="O8" s="123">
        <f>'03_25'!S42</f>
        <v>142337.04</v>
      </c>
      <c r="P8" s="81">
        <f>'03_25'!T42</f>
        <v>149199.99999999997</v>
      </c>
      <c r="Q8" s="123">
        <f t="shared" si="0"/>
        <v>697844.64</v>
      </c>
      <c r="R8" s="81">
        <f t="shared" si="1"/>
        <v>649999.99999999965</v>
      </c>
      <c r="S8" s="123">
        <f>'03_25'!W42</f>
        <v>0</v>
      </c>
      <c r="T8" s="81">
        <f>'03_25'!X42</f>
        <v>0</v>
      </c>
      <c r="U8" s="117">
        <f t="shared" si="2"/>
        <v>697844.64</v>
      </c>
      <c r="V8" s="137">
        <f t="shared" si="3"/>
        <v>649999.99999999965</v>
      </c>
      <c r="W8" s="220"/>
    </row>
    <row r="9" spans="1:23" s="43" customFormat="1" ht="20.100000000000001" customHeight="1">
      <c r="A9" s="549" t="s">
        <v>34</v>
      </c>
      <c r="B9" s="550"/>
      <c r="C9" s="123">
        <f>'04_25'!C40</f>
        <v>309278.44999999995</v>
      </c>
      <c r="D9" s="81">
        <f>'04_25'!D40</f>
        <v>249999.99999999991</v>
      </c>
      <c r="E9" s="123">
        <f>'04_25'!E40</f>
        <v>111978.3</v>
      </c>
      <c r="F9" s="81">
        <f>'04_25'!F40</f>
        <v>94999.999999999811</v>
      </c>
      <c r="G9" s="123">
        <f>'04_25'!G40</f>
        <v>18813.2</v>
      </c>
      <c r="H9" s="81">
        <f>'04_25'!H40</f>
        <v>9999.9999999999873</v>
      </c>
      <c r="I9" s="123">
        <f>'04_25'!I40</f>
        <v>0</v>
      </c>
      <c r="J9" s="81">
        <f>'04_25'!J40</f>
        <v>0</v>
      </c>
      <c r="K9" s="123">
        <f>'04_25'!K40</f>
        <v>110892.79999999999</v>
      </c>
      <c r="L9" s="81">
        <f>'04_25'!N40</f>
        <v>151999.9999999998</v>
      </c>
      <c r="M9" s="123">
        <f>'04_25'!Q40</f>
        <v>80418.999999999985</v>
      </c>
      <c r="N9" s="81">
        <f>'04_25'!R40</f>
        <v>90000</v>
      </c>
      <c r="O9" s="123">
        <f>'04_25'!S40</f>
        <v>173105.31</v>
      </c>
      <c r="P9" s="81">
        <f>'04_25'!T40</f>
        <v>162999.99999999991</v>
      </c>
      <c r="Q9" s="123">
        <f>C9+E9+G9+I9+K9+M9+O9</f>
        <v>804487.06</v>
      </c>
      <c r="R9" s="81">
        <f t="shared" si="1"/>
        <v>759999.99999999942</v>
      </c>
      <c r="S9" s="123">
        <f>'04_25'!W40</f>
        <v>80</v>
      </c>
      <c r="T9" s="81">
        <f>'04_25'!X40</f>
        <v>1999.9999999999982</v>
      </c>
      <c r="U9" s="117">
        <f t="shared" ref="U9:U14" si="4">Q9+S9</f>
        <v>804567.06</v>
      </c>
      <c r="V9" s="137">
        <f t="shared" si="3"/>
        <v>761999.99999999942</v>
      </c>
      <c r="W9" s="220"/>
    </row>
    <row r="10" spans="1:23" s="43" customFormat="1" ht="20.100000000000001" customHeight="1">
      <c r="A10" s="549" t="s">
        <v>35</v>
      </c>
      <c r="B10" s="550"/>
      <c r="C10" s="123">
        <f>'05_25'!C41</f>
        <v>276453</v>
      </c>
      <c r="D10" s="81">
        <f>'05_25'!D41</f>
        <v>259999.99999999974</v>
      </c>
      <c r="E10" s="123">
        <f>'05_25'!E41</f>
        <v>197328</v>
      </c>
      <c r="F10" s="81">
        <f>'05_25'!F41</f>
        <v>169999.99999999985</v>
      </c>
      <c r="G10" s="123">
        <f>'05_25'!G41</f>
        <v>22872.699999999997</v>
      </c>
      <c r="H10" s="81">
        <f>'05_25'!H41</f>
        <v>16999.999999999985</v>
      </c>
      <c r="I10" s="123">
        <f>'05_25'!I41</f>
        <v>26675.5</v>
      </c>
      <c r="J10" s="81">
        <f>'05_25'!J41</f>
        <v>14999.999999999985</v>
      </c>
      <c r="K10" s="123">
        <f>'05_25'!K41</f>
        <v>270377</v>
      </c>
      <c r="L10" s="81">
        <f>'05_25'!N41</f>
        <v>249999.99999999977</v>
      </c>
      <c r="M10" s="123">
        <f>'05_25'!Q41</f>
        <v>113634.05</v>
      </c>
      <c r="N10" s="81">
        <f>'05_25'!R41</f>
        <v>79999.999999999927</v>
      </c>
      <c r="O10" s="123">
        <f>'05_25'!S41</f>
        <v>246591.25</v>
      </c>
      <c r="P10" s="81">
        <f>'05_25'!T41</f>
        <v>220999.9999999998</v>
      </c>
      <c r="Q10" s="123">
        <f>C10+E10+G10+I10+K10+M10+O10</f>
        <v>1153931.5</v>
      </c>
      <c r="R10" s="81">
        <f t="shared" si="1"/>
        <v>1012999.999999999</v>
      </c>
      <c r="S10" s="123">
        <f>'05_25'!W41</f>
        <v>22819.5</v>
      </c>
      <c r="T10" s="81">
        <f>'05_25'!X41</f>
        <v>21999.999999999975</v>
      </c>
      <c r="U10" s="117">
        <f t="shared" si="4"/>
        <v>1176751</v>
      </c>
      <c r="V10" s="137">
        <f t="shared" si="3"/>
        <v>1034999.999999999</v>
      </c>
      <c r="W10" s="220"/>
    </row>
    <row r="11" spans="1:23" s="43" customFormat="1" ht="20.100000000000001" customHeight="1" thickBot="1">
      <c r="A11" s="564" t="s">
        <v>36</v>
      </c>
      <c r="B11" s="565"/>
      <c r="C11" s="125">
        <f>'06_25'!C41</f>
        <v>141701.59999999998</v>
      </c>
      <c r="D11" s="135">
        <f>'06_25'!D41</f>
        <v>120000</v>
      </c>
      <c r="E11" s="125">
        <f>'06_25'!E41</f>
        <v>374050.25</v>
      </c>
      <c r="F11" s="135">
        <f>'06_25'!F41</f>
        <v>379999.99999999808</v>
      </c>
      <c r="G11" s="125">
        <f>'06_25'!G41</f>
        <v>28666.5</v>
      </c>
      <c r="H11" s="135">
        <f>'06_25'!H41</f>
        <v>21999.999999999993</v>
      </c>
      <c r="I11" s="125">
        <f>'06_25'!I41</f>
        <v>34679.5</v>
      </c>
      <c r="J11" s="135">
        <f>'06_25'!J41</f>
        <v>28000</v>
      </c>
      <c r="K11" s="125">
        <f>'06_25'!K41</f>
        <v>220871.5</v>
      </c>
      <c r="L11" s="135">
        <f>'06_25'!N41</f>
        <v>240000</v>
      </c>
      <c r="M11" s="125">
        <f>'06_25'!Q41</f>
        <v>114810.29999999999</v>
      </c>
      <c r="N11" s="135">
        <f>'06_25'!R41</f>
        <v>129999.9999999999</v>
      </c>
      <c r="O11" s="125">
        <f>'06_25'!S41</f>
        <v>286285.48000000004</v>
      </c>
      <c r="P11" s="135">
        <f>'06_25'!T41</f>
        <v>258999.99999999991</v>
      </c>
      <c r="Q11" s="308">
        <f t="shared" ref="Q11:Q15" si="5">C11+E11+G11+I11+K11+M11+O11</f>
        <v>1201065.1299999999</v>
      </c>
      <c r="R11" s="311">
        <f t="shared" si="1"/>
        <v>1178999.9999999979</v>
      </c>
      <c r="S11" s="125">
        <f>'06_25'!W41</f>
        <v>118335.19</v>
      </c>
      <c r="T11" s="135">
        <f>'06_25'!X41</f>
        <v>84999.999999999884</v>
      </c>
      <c r="U11" s="134">
        <f t="shared" si="4"/>
        <v>1319400.3199999998</v>
      </c>
      <c r="V11" s="313">
        <f t="shared" si="3"/>
        <v>1263999.9999999977</v>
      </c>
      <c r="W11" s="220"/>
    </row>
    <row r="12" spans="1:23" s="43" customFormat="1" ht="20.100000000000001" customHeight="1">
      <c r="A12" s="568" t="s">
        <v>37</v>
      </c>
      <c r="B12" s="569"/>
      <c r="C12" s="123">
        <f>'07_25'!C41</f>
        <v>199439.19</v>
      </c>
      <c r="D12" s="81">
        <f>'07_25'!D41</f>
        <v>182399.99999999985</v>
      </c>
      <c r="E12" s="123">
        <f>'07_25'!E41</f>
        <v>357629.44999999995</v>
      </c>
      <c r="F12" s="81">
        <f>'07_25'!F41</f>
        <v>409999.99999999988</v>
      </c>
      <c r="G12" s="123">
        <f>'07_25'!G41</f>
        <v>26163.8</v>
      </c>
      <c r="H12" s="81">
        <f>'07_25'!H41</f>
        <v>24999.999999999978</v>
      </c>
      <c r="I12" s="123">
        <f>'07_25'!I41</f>
        <v>40328.199999999997</v>
      </c>
      <c r="J12" s="81">
        <f>'07_25'!J41</f>
        <v>35000</v>
      </c>
      <c r="K12" s="123">
        <f>'07_25'!K41</f>
        <v>218313.09999999998</v>
      </c>
      <c r="L12" s="81">
        <f>'07_25'!N41</f>
        <v>159999.99999999988</v>
      </c>
      <c r="M12" s="123">
        <f>'07_25'!Q41</f>
        <v>63878</v>
      </c>
      <c r="N12" s="81">
        <f>'07_25'!R41</f>
        <v>39999.999999999971</v>
      </c>
      <c r="O12" s="123">
        <f>'07_25'!S41</f>
        <v>306029.86000000004</v>
      </c>
      <c r="P12" s="81">
        <f>'07_25'!T41</f>
        <v>277599.99999999971</v>
      </c>
      <c r="Q12" s="309">
        <f t="shared" si="5"/>
        <v>1211781.5999999999</v>
      </c>
      <c r="R12" s="310">
        <f t="shared" si="1"/>
        <v>1129999.9999999993</v>
      </c>
      <c r="S12" s="123">
        <f>'07_25'!W41</f>
        <v>51304.80000000001</v>
      </c>
      <c r="T12" s="81">
        <f>'07_25'!X41</f>
        <v>84999.999999999738</v>
      </c>
      <c r="U12" s="262">
        <f t="shared" si="4"/>
        <v>1263086.3999999999</v>
      </c>
      <c r="V12" s="312">
        <f t="shared" si="3"/>
        <v>1214999.9999999991</v>
      </c>
      <c r="W12" s="220"/>
    </row>
    <row r="13" spans="1:23" s="43" customFormat="1" ht="20.100000000000001" customHeight="1">
      <c r="A13" s="549" t="s">
        <v>38</v>
      </c>
      <c r="B13" s="550"/>
      <c r="C13" s="123">
        <f>'08_25'!C41</f>
        <v>167284.79999999999</v>
      </c>
      <c r="D13" s="81">
        <f>'08_25'!D41</f>
        <v>129999.99999999988</v>
      </c>
      <c r="E13" s="123">
        <f>'08_25'!E41</f>
        <v>383414</v>
      </c>
      <c r="F13" s="81">
        <f>'08_25'!F41</f>
        <v>432999.9999999979</v>
      </c>
      <c r="G13" s="123">
        <f>'08_25'!G41</f>
        <v>27841.5</v>
      </c>
      <c r="H13" s="81">
        <f>'08_25'!H41</f>
        <v>26999.999999999971</v>
      </c>
      <c r="I13" s="123">
        <f>'08_25'!I41</f>
        <v>40545.5</v>
      </c>
      <c r="J13" s="81">
        <f>'08_25'!J41</f>
        <v>35000</v>
      </c>
      <c r="K13" s="123">
        <f>'08_25'!K41</f>
        <v>246610.09999999998</v>
      </c>
      <c r="L13" s="81">
        <f>'08_25'!N41</f>
        <v>180699.99999999977</v>
      </c>
      <c r="M13" s="123">
        <f>'08_25'!Q41</f>
        <v>87614.9</v>
      </c>
      <c r="N13" s="81">
        <f>'08_25'!R41</f>
        <v>99999.999999999913</v>
      </c>
      <c r="O13" s="123">
        <f>'08_25'!S41</f>
        <v>318113.61</v>
      </c>
      <c r="P13" s="81">
        <f>'08_25'!T41</f>
        <v>294299.99999999988</v>
      </c>
      <c r="Q13" s="123">
        <f t="shared" si="5"/>
        <v>1271424.4100000001</v>
      </c>
      <c r="R13" s="81">
        <f t="shared" si="1"/>
        <v>1199999.9999999972</v>
      </c>
      <c r="S13" s="123">
        <f>'08_25'!W41</f>
        <v>103012.09999999999</v>
      </c>
      <c r="T13" s="81">
        <f>'08_25'!X41</f>
        <v>99999.999999999913</v>
      </c>
      <c r="U13" s="117">
        <f t="shared" si="4"/>
        <v>1374436.5100000002</v>
      </c>
      <c r="V13" s="137">
        <f t="shared" si="3"/>
        <v>1299999.9999999972</v>
      </c>
      <c r="W13" s="220"/>
    </row>
    <row r="14" spans="1:23" s="43" customFormat="1" ht="20.100000000000001" customHeight="1">
      <c r="A14" s="549" t="s">
        <v>39</v>
      </c>
      <c r="B14" s="550"/>
      <c r="C14" s="123">
        <f>'09_25'!C40</f>
        <v>246000.78999999998</v>
      </c>
      <c r="D14" s="81">
        <f>'09_25'!D40</f>
        <v>240000</v>
      </c>
      <c r="E14" s="123">
        <f>'09_25'!E40</f>
        <v>124731.69999999998</v>
      </c>
      <c r="F14" s="81">
        <f>'09_25'!F40</f>
        <v>150000</v>
      </c>
      <c r="G14" s="123">
        <f>'09_25'!G40</f>
        <v>15629.199999999999</v>
      </c>
      <c r="H14" s="81">
        <f>'09_25'!H40</f>
        <v>9999.9999999999891</v>
      </c>
      <c r="I14" s="123">
        <f>'09_25'!I40</f>
        <v>15970</v>
      </c>
      <c r="J14" s="81">
        <f>'09_25'!J40</f>
        <v>30000</v>
      </c>
      <c r="K14" s="123">
        <f>'09_25'!K40</f>
        <v>167095.29999999999</v>
      </c>
      <c r="L14" s="81">
        <f>'09_25'!N40</f>
        <v>202999.99999999977</v>
      </c>
      <c r="M14" s="123">
        <f>'09_25'!Q40</f>
        <v>131631.29999999999</v>
      </c>
      <c r="N14" s="81">
        <f>'09_25'!R40</f>
        <v>120000</v>
      </c>
      <c r="O14" s="123">
        <f>'09_25'!S40</f>
        <v>265527.71000000002</v>
      </c>
      <c r="P14" s="81">
        <f>'09_25'!T40</f>
        <v>240999.99999999988</v>
      </c>
      <c r="Q14" s="123">
        <f t="shared" si="5"/>
        <v>966586</v>
      </c>
      <c r="R14" s="81">
        <f t="shared" si="1"/>
        <v>993999.99999999965</v>
      </c>
      <c r="S14" s="123">
        <f>'09_25'!W40</f>
        <v>12023.1</v>
      </c>
      <c r="T14" s="81">
        <f>'09_25'!X40</f>
        <v>24999.999999999993</v>
      </c>
      <c r="U14" s="117">
        <f t="shared" si="4"/>
        <v>978609.1</v>
      </c>
      <c r="V14" s="137">
        <f t="shared" si="3"/>
        <v>1018999.9999999997</v>
      </c>
      <c r="W14" s="220"/>
    </row>
    <row r="15" spans="1:23" s="43" customFormat="1" ht="20.100000000000001" customHeight="1">
      <c r="A15" s="549" t="s">
        <v>40</v>
      </c>
      <c r="B15" s="550"/>
      <c r="C15" s="123">
        <f>'10_25'!C41</f>
        <v>296940.35000000003</v>
      </c>
      <c r="D15" s="81">
        <f>'10_25'!D41</f>
        <v>289999.99999999971</v>
      </c>
      <c r="E15" s="123">
        <f>'10_25'!E41</f>
        <v>6213.3</v>
      </c>
      <c r="F15" s="81">
        <f>'10_25'!F41</f>
        <v>19999.999999999985</v>
      </c>
      <c r="G15" s="123">
        <f>'10_25'!G41</f>
        <v>5008.8</v>
      </c>
      <c r="H15" s="81">
        <f>'10_25'!H41</f>
        <v>9999.9999999999927</v>
      </c>
      <c r="I15" s="123">
        <f>'10_25'!I41</f>
        <v>2852</v>
      </c>
      <c r="J15" s="81">
        <f>'10_25'!J41</f>
        <v>0</v>
      </c>
      <c r="K15" s="123">
        <f>'10_25'!K41</f>
        <v>113665.70000000001</v>
      </c>
      <c r="L15" s="81">
        <f>'10_25'!N41</f>
        <v>139999.99999999985</v>
      </c>
      <c r="M15" s="123">
        <f>'10_25'!Q41</f>
        <v>109189.85</v>
      </c>
      <c r="N15" s="81">
        <f>'10_25'!R41</f>
        <v>109999.9999999999</v>
      </c>
      <c r="O15" s="123">
        <f>'10_25'!S41</f>
        <v>196438.34</v>
      </c>
      <c r="P15" s="81">
        <f>'10_25'!T41</f>
        <v>182799.9999999998</v>
      </c>
      <c r="Q15" s="123">
        <f t="shared" si="5"/>
        <v>730308.34</v>
      </c>
      <c r="R15" s="81">
        <f t="shared" si="1"/>
        <v>752799.99999999919</v>
      </c>
      <c r="S15" s="123">
        <f>'10_25'!W41</f>
        <v>0</v>
      </c>
      <c r="T15" s="81">
        <f>'10_25'!X41</f>
        <v>0</v>
      </c>
      <c r="U15" s="117">
        <f t="shared" si="2"/>
        <v>730308.34</v>
      </c>
      <c r="V15" s="137">
        <f t="shared" si="3"/>
        <v>752799.99999999919</v>
      </c>
      <c r="W15" s="220"/>
    </row>
    <row r="16" spans="1:23" s="43" customFormat="1" ht="20.100000000000001" customHeight="1">
      <c r="A16" s="549" t="s">
        <v>41</v>
      </c>
      <c r="B16" s="550"/>
      <c r="C16" s="123">
        <f>'11_25'!C40</f>
        <v>159538.57</v>
      </c>
      <c r="D16" s="81">
        <f>'11_25'!D40</f>
        <v>255000</v>
      </c>
      <c r="E16" s="123">
        <f>'11_25'!E40</f>
        <v>4552.1000000000004</v>
      </c>
      <c r="F16" s="81">
        <f>'11_25'!F40</f>
        <v>1999.9999999999984</v>
      </c>
      <c r="G16" s="123">
        <f>'11_25'!G40</f>
        <v>2938.4</v>
      </c>
      <c r="H16" s="81">
        <f>'11_25'!H40</f>
        <v>1500</v>
      </c>
      <c r="I16" s="123">
        <f>'11_25'!I40</f>
        <v>0</v>
      </c>
      <c r="J16" s="81">
        <f>'11_25'!J40</f>
        <v>0</v>
      </c>
      <c r="K16" s="123">
        <f>'11_25'!K40</f>
        <v>53509.899999999994</v>
      </c>
      <c r="L16" s="81">
        <f>'11_25'!N40</f>
        <v>90000</v>
      </c>
      <c r="M16" s="123">
        <f>'11_25'!Q40</f>
        <v>65115.499999999993</v>
      </c>
      <c r="N16" s="81">
        <f>'11_25'!R40</f>
        <v>124999.99999999983</v>
      </c>
      <c r="O16" s="123">
        <f>'11_25'!S40</f>
        <v>93977.169999999984</v>
      </c>
      <c r="P16" s="81">
        <f>'11_25'!T40</f>
        <v>130899.99999999991</v>
      </c>
      <c r="Q16" s="123">
        <f>C16+E16+G16+I16+K16+M16+O16</f>
        <v>379631.63999999996</v>
      </c>
      <c r="R16" s="81">
        <f t="shared" si="1"/>
        <v>604399.99999999977</v>
      </c>
      <c r="S16" s="123">
        <f>'11_25'!W40</f>
        <v>0</v>
      </c>
      <c r="T16" s="81">
        <f>'11_25'!X40</f>
        <v>0</v>
      </c>
      <c r="U16" s="117">
        <f>Q16+S16</f>
        <v>379631.63999999996</v>
      </c>
      <c r="V16" s="137">
        <f t="shared" si="3"/>
        <v>604399.99999999977</v>
      </c>
      <c r="W16" s="220"/>
    </row>
    <row r="17" spans="1:23" s="43" customFormat="1" ht="20.100000000000001" customHeight="1" thickBot="1">
      <c r="A17" s="566" t="s">
        <v>42</v>
      </c>
      <c r="B17" s="567"/>
      <c r="C17" s="125">
        <f>'12_25'!C41</f>
        <v>0</v>
      </c>
      <c r="D17" s="135">
        <f>'12_25'!D41</f>
        <v>302399.99999999971</v>
      </c>
      <c r="E17" s="125">
        <f>'12_25'!E41</f>
        <v>0</v>
      </c>
      <c r="F17" s="135">
        <f>'12_25'!F41</f>
        <v>499.99999999999943</v>
      </c>
      <c r="G17" s="125">
        <f>'12_25'!G41</f>
        <v>0</v>
      </c>
      <c r="H17" s="135">
        <f>'12_25'!H41</f>
        <v>499.99999999999943</v>
      </c>
      <c r="I17" s="125">
        <f>'12_25'!I41</f>
        <v>0</v>
      </c>
      <c r="J17" s="135">
        <f>'12_25'!J41</f>
        <v>0</v>
      </c>
      <c r="K17" s="125">
        <f>'12_25'!K41</f>
        <v>0</v>
      </c>
      <c r="L17" s="135">
        <f>'12_25'!N41</f>
        <v>110999.9999999999</v>
      </c>
      <c r="M17" s="125">
        <f>'12_25'!Q41</f>
        <v>0</v>
      </c>
      <c r="N17" s="135">
        <f>'12_25'!R41</f>
        <v>49999.999999999956</v>
      </c>
      <c r="O17" s="125">
        <f>'12_25'!S41</f>
        <v>0</v>
      </c>
      <c r="P17" s="135">
        <f>'12_25'!T41</f>
        <v>140599.99999999991</v>
      </c>
      <c r="Q17" s="123">
        <f>C17+E17+G17+I17+K17+M17+O17</f>
        <v>0</v>
      </c>
      <c r="R17" s="81">
        <f t="shared" si="1"/>
        <v>604999.99999999942</v>
      </c>
      <c r="S17" s="125">
        <f>'12_25'!W41</f>
        <v>0</v>
      </c>
      <c r="T17" s="135">
        <f>'12_25'!X41</f>
        <v>0</v>
      </c>
      <c r="U17" s="117">
        <f>Q17+S17</f>
        <v>0</v>
      </c>
      <c r="V17" s="137">
        <f t="shared" si="3"/>
        <v>604999.99999999942</v>
      </c>
      <c r="W17" s="220"/>
    </row>
    <row r="18" spans="1:23" ht="20.100000000000001" customHeight="1">
      <c r="A18" s="62" t="s">
        <v>16</v>
      </c>
      <c r="B18" s="61"/>
      <c r="C18" s="115">
        <f>SUM(C6:C17)</f>
        <v>2555517.7499999995</v>
      </c>
      <c r="D18" s="116">
        <f t="shared" ref="D18:T18" si="6">SUM(D6:D17)</f>
        <v>2764799.9998999983</v>
      </c>
      <c r="E18" s="115">
        <f t="shared" si="6"/>
        <v>1611115.8</v>
      </c>
      <c r="F18" s="116">
        <f t="shared" si="6"/>
        <v>1686999.9999999956</v>
      </c>
      <c r="G18" s="115">
        <f t="shared" si="6"/>
        <v>163615.30000000002</v>
      </c>
      <c r="H18" s="116">
        <f t="shared" si="6"/>
        <v>138499.99999999985</v>
      </c>
      <c r="I18" s="115">
        <f t="shared" si="6"/>
        <v>161050.70000000001</v>
      </c>
      <c r="J18" s="116">
        <f t="shared" si="6"/>
        <v>143000</v>
      </c>
      <c r="K18" s="115">
        <f>SUM(K6:K17)</f>
        <v>1609186.9499999997</v>
      </c>
      <c r="L18" s="116">
        <f t="shared" si="6"/>
        <v>1697199.9999999986</v>
      </c>
      <c r="M18" s="115">
        <f>SUM(M6:M17)</f>
        <v>1006361.9</v>
      </c>
      <c r="N18" s="116">
        <f>SUM(N6:N17)</f>
        <v>1119999.9999999991</v>
      </c>
      <c r="O18" s="258">
        <f t="shared" si="6"/>
        <v>2238158.2999999998</v>
      </c>
      <c r="P18" s="115">
        <f t="shared" si="6"/>
        <v>2257699.9999999986</v>
      </c>
      <c r="Q18" s="330">
        <f t="shared" si="6"/>
        <v>9345006.7000000011</v>
      </c>
      <c r="R18" s="128">
        <f t="shared" si="6"/>
        <v>9808199.9998999909</v>
      </c>
      <c r="S18" s="115">
        <f t="shared" si="6"/>
        <v>307574.69</v>
      </c>
      <c r="T18" s="116">
        <f t="shared" si="6"/>
        <v>318999.99999999953</v>
      </c>
      <c r="U18" s="115">
        <f>SUM(U6:U17)</f>
        <v>9652581.3900000006</v>
      </c>
      <c r="V18" s="128">
        <f>SUM(V6:V17)</f>
        <v>10127199.999899991</v>
      </c>
      <c r="W18" s="218"/>
    </row>
    <row r="19" spans="1:23" ht="20.100000000000001" customHeight="1">
      <c r="A19" s="129" t="s">
        <v>44</v>
      </c>
      <c r="B19" s="130"/>
      <c r="C19" s="131">
        <f>SUM(C18/12)</f>
        <v>212959.81249999997</v>
      </c>
      <c r="D19" s="132">
        <f t="shared" ref="D19:T19" si="7">SUM(D18/12)</f>
        <v>230399.99999166653</v>
      </c>
      <c r="E19" s="131">
        <f t="shared" si="7"/>
        <v>134259.65</v>
      </c>
      <c r="F19" s="132">
        <f t="shared" si="7"/>
        <v>140583.33333333296</v>
      </c>
      <c r="G19" s="131">
        <f t="shared" si="7"/>
        <v>13634.608333333335</v>
      </c>
      <c r="H19" s="132">
        <f t="shared" si="7"/>
        <v>11541.666666666655</v>
      </c>
      <c r="I19" s="131">
        <f t="shared" si="7"/>
        <v>13420.891666666668</v>
      </c>
      <c r="J19" s="132">
        <f t="shared" si="7"/>
        <v>11916.666666666666</v>
      </c>
      <c r="K19" s="131">
        <f t="shared" si="7"/>
        <v>134098.91249999998</v>
      </c>
      <c r="L19" s="132">
        <f t="shared" si="7"/>
        <v>141433.33333333323</v>
      </c>
      <c r="M19" s="131">
        <f t="shared" si="7"/>
        <v>83863.491666666669</v>
      </c>
      <c r="N19" s="132">
        <f t="shared" si="7"/>
        <v>93333.333333333256</v>
      </c>
      <c r="O19" s="364">
        <f t="shared" si="7"/>
        <v>186513.19166666665</v>
      </c>
      <c r="P19" s="131">
        <f t="shared" si="7"/>
        <v>188141.66666666654</v>
      </c>
      <c r="Q19" s="365">
        <f t="shared" si="7"/>
        <v>778750.55833333347</v>
      </c>
      <c r="R19" s="361">
        <f t="shared" si="7"/>
        <v>817349.99999166594</v>
      </c>
      <c r="S19" s="131">
        <f t="shared" si="7"/>
        <v>25631.224166666667</v>
      </c>
      <c r="T19" s="132">
        <f t="shared" si="7"/>
        <v>26583.333333333296</v>
      </c>
      <c r="U19" s="131">
        <f>SUM(U18/12)</f>
        <v>804381.78250000009</v>
      </c>
      <c r="V19" s="361">
        <f>SUM(V18/12)</f>
        <v>843933.3333249992</v>
      </c>
    </row>
    <row r="20" spans="1:23" ht="17.25" thickBot="1">
      <c r="A20" s="362" t="s">
        <v>77</v>
      </c>
      <c r="B20" s="363"/>
      <c r="C20" s="376">
        <f>D18-C18</f>
        <v>209282.24989999877</v>
      </c>
      <c r="D20" s="379">
        <f>SUM(100/D18*C18)</f>
        <v>92.430474178690375</v>
      </c>
      <c r="E20" s="377">
        <f t="shared" ref="E20:S20" si="8">F18-E18</f>
        <v>75884.19999999553</v>
      </c>
      <c r="F20" s="379">
        <f>SUM(100/F18*E18)</f>
        <v>95.501825726141334</v>
      </c>
      <c r="G20" s="376">
        <f t="shared" si="8"/>
        <v>-25115.300000000163</v>
      </c>
      <c r="H20" s="379">
        <f>SUM(100/H18*G18)</f>
        <v>118.13379061371855</v>
      </c>
      <c r="I20" s="376">
        <f t="shared" si="8"/>
        <v>-18050.700000000012</v>
      </c>
      <c r="J20" s="379">
        <f>SUM(100/J18*I18)</f>
        <v>112.62286713286714</v>
      </c>
      <c r="K20" s="377">
        <f t="shared" si="8"/>
        <v>88013.049999998882</v>
      </c>
      <c r="L20" s="379">
        <f>SUM(100/L18*K18)</f>
        <v>94.81422048079196</v>
      </c>
      <c r="M20" s="377">
        <f t="shared" si="8"/>
        <v>113638.09999999905</v>
      </c>
      <c r="N20" s="379">
        <f>SUM(100/N18*M18)</f>
        <v>89.853741071428644</v>
      </c>
      <c r="O20" s="380">
        <f t="shared" si="8"/>
        <v>19541.699999998789</v>
      </c>
      <c r="P20" s="381">
        <f>SUM(100/P18*O18)</f>
        <v>99.13444213137268</v>
      </c>
      <c r="Q20" s="376">
        <f t="shared" si="8"/>
        <v>463193.29989998974</v>
      </c>
      <c r="R20" s="379">
        <f>SUM(100/R18*Q18)</f>
        <v>95.27748924466556</v>
      </c>
      <c r="S20" s="377">
        <f t="shared" si="8"/>
        <v>11425.309999999532</v>
      </c>
      <c r="T20" s="379">
        <f>SUM(100/T18*S18)</f>
        <v>96.418398119122401</v>
      </c>
      <c r="U20" s="376">
        <f>V18-U18</f>
        <v>474618.60989999026</v>
      </c>
      <c r="V20" s="379">
        <f>SUM(100/V18*U18)</f>
        <v>95.313427108137716</v>
      </c>
    </row>
    <row r="21" spans="1:23">
      <c r="E21" s="287"/>
      <c r="K21" s="287"/>
      <c r="M21" s="378"/>
      <c r="S21" s="287"/>
    </row>
    <row r="22" spans="1:23">
      <c r="Q22" s="218"/>
      <c r="U22" s="218"/>
    </row>
    <row r="25" spans="1:23">
      <c r="I25" s="218"/>
    </row>
    <row r="51" spans="2:22" s="4" customFormat="1" ht="18.600000000000001" customHeight="1">
      <c r="B51" s="2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 s="4" customFormat="1" ht="18.600000000000001" customHeight="1">
      <c r="B52" s="2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s="4" customFormat="1" ht="18.600000000000001" customHeight="1">
      <c r="B53" s="2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s="4" customFormat="1" ht="18.600000000000001" customHeight="1">
      <c r="B54" s="2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s="4" customFormat="1" ht="18.600000000000001" customHeight="1">
      <c r="B55" s="2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s="4" customFormat="1" ht="18.600000000000001" customHeight="1">
      <c r="B56" s="2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s="4" customFormat="1" ht="18.600000000000001" customHeight="1">
      <c r="B57" s="2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 s="4" customFormat="1" ht="18.600000000000001" customHeight="1">
      <c r="B58" s="2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 s="4" customFormat="1" ht="18.600000000000001" customHeight="1">
      <c r="B59" s="2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 s="4" customFormat="1" ht="18.600000000000001" customHeight="1">
      <c r="B60" s="2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 s="4" customFormat="1" ht="18.600000000000001" customHeight="1">
      <c r="B61" s="2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 s="4" customFormat="1" ht="18.600000000000001" customHeight="1">
      <c r="B62" s="2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 s="4" customFormat="1" ht="18.600000000000001" customHeight="1">
      <c r="B63" s="2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 s="4" customFormat="1" ht="18.600000000000001" customHeight="1">
      <c r="B64" s="2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 s="4" customFormat="1" ht="18.600000000000001" customHeight="1">
      <c r="B65" s="2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 s="4" customFormat="1" ht="18.600000000000001" customHeight="1">
      <c r="B66" s="2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 s="4" customFormat="1" ht="18.600000000000001" customHeight="1">
      <c r="B67" s="2"/>
      <c r="C67" s="2"/>
      <c r="D67" s="2"/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 s="4" customFormat="1" ht="18.600000000000001" customHeight="1">
      <c r="B68" s="2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 s="4" customFormat="1" ht="18.600000000000001" customHeight="1">
      <c r="B69" s="2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 s="4" customFormat="1" ht="18.600000000000001" customHeight="1">
      <c r="B70" s="2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 s="4" customFormat="1" ht="18.600000000000001" customHeight="1">
      <c r="B71" s="2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 s="4" customFormat="1" ht="19.149999999999999" customHeight="1">
      <c r="B72" s="2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 s="4" customFormat="1" ht="18.600000000000001" customHeight="1">
      <c r="B73" s="2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2:22" s="4" customFormat="1" ht="18.600000000000001" customHeight="1">
      <c r="B74" s="2"/>
      <c r="C74" s="2"/>
      <c r="D74" s="2"/>
      <c r="E74" s="2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</sheetData>
  <customSheetViews>
    <customSheetView guid="{D93DCAB6-BAC1-4891-99B7-09940B6A5EB9}" scale="90" showPageBreaks="1" fitToPage="1">
      <selection activeCell="M18" sqref="M18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cale="90" showPageBreaks="1" fitToPage="1">
      <selection activeCell="E27" sqref="E27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scale="90" fitToPage="1">
      <selection activeCell="E27" sqref="E27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90" showPageBreaks="1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cale="90" showPageBreaks="1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fitToPage="1">
      <selection activeCell="O25" sqref="O25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scale="90" fitToPage="1">
      <selection activeCell="O11" sqref="O11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90" showPageBreaks="1" fitToPage="1" topLeftCell="F1">
      <selection activeCell="K28" sqref="K28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23">
    <mergeCell ref="A14:B14"/>
    <mergeCell ref="A15:B15"/>
    <mergeCell ref="A16:B16"/>
    <mergeCell ref="A17:B17"/>
    <mergeCell ref="A12:B12"/>
    <mergeCell ref="A13:B13"/>
    <mergeCell ref="A7:B7"/>
    <mergeCell ref="A8:B8"/>
    <mergeCell ref="A9:B9"/>
    <mergeCell ref="A10:B10"/>
    <mergeCell ref="A11:B11"/>
    <mergeCell ref="O4:P4"/>
    <mergeCell ref="Q4:R4"/>
    <mergeCell ref="S4:T4"/>
    <mergeCell ref="U4:V4"/>
    <mergeCell ref="A5:B5"/>
    <mergeCell ref="K4:L4"/>
    <mergeCell ref="M4:N4"/>
    <mergeCell ref="A6:B6"/>
    <mergeCell ref="C4:D4"/>
    <mergeCell ref="E4:F4"/>
    <mergeCell ref="G4:H4"/>
    <mergeCell ref="I4:J4"/>
  </mergeCells>
  <pageMargins left="0.59055118110236227" right="0.59055118110236227" top="1.1811023622047245" bottom="0.59055118110236227" header="0.11811023622047245" footer="0.31496062992125984"/>
  <pageSetup paperSize="9" scale="49" fitToHeight="0" orientation="landscape" r:id="rId13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28" max="16383" man="1"/>
  </rowBreaks>
  <legacyDrawingHF r:id="rId1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30"/>
  <sheetViews>
    <sheetView zoomScaleNormal="100" workbookViewId="0">
      <selection activeCell="J21" sqref="J21"/>
    </sheetView>
  </sheetViews>
  <sheetFormatPr baseColWidth="10" defaultColWidth="11.42578125" defaultRowHeight="16.5"/>
  <cols>
    <col min="1" max="1" width="14.5703125" style="149" customWidth="1"/>
    <col min="2" max="2" width="14.140625" style="143" bestFit="1" customWidth="1"/>
    <col min="3" max="9" width="13.7109375" style="143" customWidth="1"/>
    <col min="10" max="10" width="13.85546875" style="143" bestFit="1" customWidth="1"/>
    <col min="11" max="11" width="9.7109375" style="143" customWidth="1"/>
    <col min="12" max="12" width="15.5703125" style="142" bestFit="1" customWidth="1"/>
    <col min="13" max="15" width="11.42578125" style="143"/>
    <col min="16" max="16" width="13.85546875" style="143" bestFit="1" customWidth="1"/>
    <col min="17" max="17" width="12.42578125" style="143" bestFit="1" customWidth="1"/>
    <col min="18" max="16384" width="11.42578125" style="143"/>
  </cols>
  <sheetData>
    <row r="1" spans="1:16" s="139" customFormat="1" ht="34.15" customHeight="1">
      <c r="A1" s="156" t="s">
        <v>73</v>
      </c>
      <c r="I1" s="140"/>
      <c r="L1" s="140"/>
    </row>
    <row r="2" spans="1:16" s="145" customFormat="1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3"/>
      <c r="L2" s="142"/>
      <c r="M2" s="143"/>
    </row>
    <row r="3" spans="1:16" s="145" customFormat="1" ht="17.25" thickBot="1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2"/>
      <c r="L3" s="142"/>
      <c r="M3" s="143"/>
    </row>
    <row r="4" spans="1:16" s="141" customFormat="1" ht="18" customHeight="1">
      <c r="A4" s="570" t="s">
        <v>46</v>
      </c>
      <c r="B4" s="157" t="s">
        <v>20</v>
      </c>
      <c r="C4" s="157" t="s">
        <v>23</v>
      </c>
      <c r="D4" s="157" t="s">
        <v>24</v>
      </c>
      <c r="E4" s="157" t="s">
        <v>53</v>
      </c>
      <c r="F4" s="157" t="s">
        <v>25</v>
      </c>
      <c r="G4" s="157" t="s">
        <v>30</v>
      </c>
      <c r="H4" s="157" t="s">
        <v>2</v>
      </c>
      <c r="I4" s="157" t="s">
        <v>26</v>
      </c>
      <c r="J4" s="157" t="s">
        <v>45</v>
      </c>
      <c r="K4" s="572" t="s">
        <v>49</v>
      </c>
      <c r="L4" s="574" t="s">
        <v>50</v>
      </c>
      <c r="M4" s="143"/>
      <c r="N4" s="144"/>
      <c r="O4" s="143"/>
      <c r="P4" s="213"/>
    </row>
    <row r="5" spans="1:16" s="141" customFormat="1" ht="27" customHeight="1">
      <c r="A5" s="571"/>
      <c r="B5" s="158" t="s">
        <v>47</v>
      </c>
      <c r="C5" s="158" t="s">
        <v>47</v>
      </c>
      <c r="D5" s="158" t="s">
        <v>47</v>
      </c>
      <c r="E5" s="158" t="s">
        <v>47</v>
      </c>
      <c r="F5" s="158" t="s">
        <v>47</v>
      </c>
      <c r="G5" s="158" t="s">
        <v>47</v>
      </c>
      <c r="H5" s="158" t="s">
        <v>47</v>
      </c>
      <c r="I5" s="158" t="s">
        <v>47</v>
      </c>
      <c r="J5" s="158" t="s">
        <v>51</v>
      </c>
      <c r="K5" s="573"/>
      <c r="L5" s="575"/>
      <c r="M5" s="143"/>
      <c r="N5" s="144"/>
      <c r="O5" s="143"/>
      <c r="P5" s="213"/>
    </row>
    <row r="6" spans="1:16" s="146" customFormat="1" ht="18.600000000000001" customHeight="1">
      <c r="A6" s="169">
        <v>2009</v>
      </c>
      <c r="B6" s="162">
        <v>765914.22</v>
      </c>
      <c r="C6" s="19">
        <v>776262.5</v>
      </c>
      <c r="D6" s="19">
        <v>159128.20000000001</v>
      </c>
      <c r="E6" s="19"/>
      <c r="F6" s="19">
        <v>402224.78</v>
      </c>
      <c r="G6" s="19">
        <v>79395.899999999994</v>
      </c>
      <c r="H6" s="19">
        <v>357666.25</v>
      </c>
      <c r="I6" s="19">
        <v>127661.3</v>
      </c>
      <c r="J6" s="180">
        <f>B6+C6+D6+F6+G6+H6+I6</f>
        <v>2668253.15</v>
      </c>
      <c r="K6" s="163"/>
      <c r="L6" s="159">
        <v>45.54</v>
      </c>
      <c r="M6" s="143"/>
      <c r="N6" s="144"/>
      <c r="O6" s="143"/>
      <c r="P6" s="213"/>
    </row>
    <row r="7" spans="1:16" s="146" customFormat="1" ht="18.600000000000001" customHeight="1">
      <c r="A7" s="170" t="s">
        <v>48</v>
      </c>
      <c r="B7" s="80">
        <v>1113854.8327137546</v>
      </c>
      <c r="C7" s="19">
        <v>700302.55576208176</v>
      </c>
      <c r="D7" s="19">
        <v>136123.42007434941</v>
      </c>
      <c r="E7" s="19"/>
      <c r="F7" s="19">
        <v>542363.01115241635</v>
      </c>
      <c r="G7" s="19">
        <v>199201.95167286246</v>
      </c>
      <c r="H7" s="19">
        <v>750026.30111524172</v>
      </c>
      <c r="I7" s="19">
        <v>119139.03345724907</v>
      </c>
      <c r="J7" s="180">
        <f t="shared" ref="J7:J16" si="0">B7+C7+D7+F7+G7+H7+I7</f>
        <v>3561011.105947955</v>
      </c>
      <c r="K7" s="263">
        <f>(100/J6*J7)-100</f>
        <v>33.458517830212429</v>
      </c>
      <c r="L7" s="160">
        <v>45.12</v>
      </c>
      <c r="M7" s="143"/>
      <c r="N7" s="147"/>
      <c r="O7" s="143"/>
      <c r="P7" s="213"/>
    </row>
    <row r="8" spans="1:16" s="146" customFormat="1" ht="18.600000000000001" customHeight="1">
      <c r="A8" s="170">
        <v>2011</v>
      </c>
      <c r="B8" s="80">
        <v>1107949.1171003717</v>
      </c>
      <c r="C8" s="19">
        <v>890175.60408921947</v>
      </c>
      <c r="D8" s="19">
        <v>180010.50185873604</v>
      </c>
      <c r="E8" s="19"/>
      <c r="F8" s="19">
        <v>520873.09479553916</v>
      </c>
      <c r="G8" s="19">
        <v>279049.44237918215</v>
      </c>
      <c r="H8" s="19">
        <v>829293.86617100367</v>
      </c>
      <c r="I8" s="19">
        <v>128764.86988847583</v>
      </c>
      <c r="J8" s="181">
        <f t="shared" si="0"/>
        <v>3936116.4962825277</v>
      </c>
      <c r="K8" s="263">
        <f t="shared" ref="K8:K17" si="1">(100/J7*J8)-100</f>
        <v>10.533676508563374</v>
      </c>
      <c r="L8" s="160">
        <v>41.28</v>
      </c>
      <c r="M8" s="143"/>
      <c r="N8" s="144"/>
      <c r="O8" s="143"/>
      <c r="P8" s="213"/>
    </row>
    <row r="9" spans="1:16" s="146" customFormat="1" ht="18.600000000000001" customHeight="1">
      <c r="A9" s="170">
        <v>2012</v>
      </c>
      <c r="B9" s="80">
        <v>1262801.7592592593</v>
      </c>
      <c r="C9" s="19">
        <v>841552.59259259258</v>
      </c>
      <c r="D9" s="19">
        <v>180857.3148148148</v>
      </c>
      <c r="E9" s="19"/>
      <c r="F9" s="19">
        <v>519307.77777777775</v>
      </c>
      <c r="G9" s="19">
        <v>257983.47222222225</v>
      </c>
      <c r="H9" s="19">
        <v>830185.50925925933</v>
      </c>
      <c r="I9" s="19">
        <v>169559.35185185185</v>
      </c>
      <c r="J9" s="181">
        <f t="shared" si="0"/>
        <v>4062247.7777777771</v>
      </c>
      <c r="K9" s="263">
        <f t="shared" si="1"/>
        <v>3.2044600716054532</v>
      </c>
      <c r="L9" s="160">
        <v>42.03</v>
      </c>
      <c r="M9" s="143"/>
      <c r="N9" s="144"/>
      <c r="O9" s="143"/>
      <c r="P9" s="213"/>
    </row>
    <row r="10" spans="1:16" s="146" customFormat="1" ht="18.600000000000001" customHeight="1">
      <c r="A10" s="170">
        <v>2013</v>
      </c>
      <c r="B10" s="80">
        <v>1247170.2314814813</v>
      </c>
      <c r="C10" s="19">
        <v>803203.88888888888</v>
      </c>
      <c r="D10" s="19">
        <v>175825.55555555559</v>
      </c>
      <c r="E10" s="19"/>
      <c r="F10" s="19">
        <v>535238.59259259258</v>
      </c>
      <c r="G10" s="168">
        <v>348104.8055555555</v>
      </c>
      <c r="H10" s="19">
        <v>796817.87037037034</v>
      </c>
      <c r="I10" s="19">
        <v>210992.40740740742</v>
      </c>
      <c r="J10" s="181">
        <f t="shared" si="0"/>
        <v>4117353.3518518517</v>
      </c>
      <c r="K10" s="263">
        <f t="shared" si="1"/>
        <v>1.3565291210330912</v>
      </c>
      <c r="L10" s="160">
        <v>45.12</v>
      </c>
      <c r="M10" s="143"/>
      <c r="N10" s="144"/>
      <c r="O10" s="143"/>
      <c r="P10" s="213"/>
    </row>
    <row r="11" spans="1:16" s="146" customFormat="1" ht="18.600000000000001" customHeight="1">
      <c r="A11" s="170">
        <v>2014</v>
      </c>
      <c r="B11" s="80">
        <v>1292656.2037037038</v>
      </c>
      <c r="C11" s="19">
        <v>838752.12962962955</v>
      </c>
      <c r="D11" s="19">
        <v>188712.54629629632</v>
      </c>
      <c r="E11" s="19"/>
      <c r="F11" s="19">
        <v>615417.54629629641</v>
      </c>
      <c r="G11" s="19">
        <v>347623.28703703702</v>
      </c>
      <c r="H11" s="19">
        <v>790610.60185185191</v>
      </c>
      <c r="I11" s="19">
        <v>108487.96296296295</v>
      </c>
      <c r="J11" s="181">
        <f t="shared" si="0"/>
        <v>4182260.2777777785</v>
      </c>
      <c r="K11" s="263">
        <f t="shared" si="1"/>
        <v>1.5764235026545208</v>
      </c>
      <c r="L11" s="160">
        <v>43.46</v>
      </c>
      <c r="M11" s="143"/>
      <c r="N11" s="144"/>
      <c r="O11" s="143"/>
      <c r="P11" s="213"/>
    </row>
    <row r="12" spans="1:16" s="146" customFormat="1" ht="18.600000000000001" customHeight="1">
      <c r="A12" s="170">
        <v>2015</v>
      </c>
      <c r="B12" s="80">
        <v>1293206.0648148148</v>
      </c>
      <c r="C12" s="19">
        <v>972928.42592592607</v>
      </c>
      <c r="D12" s="19">
        <v>230142.73148148149</v>
      </c>
      <c r="E12" s="19"/>
      <c r="F12" s="19">
        <v>702665.41666666663</v>
      </c>
      <c r="G12" s="19">
        <v>305247.54629629629</v>
      </c>
      <c r="H12" s="19">
        <v>810327.40740740742</v>
      </c>
      <c r="I12" s="19">
        <v>253387.40740740742</v>
      </c>
      <c r="J12" s="181">
        <f t="shared" si="0"/>
        <v>4567905</v>
      </c>
      <c r="K12" s="263">
        <f t="shared" si="1"/>
        <v>9.2209641822467319</v>
      </c>
      <c r="L12" s="160">
        <v>43.22</v>
      </c>
      <c r="M12" s="143"/>
      <c r="N12" s="144"/>
      <c r="O12" s="143"/>
      <c r="P12" s="213"/>
    </row>
    <row r="13" spans="1:16" s="146" customFormat="1" ht="18.600000000000001" customHeight="1">
      <c r="A13" s="170">
        <v>2016</v>
      </c>
      <c r="B13" s="80">
        <v>1371310.7407407407</v>
      </c>
      <c r="C13" s="19">
        <v>953607.77777777764</v>
      </c>
      <c r="D13" s="19">
        <v>213920.23148148146</v>
      </c>
      <c r="E13" s="19"/>
      <c r="F13" s="19">
        <v>768301.9907407409</v>
      </c>
      <c r="G13" s="19">
        <v>311877.22222222219</v>
      </c>
      <c r="H13" s="19">
        <v>740851.29629629618</v>
      </c>
      <c r="I13" s="19">
        <v>216036.66666666669</v>
      </c>
      <c r="J13" s="181">
        <f t="shared" si="0"/>
        <v>4575905.9259259263</v>
      </c>
      <c r="K13" s="263">
        <f t="shared" si="1"/>
        <v>0.17515526102066303</v>
      </c>
      <c r="L13" s="160">
        <v>42.21</v>
      </c>
      <c r="M13" s="143"/>
      <c r="N13" s="144"/>
      <c r="O13" s="143"/>
      <c r="P13" s="213"/>
    </row>
    <row r="14" spans="1:16" s="146" customFormat="1" ht="18.600000000000001" customHeight="1">
      <c r="A14" s="170">
        <v>2017</v>
      </c>
      <c r="B14" s="80">
        <v>1338448.0501392758</v>
      </c>
      <c r="C14" s="19">
        <v>1052895.3240740742</v>
      </c>
      <c r="D14" s="19">
        <v>248394.53703703708</v>
      </c>
      <c r="E14" s="19"/>
      <c r="F14" s="19">
        <v>769078.33333333337</v>
      </c>
      <c r="G14" s="19">
        <v>282599.12037037034</v>
      </c>
      <c r="H14" s="19">
        <v>824060.01851851854</v>
      </c>
      <c r="I14" s="19">
        <v>211605.09259259258</v>
      </c>
      <c r="J14" s="181">
        <f t="shared" si="0"/>
        <v>4727080.4760652017</v>
      </c>
      <c r="K14" s="263">
        <f t="shared" si="1"/>
        <v>3.3037075627529617</v>
      </c>
      <c r="L14" s="160">
        <v>42.83</v>
      </c>
      <c r="M14" s="143"/>
      <c r="N14" s="144"/>
      <c r="O14" s="143"/>
      <c r="P14" s="213"/>
    </row>
    <row r="15" spans="1:16" s="146" customFormat="1" ht="18.600000000000001" customHeight="1">
      <c r="A15" s="170">
        <v>2018</v>
      </c>
      <c r="B15" s="80">
        <v>1304911.095636026</v>
      </c>
      <c r="C15" s="19">
        <v>1282862.7669452182</v>
      </c>
      <c r="D15" s="168">
        <v>289065.83101207053</v>
      </c>
      <c r="E15" s="19"/>
      <c r="F15" s="168">
        <v>796041.87558031559</v>
      </c>
      <c r="G15" s="19">
        <v>276561.51346332399</v>
      </c>
      <c r="H15" s="168">
        <v>892229.29433611885</v>
      </c>
      <c r="I15" s="19">
        <v>274674.93036211701</v>
      </c>
      <c r="J15" s="163">
        <f t="shared" si="0"/>
        <v>5116347.3073351905</v>
      </c>
      <c r="K15" s="263">
        <f t="shared" si="1"/>
        <v>8.2348255596869535</v>
      </c>
      <c r="L15" s="160">
        <v>44.25</v>
      </c>
      <c r="M15" s="143"/>
      <c r="N15" s="144"/>
      <c r="O15" s="143"/>
      <c r="P15" s="213"/>
    </row>
    <row r="16" spans="1:16" s="146" customFormat="1" ht="18.600000000000001" customHeight="1">
      <c r="A16" s="170">
        <v>2019</v>
      </c>
      <c r="B16" s="81">
        <v>1436096.35097493</v>
      </c>
      <c r="C16" s="19">
        <v>1136138.7650882078</v>
      </c>
      <c r="D16" s="19">
        <v>253088.30083565463</v>
      </c>
      <c r="E16" s="19"/>
      <c r="F16" s="19">
        <v>813889.69359331473</v>
      </c>
      <c r="G16" s="19">
        <v>259024.09470752091</v>
      </c>
      <c r="H16" s="19">
        <v>842220.42711234919</v>
      </c>
      <c r="I16" s="19">
        <v>227878.62581244195</v>
      </c>
      <c r="J16" s="181">
        <f t="shared" si="0"/>
        <v>4968336.2581244195</v>
      </c>
      <c r="K16" s="264">
        <f t="shared" si="1"/>
        <v>-2.8929046509131808</v>
      </c>
      <c r="L16" s="160">
        <v>45.6</v>
      </c>
      <c r="M16" s="143"/>
      <c r="N16" s="144"/>
      <c r="O16" s="143"/>
      <c r="P16" s="213"/>
    </row>
    <row r="17" spans="1:16" s="146" customFormat="1" ht="18.600000000000001" customHeight="1">
      <c r="A17" s="170">
        <v>2020</v>
      </c>
      <c r="B17" s="80">
        <v>1057005.25</v>
      </c>
      <c r="C17" s="19">
        <v>1238610.5</v>
      </c>
      <c r="D17" s="19">
        <v>179706.13</v>
      </c>
      <c r="E17" s="19">
        <v>102362.12</v>
      </c>
      <c r="F17" s="19">
        <v>473573.63</v>
      </c>
      <c r="G17" s="19">
        <v>179097.45</v>
      </c>
      <c r="H17" s="19">
        <v>727928.3</v>
      </c>
      <c r="I17" s="19">
        <v>269176.51</v>
      </c>
      <c r="J17" s="181">
        <f>B17+C17+D17+F17+G17+H17+I17+E17</f>
        <v>4227459.8899999997</v>
      </c>
      <c r="K17" s="264">
        <f t="shared" si="1"/>
        <v>-14.911961059658751</v>
      </c>
      <c r="L17" s="160">
        <v>43.29</v>
      </c>
      <c r="M17" s="143"/>
      <c r="N17" s="144"/>
      <c r="O17" s="143"/>
      <c r="P17" s="213"/>
    </row>
    <row r="18" spans="1:16" s="146" customFormat="1" ht="18.600000000000001" customHeight="1">
      <c r="A18" s="170" t="s">
        <v>64</v>
      </c>
      <c r="B18" s="171">
        <v>1085074.8999999999</v>
      </c>
      <c r="C18" s="168">
        <v>1283313.5</v>
      </c>
      <c r="D18" s="172">
        <v>163511.1</v>
      </c>
      <c r="E18" s="172">
        <v>80524.600000000006</v>
      </c>
      <c r="F18" s="172">
        <v>575115.05000000005</v>
      </c>
      <c r="G18" s="172">
        <v>193571.55</v>
      </c>
      <c r="H18" s="172">
        <v>1109220.69</v>
      </c>
      <c r="I18" s="172">
        <v>189426.5</v>
      </c>
      <c r="J18" s="181">
        <f>SUM(B18:I18)</f>
        <v>4679757.8900000006</v>
      </c>
      <c r="K18" s="265">
        <f>(100/J17*J18)-100</f>
        <v>10.699048879680831</v>
      </c>
      <c r="L18" s="173">
        <v>49.14</v>
      </c>
      <c r="M18" s="143"/>
      <c r="N18" s="144"/>
      <c r="O18" s="143"/>
    </row>
    <row r="19" spans="1:16" s="146" customFormat="1" ht="18.600000000000001" customHeight="1">
      <c r="A19" s="170" t="s">
        <v>52</v>
      </c>
      <c r="B19" s="80">
        <v>1865998.9</v>
      </c>
      <c r="C19" s="80">
        <v>1723530.0000000002</v>
      </c>
      <c r="D19" s="80">
        <v>124907.85</v>
      </c>
      <c r="E19" s="80">
        <v>116153.8</v>
      </c>
      <c r="F19" s="80">
        <v>1133372.25</v>
      </c>
      <c r="G19" s="80">
        <v>439209.8</v>
      </c>
      <c r="H19" s="80">
        <v>1354943.9500000002</v>
      </c>
      <c r="I19" s="19">
        <v>341615</v>
      </c>
      <c r="J19" s="181">
        <v>7099731.5500000007</v>
      </c>
      <c r="K19" s="265">
        <f>(100/J18*J19)-100</f>
        <v>51.711514075784805</v>
      </c>
      <c r="L19" s="160">
        <v>44.1</v>
      </c>
      <c r="M19" s="143"/>
      <c r="N19" s="144"/>
      <c r="O19" s="143"/>
      <c r="P19" s="213"/>
    </row>
    <row r="20" spans="1:16" s="146" customFormat="1" ht="18.600000000000001" customHeight="1">
      <c r="A20" s="170" t="s">
        <v>65</v>
      </c>
      <c r="B20" s="454">
        <v>2484457.9300000002</v>
      </c>
      <c r="C20" s="500">
        <v>1775014.0010000002</v>
      </c>
      <c r="D20" s="500">
        <v>141249.38</v>
      </c>
      <c r="E20" s="454">
        <v>129542.8</v>
      </c>
      <c r="F20" s="454">
        <v>1388599.8</v>
      </c>
      <c r="G20" s="454">
        <v>1009545.95</v>
      </c>
      <c r="H20" s="454">
        <v>2031906.9700000002</v>
      </c>
      <c r="I20" s="500">
        <v>366711.15</v>
      </c>
      <c r="J20" s="181">
        <v>9327027.9810000006</v>
      </c>
      <c r="K20" s="265">
        <f t="shared" ref="K20:K22" si="2">(100/J19*J20)-100</f>
        <v>31.371558421811017</v>
      </c>
      <c r="L20" s="406">
        <v>43.03</v>
      </c>
      <c r="M20" s="143"/>
      <c r="N20" s="144"/>
      <c r="O20" s="143"/>
    </row>
    <row r="21" spans="1:16" s="146" customFormat="1" ht="18.600000000000001" customHeight="1">
      <c r="A21" s="169" t="s">
        <v>82</v>
      </c>
      <c r="B21" s="500">
        <v>2861588.08</v>
      </c>
      <c r="C21" s="80">
        <v>1415882.96</v>
      </c>
      <c r="D21" s="80">
        <v>134210.29999999999</v>
      </c>
      <c r="E21" s="500">
        <v>149383.70000000001</v>
      </c>
      <c r="F21" s="500">
        <v>1736896.5</v>
      </c>
      <c r="G21" s="500">
        <v>1118026.0999999999</v>
      </c>
      <c r="H21" s="500">
        <v>2233507.04</v>
      </c>
      <c r="I21" s="80">
        <v>273634.38</v>
      </c>
      <c r="J21" s="180">
        <f>B21+C21+D21+F21+G21+H21+I21+E21</f>
        <v>9923129.0600000005</v>
      </c>
      <c r="K21" s="265">
        <f t="shared" si="2"/>
        <v>6.3911149426624547</v>
      </c>
      <c r="L21" s="501">
        <v>41</v>
      </c>
      <c r="M21" s="143"/>
      <c r="N21" s="144"/>
      <c r="O21" s="143"/>
    </row>
    <row r="22" spans="1:16" s="146" customFormat="1" ht="18.600000000000001" customHeight="1" thickBot="1">
      <c r="A22" s="405" t="s">
        <v>108</v>
      </c>
      <c r="B22" s="171">
        <f>'Jahresumsatz Monat 2025'!C18</f>
        <v>2555517.7499999995</v>
      </c>
      <c r="C22" s="171">
        <f>'Jahresumsatz Monat 2025'!E18</f>
        <v>1611115.8</v>
      </c>
      <c r="D22" s="171">
        <f>'Jahresumsatz Monat 2025'!G18</f>
        <v>163615.30000000002</v>
      </c>
      <c r="E22" s="171">
        <f>'Jahresumsatz Monat 2025'!I18</f>
        <v>161050.70000000001</v>
      </c>
      <c r="F22" s="171">
        <f>'Jahresumsatz Monat 2025'!K18</f>
        <v>1609186.9499999997</v>
      </c>
      <c r="G22" s="171">
        <f>'Jahresumsatz Monat 2025'!M18</f>
        <v>1006361.9</v>
      </c>
      <c r="H22" s="171">
        <f>'Jahresumsatz Monat 2025'!O18</f>
        <v>2238158.2999999998</v>
      </c>
      <c r="I22" s="171">
        <f>'Jahresumsatz Monat 2025'!S18</f>
        <v>307574.69</v>
      </c>
      <c r="J22" s="498">
        <f>B22+C22+D22+F22+G22+H22+I22+E22</f>
        <v>9652581.3899999987</v>
      </c>
      <c r="K22" s="499">
        <f t="shared" si="2"/>
        <v>-2.7264350626112162</v>
      </c>
      <c r="L22" s="173"/>
      <c r="M22" s="143"/>
      <c r="N22" s="144"/>
      <c r="O22" s="143"/>
    </row>
    <row r="23" spans="1:16" s="148" customFormat="1" ht="30" customHeight="1" thickBot="1">
      <c r="A23" s="164" t="s">
        <v>16</v>
      </c>
      <c r="B23" s="165">
        <f>SUM(B6:B21)</f>
        <v>22888443.726564355</v>
      </c>
      <c r="C23" s="166">
        <f t="shared" ref="C23:J23" si="3">SUM(C6:C21)</f>
        <v>17685033.291773617</v>
      </c>
      <c r="D23" s="166">
        <f t="shared" si="3"/>
        <v>2998853.9304474769</v>
      </c>
      <c r="E23" s="166">
        <f t="shared" si="3"/>
        <v>577967.02</v>
      </c>
      <c r="F23" s="166">
        <f t="shared" si="3"/>
        <v>12292959.342528995</v>
      </c>
      <c r="G23" s="166">
        <f t="shared" si="3"/>
        <v>5886119.2059265925</v>
      </c>
      <c r="H23" s="166">
        <f t="shared" si="3"/>
        <v>15921795.792438421</v>
      </c>
      <c r="I23" s="166">
        <f t="shared" si="3"/>
        <v>3488751.1884091725</v>
      </c>
      <c r="J23" s="165">
        <f t="shared" si="3"/>
        <v>81739923.498088643</v>
      </c>
      <c r="K23" s="167"/>
      <c r="L23" s="161"/>
      <c r="M23" s="143"/>
      <c r="N23" s="144"/>
      <c r="O23" s="143"/>
    </row>
    <row r="24" spans="1:16" ht="17.25" thickBot="1">
      <c r="K24" s="142"/>
      <c r="L24" s="143"/>
      <c r="N24" s="144"/>
    </row>
    <row r="25" spans="1:16" ht="17.25" thickBot="1">
      <c r="A25" s="149" t="s">
        <v>61</v>
      </c>
      <c r="B25" s="219">
        <f>B23/16</f>
        <v>1430527.7329102722</v>
      </c>
      <c r="C25" s="219">
        <f t="shared" ref="C25:J25" si="4">C23/16</f>
        <v>1105314.5807358511</v>
      </c>
      <c r="D25" s="219">
        <f t="shared" si="4"/>
        <v>187428.37065296731</v>
      </c>
      <c r="E25" s="219">
        <f t="shared" si="4"/>
        <v>36122.938750000001</v>
      </c>
      <c r="F25" s="219">
        <f t="shared" si="4"/>
        <v>768309.9589080622</v>
      </c>
      <c r="G25" s="219">
        <f t="shared" si="4"/>
        <v>367882.45037041203</v>
      </c>
      <c r="H25" s="219">
        <f t="shared" si="4"/>
        <v>995112.23702740134</v>
      </c>
      <c r="I25" s="219">
        <f t="shared" si="4"/>
        <v>218046.94927557328</v>
      </c>
      <c r="J25" s="219">
        <f t="shared" si="4"/>
        <v>5108745.2186305402</v>
      </c>
    </row>
    <row r="26" spans="1:16">
      <c r="B26" s="150"/>
      <c r="C26" s="152"/>
      <c r="D26" s="152"/>
      <c r="E26" s="152"/>
      <c r="J26" s="142"/>
      <c r="K26" s="142"/>
    </row>
    <row r="27" spans="1:16" ht="20.25">
      <c r="B27" s="150"/>
      <c r="C27" s="153"/>
      <c r="D27" s="154"/>
      <c r="E27" s="154"/>
      <c r="K27" s="155"/>
      <c r="L27" s="151"/>
    </row>
    <row r="28" spans="1:16">
      <c r="C28" s="152"/>
      <c r="D28" s="152"/>
      <c r="E28" s="152"/>
      <c r="J28" s="155"/>
      <c r="K28" s="155"/>
      <c r="L28" s="151"/>
    </row>
    <row r="29" spans="1:16" ht="20.25">
      <c r="C29" s="153"/>
      <c r="D29" s="154"/>
      <c r="E29" s="154"/>
      <c r="J29" s="151"/>
      <c r="L29" s="221"/>
    </row>
    <row r="30" spans="1:16">
      <c r="C30" s="142"/>
      <c r="D30" s="142"/>
      <c r="E30" s="142"/>
    </row>
  </sheetData>
  <customSheetViews>
    <customSheetView guid="{D93DCAB6-BAC1-4891-99B7-09940B6A5EB9}" showPageBreaks="1" fitToPage="1">
      <selection activeCell="J21" sqref="J21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2" fitToHeight="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howPageBreaks="1" fitToPage="1">
      <selection activeCell="C15" sqref="C15"/>
      <rowBreaks count="1" manualBreakCount="1">
        <brk id="47" max="16383" man="1"/>
      </rowBreaks>
      <pageMargins left="0.59055118110236227" right="0.59055118110236227" top="1.1811023622047245" bottom="0.59055118110236227" header="0.11811023622047245" footer="0.31496062992125984"/>
      <pageSetup paperSize="9" scale="82" fitToHeight="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fitToPage="1">
      <selection activeCell="C15" sqref="C15"/>
      <rowBreaks count="1" manualBreakCount="1">
        <brk id="47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howPageBreaks="1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howPageBreaks="1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fitToPage="1">
      <selection activeCell="K27" sqref="K27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howPageBreaks="1" fitToPage="1">
      <selection activeCell="P17" sqref="P17"/>
      <rowBreaks count="1" manualBreakCount="1">
        <brk id="47" max="16383" man="1"/>
      </rowBreaks>
      <pageMargins left="0.59055118110236227" right="0.59055118110236227" top="1.1811023622047245" bottom="0.59055118110236227" header="0.11811023622047245" footer="0.31496062992125984"/>
      <pageSetup paperSize="9" scale="82" fitToHeight="0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3">
    <mergeCell ref="A4:A5"/>
    <mergeCell ref="K4:K5"/>
    <mergeCell ref="L4:L5"/>
  </mergeCells>
  <pageMargins left="0.59055118110236227" right="0.59055118110236227" top="1.1811023622047245" bottom="0.59055118110236227" header="0.11811023622047245" footer="0.31496062992125984"/>
  <pageSetup paperSize="9" scale="82" fitToHeight="0" orientation="landscape" r:id="rId13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46" max="16383" man="1"/>
  </rowBreaks>
  <legacyDrawingHF r:id="rId1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U91"/>
  <sheetViews>
    <sheetView zoomScaleNormal="90" workbookViewId="0">
      <selection activeCell="R13" sqref="R13"/>
    </sheetView>
  </sheetViews>
  <sheetFormatPr baseColWidth="10" defaultColWidth="11.42578125" defaultRowHeight="16.5"/>
  <cols>
    <col min="1" max="1" width="9.28515625" style="187" customWidth="1"/>
    <col min="2" max="2" width="9.28515625" style="185" customWidth="1"/>
    <col min="3" max="4" width="13.7109375" style="185" customWidth="1"/>
    <col min="5" max="5" width="7.7109375" style="189" customWidth="1"/>
    <col min="6" max="6" width="13.7109375" style="185" customWidth="1"/>
    <col min="7" max="7" width="7.7109375" style="189" customWidth="1"/>
    <col min="8" max="8" width="13.7109375" style="185" customWidth="1"/>
    <col min="9" max="9" width="9.140625" style="189" bestFit="1" customWidth="1"/>
    <col min="10" max="10" width="13.7109375" style="185" customWidth="1"/>
    <col min="11" max="11" width="7.7109375" style="189" customWidth="1"/>
    <col min="12" max="12" width="13.7109375" style="185" customWidth="1"/>
    <col min="13" max="13" width="8.140625" style="189" bestFit="1" customWidth="1"/>
    <col min="14" max="14" width="13.140625" style="189" bestFit="1" customWidth="1"/>
    <col min="15" max="15" width="9.140625" style="189" bestFit="1" customWidth="1"/>
    <col min="16" max="16" width="13.7109375" style="185" customWidth="1"/>
    <col min="17" max="17" width="10" style="185" bestFit="1" customWidth="1"/>
    <col min="18" max="18" width="13" style="185" bestFit="1" customWidth="1"/>
    <col min="19" max="19" width="9.85546875" style="185" customWidth="1"/>
    <col min="20" max="20" width="13.7109375" style="185" customWidth="1"/>
    <col min="21" max="21" width="9.140625" style="189" bestFit="1" customWidth="1"/>
    <col min="22" max="16384" width="11.42578125" style="185"/>
  </cols>
  <sheetData>
    <row r="1" spans="1:21" ht="34.15" customHeight="1">
      <c r="A1" s="184" t="s">
        <v>56</v>
      </c>
      <c r="E1" s="185"/>
      <c r="G1" s="185"/>
      <c r="H1" s="186"/>
      <c r="I1" s="185"/>
      <c r="J1" s="187"/>
      <c r="K1" s="185"/>
      <c r="L1" s="187"/>
      <c r="M1" s="185"/>
      <c r="N1" s="185"/>
      <c r="O1" s="185"/>
      <c r="P1" s="187"/>
      <c r="Q1" s="187"/>
      <c r="R1" s="187"/>
      <c r="S1" s="187"/>
      <c r="T1" s="187"/>
      <c r="U1" s="185"/>
    </row>
    <row r="2" spans="1:21" ht="21" thickBot="1">
      <c r="A2" s="188"/>
      <c r="P2" s="366"/>
      <c r="Q2" s="366"/>
      <c r="R2" s="366"/>
      <c r="S2" s="366"/>
      <c r="T2" s="366"/>
      <c r="U2" s="367"/>
    </row>
    <row r="3" spans="1:21" s="190" customFormat="1" ht="19.149999999999999" customHeight="1">
      <c r="A3" s="580" t="s">
        <v>45</v>
      </c>
      <c r="B3" s="581"/>
      <c r="C3" s="200">
        <v>2016</v>
      </c>
      <c r="D3" s="371">
        <v>2017</v>
      </c>
      <c r="E3" s="368" t="s">
        <v>19</v>
      </c>
      <c r="F3" s="201">
        <v>2018</v>
      </c>
      <c r="G3" s="202" t="s">
        <v>19</v>
      </c>
      <c r="H3" s="371">
        <v>2019</v>
      </c>
      <c r="I3" s="368" t="s">
        <v>19</v>
      </c>
      <c r="J3" s="201">
        <v>2020</v>
      </c>
      <c r="K3" s="202" t="s">
        <v>19</v>
      </c>
      <c r="L3" s="371">
        <v>2021</v>
      </c>
      <c r="M3" s="368" t="s">
        <v>19</v>
      </c>
      <c r="N3" s="368">
        <v>2022</v>
      </c>
      <c r="O3" s="314" t="s">
        <v>19</v>
      </c>
      <c r="P3" s="460">
        <v>2023</v>
      </c>
      <c r="Q3" s="461" t="s">
        <v>19</v>
      </c>
      <c r="R3" s="461">
        <v>2024</v>
      </c>
      <c r="S3" s="461" t="s">
        <v>19</v>
      </c>
      <c r="T3" s="461">
        <v>2025</v>
      </c>
      <c r="U3" s="460" t="s">
        <v>19</v>
      </c>
    </row>
    <row r="4" spans="1:21" s="193" customFormat="1" ht="18.600000000000001" customHeight="1">
      <c r="A4" s="576" t="s">
        <v>31</v>
      </c>
      <c r="B4" s="584"/>
      <c r="C4" s="191">
        <v>204263.90000000002</v>
      </c>
      <c r="D4" s="191">
        <v>179373.3</v>
      </c>
      <c r="E4" s="191">
        <f>SUM(100/C4*D4)</f>
        <v>87.814489001727637</v>
      </c>
      <c r="F4" s="191">
        <v>219740.15000000002</v>
      </c>
      <c r="G4" s="191">
        <f>SUM(100/D4*F4)</f>
        <v>122.50438052932071</v>
      </c>
      <c r="H4" s="191">
        <v>201541</v>
      </c>
      <c r="I4" s="191">
        <f>SUM(100/F4*H4)</f>
        <v>91.717876773998725</v>
      </c>
      <c r="J4" s="191">
        <v>232934.2</v>
      </c>
      <c r="K4" s="191">
        <f>SUM(100/H4*J4)</f>
        <v>115.57658243235868</v>
      </c>
      <c r="L4" s="191">
        <v>54079.700000000004</v>
      </c>
      <c r="M4" s="191">
        <f>SUM(100/J4*L4)</f>
        <v>23.21672815756553</v>
      </c>
      <c r="N4" s="191">
        <v>126012.8</v>
      </c>
      <c r="O4" s="191">
        <v>233.01312692193201</v>
      </c>
      <c r="P4" s="191">
        <v>422125.75</v>
      </c>
      <c r="Q4" s="191">
        <f>SUM(100/N4*P4)</f>
        <v>334.98640614286802</v>
      </c>
      <c r="R4" s="191">
        <v>504917.02000000008</v>
      </c>
      <c r="S4" s="191">
        <f>SUM(100/P4*R4)</f>
        <v>119.61293998293165</v>
      </c>
      <c r="T4" s="191">
        <f>'01_25'!AA41</f>
        <v>453055.81</v>
      </c>
      <c r="U4" s="191">
        <f>SUM(100/R4*T4)</f>
        <v>89.728765728673579</v>
      </c>
    </row>
    <row r="5" spans="1:21" s="193" customFormat="1" ht="18.600000000000001" customHeight="1">
      <c r="A5" s="576" t="s">
        <v>32</v>
      </c>
      <c r="B5" s="584"/>
      <c r="C5" s="194">
        <v>233986.1</v>
      </c>
      <c r="D5" s="191">
        <v>215691.40000000005</v>
      </c>
      <c r="E5" s="191">
        <f t="shared" ref="E5:E16" si="0">SUM(100/C5*D5)</f>
        <v>92.181287691875724</v>
      </c>
      <c r="F5" s="191">
        <v>234335.15</v>
      </c>
      <c r="G5" s="191">
        <f t="shared" ref="G5:G16" si="1">SUM(100/D5*F5)</f>
        <v>108.64371504844419</v>
      </c>
      <c r="H5" s="191">
        <v>240754.09999999998</v>
      </c>
      <c r="I5" s="191">
        <f t="shared" ref="I5:I16" si="2">SUM(100/F5*H5)</f>
        <v>102.7392177400616</v>
      </c>
      <c r="J5" s="191">
        <v>240468.54999999996</v>
      </c>
      <c r="K5" s="191">
        <f t="shared" ref="K5:K16" si="3">SUM(100/H5*J5)</f>
        <v>99.881393504825041</v>
      </c>
      <c r="L5" s="191">
        <v>15384.62</v>
      </c>
      <c r="M5" s="191">
        <f t="shared" ref="M5:M16" si="4">SUM(100/J5*L5)</f>
        <v>6.3977680241345505</v>
      </c>
      <c r="N5" s="191">
        <v>0</v>
      </c>
      <c r="O5" s="191">
        <v>0</v>
      </c>
      <c r="P5" s="191">
        <v>384517.45</v>
      </c>
      <c r="Q5" s="191" t="e">
        <f t="shared" ref="Q5:Q15" si="5">SUM(100/N5*P5)</f>
        <v>#DIV/0!</v>
      </c>
      <c r="R5" s="191">
        <f>'[1]02_24'!$Y$39</f>
        <v>411911.5</v>
      </c>
      <c r="S5" s="191">
        <f t="shared" ref="S5:S15" si="6">SUM(100/P5*R5)</f>
        <v>107.12426705211948</v>
      </c>
      <c r="T5" s="191">
        <f>'02_25'!Y38</f>
        <v>474890.56999999995</v>
      </c>
      <c r="U5" s="191">
        <f t="shared" ref="U5:U14" si="7">SUM(100/R5*T5)</f>
        <v>115.28946630526215</v>
      </c>
    </row>
    <row r="6" spans="1:21" s="193" customFormat="1" ht="18.600000000000001" customHeight="1">
      <c r="A6" s="576" t="s">
        <v>33</v>
      </c>
      <c r="B6" s="584"/>
      <c r="C6" s="194">
        <v>270561.1999999999</v>
      </c>
      <c r="D6" s="191">
        <v>334461.75</v>
      </c>
      <c r="E6" s="191">
        <f t="shared" si="0"/>
        <v>123.61778037649157</v>
      </c>
      <c r="F6" s="191">
        <v>294214</v>
      </c>
      <c r="G6" s="191">
        <f t="shared" si="1"/>
        <v>87.966411704776405</v>
      </c>
      <c r="H6" s="191">
        <v>336458.62000000005</v>
      </c>
      <c r="I6" s="191">
        <f t="shared" si="2"/>
        <v>114.35846696622188</v>
      </c>
      <c r="J6" s="191">
        <v>134204.19999999998</v>
      </c>
      <c r="K6" s="191">
        <f t="shared" si="3"/>
        <v>39.887282424210134</v>
      </c>
      <c r="L6" s="191">
        <v>130222.05000000002</v>
      </c>
      <c r="M6" s="191">
        <f t="shared" si="4"/>
        <v>97.032767975965015</v>
      </c>
      <c r="N6" s="191">
        <v>176143.85</v>
      </c>
      <c r="O6" s="191">
        <v>135.26422752521557</v>
      </c>
      <c r="P6" s="191">
        <v>528928.80000000005</v>
      </c>
      <c r="Q6" s="191">
        <f t="shared" si="5"/>
        <v>300.28229767885739</v>
      </c>
      <c r="R6" s="191">
        <f>'[1]03_24'!$Y$41</f>
        <v>645051.69999999995</v>
      </c>
      <c r="S6" s="191">
        <f t="shared" si="6"/>
        <v>121.95435378069787</v>
      </c>
      <c r="T6" s="191">
        <f>'03_25'!Y42</f>
        <v>697844.64</v>
      </c>
      <c r="U6" s="191">
        <f t="shared" si="7"/>
        <v>108.18429592542738</v>
      </c>
    </row>
    <row r="7" spans="1:21" s="193" customFormat="1" ht="18.600000000000001" customHeight="1">
      <c r="A7" s="576" t="s">
        <v>34</v>
      </c>
      <c r="B7" s="577"/>
      <c r="C7" s="194">
        <v>399174.69999999995</v>
      </c>
      <c r="D7" s="191">
        <v>400480</v>
      </c>
      <c r="E7" s="191">
        <f t="shared" si="0"/>
        <v>100.3269996820941</v>
      </c>
      <c r="F7" s="191">
        <v>446260.2</v>
      </c>
      <c r="G7" s="191">
        <f t="shared" si="1"/>
        <v>111.43133240111865</v>
      </c>
      <c r="H7" s="191">
        <v>376600.7</v>
      </c>
      <c r="I7" s="191">
        <f t="shared" si="2"/>
        <v>84.390384802409002</v>
      </c>
      <c r="J7" s="191">
        <v>0</v>
      </c>
      <c r="K7" s="191">
        <f t="shared" si="3"/>
        <v>0</v>
      </c>
      <c r="L7" s="191">
        <v>302767.5</v>
      </c>
      <c r="M7" s="191" t="e">
        <f t="shared" si="4"/>
        <v>#DIV/0!</v>
      </c>
      <c r="N7" s="191">
        <v>323379.95</v>
      </c>
      <c r="O7" s="191">
        <v>106.80801274905663</v>
      </c>
      <c r="P7" s="191">
        <v>644276.071</v>
      </c>
      <c r="Q7" s="191">
        <f t="shared" si="5"/>
        <v>199.23191620259698</v>
      </c>
      <c r="R7" s="191">
        <f>'[1]04_24'!$Y$40</f>
        <v>758661.55</v>
      </c>
      <c r="S7" s="191">
        <f t="shared" si="6"/>
        <v>117.75410948018899</v>
      </c>
      <c r="T7" s="191">
        <f>'04_25'!Y40</f>
        <v>804567.05999999994</v>
      </c>
      <c r="U7" s="191">
        <f t="shared" si="7"/>
        <v>106.05085495633725</v>
      </c>
    </row>
    <row r="8" spans="1:21" s="193" customFormat="1" ht="18.600000000000001" customHeight="1">
      <c r="A8" s="576" t="s">
        <v>35</v>
      </c>
      <c r="B8" s="577"/>
      <c r="C8" s="194">
        <v>511488.55000000005</v>
      </c>
      <c r="D8" s="191">
        <v>563147.32000000007</v>
      </c>
      <c r="E8" s="191">
        <f t="shared" si="0"/>
        <v>110.0996923587048</v>
      </c>
      <c r="F8" s="191">
        <v>546136.54999999993</v>
      </c>
      <c r="G8" s="191">
        <f t="shared" si="1"/>
        <v>96.97933926063962</v>
      </c>
      <c r="H8" s="191">
        <v>500817.39999999997</v>
      </c>
      <c r="I8" s="191">
        <f t="shared" si="2"/>
        <v>91.701864671024126</v>
      </c>
      <c r="J8" s="191">
        <v>297315.24999999994</v>
      </c>
      <c r="K8" s="191">
        <f t="shared" si="3"/>
        <v>59.365998465708252</v>
      </c>
      <c r="L8" s="191">
        <v>407951.68</v>
      </c>
      <c r="M8" s="191">
        <f t="shared" si="4"/>
        <v>137.21182482230563</v>
      </c>
      <c r="N8" s="191">
        <v>704030.39999999991</v>
      </c>
      <c r="O8" s="191">
        <v>172.57690910845125</v>
      </c>
      <c r="P8" s="191">
        <v>941132.3600000001</v>
      </c>
      <c r="Q8" s="191">
        <f t="shared" si="5"/>
        <v>133.67780141312082</v>
      </c>
      <c r="R8" s="191">
        <f>'[1]05_24'!$Y$41</f>
        <v>1034281.1</v>
      </c>
      <c r="S8" s="191">
        <f t="shared" si="6"/>
        <v>109.89751749690127</v>
      </c>
      <c r="T8" s="191">
        <f>'05_25'!Y41</f>
        <v>1176751</v>
      </c>
      <c r="U8" s="191">
        <f t="shared" si="7"/>
        <v>113.77477554216161</v>
      </c>
    </row>
    <row r="9" spans="1:21" s="193" customFormat="1" ht="18.600000000000001" customHeight="1">
      <c r="A9" s="576" t="s">
        <v>36</v>
      </c>
      <c r="B9" s="577"/>
      <c r="C9" s="194">
        <v>521007.1999999999</v>
      </c>
      <c r="D9" s="191">
        <v>695577.55</v>
      </c>
      <c r="E9" s="191">
        <f t="shared" si="0"/>
        <v>133.50632198556954</v>
      </c>
      <c r="F9" s="191">
        <v>670536.09999999986</v>
      </c>
      <c r="G9" s="191">
        <f t="shared" si="1"/>
        <v>96.399905373599225</v>
      </c>
      <c r="H9" s="191">
        <v>729953.15</v>
      </c>
      <c r="I9" s="191">
        <f t="shared" si="2"/>
        <v>108.86112619439881</v>
      </c>
      <c r="J9" s="191">
        <v>563135.66</v>
      </c>
      <c r="K9" s="191">
        <f t="shared" si="3"/>
        <v>77.146822367983489</v>
      </c>
      <c r="L9" s="191">
        <v>661507.81999999995</v>
      </c>
      <c r="M9" s="191">
        <f t="shared" si="4"/>
        <v>117.46864334608109</v>
      </c>
      <c r="N9" s="191">
        <v>962253</v>
      </c>
      <c r="O9" s="191">
        <v>145.46358650756392</v>
      </c>
      <c r="P9" s="191">
        <v>1240223.4899999998</v>
      </c>
      <c r="Q9" s="191">
        <f t="shared" si="5"/>
        <v>128.88746410767229</v>
      </c>
      <c r="R9" s="191">
        <f>'[1]06_24'!$Y$40</f>
        <v>1130357.45</v>
      </c>
      <c r="S9" s="191">
        <f t="shared" si="6"/>
        <v>91.141432097855215</v>
      </c>
      <c r="T9" s="191">
        <f>'06_25'!Y41</f>
        <v>1319400.32</v>
      </c>
      <c r="U9" s="191">
        <f>SUM(100/R9*T9)</f>
        <v>116.72416720923103</v>
      </c>
    </row>
    <row r="10" spans="1:21" s="193" customFormat="1" ht="18.600000000000001" customHeight="1">
      <c r="A10" s="576" t="s">
        <v>37</v>
      </c>
      <c r="B10" s="577"/>
      <c r="C10" s="194">
        <v>732020.80000000016</v>
      </c>
      <c r="D10" s="191">
        <v>664239.20000000019</v>
      </c>
      <c r="E10" s="191">
        <f t="shared" si="0"/>
        <v>90.740481691230642</v>
      </c>
      <c r="F10" s="191">
        <v>824792.10000000009</v>
      </c>
      <c r="G10" s="191">
        <f t="shared" si="1"/>
        <v>124.17094624948359</v>
      </c>
      <c r="H10" s="191">
        <v>779466.42999999982</v>
      </c>
      <c r="I10" s="191">
        <f t="shared" si="2"/>
        <v>94.504594551766402</v>
      </c>
      <c r="J10" s="191">
        <v>893650.74999999988</v>
      </c>
      <c r="K10" s="191">
        <f t="shared" si="3"/>
        <v>114.64903626446107</v>
      </c>
      <c r="L10" s="191">
        <v>731008.39999999991</v>
      </c>
      <c r="M10" s="191">
        <f t="shared" si="4"/>
        <v>81.80023348047321</v>
      </c>
      <c r="N10" s="191">
        <v>1173916</v>
      </c>
      <c r="O10" s="191">
        <v>160.58857873589415</v>
      </c>
      <c r="P10" s="191">
        <v>1158136.3599999999</v>
      </c>
      <c r="Q10" s="191">
        <f t="shared" si="5"/>
        <v>98.655811829807234</v>
      </c>
      <c r="R10" s="191">
        <f>'[1]07_24'!$Y$41</f>
        <v>1202262.7900000003</v>
      </c>
      <c r="S10" s="191">
        <f t="shared" si="6"/>
        <v>103.81012387867699</v>
      </c>
      <c r="T10" s="191">
        <f>'07_25'!Y41</f>
        <v>1263086.3999999999</v>
      </c>
      <c r="U10" s="191">
        <f t="shared" si="7"/>
        <v>105.05909444307095</v>
      </c>
    </row>
    <row r="11" spans="1:21" s="193" customFormat="1" ht="18.600000000000001" customHeight="1">
      <c r="A11" s="576" t="s">
        <v>38</v>
      </c>
      <c r="B11" s="577"/>
      <c r="C11" s="194">
        <v>746475.29999999981</v>
      </c>
      <c r="D11" s="191">
        <v>736748.2</v>
      </c>
      <c r="E11" s="191">
        <f t="shared" si="0"/>
        <v>98.696929422848982</v>
      </c>
      <c r="F11" s="191">
        <v>776466.96000000008</v>
      </c>
      <c r="G11" s="191">
        <f t="shared" si="1"/>
        <v>105.39109019879521</v>
      </c>
      <c r="H11" s="191">
        <v>774217.49999999988</v>
      </c>
      <c r="I11" s="191">
        <f t="shared" si="2"/>
        <v>99.7102954644715</v>
      </c>
      <c r="J11" s="191">
        <v>865526.24999999988</v>
      </c>
      <c r="K11" s="191">
        <f t="shared" si="3"/>
        <v>111.79368200796287</v>
      </c>
      <c r="L11" s="191">
        <v>782280.45000000007</v>
      </c>
      <c r="M11" s="191">
        <f t="shared" si="4"/>
        <v>90.382059469600165</v>
      </c>
      <c r="N11" s="191">
        <v>1065671.55</v>
      </c>
      <c r="O11" s="191">
        <v>136.22627920715647</v>
      </c>
      <c r="P11" s="191">
        <v>1114712.05</v>
      </c>
      <c r="Q11" s="191">
        <f t="shared" si="5"/>
        <v>104.60184003223132</v>
      </c>
      <c r="R11" s="191">
        <f>'[1]08_24'!$Y$41</f>
        <v>1332074.08</v>
      </c>
      <c r="S11" s="191">
        <f t="shared" si="6"/>
        <v>119.49938820523202</v>
      </c>
      <c r="T11" s="191">
        <f>'08_25'!Y41</f>
        <v>1374436.51</v>
      </c>
      <c r="U11" s="191">
        <f t="shared" si="7"/>
        <v>103.18018574462465</v>
      </c>
    </row>
    <row r="12" spans="1:21" s="193" customFormat="1" ht="18.600000000000001" customHeight="1">
      <c r="A12" s="576" t="s">
        <v>39</v>
      </c>
      <c r="B12" s="577"/>
      <c r="C12" s="194">
        <v>588464.65</v>
      </c>
      <c r="D12" s="191">
        <v>448978.84999999986</v>
      </c>
      <c r="E12" s="191">
        <f t="shared" si="0"/>
        <v>76.296656052321893</v>
      </c>
      <c r="F12" s="191">
        <v>580902.35000000009</v>
      </c>
      <c r="G12" s="191">
        <f t="shared" si="1"/>
        <v>129.38300991238236</v>
      </c>
      <c r="H12" s="191">
        <v>523632.47999999986</v>
      </c>
      <c r="I12" s="191">
        <f t="shared" si="2"/>
        <v>90.141222530774712</v>
      </c>
      <c r="J12" s="191">
        <v>657442.69999999984</v>
      </c>
      <c r="K12" s="191">
        <f t="shared" si="3"/>
        <v>125.5542245966102</v>
      </c>
      <c r="L12" s="191">
        <v>632187.60000000009</v>
      </c>
      <c r="M12" s="191">
        <f t="shared" si="4"/>
        <v>96.158585379379872</v>
      </c>
      <c r="N12" s="191">
        <v>854302.45000000007</v>
      </c>
      <c r="O12" s="191">
        <v>135.13432563372012</v>
      </c>
      <c r="P12" s="191">
        <v>1136534.3</v>
      </c>
      <c r="Q12" s="191">
        <f t="shared" si="5"/>
        <v>133.03652588143694</v>
      </c>
      <c r="R12" s="191">
        <f>'[1]09_24'!$Y$41</f>
        <v>955300.02000000014</v>
      </c>
      <c r="S12" s="191">
        <f t="shared" si="6"/>
        <v>84.053778227370699</v>
      </c>
      <c r="T12" s="191">
        <f>'09_25'!Y40</f>
        <v>978609.1</v>
      </c>
      <c r="U12" s="191">
        <f t="shared" si="7"/>
        <v>102.43997482591908</v>
      </c>
    </row>
    <row r="13" spans="1:21" s="193" customFormat="1" ht="18.600000000000001" customHeight="1">
      <c r="A13" s="576" t="s">
        <v>40</v>
      </c>
      <c r="B13" s="577"/>
      <c r="C13" s="194">
        <v>323229.60000000003</v>
      </c>
      <c r="D13" s="191">
        <v>337412.55000000005</v>
      </c>
      <c r="E13" s="191">
        <f t="shared" si="0"/>
        <v>104.38788712419903</v>
      </c>
      <c r="F13" s="191">
        <v>389664.43999999994</v>
      </c>
      <c r="G13" s="191">
        <f t="shared" si="1"/>
        <v>115.48605409016348</v>
      </c>
      <c r="H13" s="191">
        <v>346799.1</v>
      </c>
      <c r="I13" s="191">
        <f t="shared" si="2"/>
        <v>88.999422169495375</v>
      </c>
      <c r="J13" s="191">
        <v>358065.37000000005</v>
      </c>
      <c r="K13" s="191">
        <f t="shared" si="3"/>
        <v>103.24864453223785</v>
      </c>
      <c r="L13" s="191">
        <v>440507.81999999995</v>
      </c>
      <c r="M13" s="191">
        <f t="shared" si="4"/>
        <v>123.02441311205266</v>
      </c>
      <c r="N13" s="191">
        <v>714250.04999999993</v>
      </c>
      <c r="O13" s="191">
        <v>162.14242235245678</v>
      </c>
      <c r="P13" s="191">
        <v>726553.20000000007</v>
      </c>
      <c r="Q13" s="191">
        <f t="shared" si="5"/>
        <v>101.72252700577343</v>
      </c>
      <c r="R13" s="191">
        <f>'[1]10_24'!$Y$41</f>
        <v>744304.55</v>
      </c>
      <c r="S13" s="191">
        <f t="shared" si="6"/>
        <v>102.44322783245603</v>
      </c>
      <c r="T13" s="191">
        <f>'10_25'!Y41</f>
        <v>730608.34</v>
      </c>
      <c r="U13" s="191">
        <f t="shared" si="7"/>
        <v>98.159864802653701</v>
      </c>
    </row>
    <row r="14" spans="1:21" s="193" customFormat="1" ht="18.600000000000001" customHeight="1">
      <c r="A14" s="576" t="s">
        <v>41</v>
      </c>
      <c r="B14" s="577"/>
      <c r="C14" s="194">
        <v>251684.69999999998</v>
      </c>
      <c r="D14" s="191">
        <v>284850.55</v>
      </c>
      <c r="E14" s="191">
        <f t="shared" si="0"/>
        <v>113.17753919884682</v>
      </c>
      <c r="F14" s="191">
        <v>283245.75</v>
      </c>
      <c r="G14" s="191">
        <f t="shared" si="1"/>
        <v>99.436616850485279</v>
      </c>
      <c r="H14" s="191">
        <v>278824.8</v>
      </c>
      <c r="I14" s="191">
        <f t="shared" si="2"/>
        <v>98.43918222956566</v>
      </c>
      <c r="J14" s="191">
        <v>176814.86</v>
      </c>
      <c r="K14" s="191">
        <f t="shared" si="3"/>
        <v>63.414323259623956</v>
      </c>
      <c r="L14" s="191">
        <v>275284.25</v>
      </c>
      <c r="M14" s="191">
        <f t="shared" si="4"/>
        <v>155.69067554616169</v>
      </c>
      <c r="N14" s="191">
        <v>570442.35</v>
      </c>
      <c r="O14" s="191">
        <v>207.21939231903022</v>
      </c>
      <c r="P14" s="191">
        <v>537202.45000000007</v>
      </c>
      <c r="Q14" s="191">
        <f t="shared" si="5"/>
        <v>94.172960685685439</v>
      </c>
      <c r="R14" s="191">
        <f>'[1]11_24'!$Y$40</f>
        <v>599343.55000000005</v>
      </c>
      <c r="S14" s="191">
        <f t="shared" si="6"/>
        <v>111.56753845780115</v>
      </c>
      <c r="T14" s="191">
        <f>'11_25'!Y40</f>
        <v>379631.64</v>
      </c>
      <c r="U14" s="191">
        <f t="shared" si="7"/>
        <v>63.341240595648358</v>
      </c>
    </row>
    <row r="15" spans="1:21" s="193" customFormat="1" ht="18.600000000000001" customHeight="1" thickBot="1">
      <c r="A15" s="578" t="s">
        <v>42</v>
      </c>
      <c r="B15" s="579"/>
      <c r="C15" s="195">
        <v>267923.30000000005</v>
      </c>
      <c r="D15" s="191">
        <v>255160.70000000004</v>
      </c>
      <c r="E15" s="191">
        <f t="shared" si="0"/>
        <v>95.236472527771937</v>
      </c>
      <c r="F15" s="191">
        <v>266148.75</v>
      </c>
      <c r="G15" s="191">
        <f t="shared" si="1"/>
        <v>104.30632538631535</v>
      </c>
      <c r="H15" s="191">
        <v>277892.97000000009</v>
      </c>
      <c r="I15" s="191">
        <f t="shared" si="2"/>
        <v>104.4126526989137</v>
      </c>
      <c r="J15" s="191">
        <v>133681.60000000001</v>
      </c>
      <c r="K15" s="191">
        <f t="shared" si="3"/>
        <v>48.105427064239862</v>
      </c>
      <c r="L15" s="191">
        <v>246676</v>
      </c>
      <c r="M15" s="191">
        <f t="shared" si="4"/>
        <v>184.52502064607245</v>
      </c>
      <c r="N15" s="191">
        <v>502151.65</v>
      </c>
      <c r="O15" s="191">
        <v>203.56729069710877</v>
      </c>
      <c r="P15" s="191">
        <v>492685.69999999995</v>
      </c>
      <c r="Q15" s="191">
        <f t="shared" si="5"/>
        <v>98.114922055916765</v>
      </c>
      <c r="R15" s="191">
        <f>'[1]12_24'!$Y$42</f>
        <v>604663.75</v>
      </c>
      <c r="S15" s="191">
        <f t="shared" si="6"/>
        <v>122.72809013941344</v>
      </c>
      <c r="T15" s="191">
        <f>'12_25'!Y41</f>
        <v>0</v>
      </c>
      <c r="U15" s="191">
        <f>SUM(100/R15*T15)</f>
        <v>0</v>
      </c>
    </row>
    <row r="16" spans="1:21" ht="19.149999999999999" customHeight="1">
      <c r="A16" s="197" t="s">
        <v>16</v>
      </c>
      <c r="B16" s="198"/>
      <c r="C16" s="199">
        <f>SUM(C4:C15)</f>
        <v>5050280</v>
      </c>
      <c r="D16" s="459">
        <f>SUM(D4:D15)</f>
        <v>5116121.37</v>
      </c>
      <c r="E16" s="519">
        <f t="shared" si="0"/>
        <v>101.30371721963931</v>
      </c>
      <c r="F16" s="407">
        <f>SUM(F4:F15)</f>
        <v>5532442.5</v>
      </c>
      <c r="G16" s="519">
        <f t="shared" si="1"/>
        <v>108.13743654404352</v>
      </c>
      <c r="H16" s="459">
        <f>SUM(H4:H15)</f>
        <v>5366958.2499999981</v>
      </c>
      <c r="I16" s="519">
        <f t="shared" si="2"/>
        <v>97.008839224266637</v>
      </c>
      <c r="J16" s="199">
        <f>SUM(J4:J15)</f>
        <v>4553239.3899999997</v>
      </c>
      <c r="K16" s="520">
        <f t="shared" si="3"/>
        <v>84.838360536901902</v>
      </c>
      <c r="L16" s="459">
        <f>SUM(L4:L15)</f>
        <v>4679857.8900000006</v>
      </c>
      <c r="M16" s="519">
        <f t="shared" si="4"/>
        <v>102.78084434299865</v>
      </c>
      <c r="N16" s="459">
        <v>7172554.0499999998</v>
      </c>
      <c r="O16" s="519">
        <v>153.26435585419023</v>
      </c>
      <c r="P16" s="407">
        <f>SUM(P4:P15)</f>
        <v>9327027.9809999987</v>
      </c>
      <c r="Q16" s="519">
        <f>SUM(100/N16*P16)</f>
        <v>130.03775107139137</v>
      </c>
      <c r="R16" s="521">
        <f>SUM(R4:R15)</f>
        <v>9923129.0600000024</v>
      </c>
      <c r="S16" s="522">
        <f>SUM(100/P16*R16)</f>
        <v>106.39111494266251</v>
      </c>
      <c r="T16" s="199">
        <f>SUM(T4:T15)</f>
        <v>9652881.3900000006</v>
      </c>
      <c r="U16" s="519">
        <f>SUM(100/R16*T16)</f>
        <v>97.276588177318317</v>
      </c>
    </row>
    <row r="17" spans="1:21" ht="21" thickBot="1">
      <c r="A17" s="188"/>
    </row>
    <row r="18" spans="1:21" s="190" customFormat="1" ht="19.149999999999999" customHeight="1">
      <c r="A18" s="580" t="s">
        <v>20</v>
      </c>
      <c r="B18" s="585"/>
      <c r="C18" s="200">
        <v>2016</v>
      </c>
      <c r="D18" s="371">
        <v>2017</v>
      </c>
      <c r="E18" s="368" t="s">
        <v>19</v>
      </c>
      <c r="F18" s="201">
        <v>2018</v>
      </c>
      <c r="G18" s="202" t="s">
        <v>19</v>
      </c>
      <c r="H18" s="371">
        <v>2019</v>
      </c>
      <c r="I18" s="368" t="s">
        <v>19</v>
      </c>
      <c r="J18" s="201">
        <v>2020</v>
      </c>
      <c r="K18" s="202" t="s">
        <v>19</v>
      </c>
      <c r="L18" s="460">
        <v>2021</v>
      </c>
      <c r="M18" s="202" t="s">
        <v>19</v>
      </c>
      <c r="N18" s="460">
        <v>2022</v>
      </c>
      <c r="O18" s="314" t="s">
        <v>19</v>
      </c>
      <c r="P18" s="371">
        <v>2023</v>
      </c>
      <c r="Q18" s="371" t="s">
        <v>19</v>
      </c>
      <c r="R18" s="371">
        <v>2024</v>
      </c>
      <c r="S18" s="371" t="s">
        <v>19</v>
      </c>
      <c r="T18" s="371">
        <v>2025</v>
      </c>
      <c r="U18" s="460" t="s">
        <v>19</v>
      </c>
    </row>
    <row r="19" spans="1:21" s="193" customFormat="1" ht="18.600000000000001" customHeight="1">
      <c r="A19" s="576" t="s">
        <v>31</v>
      </c>
      <c r="B19" s="584"/>
      <c r="C19" s="203">
        <v>114177.20000000001</v>
      </c>
      <c r="D19" s="203">
        <v>101979.29999999999</v>
      </c>
      <c r="E19" s="203">
        <f>SUM(100/C19*D19)</f>
        <v>89.316693700668765</v>
      </c>
      <c r="F19" s="203">
        <v>124375.14999999998</v>
      </c>
      <c r="G19" s="203">
        <f>SUM(100/D19*F19)</f>
        <v>121.96117251246086</v>
      </c>
      <c r="H19" s="203">
        <v>120879.3</v>
      </c>
      <c r="I19" s="203">
        <f>SUM(100/F19*H19)</f>
        <v>97.189269721483782</v>
      </c>
      <c r="J19" s="203">
        <v>126724.95</v>
      </c>
      <c r="K19" s="203">
        <f>SUM(100/H19*J19)</f>
        <v>104.8359396521985</v>
      </c>
      <c r="L19" s="203">
        <v>19497.900000000001</v>
      </c>
      <c r="M19" s="203">
        <f>SUM(100/J19*L19)</f>
        <v>15.385999363187755</v>
      </c>
      <c r="N19" s="203">
        <v>103421.3</v>
      </c>
      <c r="O19" s="203">
        <v>530.4227634770923</v>
      </c>
      <c r="P19" s="203">
        <v>197624.10000000003</v>
      </c>
      <c r="Q19" s="203">
        <f>SUM(100/N19*P19)</f>
        <v>191.08645897895309</v>
      </c>
      <c r="R19" s="203">
        <f>'[1]01_24'!$C$41</f>
        <v>196428.56</v>
      </c>
      <c r="S19" s="203">
        <f t="shared" ref="S19:S30" si="8">SUM(100/P19*R19)</f>
        <v>99.395043418287528</v>
      </c>
      <c r="T19" s="203">
        <f>'01_25'!C41</f>
        <v>214399.30000000005</v>
      </c>
      <c r="U19" s="203">
        <f>SUM(100/R19*T19)</f>
        <v>109.14874089592678</v>
      </c>
    </row>
    <row r="20" spans="1:21" s="193" customFormat="1" ht="18.600000000000001" customHeight="1">
      <c r="A20" s="576" t="s">
        <v>32</v>
      </c>
      <c r="B20" s="584"/>
      <c r="C20" s="203">
        <v>129079.79999999999</v>
      </c>
      <c r="D20" s="203">
        <v>124979.79999999999</v>
      </c>
      <c r="E20" s="203">
        <f t="shared" ref="E20:E31" si="9">SUM(100/C20*D20)</f>
        <v>96.823670318671091</v>
      </c>
      <c r="F20" s="203">
        <v>139845.35</v>
      </c>
      <c r="G20" s="203">
        <f t="shared" ref="G20:K31" si="10">SUM(100/D20*F20)</f>
        <v>111.89436212892005</v>
      </c>
      <c r="H20" s="203">
        <v>139251.80000000002</v>
      </c>
      <c r="I20" s="203">
        <f t="shared" si="10"/>
        <v>99.575566867257294</v>
      </c>
      <c r="J20" s="203">
        <v>136804.59999999998</v>
      </c>
      <c r="K20" s="203">
        <f t="shared" si="10"/>
        <v>98.242607995013316</v>
      </c>
      <c r="L20" s="203">
        <v>6376.7000000000007</v>
      </c>
      <c r="M20" s="203">
        <f t="shared" ref="M20:M31" si="11">SUM(100/J20*L20)</f>
        <v>4.6611736739846474</v>
      </c>
      <c r="N20" s="203">
        <v>0</v>
      </c>
      <c r="O20" s="203">
        <v>0</v>
      </c>
      <c r="P20" s="203">
        <v>220689.95</v>
      </c>
      <c r="Q20" s="203" t="e">
        <f t="shared" ref="Q20:Q31" si="12">SUM(100/N20*P20)</f>
        <v>#DIV/0!</v>
      </c>
      <c r="R20" s="203">
        <f>'[1]02_24'!$C$39</f>
        <v>239354.4</v>
      </c>
      <c r="S20" s="203">
        <f t="shared" si="8"/>
        <v>108.45731760780225</v>
      </c>
      <c r="T20" s="203">
        <f>'02_25'!C38</f>
        <v>242150.7</v>
      </c>
      <c r="U20" s="203">
        <f t="shared" ref="U20:U30" si="13">SUM(100/R20*T20)</f>
        <v>101.16826763995148</v>
      </c>
    </row>
    <row r="21" spans="1:21" s="193" customFormat="1" ht="18.600000000000001" customHeight="1">
      <c r="A21" s="576" t="s">
        <v>33</v>
      </c>
      <c r="B21" s="584"/>
      <c r="C21" s="203">
        <v>137567.6</v>
      </c>
      <c r="D21" s="203">
        <v>140158.84999999998</v>
      </c>
      <c r="E21" s="203">
        <f t="shared" si="9"/>
        <v>101.88361939875377</v>
      </c>
      <c r="F21" s="203">
        <v>152172.30000000002</v>
      </c>
      <c r="G21" s="203">
        <f t="shared" si="10"/>
        <v>108.5713103382341</v>
      </c>
      <c r="H21" s="203">
        <v>159831.12</v>
      </c>
      <c r="I21" s="203">
        <f t="shared" si="10"/>
        <v>105.03299220686024</v>
      </c>
      <c r="J21" s="203">
        <v>70984.750000000015</v>
      </c>
      <c r="K21" s="203">
        <f t="shared" si="10"/>
        <v>44.412345981183151</v>
      </c>
      <c r="L21" s="203">
        <v>42299.1</v>
      </c>
      <c r="M21" s="203">
        <f t="shared" si="11"/>
        <v>59.58899622806306</v>
      </c>
      <c r="N21" s="203">
        <v>101290.4</v>
      </c>
      <c r="O21" s="203">
        <v>239.46230534455816</v>
      </c>
      <c r="P21" s="203">
        <v>241271.1</v>
      </c>
      <c r="Q21" s="203">
        <f t="shared" si="12"/>
        <v>238.19740074084021</v>
      </c>
      <c r="R21" s="203">
        <f>'[1]03_24'!$C$41</f>
        <v>290727.40000000002</v>
      </c>
      <c r="S21" s="203">
        <f t="shared" si="8"/>
        <v>120.49822792700826</v>
      </c>
      <c r="T21" s="203">
        <f>'03_25'!C42</f>
        <v>302330.99999999994</v>
      </c>
      <c r="U21" s="203">
        <f t="shared" si="13"/>
        <v>103.99123027275721</v>
      </c>
    </row>
    <row r="22" spans="1:21" s="193" customFormat="1" ht="18.600000000000001" customHeight="1">
      <c r="A22" s="576" t="s">
        <v>34</v>
      </c>
      <c r="B22" s="577"/>
      <c r="C22" s="203">
        <v>155534.69999999998</v>
      </c>
      <c r="D22" s="203">
        <v>153675</v>
      </c>
      <c r="E22" s="203">
        <f t="shared" si="9"/>
        <v>98.804318264670215</v>
      </c>
      <c r="F22" s="203">
        <v>116420.5</v>
      </c>
      <c r="G22" s="203">
        <f t="shared" si="10"/>
        <v>75.757605335936219</v>
      </c>
      <c r="H22" s="203">
        <v>150195.69999999995</v>
      </c>
      <c r="I22" s="203">
        <f t="shared" si="10"/>
        <v>129.01138545187484</v>
      </c>
      <c r="J22" s="203">
        <v>0</v>
      </c>
      <c r="K22" s="203">
        <f t="shared" si="10"/>
        <v>0</v>
      </c>
      <c r="L22" s="203">
        <v>67295.5</v>
      </c>
      <c r="M22" s="203" t="e">
        <f t="shared" si="11"/>
        <v>#DIV/0!</v>
      </c>
      <c r="N22" s="203">
        <v>165571.4</v>
      </c>
      <c r="O22" s="203">
        <v>246.03636201529076</v>
      </c>
      <c r="P22" s="203">
        <v>289865</v>
      </c>
      <c r="Q22" s="203">
        <f t="shared" si="12"/>
        <v>175.06948663839287</v>
      </c>
      <c r="R22" s="203">
        <f>'[1]04_24'!$C$40</f>
        <v>250780.05</v>
      </c>
      <c r="S22" s="203">
        <f t="shared" si="8"/>
        <v>86.516154071723037</v>
      </c>
      <c r="T22" s="203">
        <f>'04_25'!C40</f>
        <v>309278.44999999995</v>
      </c>
      <c r="U22" s="203">
        <f t="shared" si="13"/>
        <v>123.32657641626595</v>
      </c>
    </row>
    <row r="23" spans="1:21" s="193" customFormat="1" ht="18.600000000000001" customHeight="1">
      <c r="A23" s="576" t="s">
        <v>35</v>
      </c>
      <c r="B23" s="577"/>
      <c r="C23" s="203">
        <v>142069.05000000005</v>
      </c>
      <c r="D23" s="203">
        <v>112913.99999999999</v>
      </c>
      <c r="E23" s="203">
        <f t="shared" si="9"/>
        <v>79.478253708319968</v>
      </c>
      <c r="F23" s="203">
        <v>119667</v>
      </c>
      <c r="G23" s="203">
        <f t="shared" si="10"/>
        <v>105.98065784579416</v>
      </c>
      <c r="H23" s="203">
        <v>165878.95000000001</v>
      </c>
      <c r="I23" s="203">
        <f t="shared" si="10"/>
        <v>138.61712084367454</v>
      </c>
      <c r="J23" s="203">
        <v>53609.7</v>
      </c>
      <c r="K23" s="203">
        <f t="shared" si="10"/>
        <v>32.318567244367046</v>
      </c>
      <c r="L23" s="203">
        <v>70003.600000000006</v>
      </c>
      <c r="M23" s="203">
        <f t="shared" si="11"/>
        <v>130.58010024305307</v>
      </c>
      <c r="N23" s="203">
        <v>147799.39999999997</v>
      </c>
      <c r="O23" s="203">
        <v>211.13114182699169</v>
      </c>
      <c r="P23" s="203">
        <v>246045.73000000004</v>
      </c>
      <c r="Q23" s="203">
        <f t="shared" si="12"/>
        <v>166.47275293404448</v>
      </c>
      <c r="R23" s="203">
        <f>'[1]05_24'!$C$41</f>
        <v>262086.30000000005</v>
      </c>
      <c r="S23" s="203">
        <f t="shared" si="8"/>
        <v>106.51934500143531</v>
      </c>
      <c r="T23" s="203">
        <f>'05_25'!C41</f>
        <v>276453</v>
      </c>
      <c r="U23" s="203">
        <f t="shared" si="13"/>
        <v>105.48166767969174</v>
      </c>
    </row>
    <row r="24" spans="1:21" s="193" customFormat="1" ht="18.600000000000001" customHeight="1">
      <c r="A24" s="576" t="s">
        <v>36</v>
      </c>
      <c r="B24" s="577"/>
      <c r="C24" s="203">
        <v>126175.5</v>
      </c>
      <c r="D24" s="203">
        <v>78440.049999999988</v>
      </c>
      <c r="E24" s="203">
        <f t="shared" si="9"/>
        <v>62.167417604844033</v>
      </c>
      <c r="F24" s="203">
        <v>55665.400000000009</v>
      </c>
      <c r="G24" s="203">
        <f t="shared" si="10"/>
        <v>70.965533550781799</v>
      </c>
      <c r="H24" s="203">
        <v>85554.400000000009</v>
      </c>
      <c r="I24" s="203">
        <f t="shared" si="10"/>
        <v>153.69403615172081</v>
      </c>
      <c r="J24" s="203">
        <v>103754.70000000001</v>
      </c>
      <c r="K24" s="203">
        <f t="shared" si="10"/>
        <v>121.27336525064754</v>
      </c>
      <c r="L24" s="203">
        <v>88729.7</v>
      </c>
      <c r="M24" s="203">
        <f t="shared" si="11"/>
        <v>85.518728308211564</v>
      </c>
      <c r="N24" s="203">
        <v>126611.19999999998</v>
      </c>
      <c r="O24" s="203">
        <v>142.69314558710329</v>
      </c>
      <c r="P24" s="203">
        <v>69517.200000000012</v>
      </c>
      <c r="Q24" s="203">
        <f t="shared" si="12"/>
        <v>54.906043067280009</v>
      </c>
      <c r="R24" s="203">
        <f>'[1]06_24'!$C$40</f>
        <v>226260.68</v>
      </c>
      <c r="S24" s="203">
        <f t="shared" si="8"/>
        <v>325.47438619507108</v>
      </c>
      <c r="T24" s="203">
        <f>'06_25'!C41</f>
        <v>141701.59999999998</v>
      </c>
      <c r="U24" s="203">
        <f t="shared" si="13"/>
        <v>62.627585137638583</v>
      </c>
    </row>
    <row r="25" spans="1:21" s="193" customFormat="1" ht="18.600000000000001" customHeight="1">
      <c r="A25" s="576" t="s">
        <v>37</v>
      </c>
      <c r="B25" s="577"/>
      <c r="C25" s="203">
        <v>76474.400000000009</v>
      </c>
      <c r="D25" s="203">
        <v>92865.099999999991</v>
      </c>
      <c r="E25" s="203">
        <f t="shared" si="9"/>
        <v>121.43292395886725</v>
      </c>
      <c r="F25" s="203">
        <v>69833.600000000006</v>
      </c>
      <c r="G25" s="203">
        <f t="shared" si="10"/>
        <v>75.198971411219091</v>
      </c>
      <c r="H25" s="203">
        <v>78102.199999999983</v>
      </c>
      <c r="I25" s="203">
        <f t="shared" si="10"/>
        <v>111.84043211290836</v>
      </c>
      <c r="J25" s="203">
        <v>104966.40000000002</v>
      </c>
      <c r="K25" s="203">
        <f t="shared" si="10"/>
        <v>134.3962141911496</v>
      </c>
      <c r="L25" s="203">
        <v>116898.3</v>
      </c>
      <c r="M25" s="203">
        <f t="shared" si="11"/>
        <v>111.36735183830253</v>
      </c>
      <c r="N25" s="203">
        <v>76764.800000000017</v>
      </c>
      <c r="O25" s="203">
        <v>65.668020835204629</v>
      </c>
      <c r="P25" s="203">
        <v>151595.19999999998</v>
      </c>
      <c r="Q25" s="203">
        <f t="shared" si="12"/>
        <v>197.48009504356156</v>
      </c>
      <c r="R25" s="203">
        <f>'[1]07_24'!$C$41</f>
        <v>185832.1</v>
      </c>
      <c r="S25" s="203">
        <f t="shared" si="8"/>
        <v>122.58442219806435</v>
      </c>
      <c r="T25" s="203">
        <f>'07_25'!C41</f>
        <v>199439.19</v>
      </c>
      <c r="U25" s="203">
        <f t="shared" si="13"/>
        <v>107.32224949295627</v>
      </c>
    </row>
    <row r="26" spans="1:21" s="193" customFormat="1" ht="18.600000000000001" customHeight="1">
      <c r="A26" s="576" t="s">
        <v>38</v>
      </c>
      <c r="B26" s="577"/>
      <c r="C26" s="203">
        <v>89714.9</v>
      </c>
      <c r="D26" s="203">
        <v>84528.7</v>
      </c>
      <c r="E26" s="203">
        <f t="shared" si="9"/>
        <v>94.219243403269687</v>
      </c>
      <c r="F26" s="203">
        <v>77068.800000000003</v>
      </c>
      <c r="G26" s="203">
        <f t="shared" si="10"/>
        <v>91.17471344052376</v>
      </c>
      <c r="H26" s="203">
        <v>93534.650000000009</v>
      </c>
      <c r="I26" s="203">
        <f t="shared" si="10"/>
        <v>121.36513089603056</v>
      </c>
      <c r="J26" s="203">
        <v>103734.15</v>
      </c>
      <c r="K26" s="203">
        <f t="shared" si="10"/>
        <v>110.90451506473802</v>
      </c>
      <c r="L26" s="203">
        <v>125187.05</v>
      </c>
      <c r="M26" s="203">
        <f t="shared" si="11"/>
        <v>120.68065338174556</v>
      </c>
      <c r="N26" s="203">
        <v>127191.75</v>
      </c>
      <c r="O26" s="203">
        <v>101.60136371933039</v>
      </c>
      <c r="P26" s="203">
        <v>189202.69999999995</v>
      </c>
      <c r="Q26" s="203">
        <f t="shared" si="12"/>
        <v>148.75390896029023</v>
      </c>
      <c r="R26" s="203">
        <f>'[1]08_24'!$C$41</f>
        <v>124608.62000000001</v>
      </c>
      <c r="S26" s="203">
        <f t="shared" si="8"/>
        <v>65.859852951358533</v>
      </c>
      <c r="T26" s="203">
        <f>'08_25'!C41</f>
        <v>167284.79999999999</v>
      </c>
      <c r="U26" s="203">
        <f t="shared" si="13"/>
        <v>134.24817641026758</v>
      </c>
    </row>
    <row r="27" spans="1:21" s="193" customFormat="1" ht="18.600000000000001" customHeight="1">
      <c r="A27" s="576" t="s">
        <v>39</v>
      </c>
      <c r="B27" s="577"/>
      <c r="C27" s="203">
        <v>96651.65</v>
      </c>
      <c r="D27" s="203">
        <v>151903.25</v>
      </c>
      <c r="E27" s="203">
        <f t="shared" si="9"/>
        <v>157.16570798325742</v>
      </c>
      <c r="F27" s="203">
        <v>119346.60000000002</v>
      </c>
      <c r="G27" s="203">
        <f t="shared" si="10"/>
        <v>78.567509253422841</v>
      </c>
      <c r="H27" s="203">
        <v>118389.90000000001</v>
      </c>
      <c r="I27" s="203">
        <f t="shared" si="10"/>
        <v>99.198385207454592</v>
      </c>
      <c r="J27" s="203">
        <v>114936.30000000002</v>
      </c>
      <c r="K27" s="203">
        <f t="shared" si="10"/>
        <v>97.082859264177102</v>
      </c>
      <c r="L27" s="203">
        <v>103028.40000000001</v>
      </c>
      <c r="M27" s="203">
        <f t="shared" si="11"/>
        <v>89.639565568058131</v>
      </c>
      <c r="N27" s="203">
        <v>216778.8</v>
      </c>
      <c r="O27" s="203">
        <v>210.40683927926665</v>
      </c>
      <c r="P27" s="203">
        <v>130974.70000000001</v>
      </c>
      <c r="Q27" s="203">
        <f t="shared" si="12"/>
        <v>60.418592593002643</v>
      </c>
      <c r="R27" s="203">
        <f>'[1]09_24'!$C$41</f>
        <v>237704.37</v>
      </c>
      <c r="S27" s="203">
        <f t="shared" si="8"/>
        <v>181.4887684415387</v>
      </c>
      <c r="T27" s="203">
        <f>'09_25'!C40</f>
        <v>246000.78999999998</v>
      </c>
      <c r="U27" s="203">
        <f t="shared" si="13"/>
        <v>103.49022611574199</v>
      </c>
    </row>
    <row r="28" spans="1:21" s="193" customFormat="1" ht="18.600000000000001" customHeight="1">
      <c r="A28" s="576" t="s">
        <v>40</v>
      </c>
      <c r="B28" s="577"/>
      <c r="C28" s="203">
        <v>149330.1</v>
      </c>
      <c r="D28" s="203">
        <v>133230.45000000001</v>
      </c>
      <c r="E28" s="203">
        <f t="shared" si="9"/>
        <v>89.218750941705665</v>
      </c>
      <c r="F28" s="203">
        <v>156135.04999999999</v>
      </c>
      <c r="G28" s="203">
        <f t="shared" si="10"/>
        <v>117.19171555751704</v>
      </c>
      <c r="H28" s="203">
        <v>144379.15</v>
      </c>
      <c r="I28" s="203">
        <f t="shared" si="10"/>
        <v>92.470684833418247</v>
      </c>
      <c r="J28" s="203">
        <v>151371.40000000002</v>
      </c>
      <c r="K28" s="203">
        <f t="shared" si="10"/>
        <v>104.84297767371538</v>
      </c>
      <c r="L28" s="203">
        <v>165886.90000000002</v>
      </c>
      <c r="M28" s="203">
        <f t="shared" si="11"/>
        <v>109.58932797080557</v>
      </c>
      <c r="N28" s="203">
        <v>291440.2</v>
      </c>
      <c r="O28" s="203">
        <v>175.68608491689216</v>
      </c>
      <c r="P28" s="203">
        <v>243030.15000000002</v>
      </c>
      <c r="Q28" s="203">
        <f t="shared" si="12"/>
        <v>83.389371129995112</v>
      </c>
      <c r="R28" s="203">
        <f>'[1]10_24'!$C$41</f>
        <v>288141.90000000002</v>
      </c>
      <c r="S28" s="203">
        <f t="shared" si="8"/>
        <v>118.562203084679</v>
      </c>
      <c r="T28" s="203">
        <f>'10_25'!C41</f>
        <v>296940.35000000003</v>
      </c>
      <c r="U28" s="203">
        <f t="shared" si="13"/>
        <v>103.05351286987418</v>
      </c>
    </row>
    <row r="29" spans="1:21" s="193" customFormat="1" ht="18.600000000000001" customHeight="1">
      <c r="A29" s="576" t="s">
        <v>41</v>
      </c>
      <c r="B29" s="577"/>
      <c r="C29" s="203">
        <v>122133.99999999999</v>
      </c>
      <c r="D29" s="203">
        <v>128277.45000000001</v>
      </c>
      <c r="E29" s="203">
        <f t="shared" si="9"/>
        <v>105.03008990125602</v>
      </c>
      <c r="F29" s="203">
        <v>139451.5</v>
      </c>
      <c r="G29" s="203">
        <f t="shared" si="10"/>
        <v>108.71084512515642</v>
      </c>
      <c r="H29" s="203">
        <v>130959.20000000001</v>
      </c>
      <c r="I29" s="203">
        <f t="shared" si="10"/>
        <v>93.910212511159799</v>
      </c>
      <c r="J29" s="203">
        <v>95238.2</v>
      </c>
      <c r="K29" s="203">
        <f t="shared" si="10"/>
        <v>72.723565812863839</v>
      </c>
      <c r="L29" s="203">
        <v>139116.69999999998</v>
      </c>
      <c r="M29" s="203">
        <f t="shared" si="11"/>
        <v>146.07237432038823</v>
      </c>
      <c r="N29" s="203">
        <v>238417.45</v>
      </c>
      <c r="O29" s="203">
        <v>171.37946055362156</v>
      </c>
      <c r="P29" s="203">
        <v>228903.50000000003</v>
      </c>
      <c r="Q29" s="203">
        <f t="shared" si="12"/>
        <v>96.009541247924602</v>
      </c>
      <c r="R29" s="203">
        <f>'[1]11_24'!$C$40</f>
        <v>254793.95</v>
      </c>
      <c r="S29" s="203">
        <f t="shared" si="8"/>
        <v>111.3106396363533</v>
      </c>
      <c r="T29" s="203">
        <f>'11_25'!C40</f>
        <v>159538.57</v>
      </c>
      <c r="U29" s="203">
        <f t="shared" si="13"/>
        <v>62.614740263652251</v>
      </c>
    </row>
    <row r="30" spans="1:21" s="193" customFormat="1" ht="18.600000000000001" customHeight="1" thickBot="1">
      <c r="A30" s="578" t="s">
        <v>42</v>
      </c>
      <c r="B30" s="579"/>
      <c r="C30" s="205">
        <v>139796.70000000001</v>
      </c>
      <c r="D30" s="203">
        <v>135856.59999999998</v>
      </c>
      <c r="E30" s="203">
        <f t="shared" si="9"/>
        <v>97.181550065201805</v>
      </c>
      <c r="F30" s="203">
        <v>152087.70000000001</v>
      </c>
      <c r="G30" s="203">
        <f t="shared" si="10"/>
        <v>111.94722965244239</v>
      </c>
      <c r="H30" s="203">
        <v>159719.4</v>
      </c>
      <c r="I30" s="203">
        <f t="shared" si="10"/>
        <v>105.01796003227084</v>
      </c>
      <c r="J30" s="203">
        <v>78913.699999999983</v>
      </c>
      <c r="K30" s="203">
        <f t="shared" si="10"/>
        <v>49.40771127364615</v>
      </c>
      <c r="L30" s="203">
        <v>140755.05000000002</v>
      </c>
      <c r="M30" s="203">
        <f t="shared" si="11"/>
        <v>178.36579706692254</v>
      </c>
      <c r="N30" s="203">
        <v>270712.2</v>
      </c>
      <c r="O30" s="203">
        <v>192.32858785528475</v>
      </c>
      <c r="P30" s="203">
        <v>275738.59999999998</v>
      </c>
      <c r="Q30" s="203">
        <f t="shared" si="12"/>
        <v>101.85673198326486</v>
      </c>
      <c r="R30" s="203">
        <f>'[1]12_24'!$C$42</f>
        <v>304869.75</v>
      </c>
      <c r="S30" s="203">
        <f t="shared" si="8"/>
        <v>110.56477040211273</v>
      </c>
      <c r="T30" s="203">
        <f>'12_25'!C41</f>
        <v>0</v>
      </c>
      <c r="U30" s="203">
        <f t="shared" si="13"/>
        <v>0</v>
      </c>
    </row>
    <row r="31" spans="1:21" ht="18.600000000000001" customHeight="1" thickBot="1">
      <c r="A31" s="206" t="s">
        <v>16</v>
      </c>
      <c r="B31" s="207"/>
      <c r="C31" s="208">
        <f>SUM(C19:C30)</f>
        <v>1478705.6</v>
      </c>
      <c r="D31" s="369">
        <f>SUM(D19:D30)</f>
        <v>1438808.5499999998</v>
      </c>
      <c r="E31" s="523">
        <f t="shared" si="9"/>
        <v>97.30189362913076</v>
      </c>
      <c r="F31" s="370">
        <f>SUM(F19:F30)</f>
        <v>1422068.95</v>
      </c>
      <c r="G31" s="523">
        <f t="shared" si="10"/>
        <v>98.836565156636027</v>
      </c>
      <c r="H31" s="208">
        <f>SUM(H19:H30)</f>
        <v>1546675.7699999996</v>
      </c>
      <c r="I31" s="524">
        <f t="shared" si="10"/>
        <v>108.76236134682496</v>
      </c>
      <c r="J31" s="208">
        <f>SUM(J19:J30)</f>
        <v>1141038.8500000001</v>
      </c>
      <c r="K31" s="524">
        <f>SUM(100/H31*J31)</f>
        <v>73.773629362539268</v>
      </c>
      <c r="L31" s="369">
        <f>SUM(L19:L30)</f>
        <v>1085074.8999999999</v>
      </c>
      <c r="M31" s="523">
        <f t="shared" si="11"/>
        <v>95.095351047863076</v>
      </c>
      <c r="N31" s="208">
        <v>1865998.9</v>
      </c>
      <c r="O31" s="525">
        <v>171.96959398839655</v>
      </c>
      <c r="P31" s="208">
        <f>SUM(P19:P30)</f>
        <v>2484457.9300000002</v>
      </c>
      <c r="Q31" s="524">
        <f t="shared" si="12"/>
        <v>133.143590277572</v>
      </c>
      <c r="R31" s="524">
        <f>SUM(R19:R30)</f>
        <v>2861588.08</v>
      </c>
      <c r="S31" s="524">
        <f>SUM(100/P31*R31)</f>
        <v>115.17957480568003</v>
      </c>
      <c r="T31" s="409">
        <f>SUM(T19:T30)</f>
        <v>2555517.7499999995</v>
      </c>
      <c r="U31" s="524">
        <f>SUM(100/R31*T31)</f>
        <v>89.30417930731663</v>
      </c>
    </row>
    <row r="32" spans="1:21" ht="17.25" thickBot="1"/>
    <row r="33" spans="1:21" s="190" customFormat="1" ht="18" customHeight="1">
      <c r="A33" s="580" t="s">
        <v>97</v>
      </c>
      <c r="B33" s="581"/>
      <c r="C33" s="200">
        <v>2016</v>
      </c>
      <c r="D33" s="201">
        <v>2017</v>
      </c>
      <c r="E33" s="202" t="s">
        <v>19</v>
      </c>
      <c r="F33" s="371">
        <v>2018</v>
      </c>
      <c r="G33" s="368" t="s">
        <v>19</v>
      </c>
      <c r="H33" s="201">
        <v>2019</v>
      </c>
      <c r="I33" s="202" t="s">
        <v>19</v>
      </c>
      <c r="J33" s="371">
        <v>2020</v>
      </c>
      <c r="K33" s="368" t="s">
        <v>19</v>
      </c>
      <c r="L33" s="460">
        <v>2021</v>
      </c>
      <c r="M33" s="202" t="s">
        <v>19</v>
      </c>
      <c r="N33" s="314">
        <v>2022</v>
      </c>
      <c r="O33" s="368" t="s">
        <v>19</v>
      </c>
      <c r="P33" s="371">
        <v>2023</v>
      </c>
      <c r="Q33" s="371" t="s">
        <v>19</v>
      </c>
      <c r="R33" s="371">
        <v>2024</v>
      </c>
      <c r="S33" s="371" t="s">
        <v>19</v>
      </c>
      <c r="T33" s="371">
        <v>2025</v>
      </c>
      <c r="U33" s="460" t="s">
        <v>19</v>
      </c>
    </row>
    <row r="34" spans="1:21" s="193" customFormat="1" ht="18.600000000000001" customHeight="1">
      <c r="A34" s="582" t="s">
        <v>31</v>
      </c>
      <c r="B34" s="583"/>
      <c r="C34" s="203">
        <v>38453.4</v>
      </c>
      <c r="D34" s="203">
        <v>34077.599999999991</v>
      </c>
      <c r="E34" s="203">
        <f>SUM(100/C34*D34)</f>
        <v>88.620512100360401</v>
      </c>
      <c r="F34" s="203">
        <v>39037.099999999991</v>
      </c>
      <c r="G34" s="203">
        <f>SUM(100/D34*F34)</f>
        <v>114.55354837195108</v>
      </c>
      <c r="H34" s="203">
        <v>50151.399999999994</v>
      </c>
      <c r="I34" s="203">
        <f>SUM(100/F34*H34)</f>
        <v>128.47112106175922</v>
      </c>
      <c r="J34" s="203">
        <v>47866.750000000007</v>
      </c>
      <c r="K34" s="203">
        <f>SUM(100/H34*J34)</f>
        <v>95.44449407195016</v>
      </c>
      <c r="L34" s="203">
        <v>32608.9</v>
      </c>
      <c r="M34" s="203">
        <f>SUM(100/J34*L34)</f>
        <v>68.124324296092794</v>
      </c>
      <c r="N34" s="203">
        <v>13230.7</v>
      </c>
      <c r="O34" s="203">
        <v>40.573892403607601</v>
      </c>
      <c r="P34" s="203">
        <f>'[2]01_23'!$Q$42</f>
        <v>93773.15</v>
      </c>
      <c r="Q34" s="203">
        <f>SUM(100/N34*P34)</f>
        <v>708.75426092345822</v>
      </c>
      <c r="R34" s="203">
        <f>'[1]01_24'!$U$41</f>
        <v>124595.66</v>
      </c>
      <c r="S34" s="203">
        <f t="shared" ref="S34:S46" si="14">SUM(100/P34*R34)</f>
        <v>132.86922749209131</v>
      </c>
      <c r="T34" s="203">
        <f>'01_25'!U41</f>
        <v>99889.21</v>
      </c>
      <c r="U34" s="203">
        <f t="shared" ref="U34:U46" si="15">SUM(100/R34*T34)</f>
        <v>80.170697759456473</v>
      </c>
    </row>
    <row r="35" spans="1:21" s="193" customFormat="1" ht="18.600000000000001" customHeight="1">
      <c r="A35" s="576" t="s">
        <v>32</v>
      </c>
      <c r="B35" s="577"/>
      <c r="C35" s="203">
        <v>46389.700000000012</v>
      </c>
      <c r="D35" s="203">
        <v>45083.099999999991</v>
      </c>
      <c r="E35" s="203">
        <f t="shared" ref="E35:E46" si="16">SUM(100/C35*D35)</f>
        <v>97.183426493381035</v>
      </c>
      <c r="F35" s="203">
        <v>56822.700000000004</v>
      </c>
      <c r="G35" s="203">
        <f t="shared" ref="G35:G46" si="17">SUM(100/D35*F35)</f>
        <v>126.03991296073255</v>
      </c>
      <c r="H35" s="203">
        <v>38979.300000000003</v>
      </c>
      <c r="I35" s="203">
        <f t="shared" ref="I35:I46" si="18">SUM(100/F35*H35)</f>
        <v>68.59811307804803</v>
      </c>
      <c r="J35" s="203">
        <v>47489.649999999994</v>
      </c>
      <c r="K35" s="203">
        <f t="shared" ref="K35:K46" si="19">SUM(100/H35*J35)</f>
        <v>121.83299854025081</v>
      </c>
      <c r="L35" s="203">
        <v>7326.42</v>
      </c>
      <c r="M35" s="203">
        <f t="shared" ref="M35:M46" si="20">SUM(100/J35*L35)</f>
        <v>15.427403655322795</v>
      </c>
      <c r="N35" s="203">
        <v>0</v>
      </c>
      <c r="O35" s="203">
        <v>0</v>
      </c>
      <c r="P35" s="203">
        <f>'[2]02_23'!$Q$38</f>
        <v>74800.5</v>
      </c>
      <c r="Q35" s="203" t="e">
        <f t="shared" ref="Q35:Q45" si="21">SUM(100/N35*P35)</f>
        <v>#DIV/0!</v>
      </c>
      <c r="R35" s="203">
        <f>'[1]02_24'!$S$39</f>
        <v>76089.100000000006</v>
      </c>
      <c r="S35" s="203">
        <f t="shared" si="14"/>
        <v>101.72271575724761</v>
      </c>
      <c r="T35" s="203">
        <f>'02_25'!S38</f>
        <v>109863.32</v>
      </c>
      <c r="U35" s="203">
        <f t="shared" si="15"/>
        <v>144.3877243915357</v>
      </c>
    </row>
    <row r="36" spans="1:21" s="193" customFormat="1" ht="18.600000000000001" customHeight="1">
      <c r="A36" s="576" t="s">
        <v>33</v>
      </c>
      <c r="B36" s="577"/>
      <c r="C36" s="203">
        <v>41238.400000000009</v>
      </c>
      <c r="D36" s="203">
        <v>60700.099999999991</v>
      </c>
      <c r="E36" s="203">
        <f t="shared" si="16"/>
        <v>147.19315007371765</v>
      </c>
      <c r="F36" s="203">
        <v>56424.599999999991</v>
      </c>
      <c r="G36" s="203">
        <f t="shared" si="17"/>
        <v>92.956354272892455</v>
      </c>
      <c r="H36" s="203">
        <v>46933.75</v>
      </c>
      <c r="I36" s="203">
        <f t="shared" si="18"/>
        <v>83.179588335584143</v>
      </c>
      <c r="J36" s="203">
        <v>16393</v>
      </c>
      <c r="K36" s="203">
        <f t="shared" si="19"/>
        <v>34.927956960609372</v>
      </c>
      <c r="L36" s="203">
        <v>69619.25</v>
      </c>
      <c r="M36" s="203">
        <f t="shared" si="20"/>
        <v>424.68889160007319</v>
      </c>
      <c r="N36" s="203">
        <v>24296.25</v>
      </c>
      <c r="O36" s="203">
        <v>34.898752859302562</v>
      </c>
      <c r="P36" s="203">
        <f>'[2]03_23'!$Q$41</f>
        <v>111699</v>
      </c>
      <c r="Q36" s="203">
        <f t="shared" si="21"/>
        <v>459.73761382929467</v>
      </c>
      <c r="R36" s="203">
        <f>'[1]03_24'!$S$41</f>
        <v>146459.19999999998</v>
      </c>
      <c r="S36" s="203">
        <f t="shared" si="14"/>
        <v>131.1195265848396</v>
      </c>
      <c r="T36" s="203">
        <f>'03_25'!S42</f>
        <v>142337.04</v>
      </c>
      <c r="U36" s="203">
        <f t="shared" si="15"/>
        <v>97.185455061887552</v>
      </c>
    </row>
    <row r="37" spans="1:21" s="193" customFormat="1" ht="18.600000000000001" customHeight="1">
      <c r="A37" s="576" t="s">
        <v>34</v>
      </c>
      <c r="B37" s="577"/>
      <c r="C37" s="203">
        <v>90124.500000000015</v>
      </c>
      <c r="D37" s="203">
        <v>57563.9</v>
      </c>
      <c r="E37" s="203">
        <f t="shared" si="16"/>
        <v>63.87153326786833</v>
      </c>
      <c r="F37" s="203">
        <v>60028</v>
      </c>
      <c r="G37" s="203">
        <f t="shared" si="17"/>
        <v>104.28063421693109</v>
      </c>
      <c r="H37" s="203">
        <v>59453.5</v>
      </c>
      <c r="I37" s="203">
        <f t="shared" si="18"/>
        <v>99.042946624908367</v>
      </c>
      <c r="J37" s="203">
        <v>0</v>
      </c>
      <c r="K37" s="203">
        <f t="shared" si="19"/>
        <v>0</v>
      </c>
      <c r="L37" s="203">
        <v>119108.9</v>
      </c>
      <c r="M37" s="203" t="e">
        <f t="shared" si="20"/>
        <v>#DIV/0!</v>
      </c>
      <c r="N37" s="203">
        <v>68169.149999999994</v>
      </c>
      <c r="O37" s="203">
        <v>57.23262493398898</v>
      </c>
      <c r="P37" s="203">
        <f>'[2]04_23'!$Q$40</f>
        <v>161692.66999999998</v>
      </c>
      <c r="Q37" s="203">
        <f t="shared" si="21"/>
        <v>237.19331985216186</v>
      </c>
      <c r="R37" s="203">
        <f>'[1]04_24'!$S$40</f>
        <v>159613.79999999999</v>
      </c>
      <c r="S37" s="203">
        <f t="shared" si="14"/>
        <v>98.714307828549067</v>
      </c>
      <c r="T37" s="203">
        <f>'04_25'!S40</f>
        <v>173105.31</v>
      </c>
      <c r="U37" s="203">
        <f t="shared" si="15"/>
        <v>108.45259620408763</v>
      </c>
    </row>
    <row r="38" spans="1:21" s="193" customFormat="1" ht="18.600000000000001" customHeight="1">
      <c r="A38" s="576" t="s">
        <v>35</v>
      </c>
      <c r="B38" s="577"/>
      <c r="C38" s="203">
        <v>86261.6</v>
      </c>
      <c r="D38" s="203">
        <v>93252.42</v>
      </c>
      <c r="E38" s="203">
        <f t="shared" si="16"/>
        <v>108.10420859339496</v>
      </c>
      <c r="F38" s="203">
        <v>96555.199999999983</v>
      </c>
      <c r="G38" s="203">
        <f t="shared" si="17"/>
        <v>103.54176331295209</v>
      </c>
      <c r="H38" s="203">
        <v>89294.3</v>
      </c>
      <c r="I38" s="203">
        <f t="shared" si="18"/>
        <v>92.48005286095416</v>
      </c>
      <c r="J38" s="203">
        <v>54837.849999999991</v>
      </c>
      <c r="K38" s="203">
        <f t="shared" si="19"/>
        <v>61.412486575290906</v>
      </c>
      <c r="L38" s="203">
        <v>142850.07999999999</v>
      </c>
      <c r="M38" s="203">
        <f t="shared" si="20"/>
        <v>260.49540600151175</v>
      </c>
      <c r="N38" s="203">
        <v>81056.400000000009</v>
      </c>
      <c r="O38" s="203">
        <v>56.742285338587152</v>
      </c>
      <c r="P38" s="203">
        <f>'[2]05_23'!$Q$41</f>
        <v>201559.67999999999</v>
      </c>
      <c r="Q38" s="203">
        <f t="shared" si="21"/>
        <v>248.665965920026</v>
      </c>
      <c r="R38" s="203">
        <f>'[1]05_24'!$S$41</f>
        <v>222080.20000000004</v>
      </c>
      <c r="S38" s="203">
        <f t="shared" si="14"/>
        <v>110.18086553818702</v>
      </c>
      <c r="T38" s="203">
        <f>'05_25'!S41</f>
        <v>246591.25</v>
      </c>
      <c r="U38" s="203">
        <f t="shared" si="15"/>
        <v>111.03702626348496</v>
      </c>
    </row>
    <row r="39" spans="1:21" s="193" customFormat="1" ht="18.600000000000001" customHeight="1">
      <c r="A39" s="576" t="s">
        <v>36</v>
      </c>
      <c r="B39" s="577"/>
      <c r="C39" s="203">
        <v>105211.09999999999</v>
      </c>
      <c r="D39" s="203">
        <v>116502.09999999998</v>
      </c>
      <c r="E39" s="203">
        <f t="shared" si="16"/>
        <v>110.73175739061752</v>
      </c>
      <c r="F39" s="203">
        <v>117097.90000000001</v>
      </c>
      <c r="G39" s="203">
        <f t="shared" si="17"/>
        <v>100.51140709051599</v>
      </c>
      <c r="H39" s="203">
        <v>110939.45</v>
      </c>
      <c r="I39" s="203">
        <f t="shared" si="18"/>
        <v>94.740768194818173</v>
      </c>
      <c r="J39" s="203">
        <v>95950.5</v>
      </c>
      <c r="K39" s="203">
        <f t="shared" si="19"/>
        <v>86.489071290690561</v>
      </c>
      <c r="L39" s="203">
        <v>126322.82</v>
      </c>
      <c r="M39" s="203">
        <f t="shared" si="20"/>
        <v>131.65415500700882</v>
      </c>
      <c r="N39" s="203">
        <v>170948.5</v>
      </c>
      <c r="O39" s="203">
        <v>135.3266971082501</v>
      </c>
      <c r="P39" s="203">
        <f>'[2]06_23'!$Q$40</f>
        <v>254903.6</v>
      </c>
      <c r="Q39" s="203">
        <f t="shared" si="21"/>
        <v>149.1113405499317</v>
      </c>
      <c r="R39" s="203">
        <f>'[1]06_24'!$S$40</f>
        <v>258532.43</v>
      </c>
      <c r="S39" s="203">
        <f t="shared" si="14"/>
        <v>101.42360876817746</v>
      </c>
      <c r="T39" s="203">
        <f>'06_25'!S41</f>
        <v>286285.48000000004</v>
      </c>
      <c r="U39" s="203">
        <f t="shared" si="15"/>
        <v>110.73484282029919</v>
      </c>
    </row>
    <row r="40" spans="1:21" s="193" customFormat="1" ht="18.600000000000001" customHeight="1">
      <c r="A40" s="576" t="s">
        <v>37</v>
      </c>
      <c r="B40" s="577"/>
      <c r="C40" s="203">
        <v>99664.4</v>
      </c>
      <c r="D40" s="203">
        <v>118255.59999999999</v>
      </c>
      <c r="E40" s="203">
        <f t="shared" si="16"/>
        <v>118.65380216004912</v>
      </c>
      <c r="F40" s="203">
        <v>123175.49999999997</v>
      </c>
      <c r="G40" s="203">
        <f t="shared" si="17"/>
        <v>104.16039494112751</v>
      </c>
      <c r="H40" s="203">
        <v>114860.34999999999</v>
      </c>
      <c r="I40" s="203">
        <f t="shared" si="18"/>
        <v>93.249347475756153</v>
      </c>
      <c r="J40" s="203">
        <v>154529.75000000003</v>
      </c>
      <c r="K40" s="203">
        <f t="shared" si="19"/>
        <v>134.53707045120447</v>
      </c>
      <c r="L40" s="203">
        <v>155565.70000000001</v>
      </c>
      <c r="M40" s="203">
        <f t="shared" si="20"/>
        <v>100.67038871155876</v>
      </c>
      <c r="N40" s="203">
        <v>220187.80000000002</v>
      </c>
      <c r="O40" s="203">
        <v>141.54006956546334</v>
      </c>
      <c r="P40" s="203">
        <f>'[2]07_23'!$Q$42</f>
        <v>259888.52</v>
      </c>
      <c r="Q40" s="203">
        <f t="shared" si="21"/>
        <v>118.03039042126764</v>
      </c>
      <c r="R40" s="203">
        <f>'[1]07_24'!$S$41</f>
        <v>279546.34999999998</v>
      </c>
      <c r="S40" s="203">
        <f t="shared" si="14"/>
        <v>107.56394703390514</v>
      </c>
      <c r="T40" s="203">
        <f>'07_25'!S41</f>
        <v>306029.86000000004</v>
      </c>
      <c r="U40" s="203">
        <f t="shared" si="15"/>
        <v>109.47374558816456</v>
      </c>
    </row>
    <row r="41" spans="1:21" s="193" customFormat="1" ht="18.600000000000001" customHeight="1">
      <c r="A41" s="576" t="s">
        <v>38</v>
      </c>
      <c r="B41" s="577"/>
      <c r="C41" s="203">
        <v>115257.10000000002</v>
      </c>
      <c r="D41" s="203">
        <v>112220.50000000001</v>
      </c>
      <c r="E41" s="203">
        <f t="shared" si="16"/>
        <v>97.365368380776545</v>
      </c>
      <c r="F41" s="203">
        <v>130832.54999999999</v>
      </c>
      <c r="G41" s="203">
        <f t="shared" si="17"/>
        <v>116.58524957561228</v>
      </c>
      <c r="H41" s="203">
        <v>133742.75</v>
      </c>
      <c r="I41" s="203">
        <f t="shared" si="18"/>
        <v>102.22437000578221</v>
      </c>
      <c r="J41" s="203">
        <v>136547.04999999999</v>
      </c>
      <c r="K41" s="203">
        <f t="shared" si="19"/>
        <v>102.09678655478521</v>
      </c>
      <c r="L41" s="203">
        <v>155993.90000000002</v>
      </c>
      <c r="M41" s="203">
        <f t="shared" si="20"/>
        <v>114.24186754675405</v>
      </c>
      <c r="N41" s="203">
        <v>201685.85</v>
      </c>
      <c r="O41" s="203">
        <v>129.29085688607054</v>
      </c>
      <c r="P41" s="203">
        <f>'[2]08_23'!$Q$41</f>
        <v>254901.55000000002</v>
      </c>
      <c r="Q41" s="203">
        <f t="shared" si="21"/>
        <v>126.38544052545085</v>
      </c>
      <c r="R41" s="203">
        <f>'[1]08_24'!$S$41</f>
        <v>295815.84999999998</v>
      </c>
      <c r="S41" s="203">
        <f t="shared" si="14"/>
        <v>116.05102048222145</v>
      </c>
      <c r="T41" s="203">
        <f>'08_25'!S41</f>
        <v>318113.61</v>
      </c>
      <c r="U41" s="203">
        <f t="shared" si="15"/>
        <v>107.53771645434145</v>
      </c>
    </row>
    <row r="42" spans="1:21" s="193" customFormat="1" ht="18.600000000000001" customHeight="1">
      <c r="A42" s="576" t="s">
        <v>39</v>
      </c>
      <c r="B42" s="577"/>
      <c r="C42" s="203">
        <v>115110.09999999999</v>
      </c>
      <c r="D42" s="203">
        <v>106090.00000000001</v>
      </c>
      <c r="E42" s="203">
        <f t="shared" si="16"/>
        <v>92.163936961222362</v>
      </c>
      <c r="F42" s="203">
        <v>111540.65000000002</v>
      </c>
      <c r="G42" s="203">
        <f t="shared" si="17"/>
        <v>105.1377603921199</v>
      </c>
      <c r="H42" s="203">
        <v>105748.38000000002</v>
      </c>
      <c r="I42" s="203">
        <f t="shared" si="18"/>
        <v>94.807032234436505</v>
      </c>
      <c r="J42" s="203">
        <v>104764.2</v>
      </c>
      <c r="K42" s="203">
        <f t="shared" si="19"/>
        <v>99.069319076093635</v>
      </c>
      <c r="L42" s="203">
        <v>115841.4</v>
      </c>
      <c r="M42" s="203">
        <f t="shared" si="20"/>
        <v>110.57345925421087</v>
      </c>
      <c r="N42" s="203">
        <v>196049.1</v>
      </c>
      <c r="O42" s="203">
        <v>169.2392357136568</v>
      </c>
      <c r="P42" s="203">
        <f>'[2]09_23'!$Q$40</f>
        <v>247641.69999999995</v>
      </c>
      <c r="Q42" s="203">
        <f t="shared" si="21"/>
        <v>126.3161626347685</v>
      </c>
      <c r="R42" s="203">
        <f>'[1]09_24'!$S$41</f>
        <v>223136.5</v>
      </c>
      <c r="S42" s="203">
        <f t="shared" si="14"/>
        <v>90.104574471908421</v>
      </c>
      <c r="T42" s="203">
        <f>'09_25'!S40</f>
        <v>265527.71000000002</v>
      </c>
      <c r="U42" s="203">
        <f t="shared" si="15"/>
        <v>118.9978824620804</v>
      </c>
    </row>
    <row r="43" spans="1:21" s="193" customFormat="1" ht="18.600000000000001" customHeight="1">
      <c r="A43" s="576" t="s">
        <v>40</v>
      </c>
      <c r="B43" s="577"/>
      <c r="C43" s="203">
        <v>72212.399999999994</v>
      </c>
      <c r="D43" s="203">
        <v>54583.500000000015</v>
      </c>
      <c r="E43" s="203">
        <f t="shared" si="16"/>
        <v>75.587433737142121</v>
      </c>
      <c r="F43" s="203">
        <v>73003.199999999983</v>
      </c>
      <c r="G43" s="203">
        <f t="shared" si="17"/>
        <v>133.74591222622215</v>
      </c>
      <c r="H43" s="203">
        <v>66195.75</v>
      </c>
      <c r="I43" s="203">
        <f t="shared" si="18"/>
        <v>90.675134788612027</v>
      </c>
      <c r="J43" s="203">
        <v>65054.069999999985</v>
      </c>
      <c r="K43" s="203">
        <f t="shared" si="19"/>
        <v>98.275297130102743</v>
      </c>
      <c r="L43" s="203">
        <v>92491.32</v>
      </c>
      <c r="M43" s="203">
        <f t="shared" si="20"/>
        <v>142.17606984466926</v>
      </c>
      <c r="N43" s="203">
        <v>148525.35</v>
      </c>
      <c r="O43" s="203">
        <v>160.5830147088397</v>
      </c>
      <c r="P43" s="203">
        <f>'[2]10_23'!$Q$42</f>
        <v>152849.65000000002</v>
      </c>
      <c r="Q43" s="203">
        <f t="shared" si="21"/>
        <v>102.91148952013916</v>
      </c>
      <c r="R43" s="203">
        <f>'[1]10_24'!$S$41</f>
        <v>181301.85</v>
      </c>
      <c r="S43" s="203">
        <f t="shared" si="14"/>
        <v>118.61450124354226</v>
      </c>
      <c r="T43" s="203">
        <f>'10_25'!S41</f>
        <v>196438.34</v>
      </c>
      <c r="U43" s="203">
        <f t="shared" si="15"/>
        <v>108.34877857010284</v>
      </c>
    </row>
    <row r="44" spans="1:21" s="193" customFormat="1" ht="18.600000000000001" customHeight="1">
      <c r="A44" s="576" t="s">
        <v>41</v>
      </c>
      <c r="B44" s="577"/>
      <c r="C44" s="203">
        <v>54368.9</v>
      </c>
      <c r="D44" s="203">
        <v>61253.700000000012</v>
      </c>
      <c r="E44" s="203">
        <f t="shared" si="16"/>
        <v>112.66312174791105</v>
      </c>
      <c r="F44" s="203">
        <v>58989.55</v>
      </c>
      <c r="G44" s="203">
        <f t="shared" si="17"/>
        <v>96.303651861030417</v>
      </c>
      <c r="H44" s="203">
        <v>61008.7</v>
      </c>
      <c r="I44" s="203">
        <f t="shared" si="18"/>
        <v>103.42289439400706</v>
      </c>
      <c r="J44" s="203">
        <v>26209.55999999999</v>
      </c>
      <c r="K44" s="203">
        <f t="shared" si="19"/>
        <v>42.960364669301249</v>
      </c>
      <c r="L44" s="203">
        <v>48377.350000000006</v>
      </c>
      <c r="M44" s="203">
        <f t="shared" si="20"/>
        <v>184.57902383710382</v>
      </c>
      <c r="N44" s="203">
        <v>126613.8</v>
      </c>
      <c r="O44" s="203">
        <v>261.72123938165277</v>
      </c>
      <c r="P44" s="203">
        <f>'[2]11_23'!$Q$40</f>
        <v>125500.34999999999</v>
      </c>
      <c r="Q44" s="203">
        <f t="shared" si="21"/>
        <v>99.120593489809153</v>
      </c>
      <c r="R44" s="203">
        <f>'[1]11_24'!$S$40</f>
        <v>127068.1</v>
      </c>
      <c r="S44" s="203">
        <f t="shared" si="14"/>
        <v>101.24919970342714</v>
      </c>
      <c r="T44" s="203">
        <f>'11_25'!S40</f>
        <v>93977.169999999984</v>
      </c>
      <c r="U44" s="203">
        <f t="shared" si="15"/>
        <v>73.958113798821245</v>
      </c>
    </row>
    <row r="45" spans="1:21" s="193" customFormat="1" ht="18.600000000000001" customHeight="1" thickBot="1">
      <c r="A45" s="578" t="s">
        <v>42</v>
      </c>
      <c r="B45" s="579"/>
      <c r="C45" s="205">
        <v>45473.299999999996</v>
      </c>
      <c r="D45" s="203">
        <v>47892.099999999991</v>
      </c>
      <c r="E45" s="203">
        <f t="shared" si="16"/>
        <v>105.3191653123921</v>
      </c>
      <c r="F45" s="203">
        <v>43831.950000000012</v>
      </c>
      <c r="G45" s="203">
        <f t="shared" si="17"/>
        <v>91.522296996790757</v>
      </c>
      <c r="H45" s="203">
        <v>45824.070000000007</v>
      </c>
      <c r="I45" s="203">
        <f t="shared" si="18"/>
        <v>104.54490388860181</v>
      </c>
      <c r="J45" s="203">
        <v>32710.1</v>
      </c>
      <c r="K45" s="203">
        <f t="shared" si="19"/>
        <v>71.381917843613621</v>
      </c>
      <c r="L45" s="203">
        <v>43114.65</v>
      </c>
      <c r="M45" s="203">
        <f t="shared" si="20"/>
        <v>131.80837111473215</v>
      </c>
      <c r="N45" s="203">
        <v>104181.05</v>
      </c>
      <c r="O45" s="203">
        <v>241.63723931424701</v>
      </c>
      <c r="P45" s="203">
        <f>'[2]12_23'!$Q$41</f>
        <v>92696.6</v>
      </c>
      <c r="Q45" s="203">
        <f t="shared" si="21"/>
        <v>88.976450131765802</v>
      </c>
      <c r="R45" s="203">
        <f>'[1]12_24'!$S$42</f>
        <v>139268</v>
      </c>
      <c r="S45" s="203">
        <f t="shared" si="14"/>
        <v>150.24067765160751</v>
      </c>
      <c r="T45" s="203">
        <f>'12_25'!S41</f>
        <v>0</v>
      </c>
      <c r="U45" s="203">
        <f t="shared" si="15"/>
        <v>0</v>
      </c>
    </row>
    <row r="46" spans="1:21" s="528" customFormat="1" ht="18.600000000000001" customHeight="1" thickBot="1">
      <c r="A46" s="206" t="s">
        <v>16</v>
      </c>
      <c r="B46" s="526"/>
      <c r="C46" s="208">
        <f>SUM(C34:C45)</f>
        <v>909764.9</v>
      </c>
      <c r="D46" s="208">
        <f>SUM(D34:D45)</f>
        <v>907474.62</v>
      </c>
      <c r="E46" s="524">
        <f t="shared" si="16"/>
        <v>99.748255840602326</v>
      </c>
      <c r="F46" s="369">
        <f>SUM(F34:F45)</f>
        <v>967338.90000000014</v>
      </c>
      <c r="G46" s="523">
        <f t="shared" si="17"/>
        <v>106.59679936833938</v>
      </c>
      <c r="H46" s="369">
        <f>SUM(H34:H45)</f>
        <v>923131.7</v>
      </c>
      <c r="I46" s="523">
        <f t="shared" si="18"/>
        <v>95.430019406849027</v>
      </c>
      <c r="J46" s="369">
        <f>SUM(J34:J45)</f>
        <v>782352.47999999986</v>
      </c>
      <c r="K46" s="523">
        <f t="shared" si="19"/>
        <v>84.749822804265079</v>
      </c>
      <c r="L46" s="369">
        <f>SUM(L34:L45)</f>
        <v>1109220.6900000002</v>
      </c>
      <c r="M46" s="523">
        <f t="shared" si="20"/>
        <v>141.78017177116897</v>
      </c>
      <c r="N46" s="369">
        <v>1354943.9500000002</v>
      </c>
      <c r="O46" s="523">
        <v>122.1527836809463</v>
      </c>
      <c r="P46" s="369">
        <f>SUM(P34:P45)</f>
        <v>2031906.9700000002</v>
      </c>
      <c r="Q46" s="523">
        <f>SUM(100/N46*P46)</f>
        <v>149.96243719159008</v>
      </c>
      <c r="R46" s="527">
        <f>SUM(R34:R45)</f>
        <v>2233507.04</v>
      </c>
      <c r="S46" s="527">
        <f t="shared" si="14"/>
        <v>109.921717528239</v>
      </c>
      <c r="T46" s="369">
        <f>SUM(T34:T45)</f>
        <v>2238158.2999999998</v>
      </c>
      <c r="U46" s="523">
        <f t="shared" si="15"/>
        <v>100.20824917569993</v>
      </c>
    </row>
    <row r="47" spans="1:21" ht="18.600000000000001" customHeight="1" thickBot="1">
      <c r="A47" s="209"/>
      <c r="B47" s="210"/>
      <c r="C47" s="211"/>
      <c r="D47" s="211"/>
      <c r="E47" s="212"/>
      <c r="F47" s="211"/>
      <c r="G47" s="212"/>
      <c r="H47" s="211"/>
      <c r="I47" s="212"/>
      <c r="J47" s="211"/>
      <c r="K47" s="212"/>
      <c r="L47" s="211"/>
      <c r="M47" s="212"/>
      <c r="N47" s="212"/>
      <c r="O47" s="212"/>
      <c r="P47" s="211"/>
      <c r="Q47" s="211"/>
      <c r="R47" s="211"/>
      <c r="S47" s="211"/>
      <c r="T47" s="211"/>
      <c r="U47" s="212"/>
    </row>
    <row r="48" spans="1:21" s="190" customFormat="1" ht="19.149999999999999" customHeight="1">
      <c r="A48" s="580" t="s">
        <v>25</v>
      </c>
      <c r="B48" s="581"/>
      <c r="C48" s="200">
        <v>2016</v>
      </c>
      <c r="D48" s="371">
        <v>2017</v>
      </c>
      <c r="E48" s="368" t="s">
        <v>19</v>
      </c>
      <c r="F48" s="371">
        <v>2018</v>
      </c>
      <c r="G48" s="368" t="s">
        <v>19</v>
      </c>
      <c r="H48" s="371">
        <v>2019</v>
      </c>
      <c r="I48" s="368" t="s">
        <v>19</v>
      </c>
      <c r="J48" s="371">
        <v>2020</v>
      </c>
      <c r="K48" s="368" t="s">
        <v>19</v>
      </c>
      <c r="L48" s="371">
        <v>2021</v>
      </c>
      <c r="M48" s="368" t="s">
        <v>19</v>
      </c>
      <c r="N48" s="314">
        <v>2022</v>
      </c>
      <c r="O48" s="368" t="s">
        <v>19</v>
      </c>
      <c r="P48" s="371">
        <v>2023</v>
      </c>
      <c r="Q48" s="460" t="s">
        <v>19</v>
      </c>
      <c r="R48" s="462">
        <v>2024</v>
      </c>
      <c r="S48" s="462" t="s">
        <v>19</v>
      </c>
      <c r="T48" s="462">
        <v>2025</v>
      </c>
      <c r="U48" s="462" t="s">
        <v>19</v>
      </c>
    </row>
    <row r="49" spans="1:21" s="193" customFormat="1" ht="18.600000000000001" customHeight="1">
      <c r="A49" s="582" t="s">
        <v>31</v>
      </c>
      <c r="B49" s="583"/>
      <c r="C49" s="203">
        <v>27592.099999999995</v>
      </c>
      <c r="D49" s="203">
        <v>19721.7</v>
      </c>
      <c r="E49" s="203">
        <f>SUM(100/C49*D49)</f>
        <v>71.475893462259137</v>
      </c>
      <c r="F49" s="203">
        <v>35924.199999999997</v>
      </c>
      <c r="G49" s="203">
        <f>SUM(100/D49*F49)</f>
        <v>182.1556965170345</v>
      </c>
      <c r="H49" s="203">
        <v>25671.200000000001</v>
      </c>
      <c r="I49" s="203">
        <f>SUM(100/F49*H49)</f>
        <v>71.459350521375569</v>
      </c>
      <c r="J49" s="203">
        <v>36691.9</v>
      </c>
      <c r="K49" s="203">
        <f>SUM(100/H49*J49)</f>
        <v>142.93020972919069</v>
      </c>
      <c r="L49" s="203">
        <v>0</v>
      </c>
      <c r="M49" s="203">
        <f>SUM(100/J49*L49)</f>
        <v>0</v>
      </c>
      <c r="N49" s="203">
        <v>3697.6</v>
      </c>
      <c r="O49" s="203" t="e">
        <f>SUM(100/L49*N49)</f>
        <v>#DIV/0!</v>
      </c>
      <c r="P49" s="203">
        <f>'[2]01_23'!$K$42</f>
        <v>57322.799999999996</v>
      </c>
      <c r="Q49" s="203">
        <f>SUM(100/N49*P49)</f>
        <v>1550.2704456945044</v>
      </c>
      <c r="R49" s="203">
        <f>'[1]01_24'!$O$41</f>
        <v>63505.4</v>
      </c>
      <c r="S49" s="203">
        <f t="shared" ref="S49:S61" si="22">SUM(100/P49*R49)</f>
        <v>110.78558618909057</v>
      </c>
      <c r="T49" s="203">
        <f>'01_25'!O41</f>
        <v>68867</v>
      </c>
      <c r="U49" s="203">
        <f t="shared" ref="U49:U60" si="23">SUM(100/R49*T49)</f>
        <v>108.44274660107644</v>
      </c>
    </row>
    <row r="50" spans="1:21" s="193" customFormat="1" ht="18.600000000000001" customHeight="1">
      <c r="A50" s="576" t="s">
        <v>32</v>
      </c>
      <c r="B50" s="577"/>
      <c r="C50" s="203">
        <v>40184.65</v>
      </c>
      <c r="D50" s="203">
        <v>16368.700000000003</v>
      </c>
      <c r="E50" s="203">
        <f t="shared" ref="E50:E61" si="24">SUM(100/C50*D50)</f>
        <v>40.733712997375868</v>
      </c>
      <c r="F50" s="203">
        <v>19217.399999999998</v>
      </c>
      <c r="G50" s="203">
        <f t="shared" ref="G50:G61" si="25">SUM(100/D50*F50)</f>
        <v>117.4033368563172</v>
      </c>
      <c r="H50" s="203">
        <v>26873.399999999998</v>
      </c>
      <c r="I50" s="203">
        <f t="shared" ref="I50:I61" si="26">SUM(100/F50*H50)</f>
        <v>139.83889600049955</v>
      </c>
      <c r="J50" s="203">
        <v>23174.799999999999</v>
      </c>
      <c r="K50" s="203">
        <f t="shared" ref="K50:K61" si="27">SUM(100/H50*J50)</f>
        <v>86.236948060163584</v>
      </c>
      <c r="L50" s="203">
        <v>378.8</v>
      </c>
      <c r="M50" s="203">
        <f t="shared" ref="M50:M61" si="28">SUM(100/J50*L50)</f>
        <v>1.634534062861384</v>
      </c>
      <c r="N50" s="203">
        <v>0</v>
      </c>
      <c r="O50" s="203">
        <f t="shared" ref="O50:O61" si="29">SUM(100/L50*N50)</f>
        <v>0</v>
      </c>
      <c r="P50" s="203">
        <f>'[2]02_23'!$K$38</f>
        <v>38484.6</v>
      </c>
      <c r="Q50" s="203" t="e">
        <f t="shared" ref="Q50:Q61" si="30">SUM(100/N50*P50)</f>
        <v>#DIV/0!</v>
      </c>
      <c r="R50" s="203">
        <f>'[1]02_24'!$M$39</f>
        <v>23964.3</v>
      </c>
      <c r="S50" s="203">
        <f t="shared" si="22"/>
        <v>62.269843002135921</v>
      </c>
      <c r="T50" s="203">
        <f>'02_25'!M38</f>
        <v>65214.55</v>
      </c>
      <c r="U50" s="203">
        <f t="shared" si="23"/>
        <v>272.13208814778653</v>
      </c>
    </row>
    <row r="51" spans="1:21" s="193" customFormat="1" ht="18.600000000000001" customHeight="1">
      <c r="A51" s="576" t="s">
        <v>33</v>
      </c>
      <c r="B51" s="577"/>
      <c r="C51" s="203">
        <v>37768.200000000004</v>
      </c>
      <c r="D51" s="203">
        <v>44682.200000000004</v>
      </c>
      <c r="E51" s="203">
        <f t="shared" si="24"/>
        <v>118.30640591820632</v>
      </c>
      <c r="F51" s="203">
        <v>39204.300000000003</v>
      </c>
      <c r="G51" s="203">
        <f t="shared" si="25"/>
        <v>87.740308221170835</v>
      </c>
      <c r="H51" s="203">
        <v>47812.499999999993</v>
      </c>
      <c r="I51" s="203">
        <f t="shared" si="26"/>
        <v>121.95728529778617</v>
      </c>
      <c r="J51" s="203">
        <v>15451.000000000002</v>
      </c>
      <c r="K51" s="203">
        <f t="shared" si="27"/>
        <v>32.315816993464061</v>
      </c>
      <c r="L51" s="203">
        <v>7049.4999999999991</v>
      </c>
      <c r="M51" s="203">
        <f t="shared" si="28"/>
        <v>45.624878648631146</v>
      </c>
      <c r="N51" s="203">
        <v>262.89999999999998</v>
      </c>
      <c r="O51" s="203">
        <f t="shared" si="29"/>
        <v>3.7293425065607493</v>
      </c>
      <c r="P51" s="203">
        <f>'[2]03_23'!$K$41</f>
        <v>54062.3</v>
      </c>
      <c r="Q51" s="203">
        <f>SUM(100/N51*P51)</f>
        <v>20563.826550019021</v>
      </c>
      <c r="R51" s="203">
        <f>'[1]03_24'!$M$41</f>
        <v>83501.7</v>
      </c>
      <c r="S51" s="203">
        <f t="shared" si="22"/>
        <v>154.45458295337045</v>
      </c>
      <c r="T51" s="203">
        <f>'03_25'!M42</f>
        <v>73770</v>
      </c>
      <c r="U51" s="203">
        <f t="shared" si="23"/>
        <v>88.345506738186174</v>
      </c>
    </row>
    <row r="52" spans="1:21" s="193" customFormat="1" ht="18.600000000000001" customHeight="1">
      <c r="A52" s="576" t="s">
        <v>34</v>
      </c>
      <c r="B52" s="577"/>
      <c r="C52" s="203">
        <v>59916.700000000004</v>
      </c>
      <c r="D52" s="203">
        <v>67948.599999999991</v>
      </c>
      <c r="E52" s="203">
        <f t="shared" si="24"/>
        <v>113.40511076210804</v>
      </c>
      <c r="F52" s="203">
        <v>53974.3</v>
      </c>
      <c r="G52" s="203">
        <f t="shared" si="25"/>
        <v>79.43401335715528</v>
      </c>
      <c r="H52" s="203">
        <v>54223.3</v>
      </c>
      <c r="I52" s="203">
        <f t="shared" si="26"/>
        <v>100.46133067033756</v>
      </c>
      <c r="J52" s="203">
        <v>0</v>
      </c>
      <c r="K52" s="203">
        <f t="shared" si="27"/>
        <v>0</v>
      </c>
      <c r="L52" s="203">
        <v>10825.2</v>
      </c>
      <c r="M52" s="203" t="e">
        <f t="shared" si="28"/>
        <v>#DIV/0!</v>
      </c>
      <c r="N52" s="203">
        <v>1654.3</v>
      </c>
      <c r="O52" s="203">
        <f t="shared" si="29"/>
        <v>15.281934744854597</v>
      </c>
      <c r="P52" s="203">
        <f>'[2]04_23'!$K$40</f>
        <v>104357.4</v>
      </c>
      <c r="Q52" s="203">
        <f t="shared" si="30"/>
        <v>6308.2512240826936</v>
      </c>
      <c r="R52" s="203">
        <f>'[1]04_24'!$M$40</f>
        <v>151952.4</v>
      </c>
      <c r="S52" s="203">
        <f t="shared" si="22"/>
        <v>145.60769049439713</v>
      </c>
      <c r="T52" s="203">
        <f>'04_25'!M40</f>
        <v>110892.79999999999</v>
      </c>
      <c r="U52" s="203">
        <f t="shared" si="23"/>
        <v>72.978643311984541</v>
      </c>
    </row>
    <row r="53" spans="1:21" s="193" customFormat="1" ht="18.600000000000001" customHeight="1">
      <c r="A53" s="576" t="s">
        <v>35</v>
      </c>
      <c r="B53" s="577"/>
      <c r="C53" s="203">
        <v>97605.6</v>
      </c>
      <c r="D53" s="203">
        <v>91009.1</v>
      </c>
      <c r="E53" s="203">
        <f t="shared" si="24"/>
        <v>93.241678756136935</v>
      </c>
      <c r="F53" s="203">
        <v>94080.700000000012</v>
      </c>
      <c r="G53" s="203">
        <f t="shared" si="25"/>
        <v>103.37504711067355</v>
      </c>
      <c r="H53" s="203">
        <v>122416.8</v>
      </c>
      <c r="I53" s="203">
        <f t="shared" si="26"/>
        <v>130.11892981238447</v>
      </c>
      <c r="J53" s="203">
        <v>14447.2</v>
      </c>
      <c r="K53" s="203">
        <f t="shared" si="27"/>
        <v>11.801648139797805</v>
      </c>
      <c r="L53" s="203">
        <v>14280.5</v>
      </c>
      <c r="M53" s="203">
        <f t="shared" si="28"/>
        <v>98.846143197297749</v>
      </c>
      <c r="N53" s="203">
        <v>168622.5</v>
      </c>
      <c r="O53" s="203">
        <f t="shared" si="29"/>
        <v>1180.7884877980464</v>
      </c>
      <c r="P53" s="203">
        <f>'[2]05_23'!$K$41</f>
        <v>159984.79999999999</v>
      </c>
      <c r="Q53" s="203">
        <f t="shared" si="30"/>
        <v>94.8774926240567</v>
      </c>
      <c r="R53" s="203">
        <f>'[1]05_24'!$M$41</f>
        <v>260163.1</v>
      </c>
      <c r="S53" s="203">
        <f t="shared" si="22"/>
        <v>162.61738615168443</v>
      </c>
      <c r="T53" s="203">
        <f>'05_25'!M41</f>
        <v>270377</v>
      </c>
      <c r="U53" s="203">
        <f t="shared" si="23"/>
        <v>103.92596029183231</v>
      </c>
    </row>
    <row r="54" spans="1:21" s="193" customFormat="1" ht="18.600000000000001" customHeight="1">
      <c r="A54" s="576" t="s">
        <v>36</v>
      </c>
      <c r="B54" s="577"/>
      <c r="C54" s="203">
        <v>104985.90000000001</v>
      </c>
      <c r="D54" s="203">
        <v>99112.60000000002</v>
      </c>
      <c r="E54" s="203">
        <f t="shared" si="24"/>
        <v>94.40562970837037</v>
      </c>
      <c r="F54" s="203">
        <v>109143.5</v>
      </c>
      <c r="G54" s="203">
        <f t="shared" si="25"/>
        <v>110.12071119110989</v>
      </c>
      <c r="H54" s="203">
        <v>95784.999999999985</v>
      </c>
      <c r="I54" s="203">
        <f t="shared" si="26"/>
        <v>87.76060873986998</v>
      </c>
      <c r="J54" s="203">
        <v>75358.3</v>
      </c>
      <c r="K54" s="203">
        <f t="shared" si="27"/>
        <v>78.674427102364689</v>
      </c>
      <c r="L54" s="203">
        <v>55516.2</v>
      </c>
      <c r="M54" s="203">
        <f t="shared" si="28"/>
        <v>73.669655499128822</v>
      </c>
      <c r="N54" s="203">
        <v>146839.80000000002</v>
      </c>
      <c r="O54" s="203">
        <f t="shared" si="29"/>
        <v>264.4990110994629</v>
      </c>
      <c r="P54" s="203">
        <f>'[2]06_23'!$K$40</f>
        <v>181457.90000000002</v>
      </c>
      <c r="Q54" s="203">
        <f t="shared" si="30"/>
        <v>123.57542028796009</v>
      </c>
      <c r="R54" s="203">
        <f>'[1]06_24'!$M$40</f>
        <v>267263.5</v>
      </c>
      <c r="S54" s="203">
        <f t="shared" si="22"/>
        <v>147.28678112113056</v>
      </c>
      <c r="T54" s="203">
        <f>'06_25'!M41</f>
        <v>220871.5</v>
      </c>
      <c r="U54" s="203">
        <f t="shared" si="23"/>
        <v>82.64184971011754</v>
      </c>
    </row>
    <row r="55" spans="1:21" s="193" customFormat="1" ht="18.600000000000001" customHeight="1">
      <c r="A55" s="576" t="s">
        <v>37</v>
      </c>
      <c r="B55" s="577"/>
      <c r="C55" s="203">
        <v>102807.4</v>
      </c>
      <c r="D55" s="203">
        <v>107824.59999999998</v>
      </c>
      <c r="E55" s="203">
        <f t="shared" si="24"/>
        <v>104.88019344910968</v>
      </c>
      <c r="F55" s="203">
        <v>97641.699999999983</v>
      </c>
      <c r="G55" s="203">
        <f t="shared" si="25"/>
        <v>90.556051216512756</v>
      </c>
      <c r="H55" s="203">
        <v>87607.10000000002</v>
      </c>
      <c r="I55" s="203">
        <f t="shared" si="26"/>
        <v>89.723038414939552</v>
      </c>
      <c r="J55" s="203">
        <v>53957.700000000004</v>
      </c>
      <c r="K55" s="203">
        <f t="shared" si="27"/>
        <v>61.590556016578553</v>
      </c>
      <c r="L55" s="203">
        <v>114326.2</v>
      </c>
      <c r="M55" s="203">
        <f t="shared" si="28"/>
        <v>211.88115875954682</v>
      </c>
      <c r="N55" s="203">
        <v>156394.20000000001</v>
      </c>
      <c r="O55" s="203">
        <f t="shared" si="29"/>
        <v>136.79646485232607</v>
      </c>
      <c r="P55" s="203">
        <f>'[2]07_23'!$K$42</f>
        <v>163340</v>
      </c>
      <c r="Q55" s="203">
        <f t="shared" si="30"/>
        <v>104.44121329307607</v>
      </c>
      <c r="R55" s="203">
        <f>'[1]07_24'!$M$41</f>
        <v>150934.5</v>
      </c>
      <c r="S55" s="203">
        <f t="shared" si="22"/>
        <v>92.405105914044327</v>
      </c>
      <c r="T55" s="203">
        <f>'07_25'!M41</f>
        <v>218313.09999999998</v>
      </c>
      <c r="U55" s="203">
        <f t="shared" si="23"/>
        <v>144.64095352619844</v>
      </c>
    </row>
    <row r="56" spans="1:21" s="193" customFormat="1" ht="18.600000000000001" customHeight="1">
      <c r="A56" s="576" t="s">
        <v>38</v>
      </c>
      <c r="B56" s="577"/>
      <c r="C56" s="203">
        <v>94096.500000000015</v>
      </c>
      <c r="D56" s="203">
        <v>134473</v>
      </c>
      <c r="E56" s="203">
        <f t="shared" si="24"/>
        <v>142.90967251704365</v>
      </c>
      <c r="F56" s="203">
        <v>122927.59999999998</v>
      </c>
      <c r="G56" s="203">
        <f t="shared" si="25"/>
        <v>91.414335963353224</v>
      </c>
      <c r="H56" s="203">
        <v>148504.9</v>
      </c>
      <c r="I56" s="203">
        <f t="shared" si="26"/>
        <v>120.80680010022161</v>
      </c>
      <c r="J56" s="203">
        <v>100487.09999999999</v>
      </c>
      <c r="K56" s="203">
        <f t="shared" si="27"/>
        <v>67.665848062925861</v>
      </c>
      <c r="L56" s="203">
        <v>119647.4</v>
      </c>
      <c r="M56" s="203">
        <f t="shared" si="28"/>
        <v>119.06742258459046</v>
      </c>
      <c r="N56" s="203">
        <v>151068</v>
      </c>
      <c r="O56" s="203">
        <f t="shared" si="29"/>
        <v>126.26099689587906</v>
      </c>
      <c r="P56" s="203">
        <f>'[2]08_23'!$K$41</f>
        <v>157321.9</v>
      </c>
      <c r="Q56" s="203">
        <f t="shared" si="30"/>
        <v>104.13979135223872</v>
      </c>
      <c r="R56" s="203">
        <f>'[1]08_24'!$M$41</f>
        <v>183408</v>
      </c>
      <c r="S56" s="203">
        <f t="shared" si="22"/>
        <v>116.5813532635952</v>
      </c>
      <c r="T56" s="203">
        <f>'08_25'!M41</f>
        <v>246610.09999999998</v>
      </c>
      <c r="U56" s="203">
        <f t="shared" si="23"/>
        <v>134.45983817499783</v>
      </c>
    </row>
    <row r="57" spans="1:21" s="193" customFormat="1" ht="18.600000000000001" customHeight="1">
      <c r="A57" s="576" t="s">
        <v>39</v>
      </c>
      <c r="B57" s="577"/>
      <c r="C57" s="203">
        <v>103148.3</v>
      </c>
      <c r="D57" s="203">
        <v>99129.9</v>
      </c>
      <c r="E57" s="203">
        <f t="shared" si="24"/>
        <v>96.104249900386137</v>
      </c>
      <c r="F57" s="203">
        <v>120384.69999999998</v>
      </c>
      <c r="G57" s="203">
        <f t="shared" si="25"/>
        <v>121.44136128453674</v>
      </c>
      <c r="H57" s="203">
        <v>104110</v>
      </c>
      <c r="I57" s="203">
        <f t="shared" si="26"/>
        <v>86.481089374314195</v>
      </c>
      <c r="J57" s="203">
        <v>89810.60000000002</v>
      </c>
      <c r="K57" s="203">
        <f t="shared" si="27"/>
        <v>86.265104216693899</v>
      </c>
      <c r="L57" s="203">
        <v>78114.900000000009</v>
      </c>
      <c r="M57" s="203">
        <f t="shared" si="28"/>
        <v>86.97737238143381</v>
      </c>
      <c r="N57" s="203">
        <v>181102.2</v>
      </c>
      <c r="O57" s="203">
        <f t="shared" si="29"/>
        <v>231.84078837712138</v>
      </c>
      <c r="P57" s="203">
        <f>'[2]09_23'!$K$40</f>
        <v>210663.5</v>
      </c>
      <c r="Q57" s="203">
        <f t="shared" si="30"/>
        <v>116.32299331537661</v>
      </c>
      <c r="R57" s="203">
        <f>'[1]09_24'!$M$41</f>
        <v>207098</v>
      </c>
      <c r="S57" s="203">
        <f t="shared" si="22"/>
        <v>98.307490381580095</v>
      </c>
      <c r="T57" s="203">
        <f>'09_25'!M40</f>
        <v>167095.29999999999</v>
      </c>
      <c r="U57" s="203">
        <f t="shared" si="23"/>
        <v>80.684168847598713</v>
      </c>
    </row>
    <row r="58" spans="1:21" s="193" customFormat="1" ht="18.600000000000001" customHeight="1">
      <c r="A58" s="576" t="s">
        <v>40</v>
      </c>
      <c r="B58" s="577"/>
      <c r="C58" s="203">
        <v>58684.1</v>
      </c>
      <c r="D58" s="203">
        <v>48740.3</v>
      </c>
      <c r="E58" s="203">
        <f t="shared" si="24"/>
        <v>83.055376158107578</v>
      </c>
      <c r="F58" s="203">
        <v>61255.6</v>
      </c>
      <c r="G58" s="203">
        <f t="shared" si="25"/>
        <v>125.67751942437778</v>
      </c>
      <c r="H58" s="203">
        <v>55238.9</v>
      </c>
      <c r="I58" s="203">
        <f t="shared" si="26"/>
        <v>90.177714364074475</v>
      </c>
      <c r="J58" s="203">
        <v>64996.999999999985</v>
      </c>
      <c r="K58" s="203">
        <f t="shared" si="27"/>
        <v>117.66526849738133</v>
      </c>
      <c r="L58" s="203">
        <v>83111.199999999997</v>
      </c>
      <c r="M58" s="203">
        <f t="shared" si="28"/>
        <v>127.86928627475116</v>
      </c>
      <c r="N58" s="203">
        <v>127223.05</v>
      </c>
      <c r="O58" s="203">
        <f t="shared" si="29"/>
        <v>153.07569858214055</v>
      </c>
      <c r="P58" s="203">
        <f>'[2]10_23'!$K$42</f>
        <v>113436.70000000001</v>
      </c>
      <c r="Q58" s="203">
        <f t="shared" si="30"/>
        <v>89.163638192921809</v>
      </c>
      <c r="R58" s="203">
        <f>'[1]10_24'!$M$41</f>
        <v>137658.80000000002</v>
      </c>
      <c r="S58" s="203">
        <f t="shared" si="22"/>
        <v>121.35296601540772</v>
      </c>
      <c r="T58" s="203">
        <f>'10_25'!M41</f>
        <v>113965.70000000001</v>
      </c>
      <c r="U58" s="203">
        <f t="shared" si="23"/>
        <v>82.788532226054556</v>
      </c>
    </row>
    <row r="59" spans="1:21" s="193" customFormat="1" ht="18.600000000000001" customHeight="1">
      <c r="A59" s="576" t="s">
        <v>41</v>
      </c>
      <c r="B59" s="577"/>
      <c r="C59" s="203">
        <v>38463.800000000003</v>
      </c>
      <c r="D59" s="203">
        <v>43493.4</v>
      </c>
      <c r="E59" s="203">
        <f t="shared" si="24"/>
        <v>113.07619111996215</v>
      </c>
      <c r="F59" s="203">
        <v>43583.1</v>
      </c>
      <c r="G59" s="203">
        <f t="shared" si="25"/>
        <v>100.20623818786298</v>
      </c>
      <c r="H59" s="203">
        <v>46042.9</v>
      </c>
      <c r="I59" s="203">
        <f t="shared" si="26"/>
        <v>105.64393078968683</v>
      </c>
      <c r="J59" s="203">
        <v>20343.800000000003</v>
      </c>
      <c r="K59" s="203">
        <f t="shared" si="27"/>
        <v>44.184445375942872</v>
      </c>
      <c r="L59" s="203">
        <v>41262.85</v>
      </c>
      <c r="M59" s="203">
        <f t="shared" si="28"/>
        <v>202.82764281992542</v>
      </c>
      <c r="N59" s="203">
        <v>93232.7</v>
      </c>
      <c r="O59" s="203">
        <f t="shared" si="29"/>
        <v>225.94828035387764</v>
      </c>
      <c r="P59" s="203">
        <f>'[2]11_23'!$K$40</f>
        <v>57620.000000000007</v>
      </c>
      <c r="Q59" s="203">
        <f t="shared" si="30"/>
        <v>61.802350462874095</v>
      </c>
      <c r="R59" s="203">
        <f>'[1]11_24'!$M$40</f>
        <v>96432.2</v>
      </c>
      <c r="S59" s="203">
        <f t="shared" si="22"/>
        <v>167.35890315862545</v>
      </c>
      <c r="T59" s="203">
        <f>'11_25'!M40</f>
        <v>53509.899999999994</v>
      </c>
      <c r="U59" s="203">
        <f t="shared" si="23"/>
        <v>55.489660092790579</v>
      </c>
    </row>
    <row r="60" spans="1:21" s="193" customFormat="1" ht="18.600000000000001" customHeight="1" thickBot="1">
      <c r="A60" s="578" t="s">
        <v>42</v>
      </c>
      <c r="B60" s="579"/>
      <c r="C60" s="203">
        <v>64512.899999999994</v>
      </c>
      <c r="D60" s="203">
        <v>58100.499999999993</v>
      </c>
      <c r="E60" s="203">
        <f t="shared" si="24"/>
        <v>90.060282517139967</v>
      </c>
      <c r="F60" s="203">
        <v>59600.69999999999</v>
      </c>
      <c r="G60" s="203">
        <f t="shared" si="25"/>
        <v>102.58207760690527</v>
      </c>
      <c r="H60" s="203">
        <v>62273.2</v>
      </c>
      <c r="I60" s="203">
        <f t="shared" si="26"/>
        <v>104.48400773816417</v>
      </c>
      <c r="J60" s="203">
        <v>15421.000000000002</v>
      </c>
      <c r="K60" s="203">
        <f t="shared" si="27"/>
        <v>24.763461649634198</v>
      </c>
      <c r="L60" s="203">
        <v>50602.299999999996</v>
      </c>
      <c r="M60" s="203">
        <f t="shared" si="28"/>
        <v>328.13890149795725</v>
      </c>
      <c r="N60" s="203">
        <v>103274.99999999999</v>
      </c>
      <c r="O60" s="203">
        <f t="shared" si="29"/>
        <v>204.09151362685094</v>
      </c>
      <c r="P60" s="203">
        <f>'[2]12_23'!$K$41</f>
        <v>90547.9</v>
      </c>
      <c r="Q60" s="203">
        <f t="shared" si="30"/>
        <v>87.676494795449059</v>
      </c>
      <c r="R60" s="203">
        <f>'[1]12_24'!$M$42</f>
        <v>111014.6</v>
      </c>
      <c r="S60" s="203">
        <f t="shared" si="22"/>
        <v>122.60317467329448</v>
      </c>
      <c r="T60" s="203">
        <f>'12_25'!M41</f>
        <v>0</v>
      </c>
      <c r="U60" s="203">
        <f t="shared" si="23"/>
        <v>0</v>
      </c>
    </row>
    <row r="61" spans="1:21" s="528" customFormat="1" ht="18.600000000000001" customHeight="1" thickBot="1">
      <c r="A61" s="206" t="s">
        <v>16</v>
      </c>
      <c r="B61" s="526"/>
      <c r="C61" s="208">
        <f>SUM(C49:C60)</f>
        <v>829766.15000000014</v>
      </c>
      <c r="D61" s="369">
        <f>SUM(D49:D60)</f>
        <v>830604.60000000009</v>
      </c>
      <c r="E61" s="523">
        <f t="shared" si="24"/>
        <v>100.10104654184796</v>
      </c>
      <c r="F61" s="369">
        <f>SUM(F49:F60)</f>
        <v>856937.79999999981</v>
      </c>
      <c r="G61" s="523">
        <f t="shared" si="25"/>
        <v>103.17036529776017</v>
      </c>
      <c r="H61" s="208">
        <f>SUM(H49:H60)</f>
        <v>876559.20000000007</v>
      </c>
      <c r="I61" s="524">
        <f t="shared" si="26"/>
        <v>102.28971110855423</v>
      </c>
      <c r="J61" s="369">
        <f>SUM(J49:J60)</f>
        <v>510140.4</v>
      </c>
      <c r="K61" s="523">
        <f t="shared" si="27"/>
        <v>58.19805439267536</v>
      </c>
      <c r="L61" s="369">
        <f>SUM(L49:L60)</f>
        <v>575115.05000000005</v>
      </c>
      <c r="M61" s="523">
        <f t="shared" si="28"/>
        <v>112.73662113410347</v>
      </c>
      <c r="N61" s="369">
        <v>1133372.25</v>
      </c>
      <c r="O61" s="523">
        <f t="shared" si="29"/>
        <v>197.06878649758858</v>
      </c>
      <c r="P61" s="369">
        <f>SUM(P49:P60)</f>
        <v>1388599.8</v>
      </c>
      <c r="Q61" s="523">
        <f t="shared" si="30"/>
        <v>122.51930466799413</v>
      </c>
      <c r="R61" s="527">
        <f>SUM(R49:R60)</f>
        <v>1736896.5</v>
      </c>
      <c r="S61" s="527">
        <f t="shared" si="22"/>
        <v>125.08258318919532</v>
      </c>
      <c r="T61" s="369">
        <f>SUM(T49:T60)</f>
        <v>1609486.9499999997</v>
      </c>
      <c r="U61" s="523">
        <f>SUM(100/R61*T61)</f>
        <v>92.664528369997853</v>
      </c>
    </row>
    <row r="62" spans="1:21" ht="17.25" thickBot="1"/>
    <row r="63" spans="1:21" s="190" customFormat="1" ht="19.149999999999999" customHeight="1">
      <c r="A63" s="580" t="s">
        <v>30</v>
      </c>
      <c r="B63" s="581"/>
      <c r="C63" s="200">
        <v>2016</v>
      </c>
      <c r="D63" s="371">
        <v>2017</v>
      </c>
      <c r="E63" s="368" t="s">
        <v>19</v>
      </c>
      <c r="F63" s="201">
        <v>2018</v>
      </c>
      <c r="G63" s="202" t="s">
        <v>19</v>
      </c>
      <c r="H63" s="371">
        <v>2019</v>
      </c>
      <c r="I63" s="368" t="s">
        <v>19</v>
      </c>
      <c r="J63" s="201">
        <v>2020</v>
      </c>
      <c r="K63" s="202" t="s">
        <v>19</v>
      </c>
      <c r="L63" s="201">
        <v>2021</v>
      </c>
      <c r="M63" s="202" t="s">
        <v>19</v>
      </c>
      <c r="N63" s="314">
        <v>2022</v>
      </c>
      <c r="O63" s="368" t="s">
        <v>19</v>
      </c>
      <c r="P63" s="201">
        <v>2023</v>
      </c>
      <c r="Q63" s="368" t="s">
        <v>19</v>
      </c>
      <c r="R63" s="408">
        <v>2024</v>
      </c>
      <c r="S63" s="460" t="s">
        <v>19</v>
      </c>
      <c r="T63" s="460">
        <v>2025</v>
      </c>
      <c r="U63" s="368" t="s">
        <v>19</v>
      </c>
    </row>
    <row r="64" spans="1:21" s="193" customFormat="1" ht="18.600000000000001" customHeight="1">
      <c r="A64" s="582" t="s">
        <v>31</v>
      </c>
      <c r="B64" s="583"/>
      <c r="C64" s="203">
        <v>22721.9</v>
      </c>
      <c r="D64" s="203">
        <v>21984.1</v>
      </c>
      <c r="E64" s="203">
        <f>SUM(100/C64*D64)</f>
        <v>96.752912388488625</v>
      </c>
      <c r="F64" s="203">
        <v>18986.900000000001</v>
      </c>
      <c r="G64" s="203">
        <f>SUM(100/D64*F64)</f>
        <v>86.366510341565046</v>
      </c>
      <c r="H64" s="203">
        <v>4206</v>
      </c>
      <c r="I64" s="203">
        <f>SUM(100/F64*H64)</f>
        <v>22.152115405885109</v>
      </c>
      <c r="J64" s="203">
        <v>16671.899999999998</v>
      </c>
      <c r="K64" s="203">
        <f>SUM(100/H64*J64)</f>
        <v>396.38373751783161</v>
      </c>
      <c r="L64" s="203">
        <v>1972.9</v>
      </c>
      <c r="M64" s="203">
        <f>SUM(100/J64*L64)</f>
        <v>11.833684223153933</v>
      </c>
      <c r="N64" s="203">
        <v>797.69999999999993</v>
      </c>
      <c r="O64" s="203">
        <v>40.432865325155859</v>
      </c>
      <c r="P64" s="203">
        <f>'[2]01_23'!$O$42</f>
        <v>70347.3</v>
      </c>
      <c r="Q64" s="203">
        <f>SUM(100/N64*P64)</f>
        <v>8818.7664535539698</v>
      </c>
      <c r="R64" s="203">
        <f>'[1]01_24'!$S$41</f>
        <v>115919.1</v>
      </c>
      <c r="S64" s="203">
        <f t="shared" ref="S64:S76" si="31">SUM(100/P64*R64)</f>
        <v>164.78116430907798</v>
      </c>
      <c r="T64" s="203">
        <f>'01_25'!S41</f>
        <v>64231.7</v>
      </c>
      <c r="U64" s="203">
        <f t="shared" ref="U64:U75" si="32">SUM(100/R64*T64)</f>
        <v>55.410799428221914</v>
      </c>
    </row>
    <row r="65" spans="1:21" s="193" customFormat="1" ht="18.600000000000001" customHeight="1">
      <c r="A65" s="576" t="s">
        <v>32</v>
      </c>
      <c r="B65" s="577"/>
      <c r="C65" s="203">
        <v>12761</v>
      </c>
      <c r="D65" s="203">
        <v>17447.7</v>
      </c>
      <c r="E65" s="203">
        <f t="shared" ref="E65:E76" si="33">SUM(100/C65*D65)</f>
        <v>136.72674555285636</v>
      </c>
      <c r="F65" s="203">
        <v>17482.8</v>
      </c>
      <c r="G65" s="203">
        <f t="shared" ref="G65:G76" si="34">SUM(100/D65*F65)</f>
        <v>100.20117264739764</v>
      </c>
      <c r="H65" s="203">
        <v>4542.2</v>
      </c>
      <c r="I65" s="203">
        <f t="shared" ref="I65:I76" si="35">SUM(100/F65*H65)</f>
        <v>25.980964147619375</v>
      </c>
      <c r="J65" s="203">
        <v>17189.899999999998</v>
      </c>
      <c r="K65" s="203">
        <f t="shared" ref="K65:K76" si="36">SUM(100/H65*J65)</f>
        <v>378.44876931883226</v>
      </c>
      <c r="L65" s="203">
        <v>1302.7</v>
      </c>
      <c r="M65" s="203">
        <f t="shared" ref="M65:M76" si="37">SUM(100/J65*L65)</f>
        <v>7.5782872500712637</v>
      </c>
      <c r="N65" s="203">
        <v>0</v>
      </c>
      <c r="O65" s="203">
        <v>0</v>
      </c>
      <c r="P65" s="203">
        <f>'[2]02_23'!$O$38</f>
        <v>31725.8</v>
      </c>
      <c r="Q65" s="203" t="e">
        <f t="shared" ref="Q65:Q76" si="38">SUM(100/N65*P65)</f>
        <v>#DIV/0!</v>
      </c>
      <c r="R65" s="203">
        <f>'[1]02_24'!$Q$39</f>
        <v>58379.399999999994</v>
      </c>
      <c r="S65" s="203">
        <f t="shared" si="31"/>
        <v>184.01238109046895</v>
      </c>
      <c r="T65" s="203">
        <f>'02_25'!Q38</f>
        <v>52691</v>
      </c>
      <c r="U65" s="203">
        <f t="shared" si="32"/>
        <v>90.256151998821522</v>
      </c>
    </row>
    <row r="66" spans="1:21" s="193" customFormat="1" ht="18.600000000000001" customHeight="1">
      <c r="A66" s="576" t="s">
        <v>33</v>
      </c>
      <c r="B66" s="577"/>
      <c r="C66" s="203">
        <v>32118.7</v>
      </c>
      <c r="D66" s="203">
        <v>30513.8</v>
      </c>
      <c r="E66" s="203">
        <f t="shared" si="33"/>
        <v>95.003222421829022</v>
      </c>
      <c r="F66" s="203">
        <v>31061.199999999997</v>
      </c>
      <c r="G66" s="203">
        <f t="shared" si="34"/>
        <v>101.79394241294102</v>
      </c>
      <c r="H66" s="203">
        <v>20252.399999999998</v>
      </c>
      <c r="I66" s="203">
        <f t="shared" si="35"/>
        <v>65.201601998634942</v>
      </c>
      <c r="J66" s="203">
        <v>10528.55</v>
      </c>
      <c r="K66" s="203">
        <f t="shared" si="36"/>
        <v>51.986678122099114</v>
      </c>
      <c r="L66" s="203">
        <v>10619.3</v>
      </c>
      <c r="M66" s="203">
        <f t="shared" si="37"/>
        <v>100.86194205279929</v>
      </c>
      <c r="N66" s="203">
        <v>726.9</v>
      </c>
      <c r="O66" s="203">
        <v>6.8450839509195527</v>
      </c>
      <c r="P66" s="203">
        <f>'[2]03_23'!$O$41</f>
        <v>103832.09999999999</v>
      </c>
      <c r="Q66" s="203">
        <f t="shared" si="38"/>
        <v>14284.234420140319</v>
      </c>
      <c r="R66" s="203">
        <f>'[1]03_24'!$Q$41</f>
        <v>101200</v>
      </c>
      <c r="S66" s="203">
        <f t="shared" si="31"/>
        <v>97.465042120885542</v>
      </c>
      <c r="T66" s="203">
        <f>'03_25'!Q42</f>
        <v>123146.3</v>
      </c>
      <c r="U66" s="203">
        <f t="shared" si="32"/>
        <v>121.68606719367588</v>
      </c>
    </row>
    <row r="67" spans="1:21" s="193" customFormat="1" ht="18.600000000000001" customHeight="1">
      <c r="A67" s="576" t="s">
        <v>34</v>
      </c>
      <c r="B67" s="577"/>
      <c r="C67" s="203">
        <v>44113.600000000006</v>
      </c>
      <c r="D67" s="203">
        <v>30575.499999999996</v>
      </c>
      <c r="E67" s="203">
        <f t="shared" si="33"/>
        <v>69.310824779659768</v>
      </c>
      <c r="F67" s="203">
        <v>28974.099999999995</v>
      </c>
      <c r="G67" s="203">
        <f t="shared" si="34"/>
        <v>94.76247322202417</v>
      </c>
      <c r="H67" s="203">
        <v>22176.9</v>
      </c>
      <c r="I67" s="203">
        <f t="shared" si="35"/>
        <v>76.540427485236833</v>
      </c>
      <c r="J67" s="203">
        <v>0</v>
      </c>
      <c r="K67" s="203">
        <f t="shared" si="36"/>
        <v>0</v>
      </c>
      <c r="L67" s="203">
        <v>20073</v>
      </c>
      <c r="M67" s="203" t="e">
        <f t="shared" si="37"/>
        <v>#DIV/0!</v>
      </c>
      <c r="N67" s="203">
        <v>4847.5</v>
      </c>
      <c r="O67" s="203">
        <v>24.14935485478005</v>
      </c>
      <c r="P67" s="203">
        <f>'[2]04_23'!$O$40</f>
        <v>58604.599999999991</v>
      </c>
      <c r="Q67" s="203">
        <f t="shared" si="38"/>
        <v>1208.9654461062403</v>
      </c>
      <c r="R67" s="203">
        <f>'[1]02_24'!$Q$39</f>
        <v>58379.399999999994</v>
      </c>
      <c r="S67" s="203">
        <f t="shared" si="31"/>
        <v>99.615729823256203</v>
      </c>
      <c r="T67" s="203">
        <f>'04_25'!Q40</f>
        <v>80418.999999999985</v>
      </c>
      <c r="U67" s="203">
        <f t="shared" si="32"/>
        <v>137.7523578522561</v>
      </c>
    </row>
    <row r="68" spans="1:21" s="193" customFormat="1" ht="18.600000000000001" customHeight="1">
      <c r="A68" s="576" t="s">
        <v>35</v>
      </c>
      <c r="B68" s="577"/>
      <c r="C68" s="203">
        <v>21228</v>
      </c>
      <c r="D68" s="203">
        <v>35032.1</v>
      </c>
      <c r="E68" s="203">
        <f t="shared" si="33"/>
        <v>165.02779348030901</v>
      </c>
      <c r="F68" s="203">
        <v>24181.9</v>
      </c>
      <c r="G68" s="203">
        <f t="shared" si="34"/>
        <v>69.027834471813009</v>
      </c>
      <c r="H68" s="203">
        <v>32263.350000000002</v>
      </c>
      <c r="I68" s="203">
        <f t="shared" si="35"/>
        <v>133.41941700197253</v>
      </c>
      <c r="J68" s="203">
        <v>4032</v>
      </c>
      <c r="K68" s="203">
        <f t="shared" si="36"/>
        <v>12.49715234158883</v>
      </c>
      <c r="L68" s="203">
        <v>2225.2000000000003</v>
      </c>
      <c r="M68" s="203">
        <f t="shared" si="37"/>
        <v>55.18849206349207</v>
      </c>
      <c r="N68" s="203">
        <v>21975.9</v>
      </c>
      <c r="O68" s="203">
        <v>987.59212655042245</v>
      </c>
      <c r="P68" s="203">
        <f>'[2]05_23'!$O$41</f>
        <v>113407.6</v>
      </c>
      <c r="Q68" s="203">
        <f t="shared" si="38"/>
        <v>516.05440505280785</v>
      </c>
      <c r="R68" s="203">
        <f>'[1]05_24'!$Q$41</f>
        <v>81071.199999999997</v>
      </c>
      <c r="S68" s="203">
        <f t="shared" si="31"/>
        <v>71.486567037835201</v>
      </c>
      <c r="T68" s="203">
        <f>'05_25'!Q41</f>
        <v>113634.05</v>
      </c>
      <c r="U68" s="203">
        <f t="shared" si="32"/>
        <v>140.16574319857114</v>
      </c>
    </row>
    <row r="69" spans="1:21" s="193" customFormat="1" ht="18.600000000000001" customHeight="1">
      <c r="A69" s="576" t="s">
        <v>36</v>
      </c>
      <c r="B69" s="577"/>
      <c r="C69" s="203">
        <v>39993.699999999997</v>
      </c>
      <c r="D69" s="203">
        <v>33713.149999999994</v>
      </c>
      <c r="E69" s="203">
        <f t="shared" si="33"/>
        <v>84.296151643883903</v>
      </c>
      <c r="F69" s="203">
        <v>29595.5</v>
      </c>
      <c r="G69" s="203">
        <f t="shared" si="34"/>
        <v>87.786219917154</v>
      </c>
      <c r="H69" s="203">
        <v>36203.699999999997</v>
      </c>
      <c r="I69" s="203">
        <f t="shared" si="35"/>
        <v>122.32839451943707</v>
      </c>
      <c r="J69" s="203">
        <v>14960.8</v>
      </c>
      <c r="K69" s="203">
        <f t="shared" si="36"/>
        <v>41.323953076619247</v>
      </c>
      <c r="L69" s="203">
        <v>19674.900000000001</v>
      </c>
      <c r="M69" s="203">
        <f t="shared" si="37"/>
        <v>131.50967862681142</v>
      </c>
      <c r="N69" s="203">
        <v>86423.1</v>
      </c>
      <c r="O69" s="203">
        <v>439.2555997743317</v>
      </c>
      <c r="P69" s="203">
        <f>'[2]06_23'!$O$40</f>
        <v>129826.3</v>
      </c>
      <c r="Q69" s="203">
        <f t="shared" si="38"/>
        <v>150.22175784020706</v>
      </c>
      <c r="R69" s="203">
        <f>'[1]06_24'!$Q$40</f>
        <v>133804.4</v>
      </c>
      <c r="S69" s="203">
        <f t="shared" si="31"/>
        <v>103.06417112711368</v>
      </c>
      <c r="T69" s="203">
        <f>'06_25'!Q41</f>
        <v>114810.29999999999</v>
      </c>
      <c r="U69" s="203">
        <f t="shared" si="32"/>
        <v>85.804577427947052</v>
      </c>
    </row>
    <row r="70" spans="1:21" s="193" customFormat="1" ht="18.600000000000001" customHeight="1">
      <c r="A70" s="576" t="s">
        <v>37</v>
      </c>
      <c r="B70" s="577"/>
      <c r="C70" s="203">
        <v>13847</v>
      </c>
      <c r="D70" s="203">
        <v>11978.800000000001</v>
      </c>
      <c r="E70" s="203">
        <f t="shared" si="33"/>
        <v>86.508268939120398</v>
      </c>
      <c r="F70" s="203">
        <v>7297</v>
      </c>
      <c r="G70" s="203">
        <f t="shared" si="34"/>
        <v>60.915951514342005</v>
      </c>
      <c r="H70" s="203">
        <v>17405.5</v>
      </c>
      <c r="I70" s="203">
        <f t="shared" si="35"/>
        <v>238.52953268466493</v>
      </c>
      <c r="J70" s="203">
        <v>17251.900000000001</v>
      </c>
      <c r="K70" s="203">
        <f t="shared" si="36"/>
        <v>99.117520324035524</v>
      </c>
      <c r="L70" s="203">
        <v>6609.7</v>
      </c>
      <c r="M70" s="203">
        <f t="shared" si="37"/>
        <v>38.312881479721071</v>
      </c>
      <c r="N70" s="203">
        <v>30782.7</v>
      </c>
      <c r="O70" s="203">
        <v>465.72007806708325</v>
      </c>
      <c r="P70" s="203">
        <f>'[2]07_23'!$O$42</f>
        <v>51511.35</v>
      </c>
      <c r="Q70" s="203">
        <f t="shared" si="38"/>
        <v>167.33863501252327</v>
      </c>
      <c r="R70" s="203">
        <f>'[1]07_24'!$Q$41</f>
        <v>35192.400000000001</v>
      </c>
      <c r="S70" s="203">
        <f t="shared" si="31"/>
        <v>68.319700415539486</v>
      </c>
      <c r="T70" s="203">
        <f>'07_25'!Q41</f>
        <v>63878</v>
      </c>
      <c r="U70" s="203">
        <f t="shared" si="32"/>
        <v>181.51078073674998</v>
      </c>
    </row>
    <row r="71" spans="1:21" s="193" customFormat="1" ht="18.600000000000001" customHeight="1">
      <c r="A71" s="576" t="s">
        <v>38</v>
      </c>
      <c r="B71" s="577"/>
      <c r="C71" s="203">
        <v>26919.300000000007</v>
      </c>
      <c r="D71" s="203">
        <v>24012.7</v>
      </c>
      <c r="E71" s="203">
        <f t="shared" si="33"/>
        <v>89.20254241380718</v>
      </c>
      <c r="F71" s="203">
        <v>28338.560000000001</v>
      </c>
      <c r="G71" s="203">
        <f t="shared" si="34"/>
        <v>118.01488379066079</v>
      </c>
      <c r="H71" s="203">
        <v>30751.500000000004</v>
      </c>
      <c r="I71" s="203">
        <f t="shared" si="35"/>
        <v>108.51468811400439</v>
      </c>
      <c r="J71" s="203">
        <v>24989.1</v>
      </c>
      <c r="K71" s="203">
        <f t="shared" si="36"/>
        <v>81.26140188283496</v>
      </c>
      <c r="L71" s="203">
        <v>22782.400000000001</v>
      </c>
      <c r="M71" s="203">
        <f t="shared" si="37"/>
        <v>91.169349836528738</v>
      </c>
      <c r="N71" s="203">
        <v>57846.1</v>
      </c>
      <c r="O71" s="203">
        <v>253.90696326989251</v>
      </c>
      <c r="P71" s="203">
        <f>'[2]08_23'!$O$41</f>
        <v>64503.5</v>
      </c>
      <c r="Q71" s="203">
        <f t="shared" si="38"/>
        <v>111.50881390448103</v>
      </c>
      <c r="R71" s="203">
        <f>'[1]08_24'!$Q$41</f>
        <v>104942.7</v>
      </c>
      <c r="S71" s="203">
        <f t="shared" si="31"/>
        <v>162.69303216104552</v>
      </c>
      <c r="T71" s="203">
        <f>'08_25'!Q41</f>
        <v>87614.9</v>
      </c>
      <c r="U71" s="203">
        <f t="shared" si="32"/>
        <v>83.488322675136047</v>
      </c>
    </row>
    <row r="72" spans="1:21" s="193" customFormat="1" ht="18.600000000000001" customHeight="1">
      <c r="A72" s="576" t="s">
        <v>39</v>
      </c>
      <c r="B72" s="577"/>
      <c r="C72" s="203">
        <v>44830.700000000004</v>
      </c>
      <c r="D72" s="203">
        <v>18434.400000000001</v>
      </c>
      <c r="E72" s="203">
        <f t="shared" si="33"/>
        <v>41.120036046726902</v>
      </c>
      <c r="F72" s="203">
        <v>36229.699999999997</v>
      </c>
      <c r="G72" s="203">
        <f t="shared" si="34"/>
        <v>196.53311200798504</v>
      </c>
      <c r="H72" s="203">
        <v>32759.1</v>
      </c>
      <c r="I72" s="203">
        <f t="shared" si="35"/>
        <v>90.420566551751747</v>
      </c>
      <c r="J72" s="203">
        <v>33121.599999999999</v>
      </c>
      <c r="K72" s="203">
        <f t="shared" si="36"/>
        <v>101.10656275660808</v>
      </c>
      <c r="L72" s="203">
        <v>37092.600000000006</v>
      </c>
      <c r="M72" s="203">
        <f t="shared" si="37"/>
        <v>111.98915511327958</v>
      </c>
      <c r="N72" s="203">
        <v>103036.25</v>
      </c>
      <c r="O72" s="203">
        <v>277.78114772218714</v>
      </c>
      <c r="P72" s="203">
        <f>'[2]09_23'!$O$40</f>
        <v>139672.1</v>
      </c>
      <c r="Q72" s="203">
        <f t="shared" si="38"/>
        <v>135.55627267102597</v>
      </c>
      <c r="R72" s="203">
        <f>'[1]09_24'!$Q$41</f>
        <v>117671.2</v>
      </c>
      <c r="S72" s="203">
        <f t="shared" si="31"/>
        <v>84.248178412152456</v>
      </c>
      <c r="T72" s="203">
        <f>'09_25'!Q40</f>
        <v>131631.29999999999</v>
      </c>
      <c r="U72" s="203">
        <f t="shared" si="32"/>
        <v>111.8636505789012</v>
      </c>
    </row>
    <row r="73" spans="1:21" s="193" customFormat="1" ht="18.600000000000001" customHeight="1">
      <c r="A73" s="576" t="s">
        <v>40</v>
      </c>
      <c r="B73" s="577"/>
      <c r="C73" s="203">
        <v>30507.799999999996</v>
      </c>
      <c r="D73" s="203">
        <v>25898.5</v>
      </c>
      <c r="E73" s="203">
        <f t="shared" si="33"/>
        <v>84.891404821062167</v>
      </c>
      <c r="F73" s="203">
        <v>29345.989999999998</v>
      </c>
      <c r="G73" s="203">
        <f t="shared" si="34"/>
        <v>113.31154313956407</v>
      </c>
      <c r="H73" s="203">
        <v>30033.400000000005</v>
      </c>
      <c r="I73" s="203">
        <f t="shared" si="35"/>
        <v>102.34243247544215</v>
      </c>
      <c r="J73" s="203">
        <v>36420.9</v>
      </c>
      <c r="K73" s="203">
        <f t="shared" si="36"/>
        <v>121.26798830635225</v>
      </c>
      <c r="L73" s="203">
        <v>19476.7</v>
      </c>
      <c r="M73" s="203">
        <f t="shared" si="37"/>
        <v>53.476712546916744</v>
      </c>
      <c r="N73" s="203">
        <v>74735.150000000009</v>
      </c>
      <c r="O73" s="203">
        <v>383.7156705191332</v>
      </c>
      <c r="P73" s="203">
        <f>'[2]10_23'!$O$42</f>
        <v>91583.1</v>
      </c>
      <c r="Q73" s="203">
        <f t="shared" si="38"/>
        <v>122.54354209498476</v>
      </c>
      <c r="R73" s="203">
        <f>'[1]10_24'!$Q$41</f>
        <v>112360.6</v>
      </c>
      <c r="S73" s="203">
        <f t="shared" si="31"/>
        <v>122.68704597245562</v>
      </c>
      <c r="T73" s="203">
        <f>'10_25'!Q41</f>
        <v>109189.85</v>
      </c>
      <c r="U73" s="203">
        <f t="shared" si="32"/>
        <v>97.178058856930264</v>
      </c>
    </row>
    <row r="74" spans="1:21" s="193" customFormat="1" ht="18.600000000000001" customHeight="1">
      <c r="A74" s="576" t="s">
        <v>41</v>
      </c>
      <c r="B74" s="577"/>
      <c r="C74" s="203">
        <v>32303.099999999995</v>
      </c>
      <c r="D74" s="203">
        <v>44514.5</v>
      </c>
      <c r="E74" s="203">
        <f t="shared" si="33"/>
        <v>137.80256384062213</v>
      </c>
      <c r="F74" s="203">
        <v>36363.1</v>
      </c>
      <c r="G74" s="203">
        <f t="shared" si="34"/>
        <v>81.688213952756954</v>
      </c>
      <c r="H74" s="203">
        <v>39209</v>
      </c>
      <c r="I74" s="203">
        <f t="shared" si="35"/>
        <v>107.82634043852147</v>
      </c>
      <c r="J74" s="203">
        <v>11506.300000000003</v>
      </c>
      <c r="K74" s="203">
        <f t="shared" si="36"/>
        <v>29.346068504680058</v>
      </c>
      <c r="L74" s="203">
        <v>41572.15</v>
      </c>
      <c r="M74" s="203">
        <f t="shared" si="37"/>
        <v>361.29902748928839</v>
      </c>
      <c r="N74" s="203">
        <v>107188.7</v>
      </c>
      <c r="O74" s="203">
        <v>257.83775917290779</v>
      </c>
      <c r="P74" s="203">
        <f>'[2]11_23'!$O$40</f>
        <v>124284.7</v>
      </c>
      <c r="Q74" s="203">
        <f t="shared" si="38"/>
        <v>115.94944243189815</v>
      </c>
      <c r="R74" s="203">
        <f>'[1]11_24'!$Q$40</f>
        <v>117804.49999999999</v>
      </c>
      <c r="S74" s="203">
        <f t="shared" si="31"/>
        <v>94.786003426004953</v>
      </c>
      <c r="T74" s="203">
        <f>'11_25'!Q40</f>
        <v>65115.499999999993</v>
      </c>
      <c r="U74" s="203">
        <f t="shared" si="32"/>
        <v>55.274204296100741</v>
      </c>
    </row>
    <row r="75" spans="1:21" s="193" customFormat="1" ht="18.600000000000001" customHeight="1" thickBot="1">
      <c r="A75" s="578" t="s">
        <v>42</v>
      </c>
      <c r="B75" s="579"/>
      <c r="C75" s="203">
        <v>15482.599999999999</v>
      </c>
      <c r="D75" s="203">
        <v>11201.8</v>
      </c>
      <c r="E75" s="203">
        <f t="shared" si="33"/>
        <v>72.35089713613992</v>
      </c>
      <c r="F75" s="205">
        <v>10379.700000000001</v>
      </c>
      <c r="G75" s="203">
        <f t="shared" si="34"/>
        <v>92.66100091056795</v>
      </c>
      <c r="H75" s="205">
        <v>9165.9</v>
      </c>
      <c r="I75" s="203">
        <f t="shared" si="35"/>
        <v>88.306020405214014</v>
      </c>
      <c r="J75" s="203">
        <v>6161</v>
      </c>
      <c r="K75" s="203">
        <f t="shared" si="36"/>
        <v>67.216530837124566</v>
      </c>
      <c r="L75" s="203">
        <v>10170</v>
      </c>
      <c r="M75" s="203">
        <f t="shared" si="37"/>
        <v>165.07060542119785</v>
      </c>
      <c r="N75" s="203">
        <v>23672.300000000003</v>
      </c>
      <c r="O75" s="203">
        <v>232.76597836774829</v>
      </c>
      <c r="P75" s="203">
        <f>'[2]12_23'!$O$41</f>
        <v>30247.499999999996</v>
      </c>
      <c r="Q75" s="203">
        <f t="shared" si="38"/>
        <v>127.77592375899256</v>
      </c>
      <c r="R75" s="203">
        <f>'[1]12_24'!$Q$42</f>
        <v>48670.000000000007</v>
      </c>
      <c r="S75" s="203">
        <f t="shared" si="31"/>
        <v>160.90585998842883</v>
      </c>
      <c r="T75" s="203">
        <f>'12_25'!Q41</f>
        <v>0</v>
      </c>
      <c r="U75" s="203">
        <f t="shared" si="32"/>
        <v>0</v>
      </c>
    </row>
    <row r="76" spans="1:21" s="528" customFormat="1" ht="18.600000000000001" customHeight="1" thickBot="1">
      <c r="A76" s="206" t="s">
        <v>16</v>
      </c>
      <c r="B76" s="526"/>
      <c r="C76" s="208">
        <f>SUM(C64:C75)</f>
        <v>336827.4</v>
      </c>
      <c r="D76" s="208">
        <f>SUM(D64:D75)</f>
        <v>305307.05</v>
      </c>
      <c r="E76" s="524">
        <f t="shared" si="33"/>
        <v>90.641987558019324</v>
      </c>
      <c r="F76" s="208">
        <f>SUM(F64:F75)</f>
        <v>298236.44999999995</v>
      </c>
      <c r="G76" s="524">
        <f t="shared" si="34"/>
        <v>97.68410195571964</v>
      </c>
      <c r="H76" s="208">
        <f>SUM(H64:H75)</f>
        <v>278968.95</v>
      </c>
      <c r="I76" s="524">
        <f t="shared" si="35"/>
        <v>93.53952208055054</v>
      </c>
      <c r="J76" s="369">
        <f>SUM(J64:J75)</f>
        <v>192833.95</v>
      </c>
      <c r="K76" s="523">
        <f t="shared" si="36"/>
        <v>69.123803921547548</v>
      </c>
      <c r="L76" s="369">
        <f>SUM(L64:L75)</f>
        <v>193571.55000000002</v>
      </c>
      <c r="M76" s="523">
        <f t="shared" si="37"/>
        <v>100.38250525905839</v>
      </c>
      <c r="N76" s="369">
        <v>512032.30000000005</v>
      </c>
      <c r="O76" s="523">
        <v>264.51836543128371</v>
      </c>
      <c r="P76" s="369">
        <f>SUM(P64:P75)</f>
        <v>1009545.95</v>
      </c>
      <c r="Q76" s="523">
        <f t="shared" si="38"/>
        <v>197.16450505173205</v>
      </c>
      <c r="R76" s="527">
        <f>SUM(R64:R75)</f>
        <v>1085394.8999999999</v>
      </c>
      <c r="S76" s="527">
        <f t="shared" si="31"/>
        <v>107.5131746108238</v>
      </c>
      <c r="T76" s="369">
        <f>SUM(T64:T75)</f>
        <v>1006361.9</v>
      </c>
      <c r="U76" s="523">
        <f>SUM(100/R76*T76)</f>
        <v>92.718502731125795</v>
      </c>
    </row>
    <row r="77" spans="1:21" ht="17.25" thickBot="1"/>
    <row r="78" spans="1:21" ht="20.25">
      <c r="A78" s="580" t="s">
        <v>23</v>
      </c>
      <c r="B78" s="581"/>
      <c r="C78" s="200">
        <v>2016</v>
      </c>
      <c r="D78" s="371">
        <v>2017</v>
      </c>
      <c r="E78" s="368" t="s">
        <v>19</v>
      </c>
      <c r="F78" s="460">
        <v>2018</v>
      </c>
      <c r="G78" s="202" t="s">
        <v>19</v>
      </c>
      <c r="H78" s="371">
        <v>2019</v>
      </c>
      <c r="I78" s="368" t="s">
        <v>19</v>
      </c>
      <c r="J78" s="460">
        <v>2020</v>
      </c>
      <c r="K78" s="202" t="s">
        <v>19</v>
      </c>
      <c r="L78" s="460">
        <v>2021</v>
      </c>
      <c r="M78" s="202" t="s">
        <v>19</v>
      </c>
      <c r="N78" s="314">
        <v>2022</v>
      </c>
      <c r="O78" s="368" t="s">
        <v>19</v>
      </c>
      <c r="P78" s="371">
        <v>2023</v>
      </c>
      <c r="Q78" s="368" t="s">
        <v>19</v>
      </c>
      <c r="R78" s="371">
        <v>2024</v>
      </c>
      <c r="S78" s="368" t="s">
        <v>19</v>
      </c>
      <c r="T78" s="371">
        <v>2025</v>
      </c>
      <c r="U78" s="368" t="s">
        <v>19</v>
      </c>
    </row>
    <row r="79" spans="1:21">
      <c r="A79" s="582" t="s">
        <v>31</v>
      </c>
      <c r="B79" s="583"/>
      <c r="C79" s="203">
        <v>383.70000000000005</v>
      </c>
      <c r="D79" s="203">
        <v>981.2</v>
      </c>
      <c r="E79" s="192">
        <f>SUM(100/C79*D79)</f>
        <v>255.72061506385194</v>
      </c>
      <c r="F79" s="465">
        <v>359</v>
      </c>
      <c r="G79" s="192">
        <f>SUM(100/D79*F79)</f>
        <v>36.587851610273134</v>
      </c>
      <c r="H79" s="465">
        <v>150.5</v>
      </c>
      <c r="I79" s="192">
        <f>SUM(100/F79*H79)</f>
        <v>41.922005571030645</v>
      </c>
      <c r="J79" s="203">
        <v>1774.5</v>
      </c>
      <c r="K79" s="192">
        <f>SUM(100/H79*J79)</f>
        <v>1179.0697674418604</v>
      </c>
      <c r="L79" s="203">
        <v>0</v>
      </c>
      <c r="M79" s="192">
        <f>SUM(100/J79*L79)</f>
        <v>0</v>
      </c>
      <c r="N79" s="204">
        <v>3699.7</v>
      </c>
      <c r="O79" s="204">
        <v>0</v>
      </c>
      <c r="P79" s="204">
        <f>'[2]01_23'!$E$42</f>
        <v>2304.6999999999998</v>
      </c>
      <c r="Q79" s="204">
        <f>SUM(100/N79*P79)</f>
        <v>62.294240073519475</v>
      </c>
      <c r="R79" s="204">
        <f>'[1]01_24'!$E$41</f>
        <v>2166.9</v>
      </c>
      <c r="S79" s="204">
        <f>SUM(100/P79*R79)</f>
        <v>94.020913784874395</v>
      </c>
      <c r="T79" s="204">
        <f>'01_25'!E41</f>
        <v>3128.6</v>
      </c>
      <c r="U79" s="203">
        <f>SUM(100/R79*T79)</f>
        <v>144.38137431353547</v>
      </c>
    </row>
    <row r="80" spans="1:21">
      <c r="A80" s="576" t="s">
        <v>32</v>
      </c>
      <c r="B80" s="577"/>
      <c r="C80" s="203">
        <v>2257</v>
      </c>
      <c r="D80" s="203">
        <v>5516.5000000000009</v>
      </c>
      <c r="E80" s="192">
        <f t="shared" ref="E80:E91" si="39">SUM(100/C80*D80)</f>
        <v>244.41736818786003</v>
      </c>
      <c r="F80" s="465">
        <v>165.29999999999998</v>
      </c>
      <c r="G80" s="192">
        <f t="shared" ref="G80:G91" si="40">SUM(100/D80*F80)</f>
        <v>2.9964651500045312</v>
      </c>
      <c r="H80" s="465">
        <v>19598.8</v>
      </c>
      <c r="I80" s="192">
        <f>SUM(100/F80*H80)</f>
        <v>11856.503327283728</v>
      </c>
      <c r="J80" s="203">
        <v>6831.5999999999995</v>
      </c>
      <c r="K80" s="192">
        <f t="shared" ref="K80:K91" si="41">SUM(100/H80*J80)</f>
        <v>34.857236157315754</v>
      </c>
      <c r="L80" s="203">
        <v>0</v>
      </c>
      <c r="M80" s="192">
        <f t="shared" ref="M80:M91" si="42">SUM(100/J80*L80)</f>
        <v>0</v>
      </c>
      <c r="N80" s="204">
        <v>0</v>
      </c>
      <c r="O80" s="204">
        <v>0</v>
      </c>
      <c r="P80" s="204">
        <f>'[2]02_23'!$E$38</f>
        <v>13637</v>
      </c>
      <c r="Q80" s="204" t="e">
        <f t="shared" ref="Q80:Q91" si="43">SUM(100/N80*P80)</f>
        <v>#DIV/0!</v>
      </c>
      <c r="R80" s="204">
        <f>'[1]02_24'!$E$39</f>
        <v>8837.1</v>
      </c>
      <c r="S80" s="204">
        <f t="shared" ref="S80:S91" si="44">SUM(100/P80*R80)</f>
        <v>64.802375889125173</v>
      </c>
      <c r="T80" s="204">
        <f>'02_25'!E38</f>
        <v>3186.5</v>
      </c>
      <c r="U80" s="203">
        <f t="shared" ref="U80:U91" si="45">SUM(100/R80*T80)</f>
        <v>36.058209141007794</v>
      </c>
    </row>
    <row r="81" spans="1:21">
      <c r="A81" s="576" t="s">
        <v>33</v>
      </c>
      <c r="B81" s="577"/>
      <c r="C81" s="203">
        <v>13480.499999999996</v>
      </c>
      <c r="D81" s="203">
        <v>40114.300000000003</v>
      </c>
      <c r="E81" s="192">
        <f t="shared" si="39"/>
        <v>297.57279032676843</v>
      </c>
      <c r="F81" s="465">
        <v>9456.2999999999993</v>
      </c>
      <c r="G81" s="192">
        <f t="shared" si="40"/>
        <v>23.573389040815865</v>
      </c>
      <c r="H81" s="465">
        <v>44995.450000000004</v>
      </c>
      <c r="I81" s="192">
        <f t="shared" ref="I81:I91" si="46">SUM(100/F81*H81)</f>
        <v>475.82511130146048</v>
      </c>
      <c r="J81" s="203">
        <v>12082.599999999999</v>
      </c>
      <c r="K81" s="192">
        <f t="shared" si="41"/>
        <v>26.852937352554534</v>
      </c>
      <c r="L81" s="203">
        <v>153.30000000000001</v>
      </c>
      <c r="M81" s="192">
        <f t="shared" si="42"/>
        <v>1.268766656183272</v>
      </c>
      <c r="N81" s="204">
        <v>45490.9</v>
      </c>
      <c r="O81" s="204">
        <v>29674.429223744293</v>
      </c>
      <c r="P81" s="204">
        <f>'[2]03_23'!$E$41</f>
        <v>13333.4</v>
      </c>
      <c r="Q81" s="204">
        <f t="shared" si="43"/>
        <v>29.310037831742171</v>
      </c>
      <c r="R81" s="204">
        <f>'[1]03_24'!$E$41</f>
        <v>15026.7</v>
      </c>
      <c r="S81" s="204">
        <f t="shared" si="44"/>
        <v>112.69968650156751</v>
      </c>
      <c r="T81" s="204">
        <f>'03_25'!E42</f>
        <v>44903.6</v>
      </c>
      <c r="U81" s="203">
        <f t="shared" si="45"/>
        <v>298.82542407847359</v>
      </c>
    </row>
    <row r="82" spans="1:21">
      <c r="A82" s="576" t="s">
        <v>34</v>
      </c>
      <c r="B82" s="577"/>
      <c r="C82" s="203">
        <v>36441.599999999999</v>
      </c>
      <c r="D82" s="203">
        <v>68636</v>
      </c>
      <c r="E82" s="192">
        <f t="shared" si="39"/>
        <v>188.34518791710573</v>
      </c>
      <c r="F82" s="465">
        <v>146216.89999999997</v>
      </c>
      <c r="G82" s="192">
        <f t="shared" si="40"/>
        <v>213.03237368144994</v>
      </c>
      <c r="H82" s="465">
        <v>71598.8</v>
      </c>
      <c r="I82" s="192">
        <f t="shared" si="46"/>
        <v>48.967527009531743</v>
      </c>
      <c r="J82" s="203">
        <v>0</v>
      </c>
      <c r="K82" s="192">
        <f t="shared" si="41"/>
        <v>0</v>
      </c>
      <c r="L82" s="203">
        <v>72426.5</v>
      </c>
      <c r="M82" s="192" t="e">
        <f t="shared" si="42"/>
        <v>#DIV/0!</v>
      </c>
      <c r="N82" s="204">
        <v>74786.7</v>
      </c>
      <c r="O82" s="204">
        <v>103.25875197614133</v>
      </c>
      <c r="P82" s="204">
        <f>'[2]04_23'!$E$40</f>
        <v>22135.201000000001</v>
      </c>
      <c r="Q82" s="204">
        <f t="shared" si="43"/>
        <v>29.597777412293901</v>
      </c>
      <c r="R82" s="204">
        <f>'[1]04_24'!$E$40</f>
        <v>93116.099999999991</v>
      </c>
      <c r="S82" s="204">
        <f t="shared" si="44"/>
        <v>420.66977390447005</v>
      </c>
      <c r="T82" s="204">
        <f>'04_25'!E40</f>
        <v>111978.3</v>
      </c>
      <c r="U82" s="203">
        <f t="shared" si="45"/>
        <v>120.25664734669947</v>
      </c>
    </row>
    <row r="83" spans="1:21">
      <c r="A83" s="576" t="s">
        <v>35</v>
      </c>
      <c r="B83" s="577"/>
      <c r="C83" s="203">
        <v>124727.20000000001</v>
      </c>
      <c r="D83" s="203">
        <v>165296.50000000003</v>
      </c>
      <c r="E83" s="192">
        <f t="shared" si="39"/>
        <v>132.52642567138525</v>
      </c>
      <c r="F83" s="465">
        <v>162964.35000000003</v>
      </c>
      <c r="G83" s="192">
        <f t="shared" si="40"/>
        <v>98.589111082206827</v>
      </c>
      <c r="H83" s="465">
        <v>67678.3</v>
      </c>
      <c r="I83" s="192">
        <f t="shared" si="46"/>
        <v>41.529512436308913</v>
      </c>
      <c r="J83" s="203">
        <v>145653.09999999998</v>
      </c>
      <c r="K83" s="192">
        <f t="shared" si="41"/>
        <v>215.21388687363597</v>
      </c>
      <c r="L83" s="203">
        <v>151248</v>
      </c>
      <c r="M83" s="192">
        <f t="shared" si="42"/>
        <v>103.84125020339424</v>
      </c>
      <c r="N83" s="204">
        <v>222977.8</v>
      </c>
      <c r="O83" s="204">
        <v>145.75551412250078</v>
      </c>
      <c r="P83" s="204">
        <f>'[2]05_23'!$E$41</f>
        <v>170970.75</v>
      </c>
      <c r="Q83" s="204">
        <f t="shared" si="43"/>
        <v>76.676130987031001</v>
      </c>
      <c r="R83" s="204">
        <f>'[1]05_24'!$E$41</f>
        <v>151015.30000000002</v>
      </c>
      <c r="S83" s="204">
        <f t="shared" si="44"/>
        <v>88.328149698120882</v>
      </c>
      <c r="T83" s="204">
        <f>'05_25'!E41</f>
        <v>197328</v>
      </c>
      <c r="U83" s="203">
        <f t="shared" si="45"/>
        <v>130.66755487688994</v>
      </c>
    </row>
    <row r="84" spans="1:21">
      <c r="A84" s="576" t="s">
        <v>36</v>
      </c>
      <c r="B84" s="577"/>
      <c r="C84" s="203">
        <v>108469.10000000002</v>
      </c>
      <c r="D84" s="203">
        <v>247120.75</v>
      </c>
      <c r="E84" s="192">
        <f t="shared" si="39"/>
        <v>227.82594305659396</v>
      </c>
      <c r="F84" s="465">
        <v>260935.19999999998</v>
      </c>
      <c r="G84" s="192">
        <f t="shared" si="40"/>
        <v>105.59016189453941</v>
      </c>
      <c r="H84" s="465">
        <v>262396.59999999998</v>
      </c>
      <c r="I84" s="192">
        <f t="shared" si="46"/>
        <v>100.56006242162805</v>
      </c>
      <c r="J84" s="203">
        <v>207982.15999999997</v>
      </c>
      <c r="K84" s="192">
        <f t="shared" si="41"/>
        <v>79.262520932054755</v>
      </c>
      <c r="L84" s="203">
        <v>270969</v>
      </c>
      <c r="M84" s="192">
        <f t="shared" si="42"/>
        <v>130.28473211356206</v>
      </c>
      <c r="N84" s="204">
        <v>311201.40000000002</v>
      </c>
      <c r="O84" s="204">
        <v>114.84760249327415</v>
      </c>
      <c r="P84" s="204">
        <f>'[2]06_23'!$E$40</f>
        <v>450268.60000000003</v>
      </c>
      <c r="Q84" s="204">
        <f t="shared" si="43"/>
        <v>144.68720256399874</v>
      </c>
      <c r="R84" s="204">
        <f>'[1]06_24'!$E$40</f>
        <v>174785.85</v>
      </c>
      <c r="S84" s="204">
        <f t="shared" si="44"/>
        <v>38.818129889581463</v>
      </c>
      <c r="T84" s="204">
        <f>'06_25'!E41</f>
        <v>374050.25</v>
      </c>
      <c r="U84" s="203">
        <f t="shared" si="45"/>
        <v>214.00488082988409</v>
      </c>
    </row>
    <row r="85" spans="1:21">
      <c r="A85" s="576" t="s">
        <v>37</v>
      </c>
      <c r="B85" s="577"/>
      <c r="C85" s="203">
        <v>291868.79999999999</v>
      </c>
      <c r="D85" s="203">
        <v>233439.9</v>
      </c>
      <c r="E85" s="192">
        <f t="shared" si="39"/>
        <v>79.981107949873376</v>
      </c>
      <c r="F85" s="465">
        <v>325178.10000000003</v>
      </c>
      <c r="G85" s="192">
        <f t="shared" si="40"/>
        <v>139.29842327725467</v>
      </c>
      <c r="H85" s="465">
        <v>336010.10000000003</v>
      </c>
      <c r="I85" s="192">
        <f t="shared" si="46"/>
        <v>103.33109763541887</v>
      </c>
      <c r="J85" s="203">
        <v>367791.2</v>
      </c>
      <c r="K85" s="192">
        <f t="shared" si="41"/>
        <v>109.45837639999512</v>
      </c>
      <c r="L85" s="203">
        <v>254315</v>
      </c>
      <c r="M85" s="192">
        <f t="shared" si="42"/>
        <v>69.146570119132804</v>
      </c>
      <c r="N85" s="204">
        <v>485668</v>
      </c>
      <c r="O85" s="204">
        <v>122.36848003460275</v>
      </c>
      <c r="P85" s="204">
        <f>'[2]07_23'!$E$42</f>
        <v>391307.85000000003</v>
      </c>
      <c r="Q85" s="204">
        <f t="shared" si="43"/>
        <v>80.571058830312083</v>
      </c>
      <c r="R85" s="204">
        <f>'[1]07_24'!$E$41</f>
        <v>403154.94</v>
      </c>
      <c r="S85" s="204">
        <f t="shared" si="44"/>
        <v>103.02756256998165</v>
      </c>
      <c r="T85" s="204">
        <f>'07_25'!E41</f>
        <v>357629.44999999995</v>
      </c>
      <c r="U85" s="203">
        <f t="shared" si="45"/>
        <v>88.707693870748543</v>
      </c>
    </row>
    <row r="86" spans="1:21">
      <c r="A86" s="576" t="s">
        <v>38</v>
      </c>
      <c r="B86" s="577"/>
      <c r="C86" s="203">
        <v>275014.09999999998</v>
      </c>
      <c r="D86" s="203">
        <v>257684.69999999998</v>
      </c>
      <c r="E86" s="192">
        <f t="shared" si="39"/>
        <v>93.698723083652808</v>
      </c>
      <c r="F86" s="465">
        <v>272179.25000000006</v>
      </c>
      <c r="G86" s="192">
        <f t="shared" si="40"/>
        <v>105.62491680724547</v>
      </c>
      <c r="H86" s="465">
        <v>253137.99999999994</v>
      </c>
      <c r="I86" s="192">
        <f t="shared" si="46"/>
        <v>93.004150757267467</v>
      </c>
      <c r="J86" s="203">
        <v>325689.95000000007</v>
      </c>
      <c r="K86" s="192">
        <f t="shared" si="41"/>
        <v>128.6610267917105</v>
      </c>
      <c r="L86" s="203">
        <v>244769.7</v>
      </c>
      <c r="M86" s="192">
        <f t="shared" si="42"/>
        <v>75.154207245264999</v>
      </c>
      <c r="N86" s="204">
        <v>393271.65</v>
      </c>
      <c r="O86" s="204">
        <v>198.41834998367852</v>
      </c>
      <c r="P86" s="204">
        <f>'[2]08_23'!$E$41</f>
        <v>302379.90000000002</v>
      </c>
      <c r="Q86" s="204">
        <f t="shared" si="43"/>
        <v>76.888303542856434</v>
      </c>
      <c r="R86" s="204">
        <f>'[1]08_24'!$E$41</f>
        <v>440200.72</v>
      </c>
      <c r="S86" s="204">
        <f t="shared" si="44"/>
        <v>145.57869752586066</v>
      </c>
      <c r="T86" s="204">
        <f>'08_25'!E41</f>
        <v>383414</v>
      </c>
      <c r="U86" s="203">
        <f t="shared" si="45"/>
        <v>87.09981210389661</v>
      </c>
    </row>
    <row r="87" spans="1:21">
      <c r="A87" s="576" t="s">
        <v>39</v>
      </c>
      <c r="B87" s="577"/>
      <c r="C87" s="203">
        <v>167609.09999999995</v>
      </c>
      <c r="D87" s="203">
        <v>54967.999999999993</v>
      </c>
      <c r="E87" s="192">
        <f t="shared" si="39"/>
        <v>32.795355383448758</v>
      </c>
      <c r="F87" s="465">
        <v>149342.80000000002</v>
      </c>
      <c r="G87" s="192">
        <f t="shared" si="40"/>
        <v>271.69043807306076</v>
      </c>
      <c r="H87" s="465">
        <v>128747.7</v>
      </c>
      <c r="I87" s="192">
        <f t="shared" si="46"/>
        <v>86.209512611254098</v>
      </c>
      <c r="J87" s="203">
        <v>227815.2</v>
      </c>
      <c r="K87" s="192">
        <f t="shared" si="41"/>
        <v>176.94700565524667</v>
      </c>
      <c r="L87" s="203">
        <v>226467.29999999996</v>
      </c>
      <c r="M87" s="192">
        <f t="shared" si="42"/>
        <v>99.408336230418328</v>
      </c>
      <c r="N87" s="204">
        <v>122627.99999999999</v>
      </c>
      <c r="O87" s="204">
        <v>54.148214775378172</v>
      </c>
      <c r="P87" s="204">
        <f>'[2]09_23'!$E$40</f>
        <v>294369.60000000003</v>
      </c>
      <c r="Q87" s="204">
        <f t="shared" si="43"/>
        <v>240.05088560524518</v>
      </c>
      <c r="R87" s="204">
        <f>'[1]09_24'!$E$41</f>
        <v>110609.75</v>
      </c>
      <c r="S87" s="204">
        <f t="shared" si="44"/>
        <v>37.5751266435121</v>
      </c>
      <c r="T87" s="204">
        <f>'09_25'!E40</f>
        <v>124731.69999999998</v>
      </c>
      <c r="U87" s="203">
        <f t="shared" si="45"/>
        <v>112.76736454064852</v>
      </c>
    </row>
    <row r="88" spans="1:21">
      <c r="A88" s="576" t="s">
        <v>40</v>
      </c>
      <c r="B88" s="577"/>
      <c r="C88" s="203">
        <v>6537.3</v>
      </c>
      <c r="D88" s="203">
        <v>57324.600000000006</v>
      </c>
      <c r="E88" s="192">
        <f t="shared" si="39"/>
        <v>876.8849525033271</v>
      </c>
      <c r="F88" s="465">
        <v>51877.500000000007</v>
      </c>
      <c r="G88" s="192">
        <f t="shared" si="40"/>
        <v>90.497796757413056</v>
      </c>
      <c r="H88" s="465">
        <v>38885.9</v>
      </c>
      <c r="I88" s="192">
        <f t="shared" si="46"/>
        <v>74.957158691147399</v>
      </c>
      <c r="J88" s="203">
        <v>21752.2</v>
      </c>
      <c r="K88" s="192">
        <f t="shared" si="41"/>
        <v>55.938527846854512</v>
      </c>
      <c r="L88" s="203">
        <v>57480</v>
      </c>
      <c r="M88" s="192">
        <f t="shared" si="42"/>
        <v>264.24913342098728</v>
      </c>
      <c r="N88" s="204">
        <v>62828.55</v>
      </c>
      <c r="O88" s="204">
        <v>109.30506263048018</v>
      </c>
      <c r="P88" s="204">
        <f>'[2]10_23'!$E$42</f>
        <v>112605.50000000001</v>
      </c>
      <c r="Q88" s="204">
        <f t="shared" si="43"/>
        <v>179.22664139153301</v>
      </c>
      <c r="R88" s="204">
        <f>'[1]10_24'!$E$41</f>
        <v>14928.900000000001</v>
      </c>
      <c r="S88" s="204">
        <f t="shared" si="44"/>
        <v>13.257700556367139</v>
      </c>
      <c r="T88" s="204">
        <f>'10_25'!E41</f>
        <v>6213.3</v>
      </c>
      <c r="U88" s="203">
        <f t="shared" si="45"/>
        <v>41.619275365231196</v>
      </c>
    </row>
    <row r="89" spans="1:21">
      <c r="A89" s="576" t="s">
        <v>41</v>
      </c>
      <c r="B89" s="577"/>
      <c r="C89" s="203">
        <v>2474.4</v>
      </c>
      <c r="D89" s="203">
        <v>4993.1000000000004</v>
      </c>
      <c r="E89" s="192">
        <f t="shared" si="39"/>
        <v>201.79033301002264</v>
      </c>
      <c r="F89" s="465">
        <v>1968.4999999999998</v>
      </c>
      <c r="G89" s="192">
        <f t="shared" si="40"/>
        <v>39.424405679838173</v>
      </c>
      <c r="H89" s="466">
        <v>190.1</v>
      </c>
      <c r="I89" s="192">
        <f t="shared" si="46"/>
        <v>9.6570993141986285</v>
      </c>
      <c r="J89" s="203">
        <v>16591.300000000003</v>
      </c>
      <c r="K89" s="192">
        <f t="shared" si="41"/>
        <v>8727.6696475539211</v>
      </c>
      <c r="L89" s="203">
        <v>3731.9</v>
      </c>
      <c r="M89" s="192">
        <f t="shared" si="42"/>
        <v>22.493113860878889</v>
      </c>
      <c r="N89" s="204">
        <v>3435.0000000000005</v>
      </c>
      <c r="O89" s="204">
        <v>92.044266995364296</v>
      </c>
      <c r="P89" s="204">
        <f>'[2]11_23'!$E$40</f>
        <v>373.40000000000003</v>
      </c>
      <c r="Q89" s="204">
        <f t="shared" si="43"/>
        <v>10.870451237263463</v>
      </c>
      <c r="R89" s="204">
        <f>'[1]11_24'!$E$40</f>
        <v>1808.1</v>
      </c>
      <c r="S89" s="204">
        <f t="shared" si="44"/>
        <v>484.22603106588099</v>
      </c>
      <c r="T89" s="204">
        <f>'11_25'!E40</f>
        <v>4552.1000000000004</v>
      </c>
      <c r="U89" s="203">
        <f t="shared" si="45"/>
        <v>251.76151761517619</v>
      </c>
    </row>
    <row r="90" spans="1:21" ht="17.25" thickBot="1">
      <c r="A90" s="578" t="s">
        <v>42</v>
      </c>
      <c r="B90" s="579"/>
      <c r="C90" s="203">
        <v>633.6</v>
      </c>
      <c r="D90" s="203">
        <v>1051.4000000000001</v>
      </c>
      <c r="E90" s="196">
        <f t="shared" si="39"/>
        <v>165.94065656565658</v>
      </c>
      <c r="F90" s="468">
        <v>55.3</v>
      </c>
      <c r="G90" s="196">
        <f t="shared" si="40"/>
        <v>5.2596537949400792</v>
      </c>
      <c r="H90" s="467">
        <v>231.2</v>
      </c>
      <c r="I90" s="196">
        <f t="shared" si="46"/>
        <v>418.08318264014468</v>
      </c>
      <c r="J90" s="464">
        <v>94.300000000000011</v>
      </c>
      <c r="K90" s="196">
        <f t="shared" si="41"/>
        <v>40.787197231833915</v>
      </c>
      <c r="L90" s="464">
        <v>1752.8000000000002</v>
      </c>
      <c r="M90" s="196">
        <f t="shared" si="42"/>
        <v>1858.7486744432661</v>
      </c>
      <c r="N90" s="204">
        <v>67.8</v>
      </c>
      <c r="O90" s="204">
        <v>3.8680967594705611</v>
      </c>
      <c r="P90" s="204">
        <f>'[2]12_23'!$E$41</f>
        <v>1328.1</v>
      </c>
      <c r="Q90" s="204">
        <f>SUM(100/N90*P90)</f>
        <v>1958.8495575221239</v>
      </c>
      <c r="R90" s="204">
        <f>'[1]12_24'!$E$42</f>
        <v>232.6</v>
      </c>
      <c r="S90" s="204">
        <f t="shared" si="44"/>
        <v>17.5137414351329</v>
      </c>
      <c r="T90" s="204">
        <f>'12_25'!E41</f>
        <v>0</v>
      </c>
      <c r="U90" s="203">
        <f t="shared" si="45"/>
        <v>0</v>
      </c>
    </row>
    <row r="91" spans="1:21" s="528" customFormat="1" ht="17.25" thickBot="1">
      <c r="A91" s="206" t="s">
        <v>16</v>
      </c>
      <c r="B91" s="526"/>
      <c r="C91" s="208">
        <f>SUM(C79:C90)</f>
        <v>1029896.4</v>
      </c>
      <c r="D91" s="369">
        <f>SUM(D79:D90)</f>
        <v>1137126.95</v>
      </c>
      <c r="E91" s="523">
        <f t="shared" si="39"/>
        <v>110.41178025284873</v>
      </c>
      <c r="F91" s="463">
        <f>SUM(F79:F90)</f>
        <v>1380698.5</v>
      </c>
      <c r="G91" s="523">
        <f t="shared" si="40"/>
        <v>121.41990830487309</v>
      </c>
      <c r="H91" s="463">
        <f>SUM(H79:H90)</f>
        <v>1223621.45</v>
      </c>
      <c r="I91" s="523">
        <f t="shared" si="46"/>
        <v>88.623363464217562</v>
      </c>
      <c r="J91" s="369">
        <f>SUM(J79:J90)</f>
        <v>1334058.1099999999</v>
      </c>
      <c r="K91" s="523">
        <f t="shared" si="41"/>
        <v>109.0253942508118</v>
      </c>
      <c r="L91" s="369">
        <f>SUM(L79:L90)</f>
        <v>1283313.5</v>
      </c>
      <c r="M91" s="523">
        <f t="shared" si="42"/>
        <v>96.196221917199708</v>
      </c>
      <c r="N91" s="369">
        <f>SUM(N79:N90)</f>
        <v>1726055.5</v>
      </c>
      <c r="O91" s="523">
        <v>127.90793130439287</v>
      </c>
      <c r="P91" s="369">
        <f>SUM(P79:P90)</f>
        <v>1775014.0010000002</v>
      </c>
      <c r="Q91" s="523">
        <f t="shared" si="43"/>
        <v>102.83643839957639</v>
      </c>
      <c r="R91" s="527">
        <f>SUM(R79:R90)</f>
        <v>1415882.96</v>
      </c>
      <c r="S91" s="527">
        <f t="shared" si="44"/>
        <v>79.767424888047401</v>
      </c>
      <c r="T91" s="369">
        <f>SUM(T79:T90)</f>
        <v>1611115.8</v>
      </c>
      <c r="U91" s="523">
        <f t="shared" si="45"/>
        <v>113.78876965932271</v>
      </c>
    </row>
  </sheetData>
  <customSheetViews>
    <customSheetView guid="{D93DCAB6-BAC1-4891-99B7-09940B6A5EB9}" showPageBreaks="1" fitToPage="1">
      <selection activeCell="R13" sqref="R13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58" fitToHeight="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3" fitToHeight="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1D92780C-BC14-4527-AE91-16BD276CDE93}" showPageBreaks="1" fitToPage="1">
      <selection activeCell="V8" sqref="V8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58" fitToHeight="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4D10A712-B9D6-4A8C-A7FA-2673BB9147BA}" fitToPage="1">
      <selection activeCell="V8" sqref="V8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64" fitToHeight="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292C3E7-2885-4AC8-8B2F-926BA0F6F21F}" fitToPage="1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howPageBreaks="1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2" fitToHeight="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F0D661E-8DC0-4BC1-B0F5-35B924BDE445}" showPageBreaks="1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64" fitToHeight="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fitToPage="1">
      <selection activeCell="U19" sqref="U19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2" fitToHeight="0" orientation="landscape" r:id="rId9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0ABB3D2C-D522-4FBD-AE15-22B2AD8A1F24}" fitToPage="1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10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90" showPageBreaks="1" fitToPage="1" topLeftCell="A67">
      <selection activeCell="T12" sqref="T12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58" fitToHeight="0" orientation="landscape" r:id="rId1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fitToPage="1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12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78">
    <mergeCell ref="A71:B71"/>
    <mergeCell ref="A72:B72"/>
    <mergeCell ref="A73:B73"/>
    <mergeCell ref="A74:B74"/>
    <mergeCell ref="A75:B75"/>
    <mergeCell ref="A70:B70"/>
    <mergeCell ref="A57:B57"/>
    <mergeCell ref="A58:B58"/>
    <mergeCell ref="A59:B59"/>
    <mergeCell ref="A60:B60"/>
    <mergeCell ref="A63:B63"/>
    <mergeCell ref="A64:B64"/>
    <mergeCell ref="A65:B65"/>
    <mergeCell ref="A66:B66"/>
    <mergeCell ref="A67:B67"/>
    <mergeCell ref="A68:B68"/>
    <mergeCell ref="A69:B69"/>
    <mergeCell ref="A56:B56"/>
    <mergeCell ref="A43:B43"/>
    <mergeCell ref="A44:B44"/>
    <mergeCell ref="A45:B45"/>
    <mergeCell ref="A48:B48"/>
    <mergeCell ref="A49:B49"/>
    <mergeCell ref="A50:B50"/>
    <mergeCell ref="A51:B51"/>
    <mergeCell ref="A52:B52"/>
    <mergeCell ref="A53:B53"/>
    <mergeCell ref="A54:B54"/>
    <mergeCell ref="A55:B55"/>
    <mergeCell ref="A42:B42"/>
    <mergeCell ref="A29:B29"/>
    <mergeCell ref="A30:B30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28:B28"/>
    <mergeCell ref="A15:B15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78:B78"/>
    <mergeCell ref="A79:B79"/>
    <mergeCell ref="A80:B80"/>
    <mergeCell ref="A81:B81"/>
    <mergeCell ref="A82:B82"/>
    <mergeCell ref="A88:B88"/>
    <mergeCell ref="A89:B89"/>
    <mergeCell ref="A90:B90"/>
    <mergeCell ref="A83:B83"/>
    <mergeCell ref="A84:B84"/>
    <mergeCell ref="A85:B85"/>
    <mergeCell ref="A86:B86"/>
    <mergeCell ref="A87:B87"/>
  </mergeCells>
  <pageMargins left="0.59055118110236227" right="0.59055118110236227" top="1.1811023622047245" bottom="0.59055118110236227" header="0.11811023622047245" footer="0.31496062992125984"/>
  <pageSetup paperSize="9" scale="58" fitToHeight="0" orientation="landscape" r:id="rId13"/>
  <headerFooter>
    <oddHeader>&amp;L&amp;G</oddHeader>
    <oddFooter>&amp;L&amp;"DIN Offc Light,Standard"&amp;7&amp;F / Version &amp;D&amp;R&amp;"DIN Offc Light,Standard"&amp;7Seite &amp;P von &amp;N</oddFooter>
  </headerFooter>
  <rowBreaks count="2" manualBreakCount="2">
    <brk id="31" max="16383" man="1"/>
    <brk id="61" max="16383" man="1"/>
  </rowBreaks>
  <legacyDrawingHF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12</vt:i4>
      </vt:variant>
    </vt:vector>
  </HeadingPairs>
  <TitlesOfParts>
    <vt:vector size="27" baseType="lpstr">
      <vt:lpstr>01_25</vt:lpstr>
      <vt:lpstr>02_25</vt:lpstr>
      <vt:lpstr>03_25</vt:lpstr>
      <vt:lpstr>04_25</vt:lpstr>
      <vt:lpstr>05_25</vt:lpstr>
      <vt:lpstr>06_25</vt:lpstr>
      <vt:lpstr>07_25</vt:lpstr>
      <vt:lpstr>08_25</vt:lpstr>
      <vt:lpstr>09_25</vt:lpstr>
      <vt:lpstr>10_25</vt:lpstr>
      <vt:lpstr>11_25</vt:lpstr>
      <vt:lpstr>12_25</vt:lpstr>
      <vt:lpstr>Jahresumsatz Monat 2025</vt:lpstr>
      <vt:lpstr>Jahresvergleich</vt:lpstr>
      <vt:lpstr>Monatsentwicklung</vt:lpstr>
      <vt:lpstr>'01_25'!Druckbereich</vt:lpstr>
      <vt:lpstr>'02_25'!Druckbereich</vt:lpstr>
      <vt:lpstr>'03_25'!Druckbereich</vt:lpstr>
      <vt:lpstr>'04_25'!Druckbereich</vt:lpstr>
      <vt:lpstr>'05_25'!Druckbereich</vt:lpstr>
      <vt:lpstr>'06_25'!Druckbereich</vt:lpstr>
      <vt:lpstr>'07_25'!Druckbereich</vt:lpstr>
      <vt:lpstr>'08_25'!Druckbereich</vt:lpstr>
      <vt:lpstr>'09_25'!Druckbereich</vt:lpstr>
      <vt:lpstr>'10_25'!Druckbereich</vt:lpstr>
      <vt:lpstr>'11_25'!Druckbereich</vt:lpstr>
      <vt:lpstr>'12_25'!Druckbereich</vt:lpstr>
    </vt:vector>
  </TitlesOfParts>
  <Company>Hotel Seerose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Sonne Seehotel Stefan Fuchs</dc:creator>
  <cp:lastModifiedBy>Sonne Seehotel Jennifer Stieger</cp:lastModifiedBy>
  <cp:lastPrinted>2022-11-01T14:35:06Z</cp:lastPrinted>
  <dcterms:created xsi:type="dcterms:W3CDTF">2014-05-22T13:52:10Z</dcterms:created>
  <dcterms:modified xsi:type="dcterms:W3CDTF">2025-11-17T06:59:00Z</dcterms:modified>
</cp:coreProperties>
</file>